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5"/>
  <workbookPr defaultThemeVersion="166925"/>
  <mc:AlternateContent xmlns:mc="http://schemas.openxmlformats.org/markup-compatibility/2006">
    <mc:Choice Requires="x15">
      <x15ac:absPath xmlns:x15ac="http://schemas.microsoft.com/office/spreadsheetml/2010/11/ac" url="G:\NPS\Environment Management\Permit Register and Assess\EPR-PPC\John McClean\Work in Progress\Sedamyl V010\Application Documents Resent 12 Aug 22\SED - Additional Supporting Information\"/>
    </mc:Choice>
  </mc:AlternateContent>
  <xr:revisionPtr revIDLastSave="0" documentId="8_{9AA45A7F-7365-45FA-9A7E-D727D90377EC}" xr6:coauthVersionLast="47" xr6:coauthVersionMax="47" xr10:uidLastSave="{00000000-0000-0000-0000-000000000000}"/>
  <bookViews>
    <workbookView xWindow="-110" yWindow="-110" windowWidth="19420" windowHeight="10420" xr2:uid="{3E98CC28-F36C-4182-B29A-A5CF88FD1398}"/>
  </bookViews>
  <sheets>
    <sheet name="Noise sources list" sheetId="1" r:id="rId1"/>
    <sheet name="SPL and SPW calculation" sheetId="4" r:id="rId2"/>
    <sheet name="Model sources" sheetId="3" r:id="rId3"/>
    <sheet name="Cooling Towers" sheetId="5" r:id="rId4"/>
    <sheet name="Impact on receivers" sheetId="6" r:id="rId5"/>
  </sheets>
  <calcPr calcId="191028"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6" l="1"/>
  <c r="K15" i="6"/>
  <c r="J15" i="6"/>
  <c r="E15" i="6"/>
  <c r="G15" i="6"/>
  <c r="K14" i="6"/>
  <c r="J14" i="6"/>
  <c r="E14" i="6"/>
  <c r="G14" i="6"/>
  <c r="K13" i="6"/>
  <c r="J6" i="6"/>
  <c r="K6" i="6"/>
  <c r="J7" i="6"/>
  <c r="K7" i="6"/>
  <c r="K5" i="6"/>
  <c r="J5" i="6"/>
  <c r="E5" i="6"/>
  <c r="G5" i="6"/>
  <c r="E13" i="6"/>
  <c r="G13" i="6"/>
  <c r="E7" i="6"/>
  <c r="G7" i="6"/>
  <c r="E6" i="6"/>
  <c r="G6" i="6"/>
  <c r="C22" i="5"/>
  <c r="G17" i="5"/>
  <c r="F17" i="5"/>
  <c r="E17" i="5"/>
  <c r="H17" i="5"/>
  <c r="J17" i="5"/>
  <c r="B18" i="5"/>
  <c r="E6" i="5"/>
  <c r="E4" i="5"/>
  <c r="E5" i="5"/>
  <c r="L42" i="4"/>
  <c r="N42" i="4"/>
  <c r="K42" i="4"/>
  <c r="M42" i="4"/>
  <c r="G42" i="4"/>
  <c r="L41" i="4"/>
  <c r="N41" i="4"/>
  <c r="K41" i="4"/>
  <c r="M41" i="4"/>
  <c r="G41" i="4"/>
  <c r="L40" i="4"/>
  <c r="N40" i="4"/>
  <c r="K40" i="4"/>
  <c r="M40" i="4"/>
  <c r="G40" i="4"/>
  <c r="L39" i="4"/>
  <c r="N39" i="4"/>
  <c r="K39" i="4"/>
  <c r="M39" i="4"/>
  <c r="G39" i="4"/>
  <c r="L38" i="4"/>
  <c r="N38" i="4"/>
  <c r="K38" i="4"/>
  <c r="M38" i="4"/>
  <c r="G38" i="4"/>
  <c r="L37" i="4"/>
  <c r="N37" i="4"/>
  <c r="K37" i="4"/>
  <c r="M37" i="4"/>
  <c r="G37" i="4"/>
  <c r="L36" i="4"/>
  <c r="N36" i="4"/>
  <c r="K36" i="4"/>
  <c r="M36" i="4"/>
  <c r="G36" i="4"/>
  <c r="L35" i="4"/>
  <c r="N35" i="4"/>
  <c r="K35" i="4"/>
  <c r="M35" i="4"/>
  <c r="G35" i="4"/>
  <c r="L34" i="4"/>
  <c r="N34" i="4"/>
  <c r="K34" i="4"/>
  <c r="M34" i="4"/>
  <c r="G34" i="4"/>
  <c r="L33" i="4"/>
  <c r="N33" i="4"/>
  <c r="K33" i="4"/>
  <c r="M33" i="4"/>
  <c r="G33" i="4"/>
  <c r="L32" i="4"/>
  <c r="N32" i="4"/>
  <c r="K32" i="4"/>
  <c r="M32" i="4"/>
  <c r="G32" i="4"/>
  <c r="L31" i="4"/>
  <c r="N31" i="4"/>
  <c r="K31" i="4"/>
  <c r="M31" i="4"/>
  <c r="G31" i="4"/>
  <c r="L30" i="4"/>
  <c r="N30" i="4"/>
  <c r="K30" i="4"/>
  <c r="M30" i="4"/>
  <c r="G30" i="4"/>
  <c r="L29" i="4"/>
  <c r="N29" i="4"/>
  <c r="K29" i="4"/>
  <c r="M29" i="4"/>
  <c r="G29" i="4"/>
  <c r="L28" i="4"/>
  <c r="N28" i="4"/>
  <c r="K28" i="4"/>
  <c r="M28" i="4"/>
  <c r="G28" i="4"/>
  <c r="L27" i="4"/>
  <c r="N27" i="4"/>
  <c r="K27" i="4"/>
  <c r="M27" i="4"/>
  <c r="G27" i="4"/>
  <c r="L26" i="4"/>
  <c r="N26" i="4"/>
  <c r="K26" i="4"/>
  <c r="M26" i="4"/>
  <c r="G26" i="4"/>
  <c r="N25" i="4"/>
  <c r="L25" i="4"/>
  <c r="K25" i="4"/>
  <c r="M25" i="4"/>
  <c r="G25" i="4"/>
  <c r="L24" i="4"/>
  <c r="N24" i="4"/>
  <c r="K24" i="4"/>
  <c r="M24" i="4"/>
  <c r="G24" i="4"/>
  <c r="L23" i="4"/>
  <c r="N23" i="4"/>
  <c r="K23" i="4"/>
  <c r="M23" i="4"/>
  <c r="G23" i="4"/>
  <c r="L22" i="4"/>
  <c r="N22" i="4"/>
  <c r="K22" i="4"/>
  <c r="M22" i="4"/>
  <c r="G22" i="4"/>
  <c r="L21" i="4"/>
  <c r="N21" i="4"/>
  <c r="K21" i="4"/>
  <c r="M21" i="4"/>
  <c r="G21" i="4"/>
  <c r="L20" i="4"/>
  <c r="N20" i="4"/>
  <c r="K20" i="4"/>
  <c r="M20" i="4"/>
  <c r="G20" i="4"/>
  <c r="L19" i="4"/>
  <c r="N19" i="4"/>
  <c r="K19" i="4"/>
  <c r="M19" i="4"/>
  <c r="G19" i="4"/>
  <c r="M18" i="4"/>
  <c r="G18" i="4"/>
  <c r="L18" i="4"/>
  <c r="N18" i="4"/>
  <c r="K18" i="4"/>
  <c r="N17" i="4"/>
  <c r="L17" i="4"/>
  <c r="K17" i="4"/>
  <c r="M17" i="4"/>
  <c r="G17" i="4"/>
  <c r="L16" i="4"/>
  <c r="N16" i="4"/>
  <c r="K16" i="4"/>
  <c r="M16" i="4"/>
  <c r="G16" i="4"/>
  <c r="L15" i="4"/>
  <c r="N15" i="4"/>
  <c r="K15" i="4"/>
  <c r="M15" i="4"/>
  <c r="G15" i="4"/>
  <c r="L14" i="4"/>
  <c r="N14" i="4"/>
  <c r="K14" i="4"/>
  <c r="M14" i="4"/>
  <c r="G14" i="4"/>
  <c r="L13" i="4"/>
  <c r="N13" i="4"/>
  <c r="K13" i="4"/>
  <c r="M13" i="4"/>
  <c r="G13" i="4"/>
  <c r="L12" i="4"/>
  <c r="N12" i="4"/>
  <c r="K12" i="4"/>
  <c r="M12" i="4"/>
  <c r="G12" i="4"/>
  <c r="L11" i="4"/>
  <c r="N11" i="4"/>
  <c r="K11" i="4"/>
  <c r="M11" i="4"/>
  <c r="G11" i="4"/>
  <c r="N10" i="4"/>
  <c r="L10" i="4"/>
  <c r="K10" i="4"/>
  <c r="M10" i="4"/>
  <c r="G10" i="4"/>
  <c r="L9" i="4"/>
  <c r="N9" i="4"/>
  <c r="K9" i="4"/>
  <c r="M9" i="4"/>
  <c r="G9" i="4"/>
  <c r="L8" i="4"/>
  <c r="N8" i="4"/>
  <c r="K8" i="4"/>
  <c r="M8" i="4"/>
  <c r="G8" i="4"/>
  <c r="L7" i="4"/>
  <c r="N7" i="4"/>
  <c r="K7" i="4"/>
  <c r="M7" i="4"/>
  <c r="G7" i="4"/>
  <c r="L6" i="4"/>
  <c r="N6" i="4"/>
  <c r="K6" i="4"/>
  <c r="M6" i="4"/>
  <c r="G6" i="4"/>
  <c r="L5" i="4"/>
  <c r="N5" i="4"/>
  <c r="K5" i="4"/>
  <c r="M5" i="4"/>
  <c r="G5" i="4"/>
  <c r="L4" i="4"/>
  <c r="N4" i="4"/>
  <c r="G4" i="4"/>
  <c r="K4" i="4"/>
  <c r="M4" i="4"/>
</calcChain>
</file>

<file path=xl/sharedStrings.xml><?xml version="1.0" encoding="utf-8"?>
<sst xmlns="http://schemas.openxmlformats.org/spreadsheetml/2006/main" count="578" uniqueCount="352">
  <si>
    <t>ID</t>
  </si>
  <si>
    <t>Noise Source</t>
  </si>
  <si>
    <t>Description</t>
  </si>
  <si>
    <t>Operation</t>
  </si>
  <si>
    <t>Estimated Noise Emission</t>
  </si>
  <si>
    <t>Description of Noise Source</t>
  </si>
  <si>
    <t>Var.</t>
  </si>
  <si>
    <t>S1</t>
  </si>
  <si>
    <t>Glucose Building</t>
  </si>
  <si>
    <t>Building 26,5m x 36 m x 16,5 m (h)</t>
  </si>
  <si>
    <t>24h/24h</t>
  </si>
  <si>
    <t>Lp,1m,inside = 83,2 dBA</t>
  </si>
  <si>
    <t>Surface Source ISO 9613-2</t>
  </si>
  <si>
    <t>010</t>
  </si>
  <si>
    <t>[SPL at 1 m form internal walls]</t>
  </si>
  <si>
    <t>The building will include several machinery such as:</t>
  </si>
  <si>
    <t>Walls TL: see Table 3</t>
  </si>
  <si>
    <t>The building will be fully enclosed with an acoustic cladding made of sandwich metal panels. Seven silenced louvres openings will be located at the ground floor of the building. Only natural ventilation will be required, and a rectangular air outlet will be placed at the roof top level.</t>
  </si>
  <si>
    <t>S2</t>
  </si>
  <si>
    <t>MVR Glucose</t>
  </si>
  <si>
    <t>The MVR evaporator will be incorporated in the glucose building.</t>
  </si>
  <si>
    <t>24h/day</t>
  </si>
  <si>
    <t>Lp,1m = 72,8 dBA</t>
  </si>
  <si>
    <t>The estimated value is obtained from the measured values of an existing similar building in the Saluzzo Plant of SEDAMYL.</t>
  </si>
  <si>
    <t>S3</t>
  </si>
  <si>
    <t>Condensate Tank</t>
  </si>
  <si>
    <t xml:space="preserve">n. 2 pumps 1450 RPM 11 kW at ground level close to the tanks. </t>
  </si>
  <si>
    <t>n.1 out of 2 pump operating 24h</t>
  </si>
  <si>
    <t>See Annex 3 meas. 02</t>
  </si>
  <si>
    <t>Point source ISO 9613-2</t>
  </si>
  <si>
    <t>S4</t>
  </si>
  <si>
    <t>Glucose Storage Tanks</t>
  </si>
  <si>
    <t>n. 2 pumps 1450 RPM 11 kW at ground level close to the tanks.</t>
  </si>
  <si>
    <t>n.1 out of 2 pump operating 6h/day</t>
  </si>
  <si>
    <t>S5</t>
  </si>
  <si>
    <t>Glucose Enzimatic Tanks</t>
  </si>
  <si>
    <t>6 tanks, n.1 pump for each tank, 11 kW 1450 RPM</t>
  </si>
  <si>
    <t>n.1 out of 6 pump operating 6h/day</t>
  </si>
  <si>
    <t>S6</t>
  </si>
  <si>
    <t>Second Distillery</t>
  </si>
  <si>
    <t>See attached details</t>
  </si>
  <si>
    <t>See Annex 3 – measurements 38 - 48</t>
  </si>
  <si>
    <t>009</t>
  </si>
  <si>
    <t>S7</t>
  </si>
  <si>
    <t>Bran Loading plant</t>
  </si>
  <si>
    <t xml:space="preserve">TRAMCO bucklet elevator </t>
  </si>
  <si>
    <t>day-time only</t>
  </si>
  <si>
    <t>See Annex 3 – meas. 10-11</t>
  </si>
  <si>
    <t>S8</t>
  </si>
  <si>
    <t>Concentrated Stillages Tanks</t>
  </si>
  <si>
    <t>n. 1 pump1 1450 RPM 11 kW at ground level close to the tanks + n.2 stirrers/tank 5,5kW 1450 RPM</t>
  </si>
  <si>
    <t>n.1 pump and stirrer operating 6h/day</t>
  </si>
  <si>
    <t>See Annex 3 – meas. 01 (Stirrer) and 02 (pumps)</t>
  </si>
  <si>
    <t>S9</t>
  </si>
  <si>
    <t>Liquid Stillages Tank</t>
  </si>
  <si>
    <t>n. 2 pumps 1450 RPM 11 kW at ground level close to the tanks</t>
  </si>
  <si>
    <t>n.2 out of 2 pumps operating 24h</t>
  </si>
  <si>
    <t>S10</t>
  </si>
  <si>
    <t xml:space="preserve">Fermenter Tanks </t>
  </si>
  <si>
    <t>n.5 tanks, each with 2 pumps and 1 stirrer</t>
  </si>
  <si>
    <t>Pump 1: see Annex 3 meas. 02</t>
  </si>
  <si>
    <t>Stirrer : operating 24h</t>
  </si>
  <si>
    <t>Pump 2: see Annex 3 meas. 06</t>
  </si>
  <si>
    <t>Pump 1 11kw 1450 RPM</t>
  </si>
  <si>
    <t>Stirrer: see Annex 3 – meas. 01 (Stirrer)</t>
  </si>
  <si>
    <t>Pump 2 18,5 kW 1450 RPM</t>
  </si>
  <si>
    <t>Stirrer 5,5 kW 1450 RPM</t>
  </si>
  <si>
    <t>S11</t>
  </si>
  <si>
    <t>Caustic Soda Tank</t>
  </si>
  <si>
    <t xml:space="preserve">n. 1 pump 2,2 kW 1450 RPM, low noise </t>
  </si>
  <si>
    <t>n.1 pump operating 1h/day-time</t>
  </si>
  <si>
    <t>Estimated 60 dBA at 0,5 m</t>
  </si>
  <si>
    <t>Size 1x0,4x0,4 m</t>
  </si>
  <si>
    <t>S12</t>
  </si>
  <si>
    <t>Scrubber</t>
  </si>
  <si>
    <t>5,5 kW 1450 RPM + exhaust h13 m</t>
  </si>
  <si>
    <t>operating 24h/day</t>
  </si>
  <si>
    <t>See Annex 3 meas. 04 and 05</t>
  </si>
  <si>
    <t>(acoustic enclosure)</t>
  </si>
  <si>
    <t>S13</t>
  </si>
  <si>
    <t>Yeast Propagator</t>
  </si>
  <si>
    <t xml:space="preserve">Recycle pump (55 kW 1450 RPM) and n.1 pump 11 kW 1450 RPM </t>
  </si>
  <si>
    <t>n.2 out of 2 pumps operating 24h/day</t>
  </si>
  <si>
    <t>See Annex 3 meas. 08</t>
  </si>
  <si>
    <t>S14</t>
  </si>
  <si>
    <t>n. 2 cooling towers</t>
  </si>
  <si>
    <t>n. 2 pumps 110 kW 1450 RPM</t>
  </si>
  <si>
    <t>n.1 pump operating 24h/day</t>
  </si>
  <si>
    <t>See Annex 3 meas. 09</t>
  </si>
  <si>
    <t>S15</t>
  </si>
  <si>
    <t>Flour silos</t>
  </si>
  <si>
    <t>n.2 cochlea (screw conveyor)</t>
  </si>
  <si>
    <t>n.2 cochlea 24h/day</t>
  </si>
  <si>
    <t>See Annex 3 meas. 55-57</t>
  </si>
  <si>
    <t>S16</t>
  </si>
  <si>
    <t>Wet Mill Extension</t>
  </si>
  <si>
    <t>See existing building</t>
  </si>
  <si>
    <t>S17</t>
  </si>
  <si>
    <t>Gluten Storage/loading</t>
  </si>
  <si>
    <t>n.2 cochlea 2h/day</t>
  </si>
  <si>
    <t>S18</t>
  </si>
  <si>
    <t>Wheat conditioning</t>
  </si>
  <si>
    <t>n.2 cochlea (screw conveyor), n. 1 bucklet elevator</t>
  </si>
  <si>
    <t>n.1 bucklet elevator 24/h /day</t>
  </si>
  <si>
    <t>See Annex 3 meas. 10-11</t>
  </si>
  <si>
    <t>S19</t>
  </si>
  <si>
    <t>Second Drymill</t>
  </si>
  <si>
    <t>S20</t>
  </si>
  <si>
    <t>Gluten Dryer</t>
  </si>
  <si>
    <t>S21</t>
  </si>
  <si>
    <t>Wheat unloading</t>
  </si>
  <si>
    <t>S22</t>
  </si>
  <si>
    <t>Wheat Storage tanks</t>
  </si>
  <si>
    <t>Wheat elevator</t>
  </si>
  <si>
    <t>S23</t>
  </si>
  <si>
    <t>CO2 Recovery Plant</t>
  </si>
  <si>
    <t xml:space="preserve">n.1 pump 1450 RPM 11 kW + Building </t>
  </si>
  <si>
    <t>Lp,int,building = 84 dBA (estimated)</t>
  </si>
  <si>
    <t>Pump: see Annex 3 meas. 02</t>
  </si>
  <si>
    <t>S24</t>
  </si>
  <si>
    <t>Effluent tank</t>
  </si>
  <si>
    <t xml:space="preserve">n. 1 pumps 1450 RPM 11 kW at ground level close to the tank </t>
  </si>
  <si>
    <t>S25</t>
  </si>
  <si>
    <t>Starch cooking extension</t>
  </si>
  <si>
    <t xml:space="preserve">n. 2 pumps 1450 RPM 22 kW at ground level close to the tank </t>
  </si>
  <si>
    <t>S26</t>
  </si>
  <si>
    <t>Air Treatment Room</t>
  </si>
  <si>
    <t>n. 1 steam valve – 20 ton/h, pressure drop 14,2 bar. Piping DN250/DN350 enclosed in insulated building.</t>
  </si>
  <si>
    <t>IEC 60534-5-8 methodology</t>
  </si>
  <si>
    <t>S27</t>
  </si>
  <si>
    <t>Additional heavy traffic</t>
  </si>
  <si>
    <t>See Annex 4</t>
  </si>
  <si>
    <t xml:space="preserve">Day-time </t>
  </si>
  <si>
    <t>The calculated sound emission is given by the RLS90 algorythm</t>
  </si>
  <si>
    <t>Line source</t>
  </si>
  <si>
    <t>RLS 90</t>
  </si>
  <si>
    <t>Only day-time</t>
  </si>
  <si>
    <t>S28</t>
  </si>
  <si>
    <t>Trucks parking</t>
  </si>
  <si>
    <t>Noise Source description</t>
  </si>
  <si>
    <t>LAeq</t>
  </si>
  <si>
    <t>LZeq</t>
  </si>
  <si>
    <t>LA95</t>
  </si>
  <si>
    <t>LwA</t>
  </si>
  <si>
    <t>L1</t>
  </si>
  <si>
    <t>L2</t>
  </si>
  <si>
    <t>H</t>
  </si>
  <si>
    <t>S (0,5m)</t>
  </si>
  <si>
    <t>S (1m)</t>
  </si>
  <si>
    <t>10log(S) 0,5 m</t>
  </si>
  <si>
    <t>10log(S) 1 m</t>
  </si>
  <si>
    <t>m2</t>
  </si>
  <si>
    <t>01</t>
  </si>
  <si>
    <t xml:space="preserve">Stirrer - at 1m </t>
  </si>
  <si>
    <t xml:space="preserve">1x1x1 m, </t>
  </si>
  <si>
    <t>02</t>
  </si>
  <si>
    <t>Pump 11 kW, 1500 RPM at 0,5 m</t>
  </si>
  <si>
    <t>1,3x 0,5 x 0,7 m</t>
  </si>
  <si>
    <t>03</t>
  </si>
  <si>
    <t>n.2 pumps fermenter recycle</t>
  </si>
  <si>
    <t>3 x 3 x 0,6 at 0,5 m</t>
  </si>
  <si>
    <t>04</t>
  </si>
  <si>
    <t>Scrubber - cladding on 3 sides</t>
  </si>
  <si>
    <t xml:space="preserve">1 x 1 x 1 </t>
  </si>
  <si>
    <t>05</t>
  </si>
  <si>
    <t>Scrubber - pumps - 1,1 kW 1450 RPM + 1,5 kW 1450 RPM</t>
  </si>
  <si>
    <t>06</t>
  </si>
  <si>
    <t>Starch cooking - n. 2 pumps (every tank has 2 pumps 18,5 kW 1450 ROM)</t>
  </si>
  <si>
    <t>2 x 1,5 x 0,7 at o,5 m</t>
  </si>
  <si>
    <t>07</t>
  </si>
  <si>
    <t xml:space="preserve">Stirrer 5,5 kW </t>
  </si>
  <si>
    <t>0,7x0,7x1 /Suspended at 2 m off ground</t>
  </si>
  <si>
    <t>08</t>
  </si>
  <si>
    <t>n. 2 pumps Yeast Propagator at 0,5 m</t>
  </si>
  <si>
    <t>1,8 x 1,8 x 0,7</t>
  </si>
  <si>
    <t>09</t>
  </si>
  <si>
    <t>n. 2 pumps (only 1 working) 160 kW 1950 RPM  cooling towers, at 0,5 m</t>
  </si>
  <si>
    <t>10</t>
  </si>
  <si>
    <t>Bucklet elevator TRAMCO, at 1 m</t>
  </si>
  <si>
    <t xml:space="preserve">5x1x1,2 m </t>
  </si>
  <si>
    <t>11</t>
  </si>
  <si>
    <t>Bucklet elevator TRAMCO, at 10 m</t>
  </si>
  <si>
    <t>Existing distillery , h = 1,5 m</t>
  </si>
  <si>
    <t>Existing distillery , h = 1,5 m (influenced by cooling towers pumps)</t>
  </si>
  <si>
    <t>Existing distillery , h = 6,5 m</t>
  </si>
  <si>
    <t>Existing distillery , h = 9 m</t>
  </si>
  <si>
    <t>Gluten Dryer plant - Ground Floor</t>
  </si>
  <si>
    <t>Wet Mill - Ground Floor</t>
  </si>
  <si>
    <t>Dry Mill - Ground Floor</t>
  </si>
  <si>
    <t xml:space="preserve">Bucklet Elevator - </t>
  </si>
  <si>
    <t>Bucklet Elevator - off 1 m</t>
  </si>
  <si>
    <t>Size: 1 x 1 x 1 , at 2.5 m off ground. Noise from metal envelope of the elevator</t>
  </si>
  <si>
    <t>Dry-Mill - air inlet with silencer</t>
  </si>
  <si>
    <t>1x1 m</t>
  </si>
  <si>
    <t>Cochlea</t>
  </si>
  <si>
    <t>1 x 1 x 1 (1.5 m off ground)</t>
  </si>
  <si>
    <t>Wet Mill - Upper floor</t>
  </si>
  <si>
    <t>Dry Mill - Upper floor</t>
  </si>
  <si>
    <t xml:space="preserve">Gluten Dryer  - chimney exhaust </t>
  </si>
  <si>
    <t>diam. 1 m, measurement at 50 cm from chimney top, at 90° from axis</t>
  </si>
  <si>
    <t>Dry-Mill - chimney exhaust</t>
  </si>
  <si>
    <t>diam . 0.55 m</t>
  </si>
  <si>
    <t>diam. 0,8 m</t>
  </si>
  <si>
    <t>diam. 0.6 m</t>
  </si>
  <si>
    <t>diam. 0.4 m</t>
  </si>
  <si>
    <t>Type</t>
  </si>
  <si>
    <t>q.ty</t>
  </si>
  <si>
    <t>Operation cycle</t>
  </si>
  <si>
    <t>Noise emission</t>
  </si>
  <si>
    <t>Notes</t>
  </si>
  <si>
    <t>dBA</t>
  </si>
  <si>
    <t>Glucose Bldg.</t>
  </si>
  <si>
    <t>Area Source</t>
  </si>
  <si>
    <t>Lp,inside = 83,2 dBA</t>
  </si>
  <si>
    <t>Vent Louvres: 19 dB att.</t>
  </si>
  <si>
    <t>Lp,inside = 75 dBA</t>
  </si>
  <si>
    <t>Considered negligible</t>
  </si>
  <si>
    <t>Condensate Tank Pump</t>
  </si>
  <si>
    <t>Point Source</t>
  </si>
  <si>
    <t>LwA = 83,2 dBA</t>
  </si>
  <si>
    <t>Glucose Storage Tank Pumps</t>
  </si>
  <si>
    <t>6h/day</t>
  </si>
  <si>
    <t>Glucose Enzimatic Tank Pumps</t>
  </si>
  <si>
    <t>Lp = 75 - 79 dBA a 1 m</t>
  </si>
  <si>
    <t>Derived from measures 38-48</t>
  </si>
  <si>
    <t>TRAMCO bucklet elevator</t>
  </si>
  <si>
    <t>Line Source</t>
  </si>
  <si>
    <t>day-time</t>
  </si>
  <si>
    <t>Lp 1 m = 78,1 dBA</t>
  </si>
  <si>
    <t>Derived from measures 10-11</t>
  </si>
  <si>
    <t>S8-1</t>
  </si>
  <si>
    <t>Concentrated Stillages Tank Pump</t>
  </si>
  <si>
    <t>S8-2</t>
  </si>
  <si>
    <t>Concentrated Stillages Tank Stirrer</t>
  </si>
  <si>
    <t>LwA = 93,4 dBA</t>
  </si>
  <si>
    <t>Liquid Stillages Tank Pumps</t>
  </si>
  <si>
    <t>S10-1</t>
  </si>
  <si>
    <t>Fermenter Tanks Pumps</t>
  </si>
  <si>
    <t>S10-2</t>
  </si>
  <si>
    <t>LwA = 99,4 dBA</t>
  </si>
  <si>
    <t>S10-3</t>
  </si>
  <si>
    <t>Fermenter Tanks Stirrer</t>
  </si>
  <si>
    <t>Caustic Soda Tank Pump</t>
  </si>
  <si>
    <t>1/h day-time</t>
  </si>
  <si>
    <t>LwA = 61,9 dBA</t>
  </si>
  <si>
    <t>S12-1</t>
  </si>
  <si>
    <t>Scrubber pump</t>
  </si>
  <si>
    <t xml:space="preserve">Point Source </t>
  </si>
  <si>
    <t>LwA = 94,2 dBA</t>
  </si>
  <si>
    <t>S12-2</t>
  </si>
  <si>
    <t>Scrubber enclosure</t>
  </si>
  <si>
    <t>Point Source (directivity)</t>
  </si>
  <si>
    <t>LwA = 101,7 dBA</t>
  </si>
  <si>
    <t>S12-3</t>
  </si>
  <si>
    <t>Scrubber exhaust (h 13 m)</t>
  </si>
  <si>
    <t>LwA = 95 dBA</t>
  </si>
  <si>
    <t>Estimated</t>
  </si>
  <si>
    <t>Yeast Propagator pumps</t>
  </si>
  <si>
    <t>LwA = 98,9 dBA</t>
  </si>
  <si>
    <t>S14-1</t>
  </si>
  <si>
    <t>Cooling towers pumps</t>
  </si>
  <si>
    <t>LwA = 101,8 dBA</t>
  </si>
  <si>
    <t>S14-2</t>
  </si>
  <si>
    <t>Cooling towers - body</t>
  </si>
  <si>
    <t>LwA = 101 dBA</t>
  </si>
  <si>
    <t>Derived from Technical Data Sheet provided by client</t>
  </si>
  <si>
    <t>Flour Silos Cochlea</t>
  </si>
  <si>
    <t>LwA = 88,8 dBA</t>
  </si>
  <si>
    <t>Wet Mill extension</t>
  </si>
  <si>
    <t>Lp  inside= 90 dBA</t>
  </si>
  <si>
    <t>Derived from measures 58,59</t>
  </si>
  <si>
    <t>S16-1</t>
  </si>
  <si>
    <t>Wet Mill extension - roof openings</t>
  </si>
  <si>
    <t>Gluten Storage loading cochlea</t>
  </si>
  <si>
    <t>S18-1</t>
  </si>
  <si>
    <t>Wheat Conditioning Cochlea</t>
  </si>
  <si>
    <t>S18-2</t>
  </si>
  <si>
    <t>Wheat Conditioning Elevator</t>
  </si>
  <si>
    <t>S19-1</t>
  </si>
  <si>
    <t>Second Dry-Mill - Bldg.</t>
  </si>
  <si>
    <t>Lp,inside = 87 dBA</t>
  </si>
  <si>
    <t>Derived from measure 51 - 60</t>
  </si>
  <si>
    <t>S19-2</t>
  </si>
  <si>
    <t>Second Dry-Mill - Chimney exhaust 1 0,55 cm diam. 10.000 mc/h</t>
  </si>
  <si>
    <t>LwA = 90,4 dBA</t>
  </si>
  <si>
    <t>Derived from measure 64</t>
  </si>
  <si>
    <t>S19-3</t>
  </si>
  <si>
    <t>Second Dry-Mill - Chimney exhaust 2 0,88cm diam. 22000 mc/h</t>
  </si>
  <si>
    <t>LwA = 88,1 dBA</t>
  </si>
  <si>
    <t>Derived from measure 65</t>
  </si>
  <si>
    <t>S19-4</t>
  </si>
  <si>
    <t>Second Dry-Mill - Chimney exhaust 3 1,12 cm diam. 45000 mc/h</t>
  </si>
  <si>
    <t>LwA = 88,o dBA</t>
  </si>
  <si>
    <t>S19-5</t>
  </si>
  <si>
    <t>Second Dry-Mill - Chimney exhaust 4 1,12 cm diam. 35000 mc/h</t>
  </si>
  <si>
    <t>Derived from measure 49</t>
  </si>
  <si>
    <t>Wheat Unloading</t>
  </si>
  <si>
    <t>Wheat Storage Tank Pump</t>
  </si>
  <si>
    <t>S23-1</t>
  </si>
  <si>
    <t>CO2 recovery plant pump</t>
  </si>
  <si>
    <t>S23-2</t>
  </si>
  <si>
    <t>CO2 recovery plant building</t>
  </si>
  <si>
    <t>Lp,inside = 84 dBA</t>
  </si>
  <si>
    <t>Effluent Tank Pump</t>
  </si>
  <si>
    <t>S25-1</t>
  </si>
  <si>
    <t>Starch Cooking Pump</t>
  </si>
  <si>
    <t>Derived from measures 006</t>
  </si>
  <si>
    <t>S25-2</t>
  </si>
  <si>
    <t>Starch Cooking stirrer</t>
  </si>
  <si>
    <t>LwA = 87,3 dBA</t>
  </si>
  <si>
    <t>Derived from measures 007</t>
  </si>
  <si>
    <t>Lp  inside= 85 dBA</t>
  </si>
  <si>
    <t>Heavy Traffic</t>
  </si>
  <si>
    <t>Line Source /RLS90</t>
  </si>
  <si>
    <t>See model input details (annex 4 and 5)</t>
  </si>
  <si>
    <t>Lw</t>
  </si>
  <si>
    <t>Lp</t>
  </si>
  <si>
    <t>Calculated at 50 m hemi</t>
  </si>
  <si>
    <t>Declared at 50 m</t>
  </si>
  <si>
    <t>CTF at 4 m height</t>
  </si>
  <si>
    <t>Lw1</t>
  </si>
  <si>
    <t>Lp1=</t>
  </si>
  <si>
    <t>Lw2</t>
  </si>
  <si>
    <t>Lp2=</t>
  </si>
  <si>
    <t>Lw3</t>
  </si>
  <si>
    <t>Lp3=</t>
  </si>
  <si>
    <t>L</t>
  </si>
  <si>
    <t>W</t>
  </si>
  <si>
    <t>SPL at 0,5m</t>
  </si>
  <si>
    <t>Lp, 330 m</t>
  </si>
  <si>
    <t>Receiver</t>
  </si>
  <si>
    <t>Predicted noise for SEDAMYL UK proposed extension</t>
  </si>
  <si>
    <t>Existing noise (specific noise from SEDAMYL UK) due to existing sources</t>
  </si>
  <si>
    <t>Specific noise after the completion of the proposed extension (Sum of columns B+C)</t>
  </si>
  <si>
    <t>Existing Background noise</t>
  </si>
  <si>
    <t>Excess of rating over background sound level [dBA] (diff. Col. D-E)</t>
  </si>
  <si>
    <r>
      <t>Result of predicted assessment</t>
    </r>
    <r>
      <rPr>
        <b/>
        <sz val="8"/>
        <color rgb="FFFFFFFF"/>
        <rFont val="Arial"/>
        <family val="2"/>
      </rPr>
      <t xml:space="preserve"> BS4142.2014+A1:2019</t>
    </r>
  </si>
  <si>
    <t>A</t>
  </si>
  <si>
    <t>B</t>
  </si>
  <si>
    <t>C</t>
  </si>
  <si>
    <t>D</t>
  </si>
  <si>
    <t>E</t>
  </si>
  <si>
    <t>F</t>
  </si>
  <si>
    <t>G</t>
  </si>
  <si>
    <t>R1 (Denison Rd. 59)</t>
  </si>
  <si>
    <t xml:space="preserve">Slight impact.  </t>
  </si>
  <si>
    <t>R2 (Harold Str. 3)</t>
  </si>
  <si>
    <t xml:space="preserve">Moderate - substantial impact </t>
  </si>
  <si>
    <t>Cherry Tree Farm</t>
  </si>
  <si>
    <t>Severe impact</t>
  </si>
  <si>
    <r>
      <t>Result of assessment</t>
    </r>
    <r>
      <rPr>
        <b/>
        <sz val="8"/>
        <color rgb="FFFFFFFF"/>
        <rFont val="Arial"/>
        <family val="2"/>
      </rPr>
      <t xml:space="preserve"> BS4142.2014</t>
    </r>
  </si>
  <si>
    <t xml:space="preserve">Night-time: Imperceptible change in loudness Slight impact.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</si>
</sst>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Calibri"/>
      <family val="2"/>
      <scheme val="minor"/>
    </font>
    <font>
      <b/>
      <sz val="8"/>
      <color rgb="FFFFFFFF"/>
      <name val="Arial"/>
      <family val="2"/>
    </font>
    <font>
      <b/>
      <sz val="8"/>
      <color theme="1"/>
      <name val="Arial"/>
      <family val="2"/>
    </font>
    <font>
      <sz val="8"/>
      <color theme="1"/>
      <name val="Arial"/>
      <family val="2"/>
    </font>
    <font>
      <sz val="8"/>
      <name val="Calibri"/>
      <family val="2"/>
      <scheme val="minor"/>
    </font>
    <font>
      <sz val="9"/>
      <color theme="1"/>
      <name val="Arial"/>
      <family val="2"/>
    </font>
    <font>
      <b/>
      <sz val="9"/>
      <color rgb="FFFFFFFF"/>
      <name val="Arial"/>
      <family val="2"/>
    </font>
    <font>
      <sz val="9"/>
      <color rgb="FFFFFFFF"/>
      <name val="Arial"/>
      <family val="2"/>
    </font>
    <font>
      <sz val="10"/>
      <color theme="1"/>
      <name val="Arial"/>
      <family val="2"/>
    </font>
    <font>
      <sz val="10"/>
      <name val="Arial"/>
      <family val="2"/>
    </font>
    <font>
      <sz val="9"/>
      <color rgb="FFFF0000"/>
      <name val="Arial"/>
      <family val="2"/>
    </font>
    <font>
      <b/>
      <sz val="9"/>
      <color theme="1"/>
      <name val="Arial"/>
      <family val="2"/>
    </font>
    <font>
      <b/>
      <sz val="9"/>
      <color rgb="FFFF0000"/>
      <name val="Arial"/>
      <family val="2"/>
    </font>
    <font>
      <sz val="9"/>
      <color theme="1"/>
      <name val="Calibri"/>
      <family val="2"/>
      <scheme val="minor"/>
    </font>
    <font>
      <sz val="8"/>
      <color rgb="FFFFFFFF"/>
      <name val="Arial"/>
      <family val="2"/>
    </font>
    <font>
      <sz val="9"/>
      <color rgb="FF000000"/>
      <name val="Arial"/>
      <family val="2"/>
    </font>
  </fonts>
  <fills count="7">
    <fill>
      <patternFill patternType="none"/>
    </fill>
    <fill>
      <patternFill patternType="gray125"/>
    </fill>
    <fill>
      <patternFill patternType="solid">
        <fgColor rgb="FF000000"/>
        <bgColor indexed="64"/>
      </patternFill>
    </fill>
    <fill>
      <patternFill patternType="solid">
        <fgColor rgb="FFFFFF00"/>
        <bgColor indexed="64"/>
      </patternFill>
    </fill>
    <fill>
      <patternFill patternType="solid">
        <fgColor rgb="FFC00000"/>
        <bgColor indexed="64"/>
      </patternFill>
    </fill>
    <fill>
      <patternFill patternType="solid">
        <fgColor rgb="FFC0504D"/>
        <bgColor indexed="64"/>
      </patternFill>
    </fill>
    <fill>
      <patternFill patternType="solid">
        <fgColor rgb="FF548DD4"/>
        <bgColor indexed="64"/>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666666"/>
      </left>
      <right style="medium">
        <color rgb="FF666666"/>
      </right>
      <top/>
      <bottom style="medium">
        <color rgb="FF666666"/>
      </bottom>
      <diagonal/>
    </border>
    <border>
      <left style="medium">
        <color rgb="FF666666"/>
      </left>
      <right style="medium">
        <color rgb="FF666666"/>
      </right>
      <top/>
      <bottom/>
      <diagonal/>
    </border>
    <border>
      <left/>
      <right style="medium">
        <color rgb="FF666666"/>
      </right>
      <top/>
      <bottom style="medium">
        <color rgb="FF666666"/>
      </bottom>
      <diagonal/>
    </border>
    <border>
      <left/>
      <right style="medium">
        <color rgb="FF666666"/>
      </right>
      <top/>
      <bottom/>
      <diagonal/>
    </border>
    <border>
      <left style="medium">
        <color rgb="FF666666"/>
      </left>
      <right style="medium">
        <color rgb="FF666666"/>
      </right>
      <top style="medium">
        <color rgb="FF000000"/>
      </top>
      <bottom/>
      <diagonal/>
    </border>
    <border>
      <left style="medium">
        <color rgb="FF666666"/>
      </left>
      <right style="medium">
        <color rgb="FF666666"/>
      </right>
      <top style="medium">
        <color rgb="FF666666"/>
      </top>
      <bottom/>
      <diagonal/>
    </border>
    <border>
      <left style="thin">
        <color indexed="64"/>
      </left>
      <right style="thin">
        <color indexed="64"/>
      </right>
      <top style="thin">
        <color indexed="64"/>
      </top>
      <bottom style="thin">
        <color indexed="64"/>
      </bottom>
      <diagonal/>
    </border>
    <border>
      <left/>
      <right/>
      <top/>
      <bottom style="medium">
        <color rgb="FF666666"/>
      </bottom>
      <diagonal/>
    </border>
    <border>
      <left style="medium">
        <color rgb="FF666666"/>
      </left>
      <right/>
      <top style="medium">
        <color rgb="FF666666"/>
      </top>
      <bottom/>
      <diagonal/>
    </border>
    <border>
      <left style="medium">
        <color rgb="FF666666"/>
      </left>
      <right/>
      <top/>
      <bottom/>
      <diagonal/>
    </border>
    <border>
      <left style="medium">
        <color rgb="FF666666"/>
      </left>
      <right/>
      <top/>
      <bottom style="medium">
        <color rgb="FF666666"/>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666666"/>
      </right>
      <top style="medium">
        <color indexed="64"/>
      </top>
      <bottom style="medium">
        <color indexed="64"/>
      </bottom>
      <diagonal/>
    </border>
    <border>
      <left/>
      <right style="medium">
        <color rgb="FF666666"/>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0504D"/>
      </left>
      <right/>
      <top style="medium">
        <color rgb="FFC0504D"/>
      </top>
      <bottom/>
      <diagonal/>
    </border>
    <border>
      <left/>
      <right/>
      <top style="medium">
        <color rgb="FFC0504D"/>
      </top>
      <bottom/>
      <diagonal/>
    </border>
    <border>
      <left/>
      <right style="medium">
        <color rgb="FFC0504D"/>
      </right>
      <top style="medium">
        <color rgb="FFC0504D"/>
      </top>
      <bottom/>
      <diagonal/>
    </border>
  </borders>
  <cellStyleXfs count="1">
    <xf numFmtId="0" fontId="0" fillId="0" borderId="0"/>
  </cellStyleXfs>
  <cellXfs count="80">
    <xf numFmtId="0" fontId="0" fillId="0" borderId="0" xfId="0"/>
    <xf numFmtId="0" fontId="3" fillId="0" borderId="6" xfId="0" applyFont="1" applyBorder="1" applyAlignment="1">
      <alignment horizontal="justify" vertical="center"/>
    </xf>
    <xf numFmtId="0" fontId="0" fillId="0" borderId="6" xfId="0" applyBorder="1" applyAlignment="1">
      <alignment vertical="top"/>
    </xf>
    <xf numFmtId="0" fontId="3" fillId="0" borderId="5" xfId="0" applyFont="1" applyBorder="1" applyAlignment="1">
      <alignment horizontal="justify" vertical="center"/>
    </xf>
    <xf numFmtId="0" fontId="0" fillId="0" borderId="5" xfId="0" applyBorder="1" applyAlignment="1">
      <alignment vertical="top"/>
    </xf>
    <xf numFmtId="0" fontId="2" fillId="0" borderId="3" xfId="0" applyFont="1" applyBorder="1" applyAlignment="1">
      <alignment horizontal="justify"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2"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quotePrefix="1" applyFont="1" applyBorder="1" applyAlignment="1">
      <alignment horizontal="center" vertical="center"/>
    </xf>
    <xf numFmtId="0" fontId="6" fillId="2" borderId="0" xfId="0" applyFont="1" applyFill="1" applyAlignment="1">
      <alignment horizontal="center" vertical="center"/>
    </xf>
    <xf numFmtId="2" fontId="0" fillId="0" borderId="0" xfId="0" applyNumberFormat="1"/>
    <xf numFmtId="0" fontId="8" fillId="0" borderId="9" xfId="0" applyFont="1" applyBorder="1" applyAlignment="1">
      <alignment horizontal="center" wrapText="1"/>
    </xf>
    <xf numFmtId="0" fontId="9" fillId="0" borderId="9" xfId="0" applyFont="1" applyBorder="1" applyAlignment="1">
      <alignment horizontal="center" wrapText="1"/>
    </xf>
    <xf numFmtId="0" fontId="8" fillId="0" borderId="0" xfId="0" applyFont="1" applyAlignment="1">
      <alignment horizontal="center"/>
    </xf>
    <xf numFmtId="0" fontId="7"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0" borderId="9" xfId="0" applyFont="1" applyBorder="1" applyAlignment="1">
      <alignment horizontal="center" vertical="center" wrapText="1"/>
    </xf>
    <xf numFmtId="2" fontId="5" fillId="0" borderId="9" xfId="0" applyNumberFormat="1" applyFont="1" applyBorder="1" applyAlignment="1">
      <alignment horizontal="center" vertical="center"/>
    </xf>
    <xf numFmtId="0" fontId="5" fillId="0" borderId="9" xfId="0" applyFont="1" applyBorder="1" applyAlignment="1">
      <alignment horizontal="center"/>
    </xf>
    <xf numFmtId="2" fontId="5" fillId="0" borderId="9" xfId="0" applyNumberFormat="1" applyFont="1" applyBorder="1" applyAlignment="1">
      <alignment horizontal="center"/>
    </xf>
    <xf numFmtId="164" fontId="5" fillId="0" borderId="9" xfId="0" applyNumberFormat="1" applyFont="1" applyBorder="1" applyAlignment="1">
      <alignment horizontal="center" vertical="center" wrapText="1"/>
    </xf>
    <xf numFmtId="0" fontId="10" fillId="0" borderId="9" xfId="0" applyFont="1" applyBorder="1" applyAlignment="1">
      <alignment horizontal="center"/>
    </xf>
    <xf numFmtId="0" fontId="11" fillId="0" borderId="9" xfId="0" applyFont="1" applyBorder="1" applyAlignment="1">
      <alignment horizontal="center" vertical="center" wrapText="1"/>
    </xf>
    <xf numFmtId="164" fontId="11" fillId="0" borderId="9" xfId="0" applyNumberFormat="1" applyFont="1" applyBorder="1" applyAlignment="1">
      <alignment horizontal="center" vertical="center" wrapText="1"/>
    </xf>
    <xf numFmtId="0" fontId="12" fillId="0" borderId="9" xfId="0" applyFont="1" applyBorder="1" applyAlignment="1">
      <alignment horizontal="center"/>
    </xf>
    <xf numFmtId="0" fontId="8" fillId="3" borderId="9" xfId="0" applyFont="1" applyFill="1" applyBorder="1" applyAlignment="1">
      <alignment horizontal="center" wrapText="1"/>
    </xf>
    <xf numFmtId="0" fontId="3" fillId="0" borderId="0" xfId="0" applyFont="1" applyAlignment="1">
      <alignment horizontal="justify" vertical="center"/>
    </xf>
    <xf numFmtId="0" fontId="0" fillId="0" borderId="10" xfId="0" applyBorder="1" applyAlignment="1">
      <alignment vertical="top"/>
    </xf>
    <xf numFmtId="0" fontId="3" fillId="0" borderId="10" xfId="0" applyFont="1" applyBorder="1" applyAlignment="1">
      <alignment horizontal="justify" vertical="center"/>
    </xf>
    <xf numFmtId="0" fontId="1" fillId="2" borderId="0" xfId="0" applyFont="1" applyFill="1" applyAlignment="1">
      <alignment horizontal="center" vertical="center"/>
    </xf>
    <xf numFmtId="0" fontId="2" fillId="0" borderId="18" xfId="0" applyFont="1" applyBorder="1" applyAlignment="1">
      <alignment horizontal="justify" vertical="center"/>
    </xf>
    <xf numFmtId="0" fontId="3" fillId="0" borderId="19" xfId="0" applyFont="1" applyBorder="1" applyAlignment="1">
      <alignment horizontal="justify" vertical="center"/>
    </xf>
    <xf numFmtId="0" fontId="3" fillId="0" borderId="20" xfId="0" applyFont="1" applyBorder="1" applyAlignment="1">
      <alignment horizontal="justify" vertical="center"/>
    </xf>
    <xf numFmtId="0" fontId="5" fillId="4" borderId="14" xfId="0" quotePrefix="1" applyFont="1" applyFill="1" applyBorder="1" applyAlignment="1">
      <alignment horizontal="center" vertical="center"/>
    </xf>
    <xf numFmtId="0" fontId="5" fillId="3" borderId="14" xfId="0" quotePrefix="1" applyFont="1" applyFill="1" applyBorder="1" applyAlignment="1">
      <alignment horizontal="center"/>
    </xf>
    <xf numFmtId="0" fontId="2" fillId="3" borderId="3" xfId="0" applyFont="1" applyFill="1" applyBorder="1" applyAlignment="1">
      <alignment horizontal="justify" vertical="center"/>
    </xf>
    <xf numFmtId="0" fontId="14" fillId="5" borderId="21"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5" fillId="0" borderId="9" xfId="0" applyFont="1" applyBorder="1" applyAlignment="1">
      <alignment horizontal="center" vertical="center" wrapText="1"/>
    </xf>
    <xf numFmtId="164" fontId="3" fillId="0" borderId="9" xfId="0" applyNumberFormat="1" applyFont="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2" fillId="0" borderId="8" xfId="0" applyFont="1" applyBorder="1" applyAlignment="1">
      <alignment horizontal="justify" vertical="center"/>
    </xf>
    <xf numFmtId="0" fontId="2" fillId="0" borderId="4" xfId="0" applyFont="1" applyBorder="1" applyAlignment="1">
      <alignment horizontal="justify" vertical="center"/>
    </xf>
    <xf numFmtId="0" fontId="2" fillId="0" borderId="3" xfId="0" applyFont="1" applyBorder="1" applyAlignment="1">
      <alignment horizontal="justify" vertical="center"/>
    </xf>
    <xf numFmtId="0" fontId="3" fillId="0" borderId="8" xfId="0" applyFont="1" applyBorder="1" applyAlignment="1">
      <alignment horizontal="justify" vertical="center"/>
    </xf>
    <xf numFmtId="0" fontId="3" fillId="0" borderId="4" xfId="0" applyFont="1" applyBorder="1" applyAlignment="1">
      <alignment horizontal="justify" vertical="center"/>
    </xf>
    <xf numFmtId="0" fontId="3" fillId="0" borderId="3" xfId="0" applyFont="1" applyBorder="1" applyAlignment="1">
      <alignment horizontal="justify" vertical="center"/>
    </xf>
    <xf numFmtId="0" fontId="3" fillId="0" borderId="11" xfId="0" applyFont="1" applyBorder="1" applyAlignment="1">
      <alignment horizontal="justify" vertical="center"/>
    </xf>
    <xf numFmtId="0" fontId="3" fillId="0" borderId="13" xfId="0" applyFont="1" applyBorder="1" applyAlignment="1">
      <alignment horizontal="justify" vertical="center"/>
    </xf>
    <xf numFmtId="0" fontId="3" fillId="0" borderId="12" xfId="0" applyFont="1" applyBorder="1" applyAlignment="1">
      <alignment horizontal="justify" vertical="center"/>
    </xf>
    <xf numFmtId="0" fontId="2" fillId="3" borderId="8" xfId="0" applyFont="1" applyFill="1" applyBorder="1" applyAlignment="1">
      <alignment horizontal="justify" vertical="center"/>
    </xf>
    <xf numFmtId="0" fontId="2" fillId="3" borderId="3" xfId="0" applyFont="1" applyFill="1" applyBorder="1" applyAlignment="1">
      <alignment horizontal="justify" vertical="center"/>
    </xf>
    <xf numFmtId="0" fontId="3" fillId="0" borderId="7" xfId="0" applyFont="1" applyBorder="1" applyAlignment="1">
      <alignment horizontal="justify" vertical="center"/>
    </xf>
    <xf numFmtId="0" fontId="13" fillId="3" borderId="15" xfId="0" applyFont="1" applyFill="1" applyBorder="1" applyAlignment="1">
      <alignment horizontal="center" vertical="center"/>
    </xf>
    <xf numFmtId="0" fontId="13" fillId="3" borderId="17"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3" borderId="15" xfId="0" applyFill="1" applyBorder="1" applyAlignment="1">
      <alignment horizontal="center"/>
    </xf>
    <xf numFmtId="0" fontId="0" fillId="3" borderId="17" xfId="0" applyFill="1" applyBorder="1" applyAlignment="1">
      <alignment horizontal="center"/>
    </xf>
    <xf numFmtId="0" fontId="2" fillId="3" borderId="7" xfId="0" applyFont="1" applyFill="1" applyBorder="1" applyAlignment="1">
      <alignment horizontal="justify" vertical="center"/>
    </xf>
    <xf numFmtId="0" fontId="2" fillId="3" borderId="4" xfId="0" applyFont="1" applyFill="1" applyBorder="1" applyAlignment="1">
      <alignment horizontal="justify" vertical="center"/>
    </xf>
    <xf numFmtId="0" fontId="8" fillId="0" borderId="9"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25</xdr:col>
      <xdr:colOff>313371</xdr:colOff>
      <xdr:row>28</xdr:row>
      <xdr:rowOff>151786</xdr:rowOff>
    </xdr:to>
    <xdr:pic>
      <xdr:nvPicPr>
        <xdr:cNvPr id="2" name="Immagine 1">
          <a:extLst>
            <a:ext uri="{FF2B5EF4-FFF2-40B4-BE49-F238E27FC236}">
              <a16:creationId xmlns:a16="http://schemas.microsoft.com/office/drawing/2014/main" id="{2B4E6FAA-A702-4061-9849-2EC5B2DC48B1}"/>
            </a:ext>
          </a:extLst>
        </xdr:cNvPr>
        <xdr:cNvPicPr>
          <a:picLocks noChangeAspect="1"/>
        </xdr:cNvPicPr>
      </xdr:nvPicPr>
      <xdr:blipFill>
        <a:blip xmlns:r="http://schemas.openxmlformats.org/officeDocument/2006/relationships" r:embed="rId1"/>
        <a:stretch>
          <a:fillRect/>
        </a:stretch>
      </xdr:blipFill>
      <xdr:spPr>
        <a:xfrm>
          <a:off x="7924800" y="571500"/>
          <a:ext cx="7628571" cy="4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8E278-B95A-481A-9454-411870DB17E1}">
  <dimension ref="B1:H48"/>
  <sheetViews>
    <sheetView tabSelected="1" workbookViewId="0"/>
  </sheetViews>
  <sheetFormatPr defaultRowHeight="14.45"/>
  <cols>
    <col min="3" max="3" width="16" customWidth="1"/>
    <col min="4" max="4" width="28.28515625" customWidth="1"/>
    <col min="5" max="5" width="14.85546875" customWidth="1"/>
    <col min="6" max="6" width="21.5703125" customWidth="1"/>
    <col min="7" max="7" width="21.85546875" customWidth="1"/>
  </cols>
  <sheetData>
    <row r="1" spans="2:8" ht="15" thickBot="1"/>
    <row r="2" spans="2:8" ht="15" thickBot="1">
      <c r="B2" s="6" t="s">
        <v>0</v>
      </c>
      <c r="C2" s="7" t="s">
        <v>1</v>
      </c>
      <c r="D2" s="7" t="s">
        <v>2</v>
      </c>
      <c r="E2" s="7" t="s">
        <v>3</v>
      </c>
      <c r="F2" s="7" t="s">
        <v>4</v>
      </c>
      <c r="G2" s="7" t="s">
        <v>5</v>
      </c>
      <c r="H2" s="33" t="s">
        <v>6</v>
      </c>
    </row>
    <row r="3" spans="2:8">
      <c r="B3" s="77" t="s">
        <v>7</v>
      </c>
      <c r="C3" s="63" t="s">
        <v>8</v>
      </c>
      <c r="D3" s="1" t="s">
        <v>9</v>
      </c>
      <c r="E3" s="63" t="s">
        <v>10</v>
      </c>
      <c r="F3" s="1" t="s">
        <v>11</v>
      </c>
      <c r="G3" s="30" t="s">
        <v>12</v>
      </c>
      <c r="H3" s="66" t="s">
        <v>13</v>
      </c>
    </row>
    <row r="4" spans="2:8">
      <c r="B4" s="78"/>
      <c r="C4" s="56"/>
      <c r="D4" s="1"/>
      <c r="E4" s="56"/>
      <c r="F4" s="1" t="s">
        <v>14</v>
      </c>
      <c r="G4" s="30"/>
      <c r="H4" s="67"/>
    </row>
    <row r="5" spans="2:8" ht="20.100000000000001">
      <c r="B5" s="78"/>
      <c r="C5" s="56"/>
      <c r="D5" s="1" t="s">
        <v>15</v>
      </c>
      <c r="E5" s="56"/>
      <c r="F5" s="1"/>
      <c r="G5" s="30" t="s">
        <v>16</v>
      </c>
      <c r="H5" s="67"/>
    </row>
    <row r="6" spans="2:8" ht="70.5" thickBot="1">
      <c r="B6" s="62"/>
      <c r="C6" s="57"/>
      <c r="D6" s="3" t="s">
        <v>17</v>
      </c>
      <c r="E6" s="57"/>
      <c r="F6" s="4"/>
      <c r="G6" s="31"/>
      <c r="H6" s="68"/>
    </row>
    <row r="7" spans="2:8">
      <c r="B7" s="52" t="s">
        <v>18</v>
      </c>
      <c r="C7" s="55" t="s">
        <v>19</v>
      </c>
      <c r="D7" s="55" t="s">
        <v>20</v>
      </c>
      <c r="E7" s="55" t="s">
        <v>21</v>
      </c>
      <c r="F7" s="1" t="s">
        <v>22</v>
      </c>
      <c r="G7" s="58" t="s">
        <v>12</v>
      </c>
      <c r="H7" s="64" t="s">
        <v>13</v>
      </c>
    </row>
    <row r="8" spans="2:8" ht="40.5" thickBot="1">
      <c r="B8" s="53"/>
      <c r="C8" s="56"/>
      <c r="D8" s="56"/>
      <c r="E8" s="56"/>
      <c r="F8" s="1" t="s">
        <v>23</v>
      </c>
      <c r="G8" s="60"/>
      <c r="H8" s="65"/>
    </row>
    <row r="9" spans="2:8" ht="20.45" thickBot="1">
      <c r="B9" s="34" t="s">
        <v>24</v>
      </c>
      <c r="C9" s="35" t="s">
        <v>25</v>
      </c>
      <c r="D9" s="35" t="s">
        <v>26</v>
      </c>
      <c r="E9" s="35" t="s">
        <v>27</v>
      </c>
      <c r="F9" s="35" t="s">
        <v>28</v>
      </c>
      <c r="G9" s="36" t="s">
        <v>29</v>
      </c>
      <c r="H9" s="38" t="s">
        <v>13</v>
      </c>
    </row>
    <row r="10" spans="2:8" ht="20.45" thickBot="1">
      <c r="B10" s="5" t="s">
        <v>30</v>
      </c>
      <c r="C10" s="3" t="s">
        <v>31</v>
      </c>
      <c r="D10" s="3" t="s">
        <v>32</v>
      </c>
      <c r="E10" s="3" t="s">
        <v>33</v>
      </c>
      <c r="F10" s="3" t="s">
        <v>28</v>
      </c>
      <c r="G10" s="32" t="s">
        <v>29</v>
      </c>
      <c r="H10" s="38" t="s">
        <v>13</v>
      </c>
    </row>
    <row r="11" spans="2:8" ht="20.45" thickBot="1">
      <c r="B11" s="5" t="s">
        <v>34</v>
      </c>
      <c r="C11" s="3" t="s">
        <v>35</v>
      </c>
      <c r="D11" s="3" t="s">
        <v>36</v>
      </c>
      <c r="E11" s="3" t="s">
        <v>37</v>
      </c>
      <c r="F11" s="3" t="s">
        <v>28</v>
      </c>
      <c r="G11" s="32" t="s">
        <v>29</v>
      </c>
      <c r="H11" s="38" t="s">
        <v>13</v>
      </c>
    </row>
    <row r="12" spans="2:8" ht="20.45" thickBot="1">
      <c r="B12" s="39" t="s">
        <v>38</v>
      </c>
      <c r="C12" s="3" t="s">
        <v>39</v>
      </c>
      <c r="D12" s="3" t="s">
        <v>40</v>
      </c>
      <c r="E12" s="3" t="s">
        <v>21</v>
      </c>
      <c r="F12" s="3" t="s">
        <v>41</v>
      </c>
      <c r="G12" s="32" t="s">
        <v>12</v>
      </c>
      <c r="H12" s="37" t="s">
        <v>42</v>
      </c>
    </row>
    <row r="13" spans="2:8" ht="15" thickBot="1">
      <c r="B13" s="5" t="s">
        <v>43</v>
      </c>
      <c r="C13" s="3" t="s">
        <v>44</v>
      </c>
      <c r="D13" s="3" t="s">
        <v>45</v>
      </c>
      <c r="E13" s="3" t="s">
        <v>46</v>
      </c>
      <c r="F13" s="3" t="s">
        <v>47</v>
      </c>
      <c r="G13" s="32"/>
      <c r="H13" s="38" t="s">
        <v>13</v>
      </c>
    </row>
    <row r="14" spans="2:8" ht="30.6" thickBot="1">
      <c r="B14" s="5" t="s">
        <v>48</v>
      </c>
      <c r="C14" s="3" t="s">
        <v>49</v>
      </c>
      <c r="D14" s="3" t="s">
        <v>50</v>
      </c>
      <c r="E14" s="3" t="s">
        <v>51</v>
      </c>
      <c r="F14" s="3" t="s">
        <v>52</v>
      </c>
      <c r="G14" s="32" t="s">
        <v>29</v>
      </c>
      <c r="H14" s="37" t="s">
        <v>42</v>
      </c>
    </row>
    <row r="15" spans="2:8" ht="20.45" thickBot="1">
      <c r="B15" s="5" t="s">
        <v>53</v>
      </c>
      <c r="C15" s="3" t="s">
        <v>54</v>
      </c>
      <c r="D15" s="3" t="s">
        <v>55</v>
      </c>
      <c r="E15" s="3" t="s">
        <v>56</v>
      </c>
      <c r="F15" s="3" t="s">
        <v>28</v>
      </c>
      <c r="G15" s="32" t="s">
        <v>29</v>
      </c>
      <c r="H15" s="37" t="s">
        <v>42</v>
      </c>
    </row>
    <row r="16" spans="2:8" ht="20.100000000000001">
      <c r="B16" s="52" t="s">
        <v>57</v>
      </c>
      <c r="C16" s="55" t="s">
        <v>58</v>
      </c>
      <c r="D16" s="1" t="s">
        <v>59</v>
      </c>
      <c r="E16" s="1" t="s">
        <v>56</v>
      </c>
      <c r="F16" s="1" t="s">
        <v>60</v>
      </c>
      <c r="G16" s="58" t="s">
        <v>29</v>
      </c>
      <c r="H16" s="72" t="s">
        <v>42</v>
      </c>
    </row>
    <row r="17" spans="2:8">
      <c r="B17" s="53"/>
      <c r="C17" s="56"/>
      <c r="D17" s="1"/>
      <c r="E17" s="1" t="s">
        <v>61</v>
      </c>
      <c r="F17" s="1" t="s">
        <v>62</v>
      </c>
      <c r="G17" s="60"/>
      <c r="H17" s="73"/>
    </row>
    <row r="18" spans="2:8" ht="20.100000000000001">
      <c r="B18" s="53"/>
      <c r="C18" s="56"/>
      <c r="D18" s="1" t="s">
        <v>63</v>
      </c>
      <c r="E18" s="2"/>
      <c r="F18" s="1" t="s">
        <v>64</v>
      </c>
      <c r="G18" s="60"/>
      <c r="H18" s="73"/>
    </row>
    <row r="19" spans="2:8">
      <c r="B19" s="53"/>
      <c r="C19" s="56"/>
      <c r="D19" s="1" t="s">
        <v>65</v>
      </c>
      <c r="E19" s="2"/>
      <c r="F19" s="2"/>
      <c r="G19" s="60"/>
      <c r="H19" s="73"/>
    </row>
    <row r="20" spans="2:8" ht="15" thickBot="1">
      <c r="B20" s="54"/>
      <c r="C20" s="57"/>
      <c r="D20" s="3" t="s">
        <v>66</v>
      </c>
      <c r="E20" s="4"/>
      <c r="F20" s="4"/>
      <c r="G20" s="59"/>
      <c r="H20" s="74"/>
    </row>
    <row r="21" spans="2:8">
      <c r="B21" s="52" t="s">
        <v>67</v>
      </c>
      <c r="C21" s="55" t="s">
        <v>68</v>
      </c>
      <c r="D21" s="55" t="s">
        <v>69</v>
      </c>
      <c r="E21" s="55" t="s">
        <v>70</v>
      </c>
      <c r="F21" s="1" t="s">
        <v>71</v>
      </c>
      <c r="G21" s="58" t="s">
        <v>29</v>
      </c>
      <c r="H21" s="72" t="s">
        <v>42</v>
      </c>
    </row>
    <row r="22" spans="2:8" ht="15" thickBot="1">
      <c r="B22" s="54"/>
      <c r="C22" s="57"/>
      <c r="D22" s="57"/>
      <c r="E22" s="57"/>
      <c r="F22" s="3" t="s">
        <v>72</v>
      </c>
      <c r="G22" s="59"/>
      <c r="H22" s="74"/>
    </row>
    <row r="23" spans="2:8">
      <c r="B23" s="52" t="s">
        <v>73</v>
      </c>
      <c r="C23" s="55" t="s">
        <v>74</v>
      </c>
      <c r="D23" s="55" t="s">
        <v>75</v>
      </c>
      <c r="E23" s="55" t="s">
        <v>76</v>
      </c>
      <c r="F23" s="1" t="s">
        <v>77</v>
      </c>
      <c r="G23" s="58" t="s">
        <v>29</v>
      </c>
      <c r="H23" s="72" t="s">
        <v>42</v>
      </c>
    </row>
    <row r="24" spans="2:8" ht="15" thickBot="1">
      <c r="B24" s="54"/>
      <c r="C24" s="57"/>
      <c r="D24" s="57"/>
      <c r="E24" s="57"/>
      <c r="F24" s="3" t="s">
        <v>78</v>
      </c>
      <c r="G24" s="59"/>
      <c r="H24" s="74"/>
    </row>
    <row r="25" spans="2:8" ht="20.45" thickBot="1">
      <c r="B25" s="5" t="s">
        <v>79</v>
      </c>
      <c r="C25" s="3" t="s">
        <v>80</v>
      </c>
      <c r="D25" s="3" t="s">
        <v>81</v>
      </c>
      <c r="E25" s="3" t="s">
        <v>82</v>
      </c>
      <c r="F25" s="3" t="s">
        <v>83</v>
      </c>
      <c r="G25" s="32" t="s">
        <v>29</v>
      </c>
      <c r="H25" s="37" t="s">
        <v>42</v>
      </c>
    </row>
    <row r="26" spans="2:8" ht="20.45" thickBot="1">
      <c r="B26" s="5" t="s">
        <v>84</v>
      </c>
      <c r="C26" s="3" t="s">
        <v>85</v>
      </c>
      <c r="D26" s="3" t="s">
        <v>86</v>
      </c>
      <c r="E26" s="3" t="s">
        <v>87</v>
      </c>
      <c r="F26" s="3" t="s">
        <v>88</v>
      </c>
      <c r="G26" s="32" t="s">
        <v>29</v>
      </c>
      <c r="H26" s="37" t="s">
        <v>42</v>
      </c>
    </row>
    <row r="27" spans="2:8" ht="15" thickBot="1">
      <c r="B27" s="5" t="s">
        <v>89</v>
      </c>
      <c r="C27" s="3" t="s">
        <v>90</v>
      </c>
      <c r="D27" s="3" t="s">
        <v>91</v>
      </c>
      <c r="E27" s="3" t="s">
        <v>92</v>
      </c>
      <c r="F27" s="3" t="s">
        <v>93</v>
      </c>
      <c r="G27" s="32"/>
      <c r="H27" s="38" t="s">
        <v>13</v>
      </c>
    </row>
    <row r="28" spans="2:8" ht="18" customHeight="1">
      <c r="B28" s="61" t="s">
        <v>94</v>
      </c>
      <c r="C28" s="55" t="s">
        <v>95</v>
      </c>
      <c r="D28" s="55" t="s">
        <v>96</v>
      </c>
      <c r="E28" s="55"/>
      <c r="F28" s="55"/>
      <c r="G28" s="58" t="s">
        <v>12</v>
      </c>
      <c r="H28" s="75" t="s">
        <v>13</v>
      </c>
    </row>
    <row r="29" spans="2:8" ht="15" thickBot="1">
      <c r="B29" s="62"/>
      <c r="C29" s="57"/>
      <c r="D29" s="57"/>
      <c r="E29" s="57"/>
      <c r="F29" s="57"/>
      <c r="G29" s="59"/>
      <c r="H29" s="76"/>
    </row>
    <row r="30" spans="2:8" ht="15" thickBot="1">
      <c r="B30" s="5" t="s">
        <v>97</v>
      </c>
      <c r="C30" s="3" t="s">
        <v>98</v>
      </c>
      <c r="D30" s="3" t="s">
        <v>91</v>
      </c>
      <c r="E30" s="3" t="s">
        <v>99</v>
      </c>
      <c r="F30" s="3" t="s">
        <v>93</v>
      </c>
      <c r="G30" s="32"/>
      <c r="H30" s="38" t="s">
        <v>13</v>
      </c>
    </row>
    <row r="31" spans="2:8">
      <c r="B31" s="52" t="s">
        <v>100</v>
      </c>
      <c r="C31" s="55" t="s">
        <v>101</v>
      </c>
      <c r="D31" s="55" t="s">
        <v>102</v>
      </c>
      <c r="E31" s="1" t="s">
        <v>92</v>
      </c>
      <c r="F31" s="1" t="s">
        <v>93</v>
      </c>
      <c r="G31" s="58"/>
      <c r="H31" s="69" t="s">
        <v>13</v>
      </c>
    </row>
    <row r="32" spans="2:8" ht="20.100000000000001">
      <c r="B32" s="53"/>
      <c r="C32" s="56"/>
      <c r="D32" s="56"/>
      <c r="E32" s="1" t="s">
        <v>103</v>
      </c>
      <c r="F32" s="1" t="s">
        <v>104</v>
      </c>
      <c r="G32" s="60"/>
      <c r="H32" s="70"/>
    </row>
    <row r="33" spans="2:8" ht="15" thickBot="1">
      <c r="B33" s="54"/>
      <c r="C33" s="57"/>
      <c r="D33" s="57"/>
      <c r="E33" s="3"/>
      <c r="F33" s="3"/>
      <c r="G33" s="59"/>
      <c r="H33" s="71"/>
    </row>
    <row r="34" spans="2:8" ht="15" thickBot="1">
      <c r="B34" s="5" t="s">
        <v>105</v>
      </c>
      <c r="C34" s="3" t="s">
        <v>106</v>
      </c>
      <c r="D34" s="3" t="s">
        <v>40</v>
      </c>
      <c r="E34" s="3"/>
      <c r="F34" s="3"/>
      <c r="G34" s="32" t="s">
        <v>12</v>
      </c>
      <c r="H34" s="38" t="s">
        <v>13</v>
      </c>
    </row>
    <row r="35" spans="2:8" ht="15" thickBot="1">
      <c r="B35" s="39" t="s">
        <v>107</v>
      </c>
      <c r="C35" s="3" t="s">
        <v>108</v>
      </c>
      <c r="D35" s="3" t="s">
        <v>40</v>
      </c>
      <c r="E35" s="3"/>
      <c r="F35" s="3"/>
      <c r="G35" s="32" t="s">
        <v>12</v>
      </c>
      <c r="H35" s="38" t="s">
        <v>13</v>
      </c>
    </row>
    <row r="36" spans="2:8" ht="15" thickBot="1">
      <c r="B36" s="5" t="s">
        <v>109</v>
      </c>
      <c r="C36" s="3" t="s">
        <v>110</v>
      </c>
      <c r="D36" s="3" t="s">
        <v>45</v>
      </c>
      <c r="E36" s="3" t="s">
        <v>46</v>
      </c>
      <c r="F36" s="3"/>
      <c r="G36" s="32"/>
      <c r="H36" s="37" t="s">
        <v>42</v>
      </c>
    </row>
    <row r="37" spans="2:8" ht="15" thickBot="1">
      <c r="B37" s="5" t="s">
        <v>111</v>
      </c>
      <c r="C37" s="3" t="s">
        <v>112</v>
      </c>
      <c r="D37" s="3" t="s">
        <v>113</v>
      </c>
      <c r="E37" s="3"/>
      <c r="F37" s="3"/>
      <c r="G37" s="32"/>
      <c r="H37" s="37" t="s">
        <v>42</v>
      </c>
    </row>
    <row r="38" spans="2:8" ht="20.100000000000001">
      <c r="B38" s="61" t="s">
        <v>114</v>
      </c>
      <c r="C38" s="55" t="s">
        <v>115</v>
      </c>
      <c r="D38" s="55" t="s">
        <v>116</v>
      </c>
      <c r="E38" s="55" t="s">
        <v>21</v>
      </c>
      <c r="F38" s="1" t="s">
        <v>117</v>
      </c>
      <c r="G38" s="58"/>
      <c r="H38" s="69" t="s">
        <v>13</v>
      </c>
    </row>
    <row r="39" spans="2:8" ht="15" thickBot="1">
      <c r="B39" s="62"/>
      <c r="C39" s="57"/>
      <c r="D39" s="57"/>
      <c r="E39" s="57"/>
      <c r="F39" s="3" t="s">
        <v>118</v>
      </c>
      <c r="G39" s="59"/>
      <c r="H39" s="71"/>
    </row>
    <row r="40" spans="2:8" ht="20.45" thickBot="1">
      <c r="B40" s="5" t="s">
        <v>119</v>
      </c>
      <c r="C40" s="3" t="s">
        <v>120</v>
      </c>
      <c r="D40" s="3" t="s">
        <v>121</v>
      </c>
      <c r="E40" s="3" t="s">
        <v>27</v>
      </c>
      <c r="F40" s="3"/>
      <c r="G40" s="32"/>
      <c r="H40" s="38" t="s">
        <v>13</v>
      </c>
    </row>
    <row r="41" spans="2:8" ht="20.45" thickBot="1">
      <c r="B41" s="5" t="s">
        <v>122</v>
      </c>
      <c r="C41" s="3" t="s">
        <v>123</v>
      </c>
      <c r="D41" s="3" t="s">
        <v>124</v>
      </c>
      <c r="E41" s="3" t="s">
        <v>21</v>
      </c>
      <c r="F41" s="3"/>
      <c r="G41" s="32"/>
      <c r="H41" s="37" t="s">
        <v>42</v>
      </c>
    </row>
    <row r="42" spans="2:8" ht="30.6" thickBot="1">
      <c r="B42" s="5" t="s">
        <v>125</v>
      </c>
      <c r="C42" s="3" t="s">
        <v>126</v>
      </c>
      <c r="D42" s="3" t="s">
        <v>127</v>
      </c>
      <c r="E42" s="3" t="s">
        <v>21</v>
      </c>
      <c r="F42" s="3" t="s">
        <v>128</v>
      </c>
      <c r="G42" s="32" t="s">
        <v>12</v>
      </c>
      <c r="H42" s="37" t="s">
        <v>42</v>
      </c>
    </row>
    <row r="43" spans="2:8" ht="40.5" customHeight="1">
      <c r="B43" s="52" t="s">
        <v>129</v>
      </c>
      <c r="C43" s="55" t="s">
        <v>130</v>
      </c>
      <c r="D43" s="55" t="s">
        <v>131</v>
      </c>
      <c r="E43" s="55" t="s">
        <v>132</v>
      </c>
      <c r="F43" s="55" t="s">
        <v>133</v>
      </c>
      <c r="G43" s="30" t="s">
        <v>134</v>
      </c>
      <c r="H43" s="69" t="s">
        <v>13</v>
      </c>
    </row>
    <row r="44" spans="2:8">
      <c r="B44" s="53"/>
      <c r="C44" s="56"/>
      <c r="D44" s="56"/>
      <c r="E44" s="56"/>
      <c r="F44" s="56"/>
      <c r="G44" s="30" t="s">
        <v>135</v>
      </c>
      <c r="H44" s="70"/>
    </row>
    <row r="45" spans="2:8" ht="15" thickBot="1">
      <c r="B45" s="54"/>
      <c r="C45" s="57"/>
      <c r="D45" s="57"/>
      <c r="E45" s="57"/>
      <c r="F45" s="57"/>
      <c r="G45" s="32" t="s">
        <v>136</v>
      </c>
      <c r="H45" s="71"/>
    </row>
    <row r="46" spans="2:8">
      <c r="B46" s="52" t="s">
        <v>137</v>
      </c>
      <c r="C46" s="55" t="s">
        <v>138</v>
      </c>
      <c r="D46" s="55"/>
      <c r="E46" s="55" t="s">
        <v>132</v>
      </c>
      <c r="F46" s="55"/>
      <c r="G46" s="30"/>
      <c r="H46" s="69">
        <v>10</v>
      </c>
    </row>
    <row r="47" spans="2:8">
      <c r="B47" s="53"/>
      <c r="C47" s="56"/>
      <c r="D47" s="56"/>
      <c r="E47" s="56"/>
      <c r="F47" s="56"/>
      <c r="G47" s="30"/>
      <c r="H47" s="70"/>
    </row>
    <row r="48" spans="2:8" ht="15" thickBot="1">
      <c r="B48" s="54"/>
      <c r="C48" s="57"/>
      <c r="D48" s="57"/>
      <c r="E48" s="57"/>
      <c r="F48" s="57"/>
      <c r="G48" s="32"/>
      <c r="H48" s="71"/>
    </row>
  </sheetData>
  <mergeCells count="56">
    <mergeCell ref="H7:H8"/>
    <mergeCell ref="H3:H6"/>
    <mergeCell ref="B46:B48"/>
    <mergeCell ref="C46:C48"/>
    <mergeCell ref="D46:D48"/>
    <mergeCell ref="E46:E48"/>
    <mergeCell ref="F46:F48"/>
    <mergeCell ref="H46:H48"/>
    <mergeCell ref="H16:H20"/>
    <mergeCell ref="H21:H22"/>
    <mergeCell ref="H23:H24"/>
    <mergeCell ref="H43:H45"/>
    <mergeCell ref="H38:H39"/>
    <mergeCell ref="H28:H29"/>
    <mergeCell ref="H31:H33"/>
    <mergeCell ref="B3:B6"/>
    <mergeCell ref="C3:C6"/>
    <mergeCell ref="E3:E6"/>
    <mergeCell ref="B7:B8"/>
    <mergeCell ref="C7:C8"/>
    <mergeCell ref="D7:D8"/>
    <mergeCell ref="E7:E8"/>
    <mergeCell ref="G7:G8"/>
    <mergeCell ref="B16:B20"/>
    <mergeCell ref="C16:C20"/>
    <mergeCell ref="G16:G20"/>
    <mergeCell ref="B21:B22"/>
    <mergeCell ref="C21:C22"/>
    <mergeCell ref="D21:D22"/>
    <mergeCell ref="E21:E22"/>
    <mergeCell ref="G21:G22"/>
    <mergeCell ref="B23:B24"/>
    <mergeCell ref="C23:C24"/>
    <mergeCell ref="D23:D24"/>
    <mergeCell ref="E23:E24"/>
    <mergeCell ref="G23:G24"/>
    <mergeCell ref="B38:B39"/>
    <mergeCell ref="C38:C39"/>
    <mergeCell ref="D38:D39"/>
    <mergeCell ref="E38:E39"/>
    <mergeCell ref="G38:G39"/>
    <mergeCell ref="G28:G29"/>
    <mergeCell ref="B31:B33"/>
    <mergeCell ref="C31:C33"/>
    <mergeCell ref="D31:D33"/>
    <mergeCell ref="G31:G33"/>
    <mergeCell ref="B28:B29"/>
    <mergeCell ref="C28:C29"/>
    <mergeCell ref="D28:D29"/>
    <mergeCell ref="E28:E29"/>
    <mergeCell ref="F28:F29"/>
    <mergeCell ref="B43:B45"/>
    <mergeCell ref="C43:C45"/>
    <mergeCell ref="D43:D45"/>
    <mergeCell ref="E43:E45"/>
    <mergeCell ref="F43:F45"/>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96B92-DE30-4642-8BF7-A61FF1BBFE13}">
  <dimension ref="A2:N42"/>
  <sheetViews>
    <sheetView workbookViewId="0"/>
  </sheetViews>
  <sheetFormatPr defaultRowHeight="14.45"/>
  <cols>
    <col min="1" max="1" width="5.85546875" style="8" customWidth="1"/>
    <col min="2" max="2" width="59.42578125" style="8" customWidth="1"/>
    <col min="3" max="3" width="19.28515625" style="9" customWidth="1"/>
    <col min="4" max="6" width="9.28515625" style="8" customWidth="1"/>
    <col min="13" max="13" width="13.7109375" customWidth="1"/>
    <col min="14" max="14" width="14.28515625" customWidth="1"/>
  </cols>
  <sheetData>
    <row r="2" spans="1:14" ht="23.1">
      <c r="A2" s="10" t="s">
        <v>0</v>
      </c>
      <c r="B2" s="18" t="s">
        <v>1</v>
      </c>
      <c r="C2" s="19" t="s">
        <v>139</v>
      </c>
      <c r="D2" s="10" t="s">
        <v>140</v>
      </c>
      <c r="E2" s="10" t="s">
        <v>141</v>
      </c>
      <c r="F2" s="10" t="s">
        <v>142</v>
      </c>
      <c r="G2" s="10" t="s">
        <v>143</v>
      </c>
      <c r="H2" s="13" t="s">
        <v>144</v>
      </c>
      <c r="I2" s="13" t="s">
        <v>145</v>
      </c>
      <c r="J2" s="13" t="s">
        <v>146</v>
      </c>
      <c r="K2" s="13" t="s">
        <v>147</v>
      </c>
      <c r="L2" s="13" t="s">
        <v>148</v>
      </c>
      <c r="M2" s="13" t="s">
        <v>149</v>
      </c>
      <c r="N2" s="13" t="s">
        <v>150</v>
      </c>
    </row>
    <row r="3" spans="1:14">
      <c r="A3" s="11"/>
      <c r="B3" s="11"/>
      <c r="C3" s="20"/>
      <c r="D3" s="11"/>
      <c r="E3" s="11"/>
      <c r="F3" s="11"/>
      <c r="G3" s="22"/>
      <c r="L3" t="s">
        <v>151</v>
      </c>
    </row>
    <row r="4" spans="1:14">
      <c r="A4" s="12" t="s">
        <v>152</v>
      </c>
      <c r="B4" s="11" t="s">
        <v>153</v>
      </c>
      <c r="C4" s="20" t="s">
        <v>154</v>
      </c>
      <c r="D4" s="11">
        <v>78.2</v>
      </c>
      <c r="E4" s="11">
        <v>82.6</v>
      </c>
      <c r="F4" s="11">
        <v>75.3</v>
      </c>
      <c r="G4" s="23">
        <f>D4+N4</f>
        <v>93.385139398778875</v>
      </c>
      <c r="H4" s="8">
        <v>1</v>
      </c>
      <c r="I4" s="8">
        <v>1</v>
      </c>
      <c r="J4" s="8">
        <v>1</v>
      </c>
      <c r="K4">
        <f>(H4+1)*(I4+1)+(H4+1)*(J4+0.5)+2+(I4+1)*(J4+0.5)*2</f>
        <v>15</v>
      </c>
      <c r="L4">
        <f>(H4+2)*(I4+2)+(H4+2)*(J4+1)*2+(I4+2)*(J4+1)*2</f>
        <v>33</v>
      </c>
      <c r="M4" s="14">
        <f>10*LOG(K4)</f>
        <v>11.760912590556813</v>
      </c>
      <c r="N4" s="14">
        <f>10*LOG(L4)</f>
        <v>15.185139398778876</v>
      </c>
    </row>
    <row r="5" spans="1:14">
      <c r="A5" s="12" t="s">
        <v>155</v>
      </c>
      <c r="B5" s="11" t="s">
        <v>156</v>
      </c>
      <c r="C5" s="20" t="s">
        <v>157</v>
      </c>
      <c r="D5" s="11">
        <v>72.5</v>
      </c>
      <c r="E5" s="11">
        <v>83.4</v>
      </c>
      <c r="F5" s="11">
        <v>70.3</v>
      </c>
      <c r="G5" s="23">
        <f t="shared" ref="G5:G37" si="0">D5+M5</f>
        <v>83.222498976135142</v>
      </c>
      <c r="H5" s="8">
        <v>1.3</v>
      </c>
      <c r="I5" s="8">
        <v>0.5</v>
      </c>
      <c r="J5" s="8">
        <v>0.7</v>
      </c>
      <c r="K5">
        <f>(H5+1)*(I5+1)+(H5+1)*(J5+0.5)+2+(I5+1)*(J5+0.5)*2</f>
        <v>11.809999999999999</v>
      </c>
      <c r="L5">
        <f>(H5+2)*(I5+2)+(H5+2)*(J5+1)*2+(I5+2)*(J5+1)*2</f>
        <v>27.97</v>
      </c>
      <c r="M5" s="14">
        <f>10*LOG(K5)</f>
        <v>10.722498976135149</v>
      </c>
      <c r="N5" s="14">
        <f>10*LOG(L5)</f>
        <v>14.466924663715272</v>
      </c>
    </row>
    <row r="6" spans="1:14">
      <c r="A6" s="12" t="s">
        <v>158</v>
      </c>
      <c r="B6" s="11" t="s">
        <v>159</v>
      </c>
      <c r="C6" s="20" t="s">
        <v>160</v>
      </c>
      <c r="D6" s="11">
        <v>80.599999999999994</v>
      </c>
      <c r="E6" s="11">
        <v>89.1</v>
      </c>
      <c r="F6" s="11">
        <v>79.599999999999994</v>
      </c>
      <c r="G6" s="23">
        <f t="shared" si="0"/>
        <v>95.54154594018442</v>
      </c>
      <c r="H6" s="8">
        <v>3</v>
      </c>
      <c r="I6" s="8">
        <v>3</v>
      </c>
      <c r="J6" s="8">
        <v>0.6</v>
      </c>
      <c r="K6">
        <f t="shared" ref="K6:K42" si="1">(H6+1)*(I6+1)+(H6+1)*(J6+0.5)+2+(I6+1)*(J6+0.5)*2</f>
        <v>31.2</v>
      </c>
      <c r="L6">
        <f t="shared" ref="L6:L42" si="2">(H6+2)*(I6+2)+(H6+2)*(J6+1)*2+(I6+2)*(J6+1)*2</f>
        <v>57</v>
      </c>
      <c r="M6" s="14">
        <f t="shared" ref="M6:N42" si="3">10*LOG(K6)</f>
        <v>14.941545940184429</v>
      </c>
      <c r="N6" s="14">
        <f t="shared" si="3"/>
        <v>17.558748556724915</v>
      </c>
    </row>
    <row r="7" spans="1:14">
      <c r="A7" s="12" t="s">
        <v>161</v>
      </c>
      <c r="B7" s="11" t="s">
        <v>162</v>
      </c>
      <c r="C7" s="20" t="s">
        <v>163</v>
      </c>
      <c r="D7" s="11">
        <v>89.9</v>
      </c>
      <c r="E7" s="11">
        <v>92.2</v>
      </c>
      <c r="F7" s="11">
        <v>89.3</v>
      </c>
      <c r="G7" s="23">
        <f t="shared" si="0"/>
        <v>101.66091259055682</v>
      </c>
      <c r="H7" s="8">
        <v>1</v>
      </c>
      <c r="I7" s="8">
        <v>1</v>
      </c>
      <c r="J7" s="8">
        <v>1</v>
      </c>
      <c r="K7">
        <f t="shared" si="1"/>
        <v>15</v>
      </c>
      <c r="L7">
        <f t="shared" si="2"/>
        <v>33</v>
      </c>
      <c r="M7" s="14">
        <f t="shared" si="3"/>
        <v>11.760912590556813</v>
      </c>
      <c r="N7" s="14">
        <f t="shared" si="3"/>
        <v>15.185139398778876</v>
      </c>
    </row>
    <row r="8" spans="1:14">
      <c r="A8" s="12" t="s">
        <v>164</v>
      </c>
      <c r="B8" s="11" t="s">
        <v>165</v>
      </c>
      <c r="C8" s="20"/>
      <c r="D8" s="11">
        <v>81</v>
      </c>
      <c r="E8" s="11">
        <v>87.6</v>
      </c>
      <c r="F8" s="11">
        <v>80.099999999999994</v>
      </c>
      <c r="G8" s="23">
        <f t="shared" si="0"/>
        <v>94.201462861110542</v>
      </c>
      <c r="H8" s="8">
        <v>2</v>
      </c>
      <c r="I8" s="8">
        <v>2</v>
      </c>
      <c r="J8" s="8">
        <v>0.6</v>
      </c>
      <c r="K8">
        <f t="shared" si="1"/>
        <v>20.900000000000002</v>
      </c>
      <c r="L8">
        <f t="shared" si="2"/>
        <v>41.6</v>
      </c>
      <c r="M8" s="14">
        <f t="shared" si="3"/>
        <v>13.20146286111054</v>
      </c>
      <c r="N8" s="14">
        <f t="shared" si="3"/>
        <v>16.190933306267429</v>
      </c>
    </row>
    <row r="9" spans="1:14">
      <c r="A9" s="12" t="s">
        <v>166</v>
      </c>
      <c r="B9" s="11" t="s">
        <v>167</v>
      </c>
      <c r="C9" s="20" t="s">
        <v>168</v>
      </c>
      <c r="D9" s="11">
        <v>86.6</v>
      </c>
      <c r="E9" s="11">
        <v>89.4</v>
      </c>
      <c r="F9" s="11">
        <v>85.6</v>
      </c>
      <c r="G9" s="23">
        <f t="shared" si="0"/>
        <v>99.410333672477265</v>
      </c>
      <c r="H9" s="8">
        <v>2</v>
      </c>
      <c r="I9" s="8">
        <v>1.5</v>
      </c>
      <c r="J9" s="8">
        <v>0.7</v>
      </c>
      <c r="K9">
        <f t="shared" si="1"/>
        <v>19.100000000000001</v>
      </c>
      <c r="L9">
        <f t="shared" si="2"/>
        <v>39.5</v>
      </c>
      <c r="M9" s="14">
        <f t="shared" si="3"/>
        <v>12.810333672477277</v>
      </c>
      <c r="N9" s="14">
        <f t="shared" si="3"/>
        <v>15.965970956264602</v>
      </c>
    </row>
    <row r="10" spans="1:14" ht="23.1">
      <c r="A10" s="12" t="s">
        <v>169</v>
      </c>
      <c r="B10" s="11" t="s">
        <v>170</v>
      </c>
      <c r="C10" s="20" t="s">
        <v>171</v>
      </c>
      <c r="D10" s="11">
        <v>76.3</v>
      </c>
      <c r="E10" s="11">
        <v>80.8</v>
      </c>
      <c r="F10" s="11">
        <v>75.2</v>
      </c>
      <c r="G10" s="23">
        <f t="shared" si="0"/>
        <v>87.282975364946978</v>
      </c>
      <c r="H10" s="8">
        <v>0.7</v>
      </c>
      <c r="I10" s="8">
        <v>0.7</v>
      </c>
      <c r="J10" s="8">
        <v>1</v>
      </c>
      <c r="K10">
        <f t="shared" si="1"/>
        <v>12.54</v>
      </c>
      <c r="L10">
        <f t="shared" si="2"/>
        <v>28.890000000000004</v>
      </c>
      <c r="M10" s="14">
        <f t="shared" si="3"/>
        <v>10.982975364946977</v>
      </c>
      <c r="N10" s="14">
        <f t="shared" si="3"/>
        <v>14.607475418441972</v>
      </c>
    </row>
    <row r="11" spans="1:14">
      <c r="A11" s="12" t="s">
        <v>172</v>
      </c>
      <c r="B11" s="11" t="s">
        <v>173</v>
      </c>
      <c r="C11" s="20" t="s">
        <v>174</v>
      </c>
      <c r="D11" s="11">
        <v>86</v>
      </c>
      <c r="E11" s="11">
        <v>90</v>
      </c>
      <c r="F11" s="11">
        <v>83.6</v>
      </c>
      <c r="G11" s="23">
        <f t="shared" si="0"/>
        <v>98.992893340876805</v>
      </c>
      <c r="H11" s="8">
        <v>1.8</v>
      </c>
      <c r="I11" s="8">
        <v>1.8</v>
      </c>
      <c r="J11" s="8">
        <v>0.7</v>
      </c>
      <c r="K11">
        <f t="shared" si="1"/>
        <v>19.919999999999998</v>
      </c>
      <c r="L11">
        <f t="shared" si="2"/>
        <v>40.28</v>
      </c>
      <c r="M11" s="14">
        <f t="shared" si="3"/>
        <v>12.992893340876799</v>
      </c>
      <c r="N11" s="14">
        <f t="shared" si="3"/>
        <v>16.050894618815803</v>
      </c>
    </row>
    <row r="12" spans="1:14">
      <c r="A12" s="12" t="s">
        <v>175</v>
      </c>
      <c r="B12" s="11" t="s">
        <v>176</v>
      </c>
      <c r="C12" s="20"/>
      <c r="D12" s="11">
        <v>89.1</v>
      </c>
      <c r="E12" s="11">
        <v>90.6</v>
      </c>
      <c r="F12" s="11">
        <v>87.6</v>
      </c>
      <c r="G12" s="23">
        <f t="shared" si="0"/>
        <v>101.77171728403013</v>
      </c>
      <c r="H12" s="8">
        <v>2</v>
      </c>
      <c r="I12" s="8">
        <v>1</v>
      </c>
      <c r="J12" s="8">
        <v>1</v>
      </c>
      <c r="K12">
        <f t="shared" si="1"/>
        <v>18.5</v>
      </c>
      <c r="L12">
        <f t="shared" si="2"/>
        <v>40</v>
      </c>
      <c r="M12" s="14">
        <f t="shared" si="3"/>
        <v>12.671717284030137</v>
      </c>
      <c r="N12" s="14">
        <f t="shared" si="3"/>
        <v>16.020599913279622</v>
      </c>
    </row>
    <row r="13" spans="1:14">
      <c r="A13" s="12" t="s">
        <v>177</v>
      </c>
      <c r="B13" s="11" t="s">
        <v>178</v>
      </c>
      <c r="C13" s="20" t="s">
        <v>179</v>
      </c>
      <c r="D13" s="11">
        <v>78.099999999999994</v>
      </c>
      <c r="E13" s="11">
        <v>87.2</v>
      </c>
      <c r="F13" s="11">
        <v>75.5</v>
      </c>
      <c r="G13" s="23">
        <f t="shared" si="0"/>
        <v>93.013616938342722</v>
      </c>
      <c r="H13" s="8">
        <v>5</v>
      </c>
      <c r="I13" s="8">
        <v>1</v>
      </c>
      <c r="J13" s="8">
        <v>1.2</v>
      </c>
      <c r="K13">
        <f t="shared" si="1"/>
        <v>31</v>
      </c>
      <c r="L13">
        <f t="shared" si="2"/>
        <v>65</v>
      </c>
      <c r="M13" s="14">
        <f t="shared" si="3"/>
        <v>14.913616938342727</v>
      </c>
      <c r="N13" s="14">
        <f t="shared" si="3"/>
        <v>18.129133566428553</v>
      </c>
    </row>
    <row r="14" spans="1:14">
      <c r="A14" s="12" t="s">
        <v>180</v>
      </c>
      <c r="B14" s="11" t="s">
        <v>181</v>
      </c>
      <c r="C14" s="20"/>
      <c r="D14" s="11">
        <v>66.599999999999994</v>
      </c>
      <c r="E14" s="11">
        <v>78.8</v>
      </c>
      <c r="F14" s="11">
        <v>64.599999999999994</v>
      </c>
      <c r="G14" s="23">
        <f t="shared" si="0"/>
        <v>73.132125137753434</v>
      </c>
      <c r="K14">
        <f t="shared" si="1"/>
        <v>4.5</v>
      </c>
      <c r="L14">
        <f t="shared" si="2"/>
        <v>12</v>
      </c>
      <c r="M14" s="14">
        <f t="shared" si="3"/>
        <v>6.5321251377534377</v>
      </c>
      <c r="N14" s="14">
        <f t="shared" si="3"/>
        <v>10.791812460476249</v>
      </c>
    </row>
    <row r="15" spans="1:14">
      <c r="A15" s="12">
        <v>40</v>
      </c>
      <c r="B15" s="11" t="s">
        <v>182</v>
      </c>
      <c r="C15" s="20"/>
      <c r="D15" s="11">
        <v>79.099999999999994</v>
      </c>
      <c r="E15" s="11">
        <v>84.4</v>
      </c>
      <c r="F15" s="11">
        <v>78</v>
      </c>
      <c r="G15" s="23">
        <f t="shared" si="0"/>
        <v>85.632125137753434</v>
      </c>
      <c r="K15">
        <f t="shared" si="1"/>
        <v>4.5</v>
      </c>
      <c r="L15">
        <f t="shared" si="2"/>
        <v>12</v>
      </c>
      <c r="M15" s="14">
        <f t="shared" si="3"/>
        <v>6.5321251377534377</v>
      </c>
      <c r="N15" s="14">
        <f t="shared" si="3"/>
        <v>10.791812460476249</v>
      </c>
    </row>
    <row r="16" spans="1:14">
      <c r="A16" s="12">
        <v>41</v>
      </c>
      <c r="B16" s="11" t="s">
        <v>183</v>
      </c>
      <c r="C16" s="20"/>
      <c r="D16" s="11">
        <v>79.3</v>
      </c>
      <c r="E16" s="11">
        <v>85.6</v>
      </c>
      <c r="F16" s="11">
        <v>77.099999999999994</v>
      </c>
      <c r="G16" s="23">
        <f t="shared" si="0"/>
        <v>85.832125137753437</v>
      </c>
      <c r="K16">
        <f t="shared" si="1"/>
        <v>4.5</v>
      </c>
      <c r="L16">
        <f t="shared" si="2"/>
        <v>12</v>
      </c>
      <c r="M16" s="14">
        <f t="shared" si="3"/>
        <v>6.5321251377534377</v>
      </c>
      <c r="N16" s="14">
        <f t="shared" si="3"/>
        <v>10.791812460476249</v>
      </c>
    </row>
    <row r="17" spans="1:14">
      <c r="A17" s="12">
        <v>42</v>
      </c>
      <c r="B17" s="11" t="s">
        <v>182</v>
      </c>
      <c r="C17" s="20"/>
      <c r="D17" s="11">
        <v>77.900000000000006</v>
      </c>
      <c r="E17" s="11">
        <v>84.7</v>
      </c>
      <c r="F17" s="11">
        <v>75.7</v>
      </c>
      <c r="G17" s="23">
        <f t="shared" si="0"/>
        <v>84.432125137753445</v>
      </c>
      <c r="K17">
        <f t="shared" si="1"/>
        <v>4.5</v>
      </c>
      <c r="L17">
        <f t="shared" si="2"/>
        <v>12</v>
      </c>
      <c r="M17" s="14">
        <f t="shared" si="3"/>
        <v>6.5321251377534377</v>
      </c>
      <c r="N17" s="14">
        <f t="shared" si="3"/>
        <v>10.791812460476249</v>
      </c>
    </row>
    <row r="18" spans="1:14">
      <c r="A18" s="12">
        <v>43</v>
      </c>
      <c r="B18" s="11" t="s">
        <v>182</v>
      </c>
      <c r="C18" s="20"/>
      <c r="D18" s="11">
        <v>75</v>
      </c>
      <c r="E18" s="11">
        <v>84.1</v>
      </c>
      <c r="F18" s="11">
        <v>72.900000000000006</v>
      </c>
      <c r="G18" s="23">
        <f t="shared" si="0"/>
        <v>81.53212513775344</v>
      </c>
      <c r="K18">
        <f t="shared" si="1"/>
        <v>4.5</v>
      </c>
      <c r="L18">
        <f t="shared" si="2"/>
        <v>12</v>
      </c>
      <c r="M18" s="14">
        <f t="shared" si="3"/>
        <v>6.5321251377534377</v>
      </c>
      <c r="N18" s="14">
        <f t="shared" si="3"/>
        <v>10.791812460476249</v>
      </c>
    </row>
    <row r="19" spans="1:14">
      <c r="A19" s="12">
        <v>44</v>
      </c>
      <c r="B19" s="11" t="s">
        <v>182</v>
      </c>
      <c r="C19" s="20"/>
      <c r="D19" s="11">
        <v>75.7</v>
      </c>
      <c r="E19" s="11">
        <v>82.8</v>
      </c>
      <c r="F19" s="11">
        <v>72.599999999999994</v>
      </c>
      <c r="G19" s="23">
        <f t="shared" si="0"/>
        <v>82.232125137753442</v>
      </c>
      <c r="K19">
        <f t="shared" si="1"/>
        <v>4.5</v>
      </c>
      <c r="L19">
        <f t="shared" si="2"/>
        <v>12</v>
      </c>
      <c r="M19" s="14">
        <f t="shared" si="3"/>
        <v>6.5321251377534377</v>
      </c>
      <c r="N19" s="14">
        <f t="shared" si="3"/>
        <v>10.791812460476249</v>
      </c>
    </row>
    <row r="20" spans="1:14">
      <c r="A20" s="12">
        <v>45</v>
      </c>
      <c r="B20" s="11" t="s">
        <v>184</v>
      </c>
      <c r="C20" s="20"/>
      <c r="D20" s="11">
        <v>76</v>
      </c>
      <c r="E20" s="11">
        <v>82</v>
      </c>
      <c r="F20" s="11">
        <v>72.900000000000006</v>
      </c>
      <c r="G20" s="23">
        <f t="shared" si="0"/>
        <v>82.53212513775344</v>
      </c>
      <c r="K20">
        <f t="shared" si="1"/>
        <v>4.5</v>
      </c>
      <c r="L20">
        <f t="shared" si="2"/>
        <v>12</v>
      </c>
      <c r="M20" s="14">
        <f t="shared" si="3"/>
        <v>6.5321251377534377</v>
      </c>
      <c r="N20" s="14">
        <f t="shared" si="3"/>
        <v>10.791812460476249</v>
      </c>
    </row>
    <row r="21" spans="1:14">
      <c r="A21" s="12">
        <v>46</v>
      </c>
      <c r="B21" s="11" t="s">
        <v>184</v>
      </c>
      <c r="C21" s="20"/>
      <c r="D21" s="11">
        <v>77.099999999999994</v>
      </c>
      <c r="E21" s="11">
        <v>83.8</v>
      </c>
      <c r="F21" s="11">
        <v>75.8</v>
      </c>
      <c r="G21" s="23">
        <f t="shared" si="0"/>
        <v>83.632125137753434</v>
      </c>
      <c r="K21">
        <f t="shared" si="1"/>
        <v>4.5</v>
      </c>
      <c r="L21">
        <f t="shared" si="2"/>
        <v>12</v>
      </c>
      <c r="M21" s="14">
        <f t="shared" si="3"/>
        <v>6.5321251377534377</v>
      </c>
      <c r="N21" s="14">
        <f t="shared" si="3"/>
        <v>10.791812460476249</v>
      </c>
    </row>
    <row r="22" spans="1:14">
      <c r="A22" s="12">
        <v>47</v>
      </c>
      <c r="B22" s="11" t="s">
        <v>184</v>
      </c>
      <c r="C22" s="20"/>
      <c r="D22" s="11">
        <v>77.900000000000006</v>
      </c>
      <c r="E22" s="11">
        <v>83.5</v>
      </c>
      <c r="F22" s="11">
        <v>72.8</v>
      </c>
      <c r="G22" s="23">
        <f t="shared" si="0"/>
        <v>84.432125137753445</v>
      </c>
      <c r="K22">
        <f t="shared" si="1"/>
        <v>4.5</v>
      </c>
      <c r="L22">
        <f t="shared" si="2"/>
        <v>12</v>
      </c>
      <c r="M22" s="14">
        <f t="shared" si="3"/>
        <v>6.5321251377534377</v>
      </c>
      <c r="N22" s="14">
        <f t="shared" si="3"/>
        <v>10.791812460476249</v>
      </c>
    </row>
    <row r="23" spans="1:14">
      <c r="A23" s="12">
        <v>48</v>
      </c>
      <c r="B23" s="11" t="s">
        <v>184</v>
      </c>
      <c r="C23" s="20"/>
      <c r="D23" s="11">
        <v>74.2</v>
      </c>
      <c r="E23" s="11">
        <v>81.099999999999994</v>
      </c>
      <c r="F23" s="11">
        <v>72.900000000000006</v>
      </c>
      <c r="G23" s="23">
        <f t="shared" si="0"/>
        <v>80.732125137753442</v>
      </c>
      <c r="K23">
        <f t="shared" si="1"/>
        <v>4.5</v>
      </c>
      <c r="L23">
        <f t="shared" si="2"/>
        <v>12</v>
      </c>
      <c r="M23" s="14">
        <f t="shared" si="3"/>
        <v>6.5321251377534377</v>
      </c>
      <c r="N23" s="14">
        <f t="shared" si="3"/>
        <v>10.791812460476249</v>
      </c>
    </row>
    <row r="24" spans="1:14">
      <c r="A24" s="12">
        <v>49</v>
      </c>
      <c r="B24" s="11" t="s">
        <v>185</v>
      </c>
      <c r="C24" s="20"/>
      <c r="D24" s="11">
        <v>76.2</v>
      </c>
      <c r="E24" s="11">
        <v>82.8</v>
      </c>
      <c r="F24" s="11">
        <v>72.400000000000006</v>
      </c>
      <c r="G24" s="23">
        <f t="shared" si="0"/>
        <v>82.732125137753442</v>
      </c>
      <c r="K24">
        <f t="shared" si="1"/>
        <v>4.5</v>
      </c>
      <c r="L24">
        <f t="shared" si="2"/>
        <v>12</v>
      </c>
      <c r="M24" s="14">
        <f t="shared" si="3"/>
        <v>6.5321251377534377</v>
      </c>
      <c r="N24" s="14">
        <f t="shared" si="3"/>
        <v>10.791812460476249</v>
      </c>
    </row>
    <row r="25" spans="1:14">
      <c r="A25" s="12">
        <v>50</v>
      </c>
      <c r="B25" s="11" t="s">
        <v>185</v>
      </c>
      <c r="C25" s="20"/>
      <c r="D25" s="11">
        <v>73.599999999999994</v>
      </c>
      <c r="E25" s="11">
        <v>83.2</v>
      </c>
      <c r="F25" s="11">
        <v>70.400000000000006</v>
      </c>
      <c r="G25" s="23">
        <f t="shared" si="0"/>
        <v>80.132125137753434</v>
      </c>
      <c r="K25">
        <f t="shared" si="1"/>
        <v>4.5</v>
      </c>
      <c r="L25">
        <f t="shared" si="2"/>
        <v>12</v>
      </c>
      <c r="M25" s="14">
        <f t="shared" si="3"/>
        <v>6.5321251377534377</v>
      </c>
      <c r="N25" s="14">
        <f t="shared" si="3"/>
        <v>10.791812460476249</v>
      </c>
    </row>
    <row r="26" spans="1:14">
      <c r="A26" s="12">
        <v>51</v>
      </c>
      <c r="B26" s="11" t="s">
        <v>186</v>
      </c>
      <c r="C26" s="20"/>
      <c r="D26" s="11">
        <v>87.4</v>
      </c>
      <c r="E26" s="11">
        <v>92.5</v>
      </c>
      <c r="F26" s="11">
        <v>83.8</v>
      </c>
      <c r="G26" s="23">
        <f t="shared" si="0"/>
        <v>93.932125137753445</v>
      </c>
      <c r="K26">
        <f t="shared" si="1"/>
        <v>4.5</v>
      </c>
      <c r="L26">
        <f t="shared" si="2"/>
        <v>12</v>
      </c>
      <c r="M26" s="14">
        <f t="shared" si="3"/>
        <v>6.5321251377534377</v>
      </c>
      <c r="N26" s="14">
        <f t="shared" si="3"/>
        <v>10.791812460476249</v>
      </c>
    </row>
    <row r="27" spans="1:14">
      <c r="A27" s="12">
        <v>52</v>
      </c>
      <c r="B27" s="11" t="s">
        <v>187</v>
      </c>
      <c r="C27" s="20"/>
      <c r="D27" s="11">
        <v>85</v>
      </c>
      <c r="E27" s="11">
        <v>91.7</v>
      </c>
      <c r="F27" s="11">
        <v>82.6</v>
      </c>
      <c r="G27" s="23">
        <f t="shared" si="0"/>
        <v>91.53212513775344</v>
      </c>
      <c r="K27">
        <f t="shared" si="1"/>
        <v>4.5</v>
      </c>
      <c r="L27">
        <f t="shared" si="2"/>
        <v>12</v>
      </c>
      <c r="M27" s="14">
        <f t="shared" si="3"/>
        <v>6.5321251377534377</v>
      </c>
      <c r="N27" s="14">
        <f t="shared" si="3"/>
        <v>10.791812460476249</v>
      </c>
    </row>
    <row r="28" spans="1:14">
      <c r="A28" s="12">
        <v>53</v>
      </c>
      <c r="B28" s="11" t="s">
        <v>188</v>
      </c>
      <c r="C28" s="20"/>
      <c r="D28" s="11">
        <v>86.6</v>
      </c>
      <c r="E28" s="11">
        <v>112.8</v>
      </c>
      <c r="F28" s="11">
        <v>83.8</v>
      </c>
      <c r="G28" s="23">
        <f t="shared" si="0"/>
        <v>93.132125137753434</v>
      </c>
      <c r="K28">
        <f t="shared" si="1"/>
        <v>4.5</v>
      </c>
      <c r="L28">
        <f t="shared" si="2"/>
        <v>12</v>
      </c>
      <c r="M28" s="14">
        <f t="shared" si="3"/>
        <v>6.5321251377534377</v>
      </c>
      <c r="N28" s="14">
        <f t="shared" si="3"/>
        <v>10.791812460476249</v>
      </c>
    </row>
    <row r="29" spans="1:14">
      <c r="A29" s="12">
        <v>54</v>
      </c>
      <c r="B29" s="11" t="s">
        <v>189</v>
      </c>
      <c r="C29" s="20"/>
      <c r="D29" s="11">
        <v>75.8</v>
      </c>
      <c r="E29" s="11">
        <v>95.9</v>
      </c>
      <c r="F29" s="11">
        <v>74.5</v>
      </c>
      <c r="G29" s="23">
        <f t="shared" si="0"/>
        <v>82.332125137753437</v>
      </c>
      <c r="K29">
        <f t="shared" si="1"/>
        <v>4.5</v>
      </c>
      <c r="L29">
        <f t="shared" si="2"/>
        <v>12</v>
      </c>
      <c r="M29" s="14">
        <f t="shared" si="3"/>
        <v>6.5321251377534377</v>
      </c>
      <c r="N29" s="14">
        <f t="shared" si="3"/>
        <v>10.791812460476249</v>
      </c>
    </row>
    <row r="30" spans="1:14" ht="45.95">
      <c r="A30" s="12">
        <v>55</v>
      </c>
      <c r="B30" s="11" t="s">
        <v>190</v>
      </c>
      <c r="C30" s="20" t="s">
        <v>191</v>
      </c>
      <c r="D30" s="11">
        <v>84.4</v>
      </c>
      <c r="E30" s="11">
        <v>99</v>
      </c>
      <c r="F30" s="11">
        <v>83.2</v>
      </c>
      <c r="G30" s="23">
        <f t="shared" si="0"/>
        <v>90.932125137753445</v>
      </c>
      <c r="K30">
        <f t="shared" si="1"/>
        <v>4.5</v>
      </c>
      <c r="L30">
        <f t="shared" si="2"/>
        <v>12</v>
      </c>
      <c r="M30" s="14">
        <f t="shared" si="3"/>
        <v>6.5321251377534377</v>
      </c>
      <c r="N30" s="14">
        <f t="shared" si="3"/>
        <v>10.791812460476249</v>
      </c>
    </row>
    <row r="31" spans="1:14">
      <c r="A31" s="12">
        <v>56</v>
      </c>
      <c r="B31" s="11" t="s">
        <v>192</v>
      </c>
      <c r="C31" s="20" t="s">
        <v>193</v>
      </c>
      <c r="D31" s="11">
        <v>81.599999999999994</v>
      </c>
      <c r="E31" s="11">
        <v>100.5</v>
      </c>
      <c r="F31" s="11">
        <v>79.3</v>
      </c>
      <c r="G31" s="23">
        <f t="shared" si="0"/>
        <v>88.132125137753434</v>
      </c>
      <c r="K31">
        <f t="shared" si="1"/>
        <v>4.5</v>
      </c>
      <c r="L31">
        <f t="shared" si="2"/>
        <v>12</v>
      </c>
      <c r="M31" s="14">
        <f t="shared" si="3"/>
        <v>6.5321251377534377</v>
      </c>
      <c r="N31" s="14">
        <f t="shared" si="3"/>
        <v>10.791812460476249</v>
      </c>
    </row>
    <row r="32" spans="1:14" ht="23.1">
      <c r="A32" s="12">
        <v>57</v>
      </c>
      <c r="B32" s="11" t="s">
        <v>194</v>
      </c>
      <c r="C32" s="20" t="s">
        <v>195</v>
      </c>
      <c r="D32" s="11">
        <v>70.7</v>
      </c>
      <c r="E32" s="11">
        <v>87.9</v>
      </c>
      <c r="F32" s="11">
        <v>69.900000000000006</v>
      </c>
      <c r="G32" s="23">
        <f t="shared" si="0"/>
        <v>82.460912590556816</v>
      </c>
      <c r="H32" s="8">
        <v>1</v>
      </c>
      <c r="I32" s="8">
        <v>1</v>
      </c>
      <c r="J32" s="8">
        <v>1</v>
      </c>
      <c r="K32">
        <f t="shared" si="1"/>
        <v>15</v>
      </c>
      <c r="L32">
        <f t="shared" si="2"/>
        <v>33</v>
      </c>
      <c r="M32" s="14">
        <f t="shared" si="3"/>
        <v>11.760912590556813</v>
      </c>
      <c r="N32" s="14">
        <f t="shared" si="3"/>
        <v>15.185139398778876</v>
      </c>
    </row>
    <row r="33" spans="1:14">
      <c r="A33" s="12">
        <v>58</v>
      </c>
      <c r="B33" s="11" t="s">
        <v>194</v>
      </c>
      <c r="C33" s="20"/>
      <c r="D33" s="11">
        <v>77</v>
      </c>
      <c r="E33" s="11">
        <v>96.5</v>
      </c>
      <c r="F33" s="11">
        <v>75.2</v>
      </c>
      <c r="G33" s="23">
        <f t="shared" si="0"/>
        <v>88.760912590556813</v>
      </c>
      <c r="H33" s="8">
        <v>1</v>
      </c>
      <c r="I33" s="8">
        <v>1</v>
      </c>
      <c r="J33" s="8">
        <v>1</v>
      </c>
      <c r="K33">
        <f t="shared" si="1"/>
        <v>15</v>
      </c>
      <c r="L33">
        <f t="shared" si="2"/>
        <v>33</v>
      </c>
      <c r="M33" s="14">
        <f t="shared" si="3"/>
        <v>11.760912590556813</v>
      </c>
      <c r="N33" s="14">
        <f t="shared" si="3"/>
        <v>15.185139398778876</v>
      </c>
    </row>
    <row r="34" spans="1:14">
      <c r="A34" s="12">
        <v>59</v>
      </c>
      <c r="B34" s="11" t="s">
        <v>194</v>
      </c>
      <c r="C34" s="20"/>
      <c r="D34" s="11">
        <v>75.7</v>
      </c>
      <c r="E34" s="11">
        <v>96.1</v>
      </c>
      <c r="F34" s="11">
        <v>74.5</v>
      </c>
      <c r="G34" s="23">
        <f t="shared" si="0"/>
        <v>82.232125137753442</v>
      </c>
      <c r="K34">
        <f t="shared" si="1"/>
        <v>4.5</v>
      </c>
      <c r="L34">
        <f t="shared" si="2"/>
        <v>12</v>
      </c>
      <c r="M34" s="14">
        <f t="shared" si="3"/>
        <v>6.5321251377534377</v>
      </c>
      <c r="N34" s="14">
        <f t="shared" si="3"/>
        <v>10.791812460476249</v>
      </c>
    </row>
    <row r="35" spans="1:14">
      <c r="A35" s="12">
        <v>60</v>
      </c>
      <c r="B35" s="11" t="s">
        <v>196</v>
      </c>
      <c r="C35" s="20"/>
      <c r="D35" s="11">
        <v>90.1</v>
      </c>
      <c r="E35" s="11">
        <v>97.3</v>
      </c>
      <c r="F35" s="11">
        <v>88.6</v>
      </c>
      <c r="G35" s="23">
        <f t="shared" si="0"/>
        <v>96.632125137753434</v>
      </c>
      <c r="K35">
        <f t="shared" si="1"/>
        <v>4.5</v>
      </c>
      <c r="L35">
        <f t="shared" si="2"/>
        <v>12</v>
      </c>
      <c r="M35" s="14">
        <f t="shared" si="3"/>
        <v>6.5321251377534377</v>
      </c>
      <c r="N35" s="14">
        <f t="shared" si="3"/>
        <v>10.791812460476249</v>
      </c>
    </row>
    <row r="36" spans="1:14">
      <c r="A36" s="12">
        <v>61</v>
      </c>
      <c r="B36" s="11" t="s">
        <v>196</v>
      </c>
      <c r="C36" s="20"/>
      <c r="D36" s="11">
        <v>89.3</v>
      </c>
      <c r="E36" s="11">
        <v>97.9</v>
      </c>
      <c r="F36" s="11">
        <v>87.1</v>
      </c>
      <c r="G36" s="23">
        <f t="shared" si="0"/>
        <v>95.832125137753437</v>
      </c>
      <c r="K36">
        <f t="shared" si="1"/>
        <v>4.5</v>
      </c>
      <c r="L36">
        <f t="shared" si="2"/>
        <v>12</v>
      </c>
      <c r="M36" s="14">
        <f t="shared" si="3"/>
        <v>6.5321251377534377</v>
      </c>
      <c r="N36" s="14">
        <f t="shared" si="3"/>
        <v>10.791812460476249</v>
      </c>
    </row>
    <row r="37" spans="1:14">
      <c r="A37" s="12">
        <v>62</v>
      </c>
      <c r="B37" s="11" t="s">
        <v>197</v>
      </c>
      <c r="C37" s="20"/>
      <c r="D37" s="11">
        <v>86.7</v>
      </c>
      <c r="E37" s="11">
        <v>105.8</v>
      </c>
      <c r="F37" s="11">
        <v>83.4</v>
      </c>
      <c r="G37" s="23">
        <f t="shared" si="0"/>
        <v>93.232125137753442</v>
      </c>
      <c r="K37">
        <f t="shared" si="1"/>
        <v>4.5</v>
      </c>
      <c r="L37">
        <f t="shared" si="2"/>
        <v>12</v>
      </c>
      <c r="M37" s="14">
        <f t="shared" si="3"/>
        <v>6.5321251377534377</v>
      </c>
      <c r="N37" s="14">
        <f t="shared" si="3"/>
        <v>10.791812460476249</v>
      </c>
    </row>
    <row r="38" spans="1:14" ht="34.5">
      <c r="A38" s="12">
        <v>63</v>
      </c>
      <c r="B38" s="11" t="s">
        <v>198</v>
      </c>
      <c r="C38" s="20" t="s">
        <v>199</v>
      </c>
      <c r="D38" s="11">
        <v>78.2</v>
      </c>
      <c r="E38" s="11">
        <v>91.7</v>
      </c>
      <c r="F38" s="11">
        <v>77.599999999999994</v>
      </c>
      <c r="G38" s="21">
        <f>D38+10*LOG(3.14*0.5^2)</f>
        <v>77.148696567452532</v>
      </c>
      <c r="K38">
        <f t="shared" si="1"/>
        <v>4.5</v>
      </c>
      <c r="L38">
        <f t="shared" si="2"/>
        <v>12</v>
      </c>
      <c r="M38" s="14">
        <f t="shared" si="3"/>
        <v>6.5321251377534377</v>
      </c>
      <c r="N38" s="14">
        <f t="shared" si="3"/>
        <v>10.791812460476249</v>
      </c>
    </row>
    <row r="39" spans="1:14">
      <c r="A39" s="12">
        <v>64</v>
      </c>
      <c r="B39" s="11" t="s">
        <v>200</v>
      </c>
      <c r="C39" s="20" t="s">
        <v>201</v>
      </c>
      <c r="D39" s="11">
        <v>97.5</v>
      </c>
      <c r="E39" s="11">
        <v>107.2</v>
      </c>
      <c r="F39" s="11">
        <v>82.4</v>
      </c>
      <c r="G39" s="23">
        <f>D39+10*LOG(3.14*0.25^2)</f>
        <v>90.428096654172904</v>
      </c>
      <c r="K39">
        <f t="shared" si="1"/>
        <v>4.5</v>
      </c>
      <c r="L39">
        <f t="shared" si="2"/>
        <v>12</v>
      </c>
      <c r="M39" s="14">
        <f t="shared" si="3"/>
        <v>6.5321251377534377</v>
      </c>
      <c r="N39" s="14">
        <f t="shared" si="3"/>
        <v>10.791812460476249</v>
      </c>
    </row>
    <row r="40" spans="1:14">
      <c r="A40" s="12">
        <v>65</v>
      </c>
      <c r="B40" s="11" t="s">
        <v>200</v>
      </c>
      <c r="C40" s="20" t="s">
        <v>202</v>
      </c>
      <c r="D40" s="11">
        <v>91.1</v>
      </c>
      <c r="E40" s="11">
        <v>107.3</v>
      </c>
      <c r="F40" s="11">
        <v>77.8</v>
      </c>
      <c r="G40" s="23">
        <f>D40+10*LOG(3.14*0.4^2)</f>
        <v>88.110496307291399</v>
      </c>
      <c r="K40">
        <f t="shared" si="1"/>
        <v>4.5</v>
      </c>
      <c r="L40">
        <f t="shared" si="2"/>
        <v>12</v>
      </c>
      <c r="M40" s="14">
        <f t="shared" si="3"/>
        <v>6.5321251377534377</v>
      </c>
      <c r="N40" s="14">
        <f t="shared" si="3"/>
        <v>10.791812460476249</v>
      </c>
    </row>
    <row r="41" spans="1:14">
      <c r="A41" s="12">
        <v>66</v>
      </c>
      <c r="B41" s="11" t="s">
        <v>200</v>
      </c>
      <c r="C41" s="20" t="s">
        <v>203</v>
      </c>
      <c r="D41" s="11">
        <v>85.5</v>
      </c>
      <c r="E41" s="11">
        <v>105.4</v>
      </c>
      <c r="F41" s="11">
        <v>71.5</v>
      </c>
      <c r="G41" s="23">
        <f>D41+10*LOG(3.14*0.3^2)</f>
        <v>80.011721575125392</v>
      </c>
      <c r="K41">
        <f t="shared" si="1"/>
        <v>4.5</v>
      </c>
      <c r="L41">
        <f t="shared" si="2"/>
        <v>12</v>
      </c>
      <c r="M41" s="14">
        <f t="shared" si="3"/>
        <v>6.5321251377534377</v>
      </c>
      <c r="N41" s="14">
        <f t="shared" si="3"/>
        <v>10.791812460476249</v>
      </c>
    </row>
    <row r="42" spans="1:14">
      <c r="A42" s="12">
        <v>67</v>
      </c>
      <c r="B42" s="11" t="s">
        <v>200</v>
      </c>
      <c r="C42" s="20" t="s">
        <v>204</v>
      </c>
      <c r="D42" s="11">
        <v>88.1</v>
      </c>
      <c r="E42" s="11">
        <v>102.4</v>
      </c>
      <c r="F42" s="11">
        <v>73.099999999999994</v>
      </c>
      <c r="G42" s="23">
        <f>D42+10*LOG(3.14*0.2^2)</f>
        <v>79.08989639401176</v>
      </c>
      <c r="K42">
        <f t="shared" si="1"/>
        <v>4.5</v>
      </c>
      <c r="L42">
        <f t="shared" si="2"/>
        <v>12</v>
      </c>
      <c r="M42" s="14">
        <f t="shared" si="3"/>
        <v>6.5321251377534377</v>
      </c>
      <c r="N42" s="14">
        <f t="shared" si="3"/>
        <v>10.791812460476249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CDDBC-7F1A-4832-A15E-C3A585E1F745}">
  <dimension ref="B2:H44"/>
  <sheetViews>
    <sheetView workbookViewId="0"/>
  </sheetViews>
  <sheetFormatPr defaultRowHeight="14.45"/>
  <cols>
    <col min="2" max="2" width="9.140625" style="17"/>
    <col min="3" max="3" width="32.28515625" style="17" customWidth="1"/>
    <col min="4" max="4" width="24.140625" style="17" customWidth="1"/>
    <col min="5" max="5" width="4.42578125" style="17" customWidth="1"/>
    <col min="6" max="6" width="17.5703125" style="17" customWidth="1"/>
    <col min="7" max="7" width="21" style="17" customWidth="1"/>
    <col min="8" max="8" width="28.85546875" style="17" customWidth="1"/>
  </cols>
  <sheetData>
    <row r="2" spans="2:8">
      <c r="B2" s="15" t="s">
        <v>0</v>
      </c>
      <c r="C2" s="15" t="s">
        <v>2</v>
      </c>
      <c r="D2" s="15" t="s">
        <v>205</v>
      </c>
      <c r="E2" s="15" t="s">
        <v>206</v>
      </c>
      <c r="F2" s="15" t="s">
        <v>207</v>
      </c>
      <c r="G2" s="15" t="s">
        <v>208</v>
      </c>
      <c r="H2" s="15" t="s">
        <v>209</v>
      </c>
    </row>
    <row r="3" spans="2:8">
      <c r="B3" s="15"/>
      <c r="C3" s="15"/>
      <c r="D3" s="15"/>
      <c r="E3" s="15"/>
      <c r="F3" s="15"/>
      <c r="G3" s="15" t="s">
        <v>210</v>
      </c>
      <c r="H3" s="15"/>
    </row>
    <row r="4" spans="2:8">
      <c r="B4" s="15" t="s">
        <v>7</v>
      </c>
      <c r="C4" s="15" t="s">
        <v>211</v>
      </c>
      <c r="D4" s="15" t="s">
        <v>212</v>
      </c>
      <c r="E4" s="15">
        <v>1</v>
      </c>
      <c r="F4" s="15" t="s">
        <v>21</v>
      </c>
      <c r="G4" s="15" t="s">
        <v>213</v>
      </c>
      <c r="H4" s="15" t="s">
        <v>214</v>
      </c>
    </row>
    <row r="5" spans="2:8">
      <c r="B5" s="15" t="s">
        <v>18</v>
      </c>
      <c r="C5" s="15" t="s">
        <v>19</v>
      </c>
      <c r="D5" s="15" t="s">
        <v>212</v>
      </c>
      <c r="E5" s="15">
        <v>1</v>
      </c>
      <c r="F5" s="15" t="s">
        <v>21</v>
      </c>
      <c r="G5" s="15" t="s">
        <v>215</v>
      </c>
      <c r="H5" s="15" t="s">
        <v>216</v>
      </c>
    </row>
    <row r="6" spans="2:8">
      <c r="B6" s="15" t="s">
        <v>24</v>
      </c>
      <c r="C6" s="15" t="s">
        <v>217</v>
      </c>
      <c r="D6" s="15" t="s">
        <v>218</v>
      </c>
      <c r="E6" s="15">
        <v>1</v>
      </c>
      <c r="F6" s="15" t="s">
        <v>21</v>
      </c>
      <c r="G6" s="15" t="s">
        <v>219</v>
      </c>
      <c r="H6" s="15"/>
    </row>
    <row r="7" spans="2:8">
      <c r="B7" s="15" t="s">
        <v>30</v>
      </c>
      <c r="C7" s="15" t="s">
        <v>220</v>
      </c>
      <c r="D7" s="15" t="s">
        <v>218</v>
      </c>
      <c r="E7" s="15">
        <v>1</v>
      </c>
      <c r="F7" s="15" t="s">
        <v>221</v>
      </c>
      <c r="G7" s="15" t="s">
        <v>219</v>
      </c>
      <c r="H7" s="15"/>
    </row>
    <row r="8" spans="2:8">
      <c r="B8" s="15" t="s">
        <v>34</v>
      </c>
      <c r="C8" s="15" t="s">
        <v>222</v>
      </c>
      <c r="D8" s="15" t="s">
        <v>218</v>
      </c>
      <c r="E8" s="15">
        <v>6</v>
      </c>
      <c r="F8" s="15" t="s">
        <v>221</v>
      </c>
      <c r="G8" s="15" t="s">
        <v>219</v>
      </c>
      <c r="H8" s="15"/>
    </row>
    <row r="9" spans="2:8">
      <c r="B9" s="15" t="s">
        <v>38</v>
      </c>
      <c r="C9" s="15" t="s">
        <v>39</v>
      </c>
      <c r="D9" s="15" t="s">
        <v>212</v>
      </c>
      <c r="E9" s="15">
        <v>1</v>
      </c>
      <c r="F9" s="15" t="s">
        <v>21</v>
      </c>
      <c r="G9" s="15" t="s">
        <v>223</v>
      </c>
      <c r="H9" s="15" t="s">
        <v>224</v>
      </c>
    </row>
    <row r="10" spans="2:8">
      <c r="B10" s="29" t="s">
        <v>43</v>
      </c>
      <c r="C10" s="15" t="s">
        <v>225</v>
      </c>
      <c r="D10" s="15" t="s">
        <v>226</v>
      </c>
      <c r="E10" s="15">
        <v>1</v>
      </c>
      <c r="F10" s="15" t="s">
        <v>227</v>
      </c>
      <c r="G10" s="15" t="s">
        <v>228</v>
      </c>
      <c r="H10" s="15" t="s">
        <v>229</v>
      </c>
    </row>
    <row r="11" spans="2:8">
      <c r="B11" s="15" t="s">
        <v>230</v>
      </c>
      <c r="C11" s="15" t="s">
        <v>231</v>
      </c>
      <c r="D11" s="15" t="s">
        <v>218</v>
      </c>
      <c r="E11" s="15">
        <v>1</v>
      </c>
      <c r="F11" s="15" t="s">
        <v>221</v>
      </c>
      <c r="G11" s="15" t="s">
        <v>219</v>
      </c>
      <c r="H11" s="15"/>
    </row>
    <row r="12" spans="2:8">
      <c r="B12" s="15" t="s">
        <v>232</v>
      </c>
      <c r="C12" s="15" t="s">
        <v>233</v>
      </c>
      <c r="D12" s="15" t="s">
        <v>218</v>
      </c>
      <c r="E12" s="15">
        <v>2</v>
      </c>
      <c r="F12" s="15" t="s">
        <v>221</v>
      </c>
      <c r="G12" s="15" t="s">
        <v>234</v>
      </c>
      <c r="H12" s="15"/>
    </row>
    <row r="13" spans="2:8">
      <c r="B13" s="15" t="s">
        <v>53</v>
      </c>
      <c r="C13" s="15" t="s">
        <v>235</v>
      </c>
      <c r="D13" s="15" t="s">
        <v>218</v>
      </c>
      <c r="E13" s="15">
        <v>2</v>
      </c>
      <c r="F13" s="15" t="s">
        <v>21</v>
      </c>
      <c r="G13" s="15" t="s">
        <v>219</v>
      </c>
      <c r="H13" s="15"/>
    </row>
    <row r="14" spans="2:8">
      <c r="B14" s="15" t="s">
        <v>236</v>
      </c>
      <c r="C14" s="15" t="s">
        <v>237</v>
      </c>
      <c r="D14" s="15" t="s">
        <v>218</v>
      </c>
      <c r="E14" s="15">
        <v>5</v>
      </c>
      <c r="F14" s="15" t="s">
        <v>21</v>
      </c>
      <c r="G14" s="15" t="s">
        <v>219</v>
      </c>
      <c r="H14" s="15"/>
    </row>
    <row r="15" spans="2:8">
      <c r="B15" s="15" t="s">
        <v>238</v>
      </c>
      <c r="C15" s="15" t="s">
        <v>237</v>
      </c>
      <c r="D15" s="15" t="s">
        <v>218</v>
      </c>
      <c r="E15" s="15">
        <v>5</v>
      </c>
      <c r="F15" s="15" t="s">
        <v>21</v>
      </c>
      <c r="G15" s="16" t="s">
        <v>239</v>
      </c>
      <c r="H15" s="15"/>
    </row>
    <row r="16" spans="2:8">
      <c r="B16" s="15" t="s">
        <v>240</v>
      </c>
      <c r="C16" s="15" t="s">
        <v>241</v>
      </c>
      <c r="D16" s="15" t="s">
        <v>218</v>
      </c>
      <c r="E16" s="15">
        <v>5</v>
      </c>
      <c r="F16" s="15" t="s">
        <v>21</v>
      </c>
      <c r="G16" s="15" t="s">
        <v>234</v>
      </c>
      <c r="H16" s="15"/>
    </row>
    <row r="17" spans="2:8">
      <c r="B17" s="15" t="s">
        <v>67</v>
      </c>
      <c r="C17" s="15" t="s">
        <v>242</v>
      </c>
      <c r="D17" s="15" t="s">
        <v>218</v>
      </c>
      <c r="E17" s="15">
        <v>1</v>
      </c>
      <c r="F17" s="15" t="s">
        <v>243</v>
      </c>
      <c r="G17" s="15" t="s">
        <v>244</v>
      </c>
      <c r="H17" s="15"/>
    </row>
    <row r="18" spans="2:8">
      <c r="B18" s="15" t="s">
        <v>245</v>
      </c>
      <c r="C18" s="15" t="s">
        <v>246</v>
      </c>
      <c r="D18" s="15" t="s">
        <v>247</v>
      </c>
      <c r="E18" s="15">
        <v>1</v>
      </c>
      <c r="F18" s="15" t="s">
        <v>21</v>
      </c>
      <c r="G18" s="15" t="s">
        <v>248</v>
      </c>
      <c r="H18" s="15"/>
    </row>
    <row r="19" spans="2:8">
      <c r="B19" s="15" t="s">
        <v>249</v>
      </c>
      <c r="C19" s="15" t="s">
        <v>250</v>
      </c>
      <c r="D19" s="15" t="s">
        <v>251</v>
      </c>
      <c r="E19" s="15">
        <v>1</v>
      </c>
      <c r="F19" s="15" t="s">
        <v>21</v>
      </c>
      <c r="G19" s="15" t="s">
        <v>252</v>
      </c>
      <c r="H19" s="15"/>
    </row>
    <row r="20" spans="2:8">
      <c r="B20" s="15" t="s">
        <v>253</v>
      </c>
      <c r="C20" s="15" t="s">
        <v>254</v>
      </c>
      <c r="D20" s="15" t="s">
        <v>251</v>
      </c>
      <c r="E20" s="15">
        <v>1</v>
      </c>
      <c r="F20" s="15" t="s">
        <v>21</v>
      </c>
      <c r="G20" s="15" t="s">
        <v>255</v>
      </c>
      <c r="H20" s="15" t="s">
        <v>256</v>
      </c>
    </row>
    <row r="21" spans="2:8">
      <c r="B21" s="15" t="s">
        <v>79</v>
      </c>
      <c r="C21" s="15" t="s">
        <v>257</v>
      </c>
      <c r="D21" s="15" t="s">
        <v>247</v>
      </c>
      <c r="E21" s="15">
        <v>1</v>
      </c>
      <c r="F21" s="15" t="s">
        <v>21</v>
      </c>
      <c r="G21" s="15" t="s">
        <v>258</v>
      </c>
      <c r="H21" s="15"/>
    </row>
    <row r="22" spans="2:8">
      <c r="B22" s="15" t="s">
        <v>259</v>
      </c>
      <c r="C22" s="15" t="s">
        <v>260</v>
      </c>
      <c r="D22" s="15" t="s">
        <v>247</v>
      </c>
      <c r="E22" s="15">
        <v>1</v>
      </c>
      <c r="F22" s="15" t="s">
        <v>21</v>
      </c>
      <c r="G22" s="15" t="s">
        <v>261</v>
      </c>
      <c r="H22" s="15"/>
    </row>
    <row r="23" spans="2:8" ht="26.1">
      <c r="B23" s="15" t="s">
        <v>262</v>
      </c>
      <c r="C23" s="15" t="s">
        <v>263</v>
      </c>
      <c r="D23" s="15" t="s">
        <v>247</v>
      </c>
      <c r="E23" s="15">
        <v>2</v>
      </c>
      <c r="F23" s="15" t="s">
        <v>21</v>
      </c>
      <c r="G23" s="15" t="s">
        <v>264</v>
      </c>
      <c r="H23" s="15" t="s">
        <v>265</v>
      </c>
    </row>
    <row r="24" spans="2:8">
      <c r="B24" s="15" t="s">
        <v>89</v>
      </c>
      <c r="C24" s="15" t="s">
        <v>266</v>
      </c>
      <c r="D24" s="15" t="s">
        <v>247</v>
      </c>
      <c r="E24" s="15">
        <v>2</v>
      </c>
      <c r="F24" s="15" t="s">
        <v>21</v>
      </c>
      <c r="G24" s="15" t="s">
        <v>267</v>
      </c>
      <c r="H24" s="15"/>
    </row>
    <row r="25" spans="2:8">
      <c r="B25" s="15" t="s">
        <v>94</v>
      </c>
      <c r="C25" s="15" t="s">
        <v>268</v>
      </c>
      <c r="D25" s="15" t="s">
        <v>212</v>
      </c>
      <c r="E25" s="15">
        <v>1</v>
      </c>
      <c r="F25" s="15" t="s">
        <v>21</v>
      </c>
      <c r="G25" s="15" t="s">
        <v>269</v>
      </c>
      <c r="H25" s="15" t="s">
        <v>270</v>
      </c>
    </row>
    <row r="26" spans="2:8">
      <c r="B26" s="15" t="s">
        <v>271</v>
      </c>
      <c r="C26" s="15" t="s">
        <v>272</v>
      </c>
      <c r="D26" s="15" t="s">
        <v>212</v>
      </c>
      <c r="E26" s="15">
        <v>1</v>
      </c>
      <c r="F26" s="15" t="s">
        <v>21</v>
      </c>
      <c r="G26" s="15" t="s">
        <v>269</v>
      </c>
      <c r="H26" s="15"/>
    </row>
    <row r="27" spans="2:8">
      <c r="B27" s="29" t="s">
        <v>97</v>
      </c>
      <c r="C27" s="15" t="s">
        <v>273</v>
      </c>
      <c r="D27" s="15" t="s">
        <v>247</v>
      </c>
      <c r="E27" s="15">
        <v>2</v>
      </c>
      <c r="F27" s="15" t="s">
        <v>227</v>
      </c>
      <c r="G27" s="15" t="s">
        <v>267</v>
      </c>
      <c r="H27" s="15"/>
    </row>
    <row r="28" spans="2:8">
      <c r="B28" s="15" t="s">
        <v>274</v>
      </c>
      <c r="C28" s="15" t="s">
        <v>275</v>
      </c>
      <c r="D28" s="15" t="s">
        <v>247</v>
      </c>
      <c r="E28" s="15">
        <v>2</v>
      </c>
      <c r="F28" s="15" t="s">
        <v>227</v>
      </c>
      <c r="G28" s="15" t="s">
        <v>267</v>
      </c>
      <c r="H28" s="15"/>
    </row>
    <row r="29" spans="2:8">
      <c r="B29" s="29" t="s">
        <v>276</v>
      </c>
      <c r="C29" s="15" t="s">
        <v>277</v>
      </c>
      <c r="D29" s="15" t="s">
        <v>226</v>
      </c>
      <c r="E29" s="15">
        <v>1</v>
      </c>
      <c r="F29" s="15" t="s">
        <v>227</v>
      </c>
      <c r="G29" s="15" t="s">
        <v>228</v>
      </c>
      <c r="H29" s="15" t="s">
        <v>229</v>
      </c>
    </row>
    <row r="30" spans="2:8">
      <c r="B30" s="15" t="s">
        <v>278</v>
      </c>
      <c r="C30" s="15" t="s">
        <v>279</v>
      </c>
      <c r="D30" s="15" t="s">
        <v>212</v>
      </c>
      <c r="E30" s="15">
        <v>1</v>
      </c>
      <c r="F30" s="15" t="s">
        <v>21</v>
      </c>
      <c r="G30" s="15" t="s">
        <v>280</v>
      </c>
      <c r="H30" s="15" t="s">
        <v>281</v>
      </c>
    </row>
    <row r="31" spans="2:8" ht="26.1">
      <c r="B31" s="15" t="s">
        <v>282</v>
      </c>
      <c r="C31" s="15" t="s">
        <v>283</v>
      </c>
      <c r="D31" s="15" t="s">
        <v>247</v>
      </c>
      <c r="E31" s="15">
        <v>1</v>
      </c>
      <c r="F31" s="15" t="s">
        <v>21</v>
      </c>
      <c r="G31" s="15" t="s">
        <v>284</v>
      </c>
      <c r="H31" s="15" t="s">
        <v>285</v>
      </c>
    </row>
    <row r="32" spans="2:8" ht="26.1">
      <c r="B32" s="15" t="s">
        <v>286</v>
      </c>
      <c r="C32" s="15" t="s">
        <v>287</v>
      </c>
      <c r="D32" s="15" t="s">
        <v>247</v>
      </c>
      <c r="E32" s="15">
        <v>1</v>
      </c>
      <c r="F32" s="15" t="s">
        <v>21</v>
      </c>
      <c r="G32" s="15" t="s">
        <v>288</v>
      </c>
      <c r="H32" s="15" t="s">
        <v>289</v>
      </c>
    </row>
    <row r="33" spans="2:8" ht="26.1">
      <c r="B33" s="15" t="s">
        <v>290</v>
      </c>
      <c r="C33" s="15" t="s">
        <v>291</v>
      </c>
      <c r="D33" s="15" t="s">
        <v>247</v>
      </c>
      <c r="E33" s="15">
        <v>1</v>
      </c>
      <c r="F33" s="15" t="s">
        <v>21</v>
      </c>
      <c r="G33" s="15" t="s">
        <v>292</v>
      </c>
      <c r="H33" s="15" t="s">
        <v>256</v>
      </c>
    </row>
    <row r="34" spans="2:8" ht="26.1">
      <c r="B34" s="15" t="s">
        <v>293</v>
      </c>
      <c r="C34" s="15" t="s">
        <v>294</v>
      </c>
      <c r="D34" s="15" t="s">
        <v>247</v>
      </c>
      <c r="E34" s="15">
        <v>1</v>
      </c>
      <c r="F34" s="15" t="s">
        <v>21</v>
      </c>
      <c r="G34" s="15" t="s">
        <v>288</v>
      </c>
      <c r="H34" s="15" t="s">
        <v>256</v>
      </c>
    </row>
    <row r="35" spans="2:8">
      <c r="B35" s="15" t="s">
        <v>107</v>
      </c>
      <c r="C35" s="15" t="s">
        <v>108</v>
      </c>
      <c r="D35" s="15" t="s">
        <v>212</v>
      </c>
      <c r="E35" s="15">
        <v>1</v>
      </c>
      <c r="F35" s="15" t="s">
        <v>21</v>
      </c>
      <c r="G35" s="15" t="s">
        <v>280</v>
      </c>
      <c r="H35" s="15" t="s">
        <v>295</v>
      </c>
    </row>
    <row r="36" spans="2:8">
      <c r="B36" s="29" t="s">
        <v>109</v>
      </c>
      <c r="C36" s="15" t="s">
        <v>296</v>
      </c>
      <c r="D36" s="15" t="s">
        <v>226</v>
      </c>
      <c r="E36" s="15">
        <v>1</v>
      </c>
      <c r="F36" s="15" t="s">
        <v>227</v>
      </c>
      <c r="G36" s="15" t="s">
        <v>228</v>
      </c>
      <c r="H36" s="15" t="s">
        <v>229</v>
      </c>
    </row>
    <row r="37" spans="2:8">
      <c r="B37" s="15" t="s">
        <v>111</v>
      </c>
      <c r="C37" s="15" t="s">
        <v>297</v>
      </c>
      <c r="D37" s="15" t="s">
        <v>218</v>
      </c>
      <c r="E37" s="15">
        <v>1</v>
      </c>
      <c r="F37" s="15" t="s">
        <v>227</v>
      </c>
      <c r="G37" s="15" t="s">
        <v>219</v>
      </c>
      <c r="H37" s="15"/>
    </row>
    <row r="38" spans="2:8">
      <c r="B38" s="15" t="s">
        <v>298</v>
      </c>
      <c r="C38" s="15" t="s">
        <v>299</v>
      </c>
      <c r="D38" s="15" t="s">
        <v>218</v>
      </c>
      <c r="E38" s="15">
        <v>1</v>
      </c>
      <c r="F38" s="15" t="s">
        <v>21</v>
      </c>
      <c r="G38" s="15" t="s">
        <v>219</v>
      </c>
      <c r="H38" s="15"/>
    </row>
    <row r="39" spans="2:8">
      <c r="B39" s="15" t="s">
        <v>300</v>
      </c>
      <c r="C39" s="15" t="s">
        <v>301</v>
      </c>
      <c r="D39" s="15" t="s">
        <v>212</v>
      </c>
      <c r="E39" s="15">
        <v>1</v>
      </c>
      <c r="F39" s="15" t="s">
        <v>21</v>
      </c>
      <c r="G39" s="15" t="s">
        <v>302</v>
      </c>
      <c r="H39" s="15"/>
    </row>
    <row r="40" spans="2:8">
      <c r="B40" s="15" t="s">
        <v>119</v>
      </c>
      <c r="C40" s="15" t="s">
        <v>303</v>
      </c>
      <c r="D40" s="15" t="s">
        <v>218</v>
      </c>
      <c r="E40" s="15">
        <v>1</v>
      </c>
      <c r="F40" s="15" t="s">
        <v>21</v>
      </c>
      <c r="G40" s="15" t="s">
        <v>219</v>
      </c>
      <c r="H40" s="15"/>
    </row>
    <row r="41" spans="2:8">
      <c r="B41" s="15" t="s">
        <v>304</v>
      </c>
      <c r="C41" s="15" t="s">
        <v>305</v>
      </c>
      <c r="D41" s="15" t="s">
        <v>218</v>
      </c>
      <c r="E41" s="15">
        <v>1</v>
      </c>
      <c r="F41" s="15" t="s">
        <v>21</v>
      </c>
      <c r="G41" s="15" t="s">
        <v>239</v>
      </c>
      <c r="H41" s="15" t="s">
        <v>306</v>
      </c>
    </row>
    <row r="42" spans="2:8">
      <c r="B42" s="15" t="s">
        <v>307</v>
      </c>
      <c r="C42" s="15" t="s">
        <v>308</v>
      </c>
      <c r="D42" s="15" t="s">
        <v>218</v>
      </c>
      <c r="E42" s="15">
        <v>2</v>
      </c>
      <c r="F42" s="15" t="s">
        <v>21</v>
      </c>
      <c r="G42" s="15" t="s">
        <v>309</v>
      </c>
      <c r="H42" s="15" t="s">
        <v>310</v>
      </c>
    </row>
    <row r="43" spans="2:8">
      <c r="B43" s="15" t="s">
        <v>125</v>
      </c>
      <c r="C43" s="15" t="s">
        <v>126</v>
      </c>
      <c r="D43" s="15" t="s">
        <v>212</v>
      </c>
      <c r="E43" s="15">
        <v>1</v>
      </c>
      <c r="F43" s="15" t="s">
        <v>21</v>
      </c>
      <c r="G43" s="15" t="s">
        <v>311</v>
      </c>
      <c r="H43" s="15" t="s">
        <v>256</v>
      </c>
    </row>
    <row r="44" spans="2:8">
      <c r="B44" s="15" t="s">
        <v>129</v>
      </c>
      <c r="C44" s="15" t="s">
        <v>312</v>
      </c>
      <c r="D44" s="15" t="s">
        <v>313</v>
      </c>
      <c r="E44" s="15"/>
      <c r="F44" s="15" t="s">
        <v>227</v>
      </c>
      <c r="G44" s="79" t="s">
        <v>314</v>
      </c>
      <c r="H44" s="79"/>
    </row>
  </sheetData>
  <mergeCells count="1">
    <mergeCell ref="G44:H44"/>
  </mergeCells>
  <phoneticPr fontId="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7686-5E6C-4F2F-8EC7-83904F88F32A}">
  <dimension ref="A2:J22"/>
  <sheetViews>
    <sheetView workbookViewId="0"/>
  </sheetViews>
  <sheetFormatPr defaultRowHeight="14.45"/>
  <cols>
    <col min="5" max="5" width="14.42578125" customWidth="1"/>
    <col min="6" max="6" width="16.140625" customWidth="1"/>
    <col min="7" max="7" width="16.28515625" customWidth="1"/>
  </cols>
  <sheetData>
    <row r="2" spans="1:7" ht="23.1">
      <c r="B2" s="20"/>
      <c r="C2" s="20" t="s">
        <v>315</v>
      </c>
      <c r="D2" s="20" t="s">
        <v>316</v>
      </c>
      <c r="E2" s="20" t="s">
        <v>317</v>
      </c>
      <c r="F2" s="20" t="s">
        <v>318</v>
      </c>
      <c r="G2" s="25" t="s">
        <v>319</v>
      </c>
    </row>
    <row r="3" spans="1:7">
      <c r="B3" s="20"/>
      <c r="C3" s="20"/>
      <c r="D3" s="20"/>
      <c r="E3" s="20" t="s">
        <v>210</v>
      </c>
      <c r="F3" s="20" t="s">
        <v>210</v>
      </c>
      <c r="G3" s="25"/>
    </row>
    <row r="4" spans="1:7">
      <c r="B4" s="20" t="s">
        <v>320</v>
      </c>
      <c r="C4" s="20">
        <v>105</v>
      </c>
      <c r="D4" s="20" t="s">
        <v>321</v>
      </c>
      <c r="E4" s="24">
        <f>C4-20*LOG(50)-8</f>
        <v>63.020599913279625</v>
      </c>
      <c r="F4" s="20">
        <v>63</v>
      </c>
      <c r="G4" s="25">
        <v>57.1</v>
      </c>
    </row>
    <row r="5" spans="1:7">
      <c r="B5" s="26" t="s">
        <v>322</v>
      </c>
      <c r="C5" s="26">
        <v>101</v>
      </c>
      <c r="D5" s="26" t="s">
        <v>323</v>
      </c>
      <c r="E5" s="27">
        <f>C5-20*LOG(50)-8</f>
        <v>59.020599913279625</v>
      </c>
      <c r="F5" s="26">
        <v>58</v>
      </c>
      <c r="G5" s="28">
        <v>54.8</v>
      </c>
    </row>
    <row r="6" spans="1:7">
      <c r="B6" s="20" t="s">
        <v>324</v>
      </c>
      <c r="C6" s="20">
        <v>96</v>
      </c>
      <c r="D6" s="20" t="s">
        <v>325</v>
      </c>
      <c r="E6" s="24">
        <f>C6-20*LOG(50)-8</f>
        <v>54.020599913279625</v>
      </c>
      <c r="F6" s="20">
        <v>54</v>
      </c>
      <c r="G6" s="25">
        <v>53.3</v>
      </c>
    </row>
    <row r="15" spans="1:7">
      <c r="E15" t="s">
        <v>326</v>
      </c>
      <c r="F15" t="s">
        <v>327</v>
      </c>
      <c r="G15" t="s">
        <v>146</v>
      </c>
    </row>
    <row r="16" spans="1:7">
      <c r="A16" t="s">
        <v>328</v>
      </c>
      <c r="B16">
        <v>89</v>
      </c>
      <c r="E16">
        <v>1.5</v>
      </c>
      <c r="F16">
        <v>1</v>
      </c>
      <c r="G16">
        <v>1.5</v>
      </c>
    </row>
    <row r="17" spans="1:10">
      <c r="E17">
        <f>E16+1</f>
        <v>2.5</v>
      </c>
      <c r="F17">
        <f>F16+1</f>
        <v>2</v>
      </c>
      <c r="G17">
        <f>G16+0.5</f>
        <v>2</v>
      </c>
      <c r="H17">
        <f>E17*F17+2*E17*G17+2*F17*G17</f>
        <v>23</v>
      </c>
      <c r="J17">
        <f>10*LOG(H17)</f>
        <v>13.617278360175929</v>
      </c>
    </row>
    <row r="18" spans="1:10">
      <c r="A18" t="s">
        <v>315</v>
      </c>
      <c r="B18">
        <f>B16+10*LOG(H17)</f>
        <v>102.61727836017593</v>
      </c>
    </row>
    <row r="22" spans="1:10">
      <c r="B22" t="s">
        <v>329</v>
      </c>
      <c r="C22">
        <f>C5-20*LOG(330)-8</f>
        <v>42.629721202442248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40EE3-F424-46CA-B113-F6139BD9F81A}">
  <dimension ref="B1:K15"/>
  <sheetViews>
    <sheetView workbookViewId="0"/>
  </sheetViews>
  <sheetFormatPr defaultRowHeight="14.45"/>
  <cols>
    <col min="2" max="3" width="12.7109375" customWidth="1"/>
    <col min="4" max="4" width="15.28515625" customWidth="1"/>
    <col min="5" max="5" width="18" customWidth="1"/>
    <col min="6" max="6" width="12.7109375" customWidth="1"/>
    <col min="7" max="7" width="15.28515625" customWidth="1"/>
    <col min="8" max="8" width="18" customWidth="1"/>
  </cols>
  <sheetData>
    <row r="1" spans="2:11" ht="15" thickBot="1"/>
    <row r="2" spans="2:11" ht="62.25" customHeight="1">
      <c r="B2" s="40" t="s">
        <v>330</v>
      </c>
      <c r="C2" s="41" t="s">
        <v>331</v>
      </c>
      <c r="D2" s="41" t="s">
        <v>332</v>
      </c>
      <c r="E2" s="41" t="s">
        <v>333</v>
      </c>
      <c r="F2" s="42" t="s">
        <v>334</v>
      </c>
      <c r="G2" s="42" t="s">
        <v>335</v>
      </c>
      <c r="H2" s="43" t="s">
        <v>336</v>
      </c>
    </row>
    <row r="3" spans="2:11">
      <c r="B3" s="44" t="s">
        <v>337</v>
      </c>
      <c r="C3" s="45" t="s">
        <v>338</v>
      </c>
      <c r="D3" s="45" t="s">
        <v>339</v>
      </c>
      <c r="E3" s="45" t="s">
        <v>340</v>
      </c>
      <c r="F3" s="45" t="s">
        <v>341</v>
      </c>
      <c r="G3" s="45" t="s">
        <v>342</v>
      </c>
      <c r="H3" s="45" t="s">
        <v>343</v>
      </c>
    </row>
    <row r="4" spans="2:11">
      <c r="B4" s="44"/>
      <c r="C4" s="45" t="s">
        <v>210</v>
      </c>
      <c r="D4" s="45" t="s">
        <v>210</v>
      </c>
      <c r="E4" s="45" t="s">
        <v>210</v>
      </c>
      <c r="F4" s="45" t="s">
        <v>210</v>
      </c>
      <c r="G4" s="45" t="s">
        <v>210</v>
      </c>
      <c r="H4" s="45"/>
    </row>
    <row r="5" spans="2:11" ht="41.25" customHeight="1">
      <c r="B5" s="45" t="s">
        <v>344</v>
      </c>
      <c r="C5" s="46">
        <v>40.9</v>
      </c>
      <c r="D5" s="45">
        <v>37</v>
      </c>
      <c r="E5" s="47">
        <f>10*LOG(J5+K5)</f>
        <v>42.384114607876825</v>
      </c>
      <c r="F5" s="45">
        <v>41</v>
      </c>
      <c r="G5" s="47">
        <f>E5-F5</f>
        <v>1.3841146078768247</v>
      </c>
      <c r="H5" s="45" t="s">
        <v>345</v>
      </c>
      <c r="J5">
        <f>10^(C5/10)</f>
        <v>12302.687708123816</v>
      </c>
      <c r="K5">
        <f>10^(D5/10)</f>
        <v>5011.8723362727324</v>
      </c>
    </row>
    <row r="6" spans="2:11" ht="20.100000000000001">
      <c r="B6" s="45" t="s">
        <v>346</v>
      </c>
      <c r="C6" s="46">
        <v>44.7</v>
      </c>
      <c r="D6" s="45">
        <v>35</v>
      </c>
      <c r="E6" s="47">
        <f>10*LOG(J6+K6)</f>
        <v>45.142072216561559</v>
      </c>
      <c r="F6" s="45">
        <v>40</v>
      </c>
      <c r="G6" s="47">
        <f t="shared" ref="G6:G7" si="0">E6-F6</f>
        <v>5.1420722165615587</v>
      </c>
      <c r="H6" s="45" t="s">
        <v>347</v>
      </c>
      <c r="J6">
        <f t="shared" ref="J6:J7" si="1">10^(C6/10)</f>
        <v>29512.092266663909</v>
      </c>
      <c r="K6">
        <f t="shared" ref="K6:K7" si="2">10^(D6/10)</f>
        <v>3162.2776601683804</v>
      </c>
    </row>
    <row r="7" spans="2:11" ht="24.75" customHeight="1">
      <c r="B7" s="45" t="s">
        <v>348</v>
      </c>
      <c r="C7" s="46">
        <v>55.5</v>
      </c>
      <c r="D7" s="45">
        <v>54</v>
      </c>
      <c r="E7" s="47">
        <f>10*LOG(J7+K7)</f>
        <v>57.824740806875866</v>
      </c>
      <c r="F7" s="45">
        <v>47</v>
      </c>
      <c r="G7" s="47">
        <f t="shared" si="0"/>
        <v>10.824740806875866</v>
      </c>
      <c r="H7" s="45" t="s">
        <v>349</v>
      </c>
      <c r="J7">
        <f t="shared" si="1"/>
        <v>354813.38923357555</v>
      </c>
      <c r="K7">
        <f t="shared" si="2"/>
        <v>251188.64315095844</v>
      </c>
    </row>
    <row r="9" spans="2:11" ht="15" thickBot="1"/>
    <row r="10" spans="2:11" ht="68.25" customHeight="1">
      <c r="B10" s="48" t="s">
        <v>330</v>
      </c>
      <c r="C10" s="49" t="s">
        <v>331</v>
      </c>
      <c r="D10" s="49" t="s">
        <v>332</v>
      </c>
      <c r="E10" s="49" t="s">
        <v>333</v>
      </c>
      <c r="F10" s="50" t="s">
        <v>334</v>
      </c>
      <c r="G10" s="50" t="s">
        <v>335</v>
      </c>
      <c r="H10" s="51" t="s">
        <v>350</v>
      </c>
    </row>
    <row r="11" spans="2:11" ht="15" customHeight="1">
      <c r="B11" s="44" t="s">
        <v>337</v>
      </c>
      <c r="C11" s="45" t="s">
        <v>338</v>
      </c>
      <c r="D11" s="45" t="s">
        <v>339</v>
      </c>
      <c r="E11" s="45" t="s">
        <v>340</v>
      </c>
      <c r="F11" s="45" t="s">
        <v>341</v>
      </c>
      <c r="G11" s="45" t="s">
        <v>342</v>
      </c>
      <c r="H11" s="45" t="s">
        <v>343</v>
      </c>
    </row>
    <row r="12" spans="2:11">
      <c r="B12" s="44"/>
      <c r="C12" s="45" t="s">
        <v>210</v>
      </c>
      <c r="D12" s="45" t="s">
        <v>210</v>
      </c>
      <c r="E12" s="45" t="s">
        <v>210</v>
      </c>
      <c r="F12" s="45" t="s">
        <v>210</v>
      </c>
      <c r="G12" s="45" t="s">
        <v>210</v>
      </c>
      <c r="H12" s="45"/>
    </row>
    <row r="13" spans="2:11" ht="34.5" customHeight="1">
      <c r="B13" s="45" t="s">
        <v>344</v>
      </c>
      <c r="C13" s="46">
        <v>37.200000000000003</v>
      </c>
      <c r="D13" s="45">
        <v>37</v>
      </c>
      <c r="E13" s="47">
        <f>10*LOG(J13+K13)</f>
        <v>40.111451147466767</v>
      </c>
      <c r="F13" s="45">
        <v>35</v>
      </c>
      <c r="G13" s="47">
        <f>E13-F13</f>
        <v>5.1114511474667665</v>
      </c>
      <c r="H13" s="45" t="s">
        <v>351</v>
      </c>
      <c r="J13">
        <f>10^(C13/10)</f>
        <v>5248.0746024977352</v>
      </c>
      <c r="K13">
        <f>10^(D13/10)</f>
        <v>5011.8723362727324</v>
      </c>
    </row>
    <row r="14" spans="2:11" ht="20.100000000000001">
      <c r="B14" s="45" t="s">
        <v>346</v>
      </c>
      <c r="C14" s="46">
        <v>39.9</v>
      </c>
      <c r="D14" s="45">
        <v>35</v>
      </c>
      <c r="E14" s="47">
        <f t="shared" ref="E14:E15" si="3">10*LOG(J14+K14)</f>
        <v>41.11754677219259</v>
      </c>
      <c r="F14" s="45">
        <v>31</v>
      </c>
      <c r="G14" s="47">
        <f t="shared" ref="G14:G15" si="4">E14-F14</f>
        <v>10.11754677219259</v>
      </c>
      <c r="H14" s="45" t="s">
        <v>347</v>
      </c>
      <c r="J14">
        <f t="shared" ref="J14:J15" si="5">10^(C14/10)</f>
        <v>9772.3722095581161</v>
      </c>
      <c r="K14">
        <f t="shared" ref="K14:K15" si="6">10^(D14/10)</f>
        <v>3162.2776601683804</v>
      </c>
    </row>
    <row r="15" spans="2:11">
      <c r="B15" s="45" t="s">
        <v>348</v>
      </c>
      <c r="C15" s="46">
        <v>54.6</v>
      </c>
      <c r="D15" s="45">
        <v>55</v>
      </c>
      <c r="E15" s="47">
        <f t="shared" si="3"/>
        <v>57.814903500002885</v>
      </c>
      <c r="F15" s="45">
        <v>40</v>
      </c>
      <c r="G15" s="47">
        <f t="shared" si="4"/>
        <v>17.814903500002885</v>
      </c>
      <c r="H15" s="45" t="s">
        <v>349</v>
      </c>
      <c r="J15">
        <f t="shared" si="5"/>
        <v>288403.1503126609</v>
      </c>
      <c r="K15">
        <f t="shared" si="6"/>
        <v>316227.7660168382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ermit File" ma:contentTypeID="0x0101000E9AD557692E154F9D2697C8C6432F76006D4D92D51675A442A00CEFF055B17D24" ma:contentTypeVersion="45" ma:contentTypeDescription="Create a new document." ma:contentTypeScope="" ma:versionID="75dde228456aa9e70f1655277954dc76">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f2b7f3ca-46f3-45f8-8338-025c3a7cf089" targetNamespace="http://schemas.microsoft.com/office/2006/metadata/properties" ma:root="true" ma:fieldsID="8fa4c989f269bd412d9f26917a8e9c44" ns2:_="" ns3:_="" ns4:_="" ns5:_="" ns6:_="">
    <xsd:import namespace="8595a0ec-c146-4eeb-925a-270f4bc4be63"/>
    <xsd:import namespace="662745e8-e224-48e8-a2e3-254862b8c2f5"/>
    <xsd:import namespace="eebef177-55b5-4448-a5fb-28ea454417ee"/>
    <xsd:import namespace="5ffd8e36-f429-4edc-ab50-c5be84842779"/>
    <xsd:import namespace="f2b7f3ca-46f3-45f8-8338-025c3a7cf08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LengthInSeconds" minOccurs="0"/>
                <xsd:element ref="ns6:lcf76f155ced4ddcb4097134ff3c332f"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b7f3ca-46f3-45f8-8338-025c3a7cf08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2022-08-11T23:00:00+00:00</EAReceivedDat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PermitNumber xmlns="eebef177-55b5-4448-a5fb-28ea454417ee">epr-kp3030tz</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Sedalcol UK Limited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2022-08-11T23:00:00+00:00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EPR/KP3030TZ/V007</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FacilityAddressPostcode>
    <TaxCatchAll xmlns="662745e8-e224-48e8-a2e3-254862b8c2f5">
      <Value>181</Value>
      <Value>12</Value>
      <Value>10</Value>
      <Value>9</Value>
      <Value>38</Value>
    </TaxCatchAll>
    <ExternalAuthor xmlns="eebef177-55b5-4448-a5fb-28ea454417ee">Martin Binnie</ExternalAuthor>
    <SiteName xmlns="eebef177-55b5-4448-a5fb-28ea454417ee">Selby Wheat Processing Facility</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lcf76f155ced4ddcb4097134ff3c332f xmlns="f2b7f3ca-46f3-45f8-8338-025c3a7cf089">
      <Terms xmlns="http://schemas.microsoft.com/office/infopath/2007/PartnerControls"/>
    </lcf76f155ced4ddcb4097134ff3c332f>
    <ga477587807b4e8dbd9d142e03c014fa xmlns="8595a0ec-c146-4eeb-925a-270f4bc4be63">
      <Terms xmlns="http://schemas.microsoft.com/office/infopath/2007/PartnerControls"/>
    </ga477587807b4e8dbd9d142e03c014fa>
    <FacilityAddress xmlns="eebef177-55b5-4448-a5fb-28ea454417ee">Dension Road North Yorkshire YO8 8E</FacilityAddress>
  </documentManagement>
</p:properties>
</file>

<file path=customXml/itemProps1.xml><?xml version="1.0" encoding="utf-8"?>
<ds:datastoreItem xmlns:ds="http://schemas.openxmlformats.org/officeDocument/2006/customXml" ds:itemID="{F2F836D7-2F2D-4AE8-8B16-2569209406F9}"/>
</file>

<file path=customXml/itemProps2.xml><?xml version="1.0" encoding="utf-8"?>
<ds:datastoreItem xmlns:ds="http://schemas.openxmlformats.org/officeDocument/2006/customXml" ds:itemID="{4BA5FB72-5894-488D-9B58-C49336F298FA}"/>
</file>

<file path=customXml/itemProps3.xml><?xml version="1.0" encoding="utf-8"?>
<ds:datastoreItem xmlns:ds="http://schemas.openxmlformats.org/officeDocument/2006/customXml" ds:itemID="{289DDD3B-1DC9-4EA7-B2AC-BE118B6B255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dc:creator>
  <cp:keywords/>
  <dc:description/>
  <cp:lastModifiedBy/>
  <cp:revision/>
  <dcterms:created xsi:type="dcterms:W3CDTF">2019-08-30T09:23:41Z</dcterms:created>
  <dcterms:modified xsi:type="dcterms:W3CDTF">2023-01-11T13:44:45Z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0x0101000E9AD557692E154F9D2697C8C6432F76006D4D92D51675A442A00CEFF055B17D24</vt:lpwstr>
  </property>
  <property fmtid="{D5CDD505-2E9C-101B-9397-08002B2CF9AE}" pid="3" name="PermitDocumentType">
    <vt:lpwstr/>
  </property>
  <property fmtid="{D5CDD505-2E9C-101B-9397-08002B2CF9AE}" pid="4" name="MediaServiceImageTags">
    <vt:lpwstr/>
  </property>
  <property fmtid="{D5CDD505-2E9C-101B-9397-08002B2CF9AE}" pid="5" name="TypeofPermit">
    <vt:lpwstr>9;#N/A - Do not select for New Permits|0430e4c2-ee0a-4b2d-9af6-df735aafbcb2</vt:lpwstr>
  </property>
  <property fmtid="{D5CDD505-2E9C-101B-9397-08002B2CF9AE}" pid="6" name="DisclosureStatus">
    <vt:lpwstr>181;#Public Register|f1fcf6a6-5d97-4f1d-964e-a2f916eb1f18</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38;#Installations|645f1c9c-65df-490a-9ce3-4a2aa7c5ff7f</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10;#EPR|0e5af97d-1a8c-4d8f-a20b-528a11cab1f6</vt:lpwstr>
  </property>
</Properties>
</file>