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wayne_clark_environment-agency_gov_uk/Documents/Documents/4. DMAC - Jonathan Stubberfield/consult files/"/>
    </mc:Choice>
  </mc:AlternateContent>
  <xr:revisionPtr revIDLastSave="0" documentId="8_{7B1FE379-853B-4BA9-B62B-4CF7C16CF716}" xr6:coauthVersionLast="47" xr6:coauthVersionMax="47" xr10:uidLastSave="{00000000-0000-0000-0000-000000000000}"/>
  <bookViews>
    <workbookView xWindow="-120" yWindow="-120" windowWidth="20730" windowHeight="11160" tabRatio="723" firstSheet="1" activeTab="1" xr2:uid="{F737F02A-BA05-4479-AEF8-68FB85BD98ED}"/>
  </bookViews>
  <sheets>
    <sheet name="Modifications Record" sheetId="35" state="hidden" r:id="rId1"/>
    <sheet name="Document History" sheetId="42" r:id="rId2"/>
    <sheet name="A2" sheetId="7" r:id="rId3"/>
    <sheet name="A3 (stack 2)" sheetId="3" r:id="rId4"/>
    <sheet name="A4" sheetId="4" r:id="rId5"/>
    <sheet name="A5 (stack 3)" sheetId="13" r:id="rId6"/>
    <sheet name="A6" sheetId="14" r:id="rId7"/>
    <sheet name="A7" sheetId="19" r:id="rId8"/>
    <sheet name="A9" sheetId="21" r:id="rId9"/>
    <sheet name="A14" sheetId="43" r:id="rId10"/>
    <sheet name="Data for modelling" sheetId="40" state="hidden" r:id="rId11"/>
    <sheet name="Dioxin data 2007+" sheetId="41" state="hidden" r:id="rId12"/>
    <sheet name="Opra spreadsheet info" sheetId="12" state="hidden" r:id="rId1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3" l="1"/>
  <c r="G4" i="43"/>
  <c r="G3" i="43"/>
  <c r="G5" i="7" l="1"/>
  <c r="E5" i="7"/>
  <c r="G30" i="7" l="1"/>
  <c r="K69" i="3"/>
  <c r="C107" i="3"/>
  <c r="S107" i="3"/>
  <c r="D4" i="21" l="1"/>
  <c r="S14" i="3" l="1"/>
  <c r="S4" i="3"/>
  <c r="H3" i="7"/>
  <c r="H18" i="13" l="1"/>
  <c r="K18" i="13"/>
  <c r="M18" i="13"/>
  <c r="Q18" i="13"/>
  <c r="R18" i="13" l="1"/>
  <c r="R113" i="13"/>
  <c r="R94" i="13"/>
  <c r="R75" i="13"/>
  <c r="R56" i="13"/>
  <c r="R55" i="13"/>
  <c r="R36" i="13"/>
  <c r="R37" i="13"/>
  <c r="H17" i="3"/>
  <c r="H18" i="3"/>
  <c r="K18" i="3"/>
  <c r="M18" i="3"/>
  <c r="Q18" i="3"/>
  <c r="R35" i="3"/>
  <c r="R53" i="3"/>
  <c r="R107" i="3"/>
  <c r="R108" i="3"/>
  <c r="R90" i="3"/>
  <c r="R72" i="3"/>
  <c r="R54" i="3"/>
  <c r="R36" i="3"/>
  <c r="G30" i="21"/>
  <c r="G25" i="21"/>
  <c r="G20" i="21"/>
  <c r="G15" i="21"/>
  <c r="G10" i="21"/>
  <c r="D5" i="21"/>
  <c r="G5" i="21" s="1"/>
  <c r="D5" i="19"/>
  <c r="H30" i="19"/>
  <c r="G30" i="19"/>
  <c r="H25" i="19"/>
  <c r="G25" i="19"/>
  <c r="H20" i="19"/>
  <c r="G20" i="19"/>
  <c r="H15" i="19"/>
  <c r="G15" i="19"/>
  <c r="H10" i="19"/>
  <c r="G10" i="19"/>
  <c r="D5" i="14"/>
  <c r="C5" i="14"/>
  <c r="E5" i="14"/>
  <c r="F5" i="14"/>
  <c r="H30" i="14"/>
  <c r="G30" i="14"/>
  <c r="H25" i="14"/>
  <c r="G25" i="14"/>
  <c r="H20" i="14"/>
  <c r="G20" i="14"/>
  <c r="H15" i="14"/>
  <c r="G15" i="14"/>
  <c r="H10" i="14"/>
  <c r="G10" i="14"/>
  <c r="F5" i="4"/>
  <c r="D5" i="4"/>
  <c r="E5" i="4"/>
  <c r="G30" i="4"/>
  <c r="C5" i="4"/>
  <c r="G25" i="4"/>
  <c r="G20" i="4"/>
  <c r="G15" i="4"/>
  <c r="F5" i="7"/>
  <c r="C5" i="7"/>
  <c r="F4" i="7"/>
  <c r="C4" i="7"/>
  <c r="C4" i="4"/>
  <c r="G10" i="4"/>
  <c r="G25" i="7"/>
  <c r="G20" i="7"/>
  <c r="G15" i="7"/>
  <c r="G10" i="7"/>
  <c r="D5" i="7"/>
  <c r="D4" i="19"/>
  <c r="C4" i="14"/>
  <c r="D4" i="14"/>
  <c r="E4" i="14"/>
  <c r="F4" i="14"/>
  <c r="H17" i="13"/>
  <c r="D4" i="4"/>
  <c r="E4" i="4"/>
  <c r="F4" i="4"/>
  <c r="Q17" i="3"/>
  <c r="M17" i="3"/>
  <c r="E4" i="7"/>
  <c r="D4" i="7"/>
  <c r="R112" i="13"/>
  <c r="R93" i="13"/>
  <c r="R89" i="3"/>
  <c r="R74" i="13"/>
  <c r="R71" i="3"/>
  <c r="R18" i="3" l="1"/>
  <c r="G5" i="14"/>
  <c r="G5" i="4"/>
  <c r="K17" i="13"/>
  <c r="M17" i="13"/>
  <c r="Q17" i="13"/>
  <c r="S17" i="3"/>
  <c r="K17" i="3"/>
  <c r="R17" i="3" s="1"/>
  <c r="G29" i="21"/>
  <c r="G24" i="21"/>
  <c r="G19" i="21"/>
  <c r="G14" i="21"/>
  <c r="G9" i="21"/>
  <c r="G4" i="21"/>
  <c r="H29" i="19"/>
  <c r="H24" i="19"/>
  <c r="H29" i="14"/>
  <c r="G29" i="14"/>
  <c r="H24" i="14"/>
  <c r="G24" i="14"/>
  <c r="H19" i="14"/>
  <c r="G19" i="14"/>
  <c r="H14" i="14"/>
  <c r="G14" i="14"/>
  <c r="H9" i="14"/>
  <c r="G9" i="14"/>
  <c r="G4" i="14"/>
  <c r="G29" i="4"/>
  <c r="G24" i="4"/>
  <c r="G19" i="4"/>
  <c r="G14" i="4"/>
  <c r="G9" i="4"/>
  <c r="G4" i="7"/>
  <c r="G9" i="7"/>
  <c r="G4" i="4"/>
  <c r="G29" i="7"/>
  <c r="G24" i="7"/>
  <c r="G19" i="7"/>
  <c r="G14" i="7"/>
  <c r="K72" i="13"/>
  <c r="F3" i="14"/>
  <c r="D3" i="14"/>
  <c r="E3" i="14"/>
  <c r="E3" i="4"/>
  <c r="F3" i="4"/>
  <c r="H13" i="13"/>
  <c r="H12" i="13"/>
  <c r="H11" i="13"/>
  <c r="H10" i="13"/>
  <c r="H9" i="13"/>
  <c r="H8" i="13"/>
  <c r="H7" i="13"/>
  <c r="H6" i="13"/>
  <c r="H5" i="13"/>
  <c r="H4" i="13"/>
  <c r="G4" i="13"/>
  <c r="G5" i="13"/>
  <c r="G6" i="13"/>
  <c r="G7" i="13"/>
  <c r="G8" i="13"/>
  <c r="G9" i="13"/>
  <c r="G10" i="13"/>
  <c r="G11" i="13"/>
  <c r="G12" i="13"/>
  <c r="G13" i="13"/>
  <c r="J16" i="13"/>
  <c r="J15" i="13"/>
  <c r="J6" i="13"/>
  <c r="J5" i="13"/>
  <c r="J4" i="13"/>
  <c r="Q13" i="13"/>
  <c r="Q12" i="13"/>
  <c r="Q11" i="13"/>
  <c r="Q10" i="13"/>
  <c r="Q9" i="13"/>
  <c r="Q8" i="13"/>
  <c r="Q7" i="13"/>
  <c r="Q6" i="13"/>
  <c r="Q5" i="13"/>
  <c r="Q4" i="13"/>
  <c r="O6" i="13"/>
  <c r="O5" i="13"/>
  <c r="O4" i="13"/>
  <c r="M13" i="13"/>
  <c r="M12" i="13"/>
  <c r="M11" i="13"/>
  <c r="M10" i="13"/>
  <c r="M9" i="13"/>
  <c r="M8" i="13"/>
  <c r="M7" i="13"/>
  <c r="M6" i="13"/>
  <c r="M5" i="13"/>
  <c r="M4" i="13"/>
  <c r="O14" i="3"/>
  <c r="R17" i="13" l="1"/>
  <c r="G24" i="19"/>
  <c r="G19" i="19"/>
  <c r="H19" i="19"/>
  <c r="G29" i="19"/>
  <c r="H14" i="19"/>
  <c r="F14" i="3"/>
  <c r="G9" i="3"/>
  <c r="G13" i="3"/>
  <c r="G12" i="3"/>
  <c r="G11" i="3"/>
  <c r="G10" i="3"/>
  <c r="G8" i="3"/>
  <c r="G7" i="3"/>
  <c r="G6" i="3"/>
  <c r="G5" i="3"/>
  <c r="G4" i="3"/>
  <c r="H13" i="3"/>
  <c r="H12" i="3"/>
  <c r="H11" i="3"/>
  <c r="H10" i="3"/>
  <c r="H9" i="3"/>
  <c r="H8" i="3"/>
  <c r="H7" i="3"/>
  <c r="H6" i="3"/>
  <c r="H5" i="3"/>
  <c r="H4" i="3"/>
  <c r="J14" i="3"/>
  <c r="J13" i="3"/>
  <c r="J12" i="3"/>
  <c r="J11" i="3"/>
  <c r="J10" i="3"/>
  <c r="J9" i="3"/>
  <c r="J8" i="3"/>
  <c r="J7" i="3"/>
  <c r="J6" i="3"/>
  <c r="J5" i="3"/>
  <c r="J4" i="3"/>
  <c r="K14" i="3"/>
  <c r="K13" i="3"/>
  <c r="K12" i="3"/>
  <c r="K11" i="3"/>
  <c r="K10" i="3"/>
  <c r="K9" i="3"/>
  <c r="K8" i="3"/>
  <c r="K7" i="3"/>
  <c r="K6" i="3"/>
  <c r="K5" i="3"/>
  <c r="K4" i="3"/>
  <c r="L16" i="3"/>
  <c r="L15" i="3"/>
  <c r="L6" i="3"/>
  <c r="L5" i="3"/>
  <c r="L4" i="3"/>
  <c r="O16" i="3"/>
  <c r="O15" i="3"/>
  <c r="Q13" i="3"/>
  <c r="Q12" i="3"/>
  <c r="Q11" i="3"/>
  <c r="Q10" i="3"/>
  <c r="Q9" i="3"/>
  <c r="Q8" i="3"/>
  <c r="Q7" i="3"/>
  <c r="Q6" i="3"/>
  <c r="O6" i="3"/>
  <c r="Q5" i="3"/>
  <c r="O5" i="3"/>
  <c r="Q4" i="3"/>
  <c r="O4" i="3"/>
  <c r="M5" i="3"/>
  <c r="M6" i="3"/>
  <c r="M7" i="3"/>
  <c r="M8" i="3"/>
  <c r="M9" i="3"/>
  <c r="M10" i="3"/>
  <c r="M11" i="3"/>
  <c r="M12" i="3"/>
  <c r="M13" i="3"/>
  <c r="M4" i="3"/>
  <c r="G34" i="13"/>
  <c r="G15" i="13" s="1"/>
  <c r="F3" i="7"/>
  <c r="E3" i="7"/>
  <c r="D3" i="7"/>
  <c r="C3" i="7"/>
  <c r="G3" i="7" s="1"/>
  <c r="H23" i="7"/>
  <c r="G23" i="7"/>
  <c r="K33" i="3" l="1"/>
  <c r="K15" i="3" s="1"/>
  <c r="D37" i="41"/>
  <c r="C37" i="41"/>
  <c r="C35" i="41"/>
  <c r="D31" i="41"/>
  <c r="C31" i="41"/>
  <c r="B31" i="41"/>
  <c r="D30" i="41"/>
  <c r="D35" i="41" s="1"/>
  <c r="C30" i="41"/>
  <c r="B30" i="41"/>
  <c r="B35" i="41" s="1"/>
  <c r="H9" i="19" l="1"/>
  <c r="G14" i="19"/>
  <c r="H3" i="21"/>
  <c r="D3" i="21"/>
  <c r="G3" i="21" s="1"/>
  <c r="H3" i="19"/>
  <c r="P13" i="40" s="1"/>
  <c r="D3" i="19"/>
  <c r="H3" i="14"/>
  <c r="P12" i="40" s="1"/>
  <c r="C3" i="14"/>
  <c r="G8" i="14"/>
  <c r="K4" i="13"/>
  <c r="K8" i="13"/>
  <c r="K7" i="13"/>
  <c r="K6" i="13"/>
  <c r="K5" i="13"/>
  <c r="H3" i="4"/>
  <c r="D3" i="4"/>
  <c r="C3" i="4"/>
  <c r="R6" i="3"/>
  <c r="R5" i="3"/>
  <c r="R4" i="3"/>
  <c r="H4" i="19" l="1"/>
  <c r="G4" i="19"/>
  <c r="G9" i="19"/>
  <c r="G3" i="14"/>
  <c r="O12" i="40" s="1"/>
  <c r="G3" i="4"/>
  <c r="K14" i="13"/>
  <c r="R14" i="13" s="1"/>
  <c r="K9" i="13"/>
  <c r="R9" i="13" s="1"/>
  <c r="K10" i="13"/>
  <c r="K11" i="13"/>
  <c r="K12" i="13"/>
  <c r="K13" i="13"/>
  <c r="C13" i="13" s="1"/>
  <c r="S5" i="13"/>
  <c r="P7" i="40" s="1"/>
  <c r="S6" i="13"/>
  <c r="P8" i="40" s="1"/>
  <c r="S7" i="13"/>
  <c r="S8" i="13"/>
  <c r="S9" i="13"/>
  <c r="S10" i="13"/>
  <c r="S11" i="13"/>
  <c r="S12" i="13"/>
  <c r="S13" i="13"/>
  <c r="S14" i="13"/>
  <c r="S4" i="13"/>
  <c r="P6" i="40" s="1"/>
  <c r="S5" i="3"/>
  <c r="S6" i="3"/>
  <c r="S7" i="3"/>
  <c r="S8" i="3"/>
  <c r="S9" i="3"/>
  <c r="S10" i="3"/>
  <c r="S11" i="3"/>
  <c r="S12" i="3"/>
  <c r="S13" i="3"/>
  <c r="C9" i="13"/>
  <c r="C13" i="3"/>
  <c r="G8" i="4"/>
  <c r="H8" i="4"/>
  <c r="R11" i="13" l="1"/>
  <c r="C14" i="13"/>
  <c r="C6" i="13"/>
  <c r="R13" i="13"/>
  <c r="C5" i="13"/>
  <c r="C4" i="13"/>
  <c r="R6" i="13"/>
  <c r="O8" i="40" s="1"/>
  <c r="R10" i="13"/>
  <c r="R5" i="13"/>
  <c r="O7" i="40" s="1"/>
  <c r="C10" i="13"/>
  <c r="R4" i="13"/>
  <c r="O6" i="40" s="1"/>
  <c r="C7" i="13"/>
  <c r="R8" i="13"/>
  <c r="C11" i="13"/>
  <c r="R12" i="13"/>
  <c r="R7" i="13"/>
  <c r="C8" i="13"/>
  <c r="C12" i="13"/>
  <c r="C7" i="3"/>
  <c r="C11" i="3"/>
  <c r="R14" i="3"/>
  <c r="C14" i="3"/>
  <c r="C9" i="3"/>
  <c r="R8" i="3"/>
  <c r="C8" i="3"/>
  <c r="R10" i="3"/>
  <c r="C10" i="3"/>
  <c r="R11" i="3"/>
  <c r="C4" i="3"/>
  <c r="R7" i="3"/>
  <c r="C6" i="3"/>
  <c r="C12" i="3"/>
  <c r="R12" i="3"/>
  <c r="R9" i="3"/>
  <c r="R13" i="3"/>
  <c r="C5" i="3"/>
  <c r="G3" i="19"/>
  <c r="O13" i="40" s="1"/>
  <c r="C109" i="13" l="1"/>
  <c r="C90" i="13"/>
  <c r="C71" i="13"/>
  <c r="C33" i="13"/>
  <c r="C104" i="3"/>
  <c r="C86" i="3"/>
  <c r="C68" i="3"/>
  <c r="C50" i="3"/>
  <c r="C49" i="3"/>
  <c r="C32" i="3"/>
  <c r="R23" i="13"/>
  <c r="H28" i="21"/>
  <c r="G28" i="21"/>
  <c r="H23" i="21"/>
  <c r="G23" i="21"/>
  <c r="H18" i="21"/>
  <c r="G18" i="21"/>
  <c r="H13" i="21"/>
  <c r="G13" i="21"/>
  <c r="H28" i="19"/>
  <c r="G28" i="19"/>
  <c r="H23" i="19"/>
  <c r="G23" i="19"/>
  <c r="H18" i="19"/>
  <c r="G18" i="19"/>
  <c r="H13" i="19"/>
  <c r="G13" i="19"/>
  <c r="K73" i="13"/>
  <c r="M73" i="13"/>
  <c r="Q73" i="13"/>
  <c r="H73" i="13"/>
  <c r="M72" i="13"/>
  <c r="S72" i="13" s="1"/>
  <c r="Q72" i="13"/>
  <c r="H72" i="13"/>
  <c r="H54" i="13"/>
  <c r="H53" i="13"/>
  <c r="H15" i="13" s="1"/>
  <c r="K35" i="13"/>
  <c r="M35" i="13"/>
  <c r="M16" i="13" s="1"/>
  <c r="Q35" i="13"/>
  <c r="Q16" i="13" s="1"/>
  <c r="G35" i="13"/>
  <c r="K34" i="13"/>
  <c r="M34" i="13"/>
  <c r="Q34" i="13"/>
  <c r="Q15" i="13" s="1"/>
  <c r="S111" i="13"/>
  <c r="R111" i="13"/>
  <c r="D111" i="13"/>
  <c r="C111" i="13"/>
  <c r="S110" i="13"/>
  <c r="R110" i="13"/>
  <c r="D110" i="13"/>
  <c r="C110" i="13"/>
  <c r="S109" i="13"/>
  <c r="R109" i="13"/>
  <c r="S108" i="13"/>
  <c r="R108" i="13"/>
  <c r="C108" i="13"/>
  <c r="S107" i="13"/>
  <c r="R107" i="13"/>
  <c r="C107" i="13"/>
  <c r="S106" i="13"/>
  <c r="R106" i="13"/>
  <c r="C106" i="13"/>
  <c r="S105" i="13"/>
  <c r="R105" i="13"/>
  <c r="C105" i="13"/>
  <c r="S104" i="13"/>
  <c r="R104" i="13"/>
  <c r="C104" i="13"/>
  <c r="S103" i="13"/>
  <c r="R103" i="13"/>
  <c r="C103" i="13"/>
  <c r="S102" i="13"/>
  <c r="R102" i="13"/>
  <c r="C102" i="13"/>
  <c r="S101" i="13"/>
  <c r="R101" i="13"/>
  <c r="C101" i="13"/>
  <c r="S100" i="13"/>
  <c r="R100" i="13"/>
  <c r="C100" i="13"/>
  <c r="S99" i="13"/>
  <c r="R99" i="13"/>
  <c r="C99" i="13"/>
  <c r="S92" i="13"/>
  <c r="R92" i="13"/>
  <c r="D92" i="13"/>
  <c r="C92" i="13"/>
  <c r="S91" i="13"/>
  <c r="R91" i="13"/>
  <c r="D91" i="13"/>
  <c r="C91" i="13"/>
  <c r="S90" i="13"/>
  <c r="R90" i="13"/>
  <c r="S89" i="13"/>
  <c r="R89" i="13"/>
  <c r="C89" i="13"/>
  <c r="S88" i="13"/>
  <c r="R88" i="13"/>
  <c r="C88" i="13"/>
  <c r="S87" i="13"/>
  <c r="R87" i="13"/>
  <c r="C87" i="13"/>
  <c r="S86" i="13"/>
  <c r="R86" i="13"/>
  <c r="C86" i="13"/>
  <c r="S85" i="13"/>
  <c r="R85" i="13"/>
  <c r="C85" i="13"/>
  <c r="S84" i="13"/>
  <c r="R84" i="13"/>
  <c r="C84" i="13"/>
  <c r="S83" i="13"/>
  <c r="R83" i="13"/>
  <c r="C83" i="13"/>
  <c r="S82" i="13"/>
  <c r="R82" i="13"/>
  <c r="C82" i="13"/>
  <c r="S81" i="13"/>
  <c r="R81" i="13"/>
  <c r="C81" i="13"/>
  <c r="S80" i="13"/>
  <c r="R80" i="13"/>
  <c r="C80" i="13"/>
  <c r="S71" i="13"/>
  <c r="R71" i="13"/>
  <c r="S70" i="13"/>
  <c r="R70" i="13"/>
  <c r="C70" i="13"/>
  <c r="S69" i="13"/>
  <c r="R69" i="13"/>
  <c r="C69" i="13"/>
  <c r="S68" i="13"/>
  <c r="R68" i="13"/>
  <c r="C68" i="13"/>
  <c r="S67" i="13"/>
  <c r="R67" i="13"/>
  <c r="C67" i="13"/>
  <c r="S66" i="13"/>
  <c r="R66" i="13"/>
  <c r="C66" i="13"/>
  <c r="S65" i="13"/>
  <c r="R65" i="13"/>
  <c r="C65" i="13"/>
  <c r="S64" i="13"/>
  <c r="R64" i="13"/>
  <c r="C64" i="13"/>
  <c r="S63" i="13"/>
  <c r="R63" i="13"/>
  <c r="C63" i="13"/>
  <c r="S62" i="13"/>
  <c r="R62" i="13"/>
  <c r="C62" i="13"/>
  <c r="S61" i="13"/>
  <c r="R61" i="13"/>
  <c r="C61" i="13"/>
  <c r="R54" i="13"/>
  <c r="S52" i="13"/>
  <c r="R52" i="13"/>
  <c r="S51" i="13"/>
  <c r="R51" i="13"/>
  <c r="C51" i="13"/>
  <c r="S50" i="13"/>
  <c r="R50" i="13"/>
  <c r="C50" i="13"/>
  <c r="S49" i="13"/>
  <c r="R49" i="13"/>
  <c r="C49" i="13"/>
  <c r="S48" i="13"/>
  <c r="R48" i="13"/>
  <c r="C48" i="13"/>
  <c r="S47" i="13"/>
  <c r="R47" i="13"/>
  <c r="C47" i="13"/>
  <c r="S46" i="13"/>
  <c r="R46" i="13"/>
  <c r="C46" i="13"/>
  <c r="S45" i="13"/>
  <c r="R45" i="13"/>
  <c r="C45" i="13"/>
  <c r="S44" i="13"/>
  <c r="R44" i="13"/>
  <c r="C44" i="13"/>
  <c r="S43" i="13"/>
  <c r="R43" i="13"/>
  <c r="C43" i="13"/>
  <c r="S42" i="13"/>
  <c r="R42" i="13"/>
  <c r="C42" i="13"/>
  <c r="K70" i="3"/>
  <c r="M70" i="3"/>
  <c r="Q70" i="3"/>
  <c r="G70" i="3"/>
  <c r="M69" i="3"/>
  <c r="Q69" i="3"/>
  <c r="G69" i="3"/>
  <c r="H52" i="3"/>
  <c r="H16" i="3" s="1"/>
  <c r="J52" i="3"/>
  <c r="J16" i="3" s="1"/>
  <c r="M52" i="3"/>
  <c r="Q52" i="3"/>
  <c r="J51" i="3"/>
  <c r="J15" i="3" s="1"/>
  <c r="M51" i="3"/>
  <c r="Q51" i="3"/>
  <c r="H51" i="3"/>
  <c r="H15" i="3" s="1"/>
  <c r="G16" i="13" l="1"/>
  <c r="S16" i="13"/>
  <c r="P11" i="40" s="1"/>
  <c r="S54" i="13"/>
  <c r="H16" i="13"/>
  <c r="M15" i="13"/>
  <c r="K15" i="13"/>
  <c r="D15" i="13" s="1"/>
  <c r="S15" i="13"/>
  <c r="P10" i="40" s="1"/>
  <c r="K16" i="13"/>
  <c r="C73" i="13"/>
  <c r="C72" i="13"/>
  <c r="D54" i="13"/>
  <c r="S73" i="13"/>
  <c r="D73" i="13"/>
  <c r="R73" i="13"/>
  <c r="D72" i="13"/>
  <c r="R72" i="13"/>
  <c r="C54" i="13"/>
  <c r="S53" i="13"/>
  <c r="R53" i="13"/>
  <c r="C53" i="13"/>
  <c r="D53" i="13"/>
  <c r="R15" i="13" l="1"/>
  <c r="O10" i="40" s="1"/>
  <c r="C15" i="13"/>
  <c r="D16" i="13"/>
  <c r="R16" i="13"/>
  <c r="O11" i="40" s="1"/>
  <c r="C16" i="13"/>
  <c r="G33" i="3"/>
  <c r="Q34" i="3"/>
  <c r="Q16" i="3" s="1"/>
  <c r="M34" i="3"/>
  <c r="M16" i="3" s="1"/>
  <c r="K34" i="3"/>
  <c r="K16" i="3" s="1"/>
  <c r="G34" i="3"/>
  <c r="Q33" i="3"/>
  <c r="Q15" i="3" s="1"/>
  <c r="M33" i="3"/>
  <c r="M15" i="3" s="1"/>
  <c r="S106" i="3"/>
  <c r="R106" i="3"/>
  <c r="D106" i="3"/>
  <c r="C106" i="3"/>
  <c r="S105" i="3"/>
  <c r="R105" i="3"/>
  <c r="D105" i="3"/>
  <c r="C105" i="3"/>
  <c r="S104" i="3"/>
  <c r="R104" i="3"/>
  <c r="S103" i="3"/>
  <c r="R103" i="3"/>
  <c r="C103" i="3"/>
  <c r="S102" i="3"/>
  <c r="R102" i="3"/>
  <c r="C102" i="3"/>
  <c r="S101" i="3"/>
  <c r="R101" i="3"/>
  <c r="C101" i="3"/>
  <c r="S100" i="3"/>
  <c r="R100" i="3"/>
  <c r="C100" i="3"/>
  <c r="S99" i="3"/>
  <c r="R99" i="3"/>
  <c r="C99" i="3"/>
  <c r="S98" i="3"/>
  <c r="R98" i="3"/>
  <c r="C98" i="3"/>
  <c r="S97" i="3"/>
  <c r="R97" i="3"/>
  <c r="C97" i="3"/>
  <c r="S96" i="3"/>
  <c r="R96" i="3"/>
  <c r="C96" i="3"/>
  <c r="S95" i="3"/>
  <c r="R95" i="3"/>
  <c r="C95" i="3"/>
  <c r="S94" i="3"/>
  <c r="R94" i="3"/>
  <c r="C94" i="3"/>
  <c r="S88" i="3"/>
  <c r="R88" i="3"/>
  <c r="D88" i="3"/>
  <c r="C88" i="3"/>
  <c r="S87" i="3"/>
  <c r="R87" i="3"/>
  <c r="D87" i="3"/>
  <c r="C87" i="3"/>
  <c r="S86" i="3"/>
  <c r="R86" i="3"/>
  <c r="S85" i="3"/>
  <c r="R85" i="3"/>
  <c r="C85" i="3"/>
  <c r="S84" i="3"/>
  <c r="R84" i="3"/>
  <c r="C84" i="3"/>
  <c r="S83" i="3"/>
  <c r="R83" i="3"/>
  <c r="C83" i="3"/>
  <c r="S82" i="3"/>
  <c r="R82" i="3"/>
  <c r="C82" i="3"/>
  <c r="S81" i="3"/>
  <c r="R81" i="3"/>
  <c r="C81" i="3"/>
  <c r="S80" i="3"/>
  <c r="R80" i="3"/>
  <c r="C80" i="3"/>
  <c r="S79" i="3"/>
  <c r="R79" i="3"/>
  <c r="C79" i="3"/>
  <c r="S78" i="3"/>
  <c r="R78" i="3"/>
  <c r="C78" i="3"/>
  <c r="S77" i="3"/>
  <c r="R77" i="3"/>
  <c r="C77" i="3"/>
  <c r="S76" i="3"/>
  <c r="R76" i="3"/>
  <c r="C76" i="3"/>
  <c r="S70" i="3"/>
  <c r="R70" i="3"/>
  <c r="D70" i="3"/>
  <c r="C70" i="3"/>
  <c r="S69" i="3"/>
  <c r="R69" i="3"/>
  <c r="D69" i="3"/>
  <c r="C69" i="3"/>
  <c r="S68" i="3"/>
  <c r="R68" i="3"/>
  <c r="S67" i="3"/>
  <c r="R67" i="3"/>
  <c r="C67" i="3"/>
  <c r="S66" i="3"/>
  <c r="R66" i="3"/>
  <c r="C66" i="3"/>
  <c r="S65" i="3"/>
  <c r="R65" i="3"/>
  <c r="C65" i="3"/>
  <c r="S64" i="3"/>
  <c r="R64" i="3"/>
  <c r="C64" i="3"/>
  <c r="S63" i="3"/>
  <c r="R63" i="3"/>
  <c r="C63" i="3"/>
  <c r="S62" i="3"/>
  <c r="R62" i="3"/>
  <c r="C62" i="3"/>
  <c r="S61" i="3"/>
  <c r="R61" i="3"/>
  <c r="C61" i="3"/>
  <c r="S60" i="3"/>
  <c r="R60" i="3"/>
  <c r="C60" i="3"/>
  <c r="S59" i="3"/>
  <c r="R59" i="3"/>
  <c r="C59" i="3"/>
  <c r="S58" i="3"/>
  <c r="R58" i="3"/>
  <c r="C58" i="3"/>
  <c r="S52" i="3"/>
  <c r="R52" i="3"/>
  <c r="D52" i="3"/>
  <c r="C52" i="3"/>
  <c r="S51" i="3"/>
  <c r="R51" i="3"/>
  <c r="D51" i="3"/>
  <c r="C51" i="3"/>
  <c r="S50" i="3"/>
  <c r="R50" i="3"/>
  <c r="S49" i="3"/>
  <c r="R49" i="3"/>
  <c r="S48" i="3"/>
  <c r="R48" i="3"/>
  <c r="C48" i="3"/>
  <c r="S47" i="3"/>
  <c r="R47" i="3"/>
  <c r="C47" i="3"/>
  <c r="S46" i="3"/>
  <c r="R46" i="3"/>
  <c r="C46" i="3"/>
  <c r="S45" i="3"/>
  <c r="R45" i="3"/>
  <c r="C45" i="3"/>
  <c r="S44" i="3"/>
  <c r="R44" i="3"/>
  <c r="C44" i="3"/>
  <c r="S43" i="3"/>
  <c r="R43" i="3"/>
  <c r="C43" i="3"/>
  <c r="S42" i="3"/>
  <c r="R42" i="3"/>
  <c r="C42" i="3"/>
  <c r="S41" i="3"/>
  <c r="R41" i="3"/>
  <c r="C41" i="3"/>
  <c r="S40" i="3"/>
  <c r="R40" i="3"/>
  <c r="C40" i="3"/>
  <c r="H28" i="14"/>
  <c r="G28" i="14"/>
  <c r="H23" i="14"/>
  <c r="G23" i="14"/>
  <c r="H18" i="14"/>
  <c r="G18" i="14"/>
  <c r="H13" i="14"/>
  <c r="G13" i="14"/>
  <c r="G16" i="3" l="1"/>
  <c r="R16" i="3" s="1"/>
  <c r="S16" i="3"/>
  <c r="G15" i="3"/>
  <c r="S15" i="3"/>
  <c r="H28" i="4"/>
  <c r="G28" i="4"/>
  <c r="H23" i="4"/>
  <c r="G23" i="4"/>
  <c r="H18" i="4"/>
  <c r="G18" i="4"/>
  <c r="H13" i="4"/>
  <c r="G13" i="4"/>
  <c r="R15" i="3" l="1"/>
  <c r="C15" i="3"/>
  <c r="D15" i="3"/>
  <c r="D16" i="3"/>
  <c r="C16" i="3"/>
  <c r="H28" i="7"/>
  <c r="G28" i="7"/>
  <c r="H18" i="7"/>
  <c r="G18" i="7"/>
  <c r="H13" i="7"/>
  <c r="G13" i="7"/>
  <c r="R33" i="13" l="1"/>
  <c r="S33" i="13"/>
  <c r="S32" i="3"/>
  <c r="R32" i="3"/>
  <c r="G8" i="19"/>
  <c r="G8" i="21"/>
  <c r="S23" i="3"/>
  <c r="S24" i="3"/>
  <c r="S25" i="3"/>
  <c r="S26" i="3"/>
  <c r="S27" i="3"/>
  <c r="S28" i="3"/>
  <c r="S29" i="3"/>
  <c r="S30" i="3"/>
  <c r="S31" i="3"/>
  <c r="S33" i="3"/>
  <c r="S34" i="3"/>
  <c r="S22" i="3"/>
  <c r="S24" i="13"/>
  <c r="S25" i="13"/>
  <c r="S26" i="13"/>
  <c r="S27" i="13"/>
  <c r="S28" i="13"/>
  <c r="S29" i="13"/>
  <c r="S30" i="13"/>
  <c r="S31" i="13"/>
  <c r="S32" i="13"/>
  <c r="S34" i="13"/>
  <c r="S35" i="13"/>
  <c r="R35" i="13"/>
  <c r="R34" i="13"/>
  <c r="R32" i="13"/>
  <c r="R31" i="13"/>
  <c r="R30" i="13"/>
  <c r="R29" i="13"/>
  <c r="R28" i="13"/>
  <c r="R27" i="13"/>
  <c r="R26" i="13"/>
  <c r="R25" i="13"/>
  <c r="R24" i="13"/>
  <c r="S23" i="13"/>
  <c r="R23" i="3"/>
  <c r="R24" i="3"/>
  <c r="R25" i="3"/>
  <c r="R26" i="3"/>
  <c r="R27" i="3"/>
  <c r="R28" i="3"/>
  <c r="R29" i="3"/>
  <c r="R30" i="3"/>
  <c r="R31" i="3"/>
  <c r="R33" i="3"/>
  <c r="R34" i="3"/>
  <c r="R22" i="3"/>
  <c r="H8" i="7"/>
  <c r="H8" i="21"/>
  <c r="H8" i="19"/>
  <c r="H8" i="14"/>
  <c r="D35" i="13"/>
  <c r="C35" i="13"/>
  <c r="D34" i="13"/>
  <c r="C34" i="13"/>
  <c r="C32" i="13"/>
  <c r="C31" i="13"/>
  <c r="C30" i="13"/>
  <c r="C29" i="13"/>
  <c r="C28" i="13"/>
  <c r="C27" i="13"/>
  <c r="C26" i="13"/>
  <c r="C25" i="13"/>
  <c r="C24" i="13"/>
  <c r="C23" i="13"/>
  <c r="D17" i="12"/>
  <c r="E17" i="12" s="1"/>
  <c r="C33" i="3"/>
  <c r="G8" i="7"/>
  <c r="F30" i="12"/>
  <c r="C31" i="3"/>
  <c r="C25" i="3"/>
  <c r="C23" i="3"/>
  <c r="C29" i="3"/>
  <c r="C22" i="3"/>
  <c r="C24" i="3"/>
  <c r="C30" i="3"/>
  <c r="C19" i="12"/>
  <c r="E19" i="12"/>
  <c r="C22" i="12"/>
  <c r="E22" i="12" s="1"/>
  <c r="C20" i="12"/>
  <c r="E20" i="12"/>
  <c r="D20" i="12"/>
  <c r="D34" i="3"/>
  <c r="C27" i="12"/>
  <c r="C34" i="3"/>
  <c r="C26" i="3"/>
  <c r="C27" i="3"/>
  <c r="C21" i="12"/>
  <c r="D33" i="3"/>
  <c r="C28" i="3"/>
  <c r="C25" i="12"/>
  <c r="D22" i="12"/>
  <c r="D19" i="12"/>
  <c r="F19" i="12"/>
  <c r="F22" i="12"/>
  <c r="F20" i="12"/>
  <c r="D27" i="12"/>
  <c r="E27" i="12"/>
  <c r="D21" i="12"/>
  <c r="C28" i="12"/>
  <c r="D25" i="12"/>
  <c r="E25" i="12"/>
  <c r="E21" i="12"/>
  <c r="C24" i="12"/>
  <c r="C26" i="12"/>
  <c r="F27" i="12"/>
  <c r="F21" i="12"/>
  <c r="G15" i="12"/>
  <c r="D28" i="12"/>
  <c r="E28" i="12"/>
  <c r="F28" i="12"/>
  <c r="D24" i="12"/>
  <c r="E24" i="12"/>
  <c r="F24" i="12"/>
  <c r="D26" i="12"/>
  <c r="E26" i="12"/>
  <c r="F25" i="12"/>
  <c r="C8" i="12"/>
  <c r="F8" i="12"/>
  <c r="C15" i="12"/>
  <c r="F15" i="12"/>
  <c r="C7" i="12"/>
  <c r="F7" i="12"/>
  <c r="C9" i="12"/>
  <c r="F9" i="12"/>
  <c r="C10" i="12"/>
  <c r="F10" i="12"/>
  <c r="C5" i="12"/>
  <c r="F5" i="12"/>
  <c r="C11" i="12"/>
  <c r="F11" i="12"/>
  <c r="C6" i="12"/>
  <c r="F6" i="12"/>
  <c r="F26" i="12"/>
  <c r="C12" i="12"/>
  <c r="F12" i="12"/>
  <c r="C13" i="12"/>
  <c r="F13" i="12"/>
  <c r="C14" i="12"/>
  <c r="F14" i="12"/>
  <c r="D12" i="12"/>
  <c r="E12" i="12" s="1"/>
  <c r="D8" i="12"/>
  <c r="E8" i="12" s="1"/>
  <c r="H15" i="12"/>
  <c r="I15" i="12" s="1"/>
  <c r="J15" i="12" s="1"/>
  <c r="D15" i="12" l="1"/>
  <c r="E15" i="12" s="1"/>
  <c r="D7" i="12"/>
  <c r="E7" i="12" s="1"/>
  <c r="D13" i="12"/>
  <c r="E13" i="12" s="1"/>
  <c r="D9" i="12"/>
  <c r="E9" i="12" s="1"/>
  <c r="D10" i="12"/>
  <c r="E10" i="12" s="1"/>
  <c r="D11" i="12"/>
  <c r="E11" i="12" s="1"/>
  <c r="D5" i="12"/>
  <c r="E5" i="12" s="1"/>
  <c r="D6" i="12"/>
  <c r="E6" i="12" s="1"/>
  <c r="D14" i="12"/>
  <c r="E14" i="12" s="1"/>
  <c r="C17" i="12"/>
  <c r="F1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rnibbs</author>
    <author>R Nibbs</author>
  </authors>
  <commentList>
    <comment ref="F2" authorId="0" shapeId="0" xr:uid="{748E76C4-884F-409B-9F74-06B89A6928FE}">
      <text>
        <r>
          <rPr>
            <b/>
            <sz val="9"/>
            <color indexed="81"/>
            <rFont val="Tahoma"/>
            <family val="2"/>
          </rPr>
          <t>Q4 results taken 10 Jan 2017</t>
        </r>
      </text>
    </comment>
    <comment ref="B3" authorId="1" shapeId="0" xr:uid="{E5347E84-5D05-4A35-8827-2A2F9B9EBDBC}">
      <text>
        <r>
          <rPr>
            <b/>
            <sz val="9"/>
            <color indexed="81"/>
            <rFont val="Tahoma"/>
            <family val="2"/>
          </rPr>
          <t>Changed from 20 to 10 - variation May 12</t>
        </r>
      </text>
    </comment>
    <comment ref="F7" authorId="0" shapeId="0" xr:uid="{0B3EDB5D-CDB7-4BBB-B1EF-48F68182A096}">
      <text>
        <r>
          <rPr>
            <b/>
            <sz val="9"/>
            <color indexed="81"/>
            <rFont val="Tahoma"/>
            <family val="2"/>
          </rPr>
          <t>Q4 results taken 10 Jan 2017</t>
        </r>
      </text>
    </comment>
    <comment ref="B8" authorId="1" shapeId="0" xr:uid="{FB8D3E11-7115-4702-A896-55FA76862925}">
      <text>
        <r>
          <rPr>
            <b/>
            <sz val="9"/>
            <color indexed="81"/>
            <rFont val="Tahoma"/>
            <family val="2"/>
          </rPr>
          <t>Changed from 20 to 10 - variation May 12</t>
        </r>
      </text>
    </comment>
    <comment ref="B13" authorId="1" shapeId="0" xr:uid="{D56D19D0-4585-4E4E-B6CE-73D4B708F20F}">
      <text>
        <r>
          <rPr>
            <b/>
            <sz val="9"/>
            <color indexed="81"/>
            <rFont val="Tahoma"/>
            <family val="2"/>
          </rPr>
          <t>Changed from 20 to 10 - variation May 12</t>
        </r>
      </text>
    </comment>
    <comment ref="B18" authorId="1" shapeId="0" xr:uid="{A88D9D8D-CD4E-4259-8747-70DF6667BF81}">
      <text>
        <r>
          <rPr>
            <b/>
            <sz val="9"/>
            <color indexed="81"/>
            <rFont val="Tahoma"/>
            <family val="2"/>
          </rPr>
          <t>Changed from 20 to 10 - variation May 12</t>
        </r>
      </text>
    </comment>
    <comment ref="B23" authorId="1" shapeId="0" xr:uid="{39636179-D23D-4258-8F00-3C7818522FE9}">
      <text>
        <r>
          <rPr>
            <b/>
            <sz val="9"/>
            <color indexed="81"/>
            <rFont val="Tahoma"/>
            <family val="2"/>
          </rPr>
          <t>Changed from 20 to 10 - variation May 12</t>
        </r>
      </text>
    </comment>
    <comment ref="B28" authorId="1" shapeId="0" xr:uid="{F9209876-B988-4ED1-B420-C33532C27AAD}">
      <text>
        <r>
          <rPr>
            <b/>
            <sz val="9"/>
            <color indexed="81"/>
            <rFont val="Tahoma"/>
            <family val="2"/>
          </rPr>
          <t>Changed from 20 to 10 - variation May 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rnibbs</author>
  </authors>
  <commentList>
    <comment ref="G60" authorId="0" shapeId="0" xr:uid="{649B6038-D37B-445A-87A6-07533CE8DC2A}">
      <text>
        <r>
          <rPr>
            <b/>
            <sz val="9"/>
            <color indexed="81"/>
            <rFont val="Tahoma"/>
            <family val="2"/>
          </rPr>
          <t>Taken from 12 February report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rnibbs</author>
  </authors>
  <commentList>
    <comment ref="F2" authorId="0" shapeId="0" xr:uid="{724C2221-2AD6-416B-B4C4-ED311F049705}">
      <text>
        <r>
          <rPr>
            <b/>
            <sz val="9"/>
            <color indexed="81"/>
            <rFont val="Tahoma"/>
            <family val="2"/>
          </rPr>
          <t>Q4 results taken 10 Jan 2017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rnibbs</author>
  </authors>
  <commentList>
    <comment ref="F2" authorId="0" shapeId="0" xr:uid="{DACABE60-F872-4C26-8F50-AFADCC9169FD}">
      <text>
        <r>
          <rPr>
            <b/>
            <sz val="9"/>
            <color indexed="81"/>
            <rFont val="Tahoma"/>
            <family val="2"/>
          </rPr>
          <t>Q4 results taken 10 Jan 2017</t>
        </r>
      </text>
    </comment>
  </commentList>
</comments>
</file>

<file path=xl/sharedStrings.xml><?xml version="1.0" encoding="utf-8"?>
<sst xmlns="http://schemas.openxmlformats.org/spreadsheetml/2006/main" count="1045" uniqueCount="149">
  <si>
    <t>JAN</t>
  </si>
  <si>
    <t>APR</t>
  </si>
  <si>
    <t>JUL</t>
  </si>
  <si>
    <t>OCT</t>
  </si>
  <si>
    <t>Saffil dust (mg/m3)</t>
  </si>
  <si>
    <t>JUN</t>
  </si>
  <si>
    <t>DEC</t>
  </si>
  <si>
    <t>MAR</t>
  </si>
  <si>
    <t>MAY</t>
  </si>
  <si>
    <t>FEB</t>
  </si>
  <si>
    <t>SEP</t>
  </si>
  <si>
    <t>COMPOUND</t>
  </si>
  <si>
    <t>UNITS</t>
  </si>
  <si>
    <t>MEAN</t>
  </si>
  <si>
    <t>MAX</t>
  </si>
  <si>
    <t>CONSENT</t>
  </si>
  <si>
    <t>AUG</t>
  </si>
  <si>
    <t>NOV</t>
  </si>
  <si>
    <t>Hydrogen Chloride</t>
  </si>
  <si>
    <t>mg/m3</t>
  </si>
  <si>
    <t>Vinyl Chloride</t>
  </si>
  <si>
    <t>Ethylene Oxide</t>
  </si>
  <si>
    <t>Acetaldehyde</t>
  </si>
  <si>
    <t>Methyl Chloride</t>
  </si>
  <si>
    <t>1,4 Dioxane</t>
  </si>
  <si>
    <t>Ethylene</t>
  </si>
  <si>
    <t>*Ethyl Chloride as Tol</t>
  </si>
  <si>
    <t>*Ethanol as Tol</t>
  </si>
  <si>
    <t>*Propanal as Tol</t>
  </si>
  <si>
    <t>Dioxin</t>
  </si>
  <si>
    <t>ng/m3</t>
  </si>
  <si>
    <t>Class A VOCs</t>
  </si>
  <si>
    <t>Class B as Toluene</t>
  </si>
  <si>
    <t>-</t>
  </si>
  <si>
    <t>Suspended solids</t>
  </si>
  <si>
    <t>COD</t>
  </si>
  <si>
    <t>Mercury</t>
  </si>
  <si>
    <t>Cadmium</t>
  </si>
  <si>
    <t>1,2 dichloroethane</t>
  </si>
  <si>
    <t>March</t>
  </si>
  <si>
    <t>June</t>
  </si>
  <si>
    <t>August</t>
  </si>
  <si>
    <t>Max mg/m3</t>
  </si>
  <si>
    <t>Average mg/m3</t>
  </si>
  <si>
    <t>Chemical</t>
  </si>
  <si>
    <t>Line 1 (kg/yr)</t>
  </si>
  <si>
    <t>Line 2 (kg/yr)</t>
  </si>
  <si>
    <t>Line 3 (kg/yr)</t>
  </si>
  <si>
    <t>Total (kg/yr)</t>
  </si>
  <si>
    <t>W1, W2, W3</t>
  </si>
  <si>
    <t>A1, A3, A5</t>
  </si>
  <si>
    <t>A2, A4, A6</t>
  </si>
  <si>
    <t>S1, S2, S3</t>
  </si>
  <si>
    <t>Boilers</t>
  </si>
  <si>
    <t>Nox</t>
  </si>
  <si>
    <t>mg Teq/year</t>
  </si>
  <si>
    <t>Total mg teq/year</t>
  </si>
  <si>
    <t>Totals for Opra Spreadsheet</t>
  </si>
  <si>
    <t>Opra Spreadsheet input</t>
  </si>
  <si>
    <t>KEY</t>
  </si>
  <si>
    <t>Aug</t>
  </si>
  <si>
    <t>Dec</t>
  </si>
  <si>
    <t>2019 data</t>
  </si>
  <si>
    <t>Oxides of Nitrogen (mg/m3)</t>
  </si>
  <si>
    <t>Consent</t>
  </si>
  <si>
    <t>Modifications Record</t>
  </si>
  <si>
    <t>Version No</t>
  </si>
  <si>
    <t xml:space="preserve">Date </t>
  </si>
  <si>
    <t>Description</t>
  </si>
  <si>
    <t>Author</t>
  </si>
  <si>
    <t>QA Check By</t>
  </si>
  <si>
    <t>JLC</t>
  </si>
  <si>
    <t>2016 data</t>
  </si>
  <si>
    <t>2017 data</t>
  </si>
  <si>
    <t>2018 data</t>
  </si>
  <si>
    <t>2021 data</t>
  </si>
  <si>
    <t>Current consent</t>
  </si>
  <si>
    <t>Taken H1 inputs spreadsheet from 2021 Dispersion Modelling work that contains 2019 data and updated to include data from 2016 onwards. Line 1 stack also added in for comparison.</t>
  </si>
  <si>
    <t>Source</t>
  </si>
  <si>
    <t>Comments</t>
  </si>
  <si>
    <t>CN</t>
  </si>
  <si>
    <t>Emission point</t>
  </si>
  <si>
    <t>Grid reference</t>
  </si>
  <si>
    <t>Effective Height (m)</t>
  </si>
  <si>
    <t>Diameter (m)</t>
  </si>
  <si>
    <t>Efflux velocity (m/s)</t>
  </si>
  <si>
    <t>Total flow (m3/hr)</t>
  </si>
  <si>
    <t>Emissions</t>
  </si>
  <si>
    <t>A11*</t>
  </si>
  <si>
    <t>Line 4 ovens</t>
  </si>
  <si>
    <t>HCl, Dioxin and VOCs</t>
  </si>
  <si>
    <t xml:space="preserve">A12a** </t>
  </si>
  <si>
    <t>Line 4 dust collection part a</t>
  </si>
  <si>
    <t>Particulates</t>
  </si>
  <si>
    <t>A12b**</t>
  </si>
  <si>
    <t>Line 4 dust collection part b</t>
  </si>
  <si>
    <t>A13***</t>
  </si>
  <si>
    <t>Combustion plant gas</t>
  </si>
  <si>
    <r>
      <t>NOx</t>
    </r>
    <r>
      <rPr>
        <sz val="11"/>
        <color theme="1"/>
        <rFont val="Calibri"/>
        <family val="2"/>
      </rPr>
      <t>, SOx</t>
    </r>
  </si>
  <si>
    <t>Component</t>
  </si>
  <si>
    <t>Average concentration (mg/m3)</t>
  </si>
  <si>
    <t>Max concentration (mg/m3)</t>
  </si>
  <si>
    <t>Class B VOCs</t>
  </si>
  <si>
    <t>NOx</t>
  </si>
  <si>
    <t>SOx</t>
  </si>
  <si>
    <t>352970, 385266</t>
  </si>
  <si>
    <t>353037, 385287</t>
  </si>
  <si>
    <t>352944 385310</t>
  </si>
  <si>
    <t>Line 3 parameters</t>
  </si>
  <si>
    <t>Dioxins (ng/m3)</t>
  </si>
  <si>
    <t>Dioxin data (ng/m3)</t>
  </si>
  <si>
    <t>A1</t>
  </si>
  <si>
    <t>A3</t>
  </si>
  <si>
    <t>A5</t>
  </si>
  <si>
    <t>A5 commissioned Apr 2013</t>
  </si>
  <si>
    <t>Fire on Saffil 3 - no A5 result</t>
  </si>
  <si>
    <t>A1 shutdown Dec 2018</t>
  </si>
  <si>
    <t>Not clear why no A5 result in 2021</t>
  </si>
  <si>
    <t>n</t>
  </si>
  <si>
    <t>Ave</t>
  </si>
  <si>
    <t>SD</t>
  </si>
  <si>
    <t>Failures vs 0.3</t>
  </si>
  <si>
    <t>Failures vs 0.1</t>
  </si>
  <si>
    <t>Ave + 3 SD</t>
  </si>
  <si>
    <t>Max</t>
  </si>
  <si>
    <t>Exit temperature deg  C</t>
  </si>
  <si>
    <t>Average concentrations 2016-2021 calculated</t>
  </si>
  <si>
    <t>AR</t>
  </si>
  <si>
    <t>Line 3 average emissions 2016-2021 (Dioxin average 2007-2021)</t>
  </si>
  <si>
    <t>Finalisation of spreadsheet after Aimee QA</t>
  </si>
  <si>
    <t>Flowrate (m3/s)</t>
  </si>
  <si>
    <t>m3/hr</t>
  </si>
  <si>
    <t>Stack flow</t>
  </si>
  <si>
    <t>Flow rate data added in ready for emission rate calcs for ADMS</t>
  </si>
  <si>
    <t>Temperature</t>
  </si>
  <si>
    <t>2016-2021 average inputted into Unifrax H1 input data 2022 V02 - all emission points</t>
  </si>
  <si>
    <t>2016-2021 data</t>
  </si>
  <si>
    <t>Document History</t>
  </si>
  <si>
    <t>Version</t>
  </si>
  <si>
    <t>Date</t>
  </si>
  <si>
    <t>Modifications</t>
  </si>
  <si>
    <t>Created and populated</t>
  </si>
  <si>
    <t>J. Carroll</t>
  </si>
  <si>
    <t>2 Issue 1</t>
  </si>
  <si>
    <t>Issue for Environment Agency following request for raw data.</t>
  </si>
  <si>
    <t>R. Ritchie</t>
  </si>
  <si>
    <t>2016-2021 data (concentrations taken as representative of A11)</t>
  </si>
  <si>
    <t>2016-2021 data (concentrations taken as representative of A12a/b)</t>
  </si>
  <si>
    <t>2016-2021 data  (concentrations taken as representative of A13)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</si>
</sst>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_)"/>
    <numFmt numFmtId="165" formatCode="0.0_)"/>
    <numFmt numFmtId="166" formatCode="0_)"/>
    <numFmt numFmtId="167" formatCode="0.00000"/>
    <numFmt numFmtId="168" formatCode="0.0"/>
    <numFmt numFmtId="169" formatCode="0.000_)"/>
    <numFmt numFmtId="170" formatCode="0.000000000"/>
    <numFmt numFmtId="171" formatCode="0.0000000"/>
    <numFmt numFmtId="172" formatCode="0.00000000"/>
  </numFmts>
  <fonts count="4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8"/>
      <name val="Arial"/>
      <family val="2"/>
    </font>
    <font>
      <b/>
      <sz val="18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rgb="FF087647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23B14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87647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21" fillId="0" borderId="0"/>
    <xf numFmtId="0" fontId="22" fillId="0" borderId="0"/>
    <xf numFmtId="0" fontId="20" fillId="0" borderId="0" applyNumberFormat="0" applyFill="0" applyBorder="0" applyAlignment="0" applyProtection="0"/>
    <xf numFmtId="0" fontId="23" fillId="0" borderId="33" applyNumberFormat="0" applyFill="0" applyAlignment="0" applyProtection="0"/>
    <xf numFmtId="0" fontId="24" fillId="0" borderId="34" applyNumberFormat="0" applyFill="0" applyAlignment="0" applyProtection="0"/>
    <xf numFmtId="0" fontId="25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36" applyNumberFormat="0" applyAlignment="0" applyProtection="0"/>
    <xf numFmtId="0" fontId="30" fillId="12" borderId="37" applyNumberFormat="0" applyAlignment="0" applyProtection="0"/>
    <xf numFmtId="0" fontId="31" fillId="12" borderId="36" applyNumberFormat="0" applyAlignment="0" applyProtection="0"/>
    <xf numFmtId="0" fontId="32" fillId="0" borderId="38" applyNumberFormat="0" applyFill="0" applyAlignment="0" applyProtection="0"/>
    <xf numFmtId="0" fontId="33" fillId="13" borderId="39" applyNumberFormat="0" applyAlignment="0" applyProtection="0"/>
    <xf numFmtId="0" fontId="34" fillId="0" borderId="0" applyNumberFormat="0" applyFill="0" applyBorder="0" applyAlignment="0" applyProtection="0"/>
    <xf numFmtId="0" fontId="22" fillId="14" borderId="4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37" fillId="38" borderId="0" applyNumberFormat="0" applyBorder="0" applyAlignment="0" applyProtection="0"/>
    <xf numFmtId="164" fontId="1" fillId="0" borderId="0"/>
  </cellStyleXfs>
  <cellXfs count="224">
    <xf numFmtId="0" fontId="0" fillId="0" borderId="0" xfId="0"/>
    <xf numFmtId="164" fontId="1" fillId="0" borderId="0" xfId="0" applyNumberFormat="1" applyFont="1"/>
    <xf numFmtId="164" fontId="1" fillId="0" borderId="11" xfId="0" applyNumberFormat="1" applyFont="1" applyBorder="1"/>
    <xf numFmtId="0" fontId="4" fillId="0" borderId="0" xfId="0" applyFont="1"/>
    <xf numFmtId="164" fontId="4" fillId="0" borderId="11" xfId="0" applyNumberFormat="1" applyFont="1" applyBorder="1"/>
    <xf numFmtId="164" fontId="1" fillId="0" borderId="13" xfId="0" applyNumberFormat="1" applyFont="1" applyBorder="1"/>
    <xf numFmtId="0" fontId="4" fillId="0" borderId="16" xfId="0" applyFont="1" applyBorder="1"/>
    <xf numFmtId="0" fontId="5" fillId="0" borderId="11" xfId="0" applyFont="1" applyBorder="1"/>
    <xf numFmtId="164" fontId="2" fillId="0" borderId="16" xfId="0" applyNumberFormat="1" applyFont="1" applyBorder="1"/>
    <xf numFmtId="165" fontId="4" fillId="0" borderId="11" xfId="0" applyNumberFormat="1" applyFont="1" applyBorder="1"/>
    <xf numFmtId="164" fontId="2" fillId="0" borderId="11" xfId="0" applyNumberFormat="1" applyFont="1" applyBorder="1"/>
    <xf numFmtId="0" fontId="0" fillId="0" borderId="13" xfId="0" applyBorder="1"/>
    <xf numFmtId="0" fontId="0" fillId="0" borderId="12" xfId="0" applyBorder="1"/>
    <xf numFmtId="164" fontId="2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center"/>
      <protection locked="0"/>
    </xf>
    <xf numFmtId="166" fontId="1" fillId="0" borderId="1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left"/>
    </xf>
    <xf numFmtId="0" fontId="12" fillId="0" borderId="12" xfId="0" applyFont="1" applyBorder="1"/>
    <xf numFmtId="0" fontId="12" fillId="0" borderId="15" xfId="0" applyFont="1" applyBorder="1"/>
    <xf numFmtId="2" fontId="12" fillId="0" borderId="11" xfId="0" applyNumberFormat="1" applyFont="1" applyBorder="1"/>
    <xf numFmtId="164" fontId="2" fillId="2" borderId="11" xfId="0" applyNumberFormat="1" applyFont="1" applyFill="1" applyBorder="1"/>
    <xf numFmtId="0" fontId="10" fillId="2" borderId="11" xfId="0" applyFont="1" applyFill="1" applyBorder="1"/>
    <xf numFmtId="0" fontId="11" fillId="2" borderId="11" xfId="0" applyFont="1" applyFill="1" applyBorder="1"/>
    <xf numFmtId="164" fontId="6" fillId="2" borderId="7" xfId="0" applyNumberFormat="1" applyFont="1" applyFill="1" applyBorder="1"/>
    <xf numFmtId="164" fontId="1" fillId="2" borderId="8" xfId="0" applyNumberFormat="1" applyFont="1" applyFill="1" applyBorder="1"/>
    <xf numFmtId="0" fontId="4" fillId="2" borderId="8" xfId="0" applyFont="1" applyFill="1" applyBorder="1"/>
    <xf numFmtId="0" fontId="3" fillId="0" borderId="16" xfId="0" applyFont="1" applyBorder="1"/>
    <xf numFmtId="0" fontId="10" fillId="0" borderId="11" xfId="0" applyFont="1" applyBorder="1"/>
    <xf numFmtId="0" fontId="3" fillId="0" borderId="0" xfId="0" applyFont="1"/>
    <xf numFmtId="164" fontId="3" fillId="0" borderId="11" xfId="0" applyNumberFormat="1" applyFont="1" applyBorder="1"/>
    <xf numFmtId="165" fontId="3" fillId="0" borderId="11" xfId="0" applyNumberFormat="1" applyFont="1" applyBorder="1"/>
    <xf numFmtId="0" fontId="3" fillId="0" borderId="11" xfId="0" applyFont="1" applyBorder="1"/>
    <xf numFmtId="0" fontId="12" fillId="0" borderId="0" xfId="0" applyFont="1"/>
    <xf numFmtId="0" fontId="12" fillId="0" borderId="13" xfId="0" applyFont="1" applyBorder="1"/>
    <xf numFmtId="2" fontId="1" fillId="0" borderId="11" xfId="0" applyNumberFormat="1" applyFont="1" applyBorder="1" applyAlignment="1" applyProtection="1">
      <alignment horizontal="center"/>
      <protection locked="0"/>
    </xf>
    <xf numFmtId="168" fontId="2" fillId="0" borderId="11" xfId="0" applyNumberFormat="1" applyFont="1" applyBorder="1" applyAlignment="1">
      <alignment horizontal="center"/>
    </xf>
    <xf numFmtId="11" fontId="12" fillId="0" borderId="11" xfId="0" applyNumberFormat="1" applyFont="1" applyBorder="1"/>
    <xf numFmtId="2" fontId="12" fillId="0" borderId="10" xfId="0" applyNumberFormat="1" applyFont="1" applyBorder="1"/>
    <xf numFmtId="0" fontId="7" fillId="2" borderId="17" xfId="0" applyFont="1" applyFill="1" applyBorder="1"/>
    <xf numFmtId="0" fontId="4" fillId="2" borderId="21" xfId="0" applyFont="1" applyFill="1" applyBorder="1"/>
    <xf numFmtId="0" fontId="12" fillId="2" borderId="11" xfId="0" applyFont="1" applyFill="1" applyBorder="1"/>
    <xf numFmtId="0" fontId="11" fillId="2" borderId="18" xfId="0" applyFont="1" applyFill="1" applyBorder="1"/>
    <xf numFmtId="2" fontId="12" fillId="0" borderId="18" xfId="0" applyNumberFormat="1" applyFont="1" applyBorder="1"/>
    <xf numFmtId="11" fontId="12" fillId="0" borderId="18" xfId="0" applyNumberFormat="1" applyFont="1" applyBorder="1"/>
    <xf numFmtId="0" fontId="12" fillId="2" borderId="18" xfId="0" applyFont="1" applyFill="1" applyBorder="1"/>
    <xf numFmtId="0" fontId="11" fillId="2" borderId="19" xfId="0" applyFont="1" applyFill="1" applyBorder="1"/>
    <xf numFmtId="2" fontId="12" fillId="0" borderId="19" xfId="0" applyNumberFormat="1" applyFont="1" applyBorder="1"/>
    <xf numFmtId="0" fontId="11" fillId="2" borderId="22" xfId="0" applyFont="1" applyFill="1" applyBorder="1"/>
    <xf numFmtId="0" fontId="11" fillId="2" borderId="23" xfId="0" applyFont="1" applyFill="1" applyBorder="1"/>
    <xf numFmtId="11" fontId="12" fillId="0" borderId="23" xfId="0" applyNumberFormat="1" applyFont="1" applyBorder="1"/>
    <xf numFmtId="0" fontId="12" fillId="2" borderId="23" xfId="0" applyFont="1" applyFill="1" applyBorder="1"/>
    <xf numFmtId="0" fontId="0" fillId="0" borderId="7" xfId="0" applyBorder="1"/>
    <xf numFmtId="0" fontId="13" fillId="2" borderId="8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1" fillId="2" borderId="16" xfId="0" applyFont="1" applyFill="1" applyBorder="1"/>
    <xf numFmtId="0" fontId="12" fillId="0" borderId="20" xfId="0" applyFont="1" applyBorder="1"/>
    <xf numFmtId="0" fontId="12" fillId="0" borderId="10" xfId="0" applyFont="1" applyBorder="1"/>
    <xf numFmtId="2" fontId="12" fillId="0" borderId="24" xfId="0" applyNumberFormat="1" applyFont="1" applyBorder="1"/>
    <xf numFmtId="0" fontId="12" fillId="0" borderId="14" xfId="0" applyFont="1" applyBorder="1"/>
    <xf numFmtId="0" fontId="12" fillId="3" borderId="19" xfId="0" applyFont="1" applyFill="1" applyBorder="1"/>
    <xf numFmtId="0" fontId="12" fillId="3" borderId="11" xfId="0" applyFont="1" applyFill="1" applyBorder="1"/>
    <xf numFmtId="0" fontId="12" fillId="3" borderId="18" xfId="0" applyFont="1" applyFill="1" applyBorder="1"/>
    <xf numFmtId="0" fontId="12" fillId="3" borderId="23" xfId="0" applyFont="1" applyFill="1" applyBorder="1"/>
    <xf numFmtId="164" fontId="3" fillId="4" borderId="11" xfId="0" applyNumberFormat="1" applyFont="1" applyFill="1" applyBorder="1"/>
    <xf numFmtId="2" fontId="3" fillId="4" borderId="11" xfId="0" applyNumberFormat="1" applyFont="1" applyFill="1" applyBorder="1"/>
    <xf numFmtId="2" fontId="1" fillId="4" borderId="11" xfId="0" applyNumberFormat="1" applyFont="1" applyFill="1" applyBorder="1"/>
    <xf numFmtId="164" fontId="4" fillId="4" borderId="11" xfId="0" applyNumberFormat="1" applyFont="1" applyFill="1" applyBorder="1"/>
    <xf numFmtId="2" fontId="12" fillId="5" borderId="23" xfId="0" applyNumberFormat="1" applyFont="1" applyFill="1" applyBorder="1"/>
    <xf numFmtId="11" fontId="12" fillId="5" borderId="23" xfId="0" applyNumberFormat="1" applyFont="1" applyFill="1" applyBorder="1"/>
    <xf numFmtId="2" fontId="12" fillId="5" borderId="25" xfId="0" applyNumberFormat="1" applyFont="1" applyFill="1" applyBorder="1"/>
    <xf numFmtId="0" fontId="9" fillId="0" borderId="26" xfId="0" applyFont="1" applyBorder="1"/>
    <xf numFmtId="0" fontId="0" fillId="5" borderId="27" xfId="0" applyFill="1" applyBorder="1"/>
    <xf numFmtId="0" fontId="7" fillId="2" borderId="28" xfId="0" applyFont="1" applyFill="1" applyBorder="1"/>
    <xf numFmtId="164" fontId="1" fillId="0" borderId="5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7" fillId="6" borderId="30" xfId="0" applyFont="1" applyFill="1" applyBorder="1" applyAlignment="1">
      <alignment horizontal="left" vertical="top"/>
    </xf>
    <xf numFmtId="0" fontId="17" fillId="6" borderId="31" xfId="0" applyFont="1" applyFill="1" applyBorder="1" applyAlignment="1">
      <alignment horizontal="left" vertical="top"/>
    </xf>
    <xf numFmtId="0" fontId="17" fillId="6" borderId="32" xfId="0" applyFont="1" applyFill="1" applyBorder="1" applyAlignment="1">
      <alignment horizontal="left" vertical="top"/>
    </xf>
    <xf numFmtId="14" fontId="19" fillId="0" borderId="11" xfId="0" applyNumberFormat="1" applyFont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0" fillId="0" borderId="11" xfId="0" applyBorder="1"/>
    <xf numFmtId="14" fontId="0" fillId="0" borderId="11" xfId="0" applyNumberFormat="1" applyBorder="1"/>
    <xf numFmtId="167" fontId="1" fillId="4" borderId="11" xfId="0" applyNumberFormat="1" applyFont="1" applyFill="1" applyBorder="1"/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4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4" fontId="16" fillId="0" borderId="5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4" fontId="1" fillId="0" borderId="6" xfId="1" applyFont="1" applyBorder="1" applyAlignment="1">
      <alignment horizontal="center"/>
    </xf>
    <xf numFmtId="164" fontId="1" fillId="0" borderId="5" xfId="1" applyFont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0" fontId="4" fillId="0" borderId="19" xfId="0" applyFont="1" applyBorder="1"/>
    <xf numFmtId="164" fontId="2" fillId="0" borderId="19" xfId="0" applyNumberFormat="1" applyFont="1" applyBorder="1"/>
    <xf numFmtId="165" fontId="1" fillId="0" borderId="6" xfId="1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>
      <alignment horizontal="center"/>
    </xf>
    <xf numFmtId="164" fontId="1" fillId="0" borderId="6" xfId="1" applyFont="1" applyBorder="1"/>
    <xf numFmtId="169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4" fontId="1" fillId="0" borderId="5" xfId="1" applyFont="1" applyBorder="1"/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>
      <alignment horizontal="center"/>
    </xf>
    <xf numFmtId="2" fontId="16" fillId="0" borderId="6" xfId="0" applyNumberFormat="1" applyFont="1" applyBorder="1" applyAlignment="1" applyProtection="1">
      <alignment horizontal="center"/>
      <protection locked="0"/>
    </xf>
    <xf numFmtId="0" fontId="2" fillId="0" borderId="11" xfId="0" applyFont="1" applyBorder="1"/>
    <xf numFmtId="170" fontId="1" fillId="4" borderId="11" xfId="0" applyNumberFormat="1" applyFont="1" applyFill="1" applyBorder="1"/>
    <xf numFmtId="0" fontId="2" fillId="0" borderId="45" xfId="0" applyFont="1" applyBorder="1"/>
    <xf numFmtId="164" fontId="1" fillId="0" borderId="6" xfId="44" applyBorder="1" applyAlignment="1">
      <alignment horizontal="center"/>
    </xf>
    <xf numFmtId="164" fontId="1" fillId="0" borderId="6" xfId="44" applyBorder="1" applyAlignment="1" applyProtection="1">
      <alignment horizontal="center"/>
      <protection locked="0"/>
    </xf>
    <xf numFmtId="164" fontId="1" fillId="0" borderId="5" xfId="44" applyBorder="1" applyAlignment="1" applyProtection="1">
      <alignment horizontal="center"/>
      <protection locked="0"/>
    </xf>
    <xf numFmtId="164" fontId="1" fillId="0" borderId="43" xfId="44" applyBorder="1" applyAlignment="1" applyProtection="1">
      <alignment horizontal="center"/>
      <protection locked="0"/>
    </xf>
    <xf numFmtId="164" fontId="1" fillId="0" borderId="43" xfId="44" applyBorder="1" applyAlignment="1">
      <alignment horizontal="center"/>
    </xf>
    <xf numFmtId="2" fontId="1" fillId="0" borderId="6" xfId="44" applyNumberFormat="1" applyBorder="1" applyAlignment="1" applyProtection="1">
      <alignment horizontal="center"/>
      <protection locked="0"/>
    </xf>
    <xf numFmtId="2" fontId="1" fillId="0" borderId="43" xfId="44" applyNumberFormat="1" applyBorder="1" applyAlignment="1" applyProtection="1">
      <alignment horizontal="center"/>
      <protection locked="0"/>
    </xf>
    <xf numFmtId="164" fontId="1" fillId="0" borderId="11" xfId="44" applyBorder="1"/>
    <xf numFmtId="164" fontId="1" fillId="0" borderId="0" xfId="44"/>
    <xf numFmtId="0" fontId="7" fillId="39" borderId="7" xfId="0" applyFont="1" applyFill="1" applyBorder="1"/>
    <xf numFmtId="0" fontId="7" fillId="39" borderId="8" xfId="0" applyFont="1" applyFill="1" applyBorder="1"/>
    <xf numFmtId="0" fontId="4" fillId="39" borderId="8" xfId="0" applyFont="1" applyFill="1" applyBorder="1"/>
    <xf numFmtId="0" fontId="3" fillId="39" borderId="16" xfId="0" applyFont="1" applyFill="1" applyBorder="1"/>
    <xf numFmtId="0" fontId="3" fillId="39" borderId="11" xfId="0" applyFont="1" applyFill="1" applyBorder="1"/>
    <xf numFmtId="0" fontId="2" fillId="39" borderId="2" xfId="0" applyFont="1" applyFill="1" applyBorder="1" applyAlignment="1">
      <alignment horizontal="center"/>
    </xf>
    <xf numFmtId="0" fontId="2" fillId="39" borderId="1" xfId="0" applyFont="1" applyFill="1" applyBorder="1" applyAlignment="1">
      <alignment horizontal="center"/>
    </xf>
    <xf numFmtId="0" fontId="2" fillId="39" borderId="42" xfId="0" applyFont="1" applyFill="1" applyBorder="1" applyAlignment="1">
      <alignment horizontal="center"/>
    </xf>
    <xf numFmtId="0" fontId="10" fillId="39" borderId="11" xfId="0" applyFont="1" applyFill="1" applyBorder="1"/>
    <xf numFmtId="164" fontId="2" fillId="0" borderId="13" xfId="0" applyNumberFormat="1" applyFont="1" applyBorder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3" fillId="4" borderId="0" xfId="0" applyNumberFormat="1" applyFont="1" applyFill="1"/>
    <xf numFmtId="164" fontId="6" fillId="39" borderId="7" xfId="0" applyNumberFormat="1" applyFont="1" applyFill="1" applyBorder="1"/>
    <xf numFmtId="164" fontId="1" fillId="39" borderId="8" xfId="0" applyNumberFormat="1" applyFont="1" applyFill="1" applyBorder="1"/>
    <xf numFmtId="171" fontId="1" fillId="4" borderId="11" xfId="0" applyNumberFormat="1" applyFont="1" applyFill="1" applyBorder="1"/>
    <xf numFmtId="10" fontId="4" fillId="0" borderId="0" xfId="0" applyNumberFormat="1" applyFont="1"/>
    <xf numFmtId="0" fontId="39" fillId="7" borderId="11" xfId="0" applyFont="1" applyFill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9" fillId="7" borderId="11" xfId="0" applyFont="1" applyFill="1" applyBorder="1" applyAlignment="1">
      <alignment horizontal="left" vertical="center" wrapText="1"/>
    </xf>
    <xf numFmtId="3" fontId="38" fillId="0" borderId="11" xfId="0" applyNumberFormat="1" applyFont="1" applyBorder="1" applyAlignment="1">
      <alignment vertical="center" wrapText="1"/>
    </xf>
    <xf numFmtId="2" fontId="0" fillId="0" borderId="11" xfId="0" applyNumberFormat="1" applyBorder="1"/>
    <xf numFmtId="2" fontId="38" fillId="0" borderId="11" xfId="0" applyNumberFormat="1" applyFont="1" applyBorder="1" applyAlignment="1">
      <alignment vertical="center" wrapText="1"/>
    </xf>
    <xf numFmtId="0" fontId="42" fillId="0" borderId="0" xfId="0" applyFont="1"/>
    <xf numFmtId="0" fontId="0" fillId="41" borderId="11" xfId="0" applyFill="1" applyBorder="1"/>
    <xf numFmtId="0" fontId="0" fillId="40" borderId="11" xfId="0" applyFill="1" applyBorder="1"/>
    <xf numFmtId="0" fontId="0" fillId="42" borderId="11" xfId="0" applyFill="1" applyBorder="1"/>
    <xf numFmtId="2" fontId="0" fillId="0" borderId="0" xfId="0" applyNumberFormat="1"/>
    <xf numFmtId="164" fontId="2" fillId="40" borderId="16" xfId="0" applyNumberFormat="1" applyFont="1" applyFill="1" applyBorder="1"/>
    <xf numFmtId="164" fontId="2" fillId="40" borderId="11" xfId="0" applyNumberFormat="1" applyFont="1" applyFill="1" applyBorder="1" applyAlignment="1">
      <alignment horizontal="center"/>
    </xf>
    <xf numFmtId="164" fontId="1" fillId="40" borderId="11" xfId="0" applyNumberFormat="1" applyFont="1" applyFill="1" applyBorder="1" applyAlignment="1">
      <alignment horizontal="center"/>
    </xf>
    <xf numFmtId="166" fontId="2" fillId="40" borderId="11" xfId="0" applyNumberFormat="1" applyFont="1" applyFill="1" applyBorder="1" applyAlignment="1">
      <alignment horizontal="center"/>
    </xf>
    <xf numFmtId="2" fontId="1" fillId="40" borderId="6" xfId="0" applyNumberFormat="1" applyFont="1" applyFill="1" applyBorder="1" applyAlignment="1" applyProtection="1">
      <alignment horizontal="center"/>
      <protection locked="0"/>
    </xf>
    <xf numFmtId="164" fontId="1" fillId="40" borderId="6" xfId="0" applyNumberFormat="1" applyFont="1" applyFill="1" applyBorder="1" applyAlignment="1" applyProtection="1">
      <alignment horizontal="center"/>
      <protection locked="0"/>
    </xf>
    <xf numFmtId="166" fontId="1" fillId="40" borderId="11" xfId="0" applyNumberFormat="1" applyFont="1" applyFill="1" applyBorder="1" applyAlignment="1">
      <alignment horizontal="center"/>
    </xf>
    <xf numFmtId="0" fontId="19" fillId="0" borderId="11" xfId="0" applyFont="1" applyBorder="1" applyAlignment="1" applyProtection="1">
      <alignment vertical="top"/>
      <protection locked="0"/>
    </xf>
    <xf numFmtId="164" fontId="2" fillId="0" borderId="47" xfId="0" applyNumberFormat="1" applyFont="1" applyBorder="1"/>
    <xf numFmtId="164" fontId="2" fillId="0" borderId="48" xfId="0" applyNumberFormat="1" applyFont="1" applyBorder="1"/>
    <xf numFmtId="164" fontId="3" fillId="4" borderId="46" xfId="0" applyNumberFormat="1" applyFont="1" applyFill="1" applyBorder="1"/>
    <xf numFmtId="0" fontId="2" fillId="0" borderId="0" xfId="0" applyFont="1"/>
    <xf numFmtId="0" fontId="2" fillId="0" borderId="48" xfId="0" applyFont="1" applyBorder="1"/>
    <xf numFmtId="164" fontId="4" fillId="4" borderId="46" xfId="0" applyNumberFormat="1" applyFont="1" applyFill="1" applyBorder="1"/>
    <xf numFmtId="164" fontId="2" fillId="0" borderId="29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164" fontId="1" fillId="0" borderId="29" xfId="44" applyBorder="1" applyAlignment="1">
      <alignment horizontal="center"/>
    </xf>
    <xf numFmtId="164" fontId="1" fillId="0" borderId="29" xfId="0" applyNumberFormat="1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1" fillId="0" borderId="29" xfId="0" applyNumberFormat="1" applyFont="1" applyBorder="1" applyAlignment="1">
      <alignment horizontal="center"/>
    </xf>
    <xf numFmtId="164" fontId="2" fillId="0" borderId="50" xfId="0" applyNumberFormat="1" applyFont="1" applyBorder="1"/>
    <xf numFmtId="2" fontId="1" fillId="4" borderId="19" xfId="0" applyNumberFormat="1" applyFont="1" applyFill="1" applyBorder="1"/>
    <xf numFmtId="164" fontId="1" fillId="0" borderId="49" xfId="44" applyBorder="1" applyAlignment="1">
      <alignment horizontal="center"/>
    </xf>
    <xf numFmtId="165" fontId="1" fillId="0" borderId="5" xfId="44" applyNumberFormat="1" applyBorder="1" applyAlignment="1">
      <alignment horizontal="center"/>
    </xf>
    <xf numFmtId="165" fontId="1" fillId="0" borderId="6" xfId="44" applyNumberFormat="1" applyBorder="1" applyAlignment="1">
      <alignment horizontal="center"/>
    </xf>
    <xf numFmtId="164" fontId="1" fillId="0" borderId="2" xfId="44" applyBorder="1" applyAlignment="1">
      <alignment horizontal="center"/>
    </xf>
    <xf numFmtId="164" fontId="3" fillId="4" borderId="0" xfId="0" applyNumberFormat="1" applyFont="1" applyFill="1"/>
    <xf numFmtId="0" fontId="5" fillId="0" borderId="0" xfId="0" applyFont="1" applyAlignment="1">
      <alignment horizontal="center" wrapText="1"/>
    </xf>
    <xf numFmtId="165" fontId="1" fillId="0" borderId="42" xfId="44" applyNumberFormat="1" applyBorder="1" applyAlignment="1">
      <alignment horizontal="center"/>
    </xf>
    <xf numFmtId="165" fontId="1" fillId="0" borderId="2" xfId="44" applyNumberFormat="1" applyBorder="1" applyAlignment="1">
      <alignment horizontal="center"/>
    </xf>
    <xf numFmtId="0" fontId="7" fillId="2" borderId="13" xfId="0" applyFont="1" applyFill="1" applyBorder="1"/>
    <xf numFmtId="0" fontId="7" fillId="2" borderId="0" xfId="0" applyFont="1" applyFill="1"/>
    <xf numFmtId="0" fontId="4" fillId="2" borderId="0" xfId="0" applyFont="1" applyFill="1"/>
    <xf numFmtId="165" fontId="1" fillId="0" borderId="4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" fillId="0" borderId="51" xfId="0" applyFont="1" applyBorder="1"/>
    <xf numFmtId="0" fontId="2" fillId="0" borderId="29" xfId="0" applyFont="1" applyBorder="1"/>
    <xf numFmtId="164" fontId="1" fillId="0" borderId="42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4" fontId="4" fillId="4" borderId="29" xfId="0" applyNumberFormat="1" applyFont="1" applyFill="1" applyBorder="1"/>
    <xf numFmtId="0" fontId="7" fillId="2" borderId="47" xfId="0" applyFont="1" applyFill="1" applyBorder="1"/>
    <xf numFmtId="0" fontId="7" fillId="2" borderId="48" xfId="0" applyFont="1" applyFill="1" applyBorder="1"/>
    <xf numFmtId="0" fontId="4" fillId="2" borderId="46" xfId="0" applyFont="1" applyFill="1" applyBorder="1"/>
    <xf numFmtId="165" fontId="1" fillId="0" borderId="11" xfId="0" applyNumberFormat="1" applyFont="1" applyBorder="1" applyAlignment="1">
      <alignment horizontal="center"/>
    </xf>
    <xf numFmtId="164" fontId="4" fillId="0" borderId="29" xfId="0" applyNumberFormat="1" applyFont="1" applyBorder="1"/>
    <xf numFmtId="165" fontId="4" fillId="0" borderId="29" xfId="0" applyNumberFormat="1" applyFont="1" applyBorder="1"/>
    <xf numFmtId="164" fontId="6" fillId="2" borderId="13" xfId="0" applyNumberFormat="1" applyFont="1" applyFill="1" applyBorder="1"/>
    <xf numFmtId="164" fontId="1" fillId="2" borderId="0" xfId="0" applyNumberFormat="1" applyFont="1" applyFill="1"/>
    <xf numFmtId="164" fontId="1" fillId="0" borderId="4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4" borderId="29" xfId="0" applyNumberFormat="1" applyFont="1" applyFill="1" applyBorder="1"/>
    <xf numFmtId="172" fontId="1" fillId="4" borderId="11" xfId="0" applyNumberFormat="1" applyFont="1" applyFill="1" applyBorder="1"/>
    <xf numFmtId="164" fontId="2" fillId="0" borderId="46" xfId="0" applyNumberFormat="1" applyFont="1" applyBorder="1"/>
    <xf numFmtId="164" fontId="1" fillId="0" borderId="46" xfId="0" applyNumberFormat="1" applyFont="1" applyBorder="1"/>
    <xf numFmtId="0" fontId="1" fillId="0" borderId="46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43" fillId="0" borderId="11" xfId="0" applyNumberFormat="1" applyFont="1" applyBorder="1"/>
    <xf numFmtId="0" fontId="44" fillId="43" borderId="0" xfId="0" applyFont="1" applyFill="1"/>
    <xf numFmtId="0" fontId="45" fillId="43" borderId="0" xfId="0" applyFont="1" applyFill="1"/>
    <xf numFmtId="0" fontId="17" fillId="43" borderId="11" xfId="0" applyFont="1" applyFill="1" applyBorder="1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5" fillId="39" borderId="0" xfId="0" applyFont="1" applyFill="1" applyAlignment="1">
      <alignment horizontal="center" vertical="center" wrapText="1"/>
    </xf>
    <xf numFmtId="0" fontId="7" fillId="39" borderId="52" xfId="0" applyFont="1" applyFill="1" applyBorder="1"/>
    <xf numFmtId="0" fontId="7" fillId="39" borderId="53" xfId="0" applyFont="1" applyFill="1" applyBorder="1"/>
    <xf numFmtId="0" fontId="7" fillId="39" borderId="28" xfId="0" applyFont="1" applyFill="1" applyBorder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</cellXfs>
  <cellStyles count="45">
    <cellStyle name="20% - Accent1 2" xfId="21" xr:uid="{4017C57A-8FD4-4EDB-9DE8-D727C03C2C1F}"/>
    <cellStyle name="20% - Accent2 2" xfId="25" xr:uid="{ECEE9FAC-2B7C-402B-9BB1-5A0A4C0B1DFA}"/>
    <cellStyle name="20% - Accent3 2" xfId="29" xr:uid="{58A9A155-375F-402E-BD14-3C256105817B}"/>
    <cellStyle name="20% - Accent4 2" xfId="33" xr:uid="{BA4AF06A-C7FA-4917-B0A0-2F990D184396}"/>
    <cellStyle name="20% - Accent5 2" xfId="37" xr:uid="{688F1502-4B73-4BEE-93D1-05334552CEE4}"/>
    <cellStyle name="20% - Accent6 2" xfId="41" xr:uid="{24DF6D6D-158F-43E3-B0CC-5E4DE0103461}"/>
    <cellStyle name="40% - Accent1 2" xfId="22" xr:uid="{2912D2E7-7E9B-4DC3-B37F-CD3BC2C4B227}"/>
    <cellStyle name="40% - Accent2 2" xfId="26" xr:uid="{074D778F-ADA6-4109-BFD1-E998D2DACBAD}"/>
    <cellStyle name="40% - Accent3 2" xfId="30" xr:uid="{D7D817D1-F954-47E1-A376-CE7F143BA3E2}"/>
    <cellStyle name="40% - Accent4 2" xfId="34" xr:uid="{4EB24109-F53F-4AEB-B9F2-FE8C2FBB8787}"/>
    <cellStyle name="40% - Accent5 2" xfId="38" xr:uid="{72F92454-1B71-4691-9728-F1548E39782E}"/>
    <cellStyle name="40% - Accent6 2" xfId="42" xr:uid="{DDC98020-A583-4AE6-9C7D-667CE9AC31FF}"/>
    <cellStyle name="60% - Accent1 2" xfId="23" xr:uid="{7881F2D9-F758-4A1C-B175-D1DFB305469B}"/>
    <cellStyle name="60% - Accent2 2" xfId="27" xr:uid="{89FA9829-EF17-4BF7-ADCC-7FB0D29F9AA7}"/>
    <cellStyle name="60% - Accent3 2" xfId="31" xr:uid="{61FD64FB-29EE-4519-B3DA-857689C24CD7}"/>
    <cellStyle name="60% - Accent4 2" xfId="35" xr:uid="{504E961D-72EF-4907-856E-1829F7E6A46F}"/>
    <cellStyle name="60% - Accent5 2" xfId="39" xr:uid="{382C8694-C9DF-4A60-9DEE-1C5D8FD36B2C}"/>
    <cellStyle name="60% - Accent6 2" xfId="43" xr:uid="{C258A02F-9B41-4E72-8242-42F1B32C324E}"/>
    <cellStyle name="Accent1 2" xfId="20" xr:uid="{E383E7EA-0E0B-46AF-8F3C-D0A9B350BE2B}"/>
    <cellStyle name="Accent2 2" xfId="24" xr:uid="{F622FDB8-0CAF-4C6F-9BA0-B494A41617D5}"/>
    <cellStyle name="Accent3 2" xfId="28" xr:uid="{F3D4FFBC-D242-42A5-B4AE-0A03194735F6}"/>
    <cellStyle name="Accent4 2" xfId="32" xr:uid="{72254476-79F8-4890-BC07-3CE1EC05E418}"/>
    <cellStyle name="Accent5 2" xfId="36" xr:uid="{AF4F3447-7A3D-44A4-913B-CBB307A8BF5A}"/>
    <cellStyle name="Accent6 2" xfId="40" xr:uid="{4D3DFD7E-BDF9-460A-9853-6AEB4030708C}"/>
    <cellStyle name="Bad 2" xfId="9" xr:uid="{A8B38F5E-4A78-4190-A3EF-CCEBD41DD358}"/>
    <cellStyle name="Calculation 2" xfId="13" xr:uid="{003A3CCF-B2E5-4059-8B75-0DFC41FCBFC9}"/>
    <cellStyle name="Check Cell 2" xfId="15" xr:uid="{639C8D93-4480-4C9A-AE65-22543FD98075}"/>
    <cellStyle name="Explanatory Text 2" xfId="18" xr:uid="{78763F41-B302-494D-9091-5C080B1473BC}"/>
    <cellStyle name="Good 2" xfId="8" xr:uid="{FA505D07-6381-480D-869F-2A74AC17B04B}"/>
    <cellStyle name="Heading 1 2" xfId="4" xr:uid="{B26CE186-CE9A-45A5-883B-BA1B2DC0C0C4}"/>
    <cellStyle name="Heading 2 2" xfId="5" xr:uid="{0183E7ED-7B4B-4716-ACD5-233EC0846456}"/>
    <cellStyle name="Heading 3 2" xfId="6" xr:uid="{3883AA8E-7044-4A9E-AEAB-E219131C00AF}"/>
    <cellStyle name="Heading 4 2" xfId="7" xr:uid="{C8060F82-C85A-4C2E-8402-F9E3872672B6}"/>
    <cellStyle name="Input 2" xfId="11" xr:uid="{7CB6014D-8336-4FEC-B1E4-28D01ED844C3}"/>
    <cellStyle name="Linked Cell 2" xfId="14" xr:uid="{FB984EA9-CD9C-44D2-8136-D0770A87F8E6}"/>
    <cellStyle name="Neutral 2" xfId="10" xr:uid="{EE83F147-CBAC-47FF-9458-BDA65A76F762}"/>
    <cellStyle name="Normal" xfId="0" builtinId="0"/>
    <cellStyle name="Normal 2" xfId="2" xr:uid="{45A68E28-C2ED-4FCD-805B-5CE4089B58FF}"/>
    <cellStyle name="Normal 3" xfId="1" xr:uid="{4C3A03E4-E5BC-4732-B80C-19ED287D39A0}"/>
    <cellStyle name="Normal 4" xfId="44" xr:uid="{B8BDD4D3-F081-44B6-A4B7-67AC448706A2}"/>
    <cellStyle name="Note 2" xfId="17" xr:uid="{3D5D2849-53AF-49EC-987A-CBB33B29DEC4}"/>
    <cellStyle name="Output 2" xfId="12" xr:uid="{C7AFD6C9-7B1B-4AA7-B43F-A0651640C452}"/>
    <cellStyle name="Title 2" xfId="3" xr:uid="{93E30146-12C3-4EB4-8C92-6F5C8000111A}"/>
    <cellStyle name="Total 2" xfId="19" xr:uid="{7004C86D-2022-4FAE-91BD-F7A9871931B1}"/>
    <cellStyle name="Warning Text 2" xfId="16" xr:uid="{3469CD22-D563-4DBB-B563-42F5CF3934E7}"/>
  </cellStyles>
  <dxfs count="37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237D-C016-4927-9072-535E87E37B57}">
  <sheetPr codeName="Sheet10"/>
  <dimension ref="B2:F10"/>
  <sheetViews>
    <sheetView workbookViewId="0">
      <selection activeCell="D24" sqref="D24"/>
    </sheetView>
  </sheetViews>
  <sheetFormatPr defaultRowHeight="15" x14ac:dyDescent="0.25"/>
  <cols>
    <col min="2" max="2" width="13.42578125" customWidth="1"/>
    <col min="3" max="3" width="10.42578125" bestFit="1" customWidth="1"/>
    <col min="4" max="4" width="53.5703125" customWidth="1"/>
    <col min="5" max="5" width="16.5703125" customWidth="1"/>
    <col min="6" max="6" width="23.7109375" customWidth="1"/>
  </cols>
  <sheetData>
    <row r="2" spans="2:6" x14ac:dyDescent="0.25">
      <c r="B2" s="216" t="s">
        <v>65</v>
      </c>
      <c r="C2" s="216"/>
      <c r="D2" s="216"/>
    </row>
    <row r="3" spans="2:6" x14ac:dyDescent="0.25">
      <c r="B3" s="216"/>
      <c r="C3" s="216"/>
      <c r="D3" s="216"/>
    </row>
    <row r="4" spans="2:6" x14ac:dyDescent="0.25">
      <c r="B4" s="216"/>
      <c r="C4" s="216"/>
      <c r="D4" s="216"/>
    </row>
    <row r="5" spans="2:6" ht="15.75" thickBot="1" x14ac:dyDescent="0.3">
      <c r="B5" s="217"/>
      <c r="C5" s="217"/>
      <c r="D5" s="217"/>
    </row>
    <row r="6" spans="2:6" x14ac:dyDescent="0.25">
      <c r="B6" s="78" t="s">
        <v>66</v>
      </c>
      <c r="C6" s="79" t="s">
        <v>67</v>
      </c>
      <c r="D6" s="79" t="s">
        <v>68</v>
      </c>
      <c r="E6" s="79" t="s">
        <v>69</v>
      </c>
      <c r="F6" s="80" t="s">
        <v>70</v>
      </c>
    </row>
    <row r="7" spans="2:6" ht="78.599999999999994" customHeight="1" x14ac:dyDescent="0.25">
      <c r="B7" s="162">
        <v>1</v>
      </c>
      <c r="C7" s="81">
        <v>44627</v>
      </c>
      <c r="D7" s="82" t="s">
        <v>77</v>
      </c>
      <c r="E7" s="83" t="s">
        <v>71</v>
      </c>
      <c r="F7" s="83" t="s">
        <v>80</v>
      </c>
    </row>
    <row r="8" spans="2:6" x14ac:dyDescent="0.25">
      <c r="B8" s="83">
        <v>2</v>
      </c>
      <c r="C8" s="84">
        <v>44634</v>
      </c>
      <c r="D8" s="83" t="s">
        <v>126</v>
      </c>
      <c r="E8" s="83" t="s">
        <v>71</v>
      </c>
      <c r="F8" s="83" t="s">
        <v>127</v>
      </c>
    </row>
    <row r="9" spans="2:6" x14ac:dyDescent="0.25">
      <c r="B9" s="83">
        <v>3</v>
      </c>
      <c r="C9" s="84">
        <v>44635</v>
      </c>
      <c r="D9" s="83" t="s">
        <v>129</v>
      </c>
      <c r="E9" s="83" t="s">
        <v>71</v>
      </c>
      <c r="F9" s="83" t="s">
        <v>33</v>
      </c>
    </row>
    <row r="10" spans="2:6" x14ac:dyDescent="0.25">
      <c r="B10" s="83">
        <v>4</v>
      </c>
      <c r="C10" s="84">
        <v>44643</v>
      </c>
      <c r="D10" s="83" t="s">
        <v>133</v>
      </c>
      <c r="E10" s="83" t="s">
        <v>71</v>
      </c>
      <c r="F10" s="83"/>
    </row>
  </sheetData>
  <mergeCells count="1">
    <mergeCell ref="B2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674-DC61-47D9-B3AC-950507584E13}">
  <dimension ref="A1:G5"/>
  <sheetViews>
    <sheetView showGridLines="0" workbookViewId="0">
      <selection activeCell="B3" sqref="B3"/>
    </sheetView>
  </sheetViews>
  <sheetFormatPr defaultColWidth="9.140625" defaultRowHeight="14.25" x14ac:dyDescent="0.2"/>
  <cols>
    <col min="1" max="1" width="31.85546875" style="3" customWidth="1"/>
    <col min="2" max="2" width="20.28515625" style="3" customWidth="1"/>
    <col min="3" max="3" width="12.5703125" style="3" customWidth="1"/>
    <col min="4" max="6" width="9.140625" style="3"/>
    <col min="7" max="7" width="18.42578125" style="3" bestFit="1" customWidth="1"/>
    <col min="8" max="16384" width="9.140625" style="3"/>
  </cols>
  <sheetData>
    <row r="1" spans="1:7" ht="23.25" x14ac:dyDescent="0.35">
      <c r="A1" s="219" t="s">
        <v>136</v>
      </c>
      <c r="B1" s="220"/>
      <c r="C1" s="220"/>
      <c r="D1" s="220"/>
      <c r="E1" s="220"/>
      <c r="F1" s="220"/>
      <c r="G1" s="220"/>
    </row>
    <row r="2" spans="1:7" ht="15.75" x14ac:dyDescent="0.25">
      <c r="A2" s="6"/>
      <c r="B2" s="7" t="s">
        <v>64</v>
      </c>
      <c r="C2" s="7" t="s">
        <v>39</v>
      </c>
      <c r="D2" s="7" t="s">
        <v>40</v>
      </c>
      <c r="E2" s="7" t="s">
        <v>41</v>
      </c>
      <c r="F2" s="7" t="s">
        <v>61</v>
      </c>
      <c r="G2" s="23" t="s">
        <v>43</v>
      </c>
    </row>
    <row r="3" spans="1:7" ht="15.6" customHeight="1" x14ac:dyDescent="0.25">
      <c r="A3" s="190" t="s">
        <v>63</v>
      </c>
      <c r="B3" s="191">
        <v>100</v>
      </c>
      <c r="C3" s="192"/>
      <c r="D3" s="4">
        <v>50</v>
      </c>
      <c r="E3" s="104"/>
      <c r="F3" s="189"/>
      <c r="G3" s="194">
        <f>+AVERAGE(C3:F3)</f>
        <v>50</v>
      </c>
    </row>
    <row r="4" spans="1:7" ht="15.75" x14ac:dyDescent="0.25">
      <c r="A4" s="114" t="s">
        <v>130</v>
      </c>
      <c r="B4" s="114"/>
      <c r="C4" s="14"/>
      <c r="D4" s="4">
        <v>1.8</v>
      </c>
      <c r="E4" s="14"/>
      <c r="F4" s="198"/>
      <c r="G4" s="69">
        <f>+AVERAGE(C4:F4)</f>
        <v>1.8</v>
      </c>
    </row>
    <row r="5" spans="1:7" ht="15.75" x14ac:dyDescent="0.25">
      <c r="A5" s="114" t="s">
        <v>134</v>
      </c>
      <c r="B5" s="114"/>
      <c r="C5" s="14"/>
      <c r="D5" s="173">
        <v>150.19999999999999</v>
      </c>
      <c r="E5" s="14"/>
      <c r="F5" s="198"/>
      <c r="G5" s="69">
        <f>+AVERAGE(C5:F5)</f>
        <v>150.19999999999999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C2A8-3443-401A-B19F-8BC6492B16C2}">
  <dimension ref="B2:P14"/>
  <sheetViews>
    <sheetView workbookViewId="0">
      <selection activeCell="F26" sqref="F26"/>
    </sheetView>
  </sheetViews>
  <sheetFormatPr defaultRowHeight="15" x14ac:dyDescent="0.25"/>
  <cols>
    <col min="1" max="1" width="6.140625" customWidth="1"/>
    <col min="3" max="3" width="9.85546875" customWidth="1"/>
    <col min="4" max="4" width="13.42578125" customWidth="1"/>
    <col min="5" max="5" width="12.28515625" customWidth="1"/>
    <col min="6" max="6" width="11.140625" customWidth="1"/>
    <col min="7" max="7" width="13.5703125" customWidth="1"/>
    <col min="8" max="8" width="15.28515625" customWidth="1"/>
    <col min="9" max="9" width="13.85546875" customWidth="1"/>
    <col min="10" max="10" width="15.85546875" customWidth="1"/>
    <col min="14" max="14" width="20.42578125" customWidth="1"/>
    <col min="15" max="15" width="29.140625" customWidth="1"/>
    <col min="16" max="16" width="25.140625" customWidth="1"/>
  </cols>
  <sheetData>
    <row r="2" spans="2:16" ht="15.75" x14ac:dyDescent="0.25">
      <c r="B2" s="222" t="s">
        <v>108</v>
      </c>
      <c r="C2" s="222"/>
      <c r="D2" s="222"/>
      <c r="N2" s="223" t="s">
        <v>128</v>
      </c>
      <c r="O2" s="223"/>
      <c r="P2" s="223"/>
    </row>
    <row r="5" spans="2:16" ht="45" x14ac:dyDescent="0.25">
      <c r="B5" s="143" t="s">
        <v>81</v>
      </c>
      <c r="C5" s="143" t="s">
        <v>82</v>
      </c>
      <c r="D5" s="143" t="s">
        <v>78</v>
      </c>
      <c r="E5" s="143" t="s">
        <v>83</v>
      </c>
      <c r="F5" s="143" t="s">
        <v>84</v>
      </c>
      <c r="G5" s="143" t="s">
        <v>85</v>
      </c>
      <c r="H5" s="143" t="s">
        <v>86</v>
      </c>
      <c r="I5" s="146" t="s">
        <v>125</v>
      </c>
      <c r="J5" s="143" t="s">
        <v>87</v>
      </c>
      <c r="N5" s="143" t="s">
        <v>99</v>
      </c>
      <c r="O5" s="143" t="s">
        <v>100</v>
      </c>
      <c r="P5" s="143" t="s">
        <v>101</v>
      </c>
    </row>
    <row r="6" spans="2:16" ht="30" x14ac:dyDescent="0.25">
      <c r="B6" s="144" t="s">
        <v>88</v>
      </c>
      <c r="C6" s="145" t="s">
        <v>105</v>
      </c>
      <c r="D6" s="144" t="s">
        <v>89</v>
      </c>
      <c r="E6" s="145">
        <v>40</v>
      </c>
      <c r="F6" s="83">
        <v>1.5</v>
      </c>
      <c r="G6" s="144">
        <v>6.4</v>
      </c>
      <c r="H6" s="147">
        <v>41024</v>
      </c>
      <c r="I6" s="144">
        <v>56</v>
      </c>
      <c r="J6" s="144" t="s">
        <v>90</v>
      </c>
      <c r="N6" s="145" t="s">
        <v>18</v>
      </c>
      <c r="O6" s="149">
        <f>'A5 (stack 3)'!R4</f>
        <v>2.2269047619047622</v>
      </c>
      <c r="P6" s="149">
        <f>'A5 (stack 3)'!S4</f>
        <v>8.5</v>
      </c>
    </row>
    <row r="7" spans="2:16" ht="45" x14ac:dyDescent="0.25">
      <c r="B7" s="144" t="s">
        <v>91</v>
      </c>
      <c r="C7" s="145" t="s">
        <v>106</v>
      </c>
      <c r="D7" s="144" t="s">
        <v>92</v>
      </c>
      <c r="E7" s="145">
        <v>20</v>
      </c>
      <c r="F7" s="144">
        <v>0.7</v>
      </c>
      <c r="G7" s="144">
        <v>16.100000000000001</v>
      </c>
      <c r="H7" s="147">
        <v>22357</v>
      </c>
      <c r="I7" s="144">
        <v>40</v>
      </c>
      <c r="J7" s="144" t="s">
        <v>93</v>
      </c>
      <c r="N7" s="145" t="s">
        <v>20</v>
      </c>
      <c r="O7" s="149">
        <f>'A5 (stack 3)'!R5</f>
        <v>0.87</v>
      </c>
      <c r="P7" s="149">
        <f>'A5 (stack 3)'!S5</f>
        <v>5.5</v>
      </c>
    </row>
    <row r="8" spans="2:16" ht="45" x14ac:dyDescent="0.25">
      <c r="B8" s="144" t="s">
        <v>94</v>
      </c>
      <c r="C8" s="145" t="s">
        <v>106</v>
      </c>
      <c r="D8" s="144" t="s">
        <v>95</v>
      </c>
      <c r="E8" s="145">
        <v>20</v>
      </c>
      <c r="F8" s="144">
        <v>1</v>
      </c>
      <c r="G8" s="144">
        <v>11.03</v>
      </c>
      <c r="H8" s="147">
        <v>31186</v>
      </c>
      <c r="I8" s="144">
        <v>200</v>
      </c>
      <c r="J8" s="144" t="s">
        <v>93</v>
      </c>
      <c r="N8" s="145" t="s">
        <v>21</v>
      </c>
      <c r="O8" s="149">
        <f>'A5 (stack 3)'!R6</f>
        <v>0.5063333333333333</v>
      </c>
      <c r="P8" s="149">
        <f>'A5 (stack 3)'!S6</f>
        <v>1.7</v>
      </c>
    </row>
    <row r="9" spans="2:16" ht="30" x14ac:dyDescent="0.25">
      <c r="B9" s="144" t="s">
        <v>96</v>
      </c>
      <c r="C9" s="145" t="s">
        <v>107</v>
      </c>
      <c r="D9" s="144" t="s">
        <v>97</v>
      </c>
      <c r="E9" s="145">
        <v>30</v>
      </c>
      <c r="F9" s="144">
        <v>0.51</v>
      </c>
      <c r="G9" s="144">
        <v>20.2</v>
      </c>
      <c r="H9" s="147">
        <v>10619</v>
      </c>
      <c r="I9" s="144">
        <v>140</v>
      </c>
      <c r="J9" s="144" t="s">
        <v>98</v>
      </c>
      <c r="N9" s="144" t="s">
        <v>109</v>
      </c>
      <c r="O9" s="149">
        <v>7.0000000000000007E-2</v>
      </c>
      <c r="P9" s="149">
        <v>0.18</v>
      </c>
    </row>
    <row r="10" spans="2:16" x14ac:dyDescent="0.25">
      <c r="N10" s="144" t="s">
        <v>31</v>
      </c>
      <c r="O10" s="149">
        <f>'A5 (stack 3)'!R15</f>
        <v>9.5938888888888894</v>
      </c>
      <c r="P10" s="149">
        <f>'A5 (stack 3)'!S15</f>
        <v>52.9</v>
      </c>
    </row>
    <row r="11" spans="2:16" x14ac:dyDescent="0.25">
      <c r="N11" s="144" t="s">
        <v>102</v>
      </c>
      <c r="O11" s="149">
        <f>'A5 (stack 3)'!R16</f>
        <v>9.4327777777777779</v>
      </c>
      <c r="P11" s="149">
        <f>'A5 (stack 3)'!S16</f>
        <v>73.099999999999994</v>
      </c>
    </row>
    <row r="12" spans="2:16" x14ac:dyDescent="0.25">
      <c r="N12" s="144" t="s">
        <v>93</v>
      </c>
      <c r="O12" s="149">
        <f>'A6'!G3</f>
        <v>1.0677916666666667</v>
      </c>
      <c r="P12" s="149">
        <f>'A6'!H3</f>
        <v>2.8</v>
      </c>
    </row>
    <row r="13" spans="2:16" x14ac:dyDescent="0.25">
      <c r="N13" s="144" t="s">
        <v>103</v>
      </c>
      <c r="O13" s="145">
        <f>'A7'!G3</f>
        <v>119.2</v>
      </c>
      <c r="P13" s="145">
        <f>'A7'!H3</f>
        <v>152</v>
      </c>
    </row>
    <row r="14" spans="2:16" x14ac:dyDescent="0.25">
      <c r="N14" s="144" t="s">
        <v>104</v>
      </c>
      <c r="O14" s="145">
        <v>0.3</v>
      </c>
      <c r="P14" s="145">
        <v>0.3</v>
      </c>
    </row>
  </sheetData>
  <mergeCells count="2">
    <mergeCell ref="B2:D2"/>
    <mergeCell ref="N2:P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A84F-5EB0-4311-81ED-BBD9F9A0F487}">
  <dimension ref="A1:E37"/>
  <sheetViews>
    <sheetView workbookViewId="0">
      <selection activeCell="I36" sqref="I36"/>
    </sheetView>
  </sheetViews>
  <sheetFormatPr defaultColWidth="8.7109375" defaultRowHeight="15" x14ac:dyDescent="0.25"/>
  <cols>
    <col min="1" max="2" width="13" customWidth="1"/>
    <col min="5" max="5" width="30.28515625" bestFit="1" customWidth="1"/>
    <col min="16" max="16" width="12.7109375" bestFit="1" customWidth="1"/>
  </cols>
  <sheetData>
    <row r="1" spans="1:5" x14ac:dyDescent="0.25">
      <c r="A1" s="150" t="s">
        <v>110</v>
      </c>
      <c r="B1" s="150"/>
    </row>
    <row r="2" spans="1:5" x14ac:dyDescent="0.25">
      <c r="A2" s="83"/>
      <c r="B2" s="83" t="s">
        <v>111</v>
      </c>
      <c r="C2" s="83" t="s">
        <v>112</v>
      </c>
      <c r="D2" s="83" t="s">
        <v>113</v>
      </c>
      <c r="E2" s="83" t="s">
        <v>79</v>
      </c>
    </row>
    <row r="3" spans="1:5" x14ac:dyDescent="0.25">
      <c r="A3" s="83">
        <v>2007</v>
      </c>
      <c r="B3" s="83">
        <v>0.03</v>
      </c>
      <c r="C3" s="151">
        <v>0.11</v>
      </c>
      <c r="D3" s="152"/>
      <c r="E3" s="83"/>
    </row>
    <row r="4" spans="1:5" x14ac:dyDescent="0.25">
      <c r="A4" s="83"/>
      <c r="B4" s="83">
        <v>0.59</v>
      </c>
      <c r="C4" s="152"/>
      <c r="D4" s="152"/>
      <c r="E4" s="83"/>
    </row>
    <row r="5" spans="1:5" x14ac:dyDescent="0.25">
      <c r="A5" s="83"/>
      <c r="B5" s="83">
        <v>0.28999999999999998</v>
      </c>
      <c r="C5" s="152"/>
      <c r="D5" s="152"/>
      <c r="E5" s="83"/>
    </row>
    <row r="6" spans="1:5" x14ac:dyDescent="0.25">
      <c r="A6" s="83"/>
      <c r="B6" s="83">
        <v>0.38</v>
      </c>
      <c r="C6" s="152"/>
      <c r="D6" s="152"/>
      <c r="E6" s="83"/>
    </row>
    <row r="7" spans="1:5" x14ac:dyDescent="0.25">
      <c r="A7" s="83"/>
      <c r="B7" s="83">
        <v>0.22</v>
      </c>
      <c r="C7" s="152"/>
      <c r="D7" s="152"/>
      <c r="E7" s="83"/>
    </row>
    <row r="8" spans="1:5" x14ac:dyDescent="0.25">
      <c r="A8" s="83"/>
      <c r="B8" s="83">
        <v>2.1999999999999999E-2</v>
      </c>
      <c r="C8" s="152"/>
      <c r="D8" s="152"/>
      <c r="E8" s="83"/>
    </row>
    <row r="9" spans="1:5" x14ac:dyDescent="0.25">
      <c r="A9" s="83">
        <v>2008</v>
      </c>
      <c r="B9" s="83">
        <v>0.05</v>
      </c>
      <c r="C9" s="83">
        <v>4.4999999999999998E-2</v>
      </c>
      <c r="D9" s="152"/>
      <c r="E9" s="83"/>
    </row>
    <row r="10" spans="1:5" x14ac:dyDescent="0.25">
      <c r="A10" s="83">
        <v>2009</v>
      </c>
      <c r="B10" s="152"/>
      <c r="C10" s="151">
        <v>0.23</v>
      </c>
      <c r="D10" s="152"/>
      <c r="E10" s="83"/>
    </row>
    <row r="11" spans="1:5" x14ac:dyDescent="0.25">
      <c r="A11" s="83">
        <v>2010</v>
      </c>
      <c r="B11" s="83">
        <v>0.01</v>
      </c>
      <c r="C11" s="151">
        <v>0.12</v>
      </c>
      <c r="D11" s="152"/>
      <c r="E11" s="83"/>
    </row>
    <row r="12" spans="1:5" x14ac:dyDescent="0.25">
      <c r="A12" s="83">
        <v>2011</v>
      </c>
      <c r="B12" s="83">
        <v>5.2999999999999999E-2</v>
      </c>
      <c r="C12" s="83">
        <v>1.2E-2</v>
      </c>
      <c r="D12" s="152"/>
      <c r="E12" s="83"/>
    </row>
    <row r="13" spans="1:5" x14ac:dyDescent="0.25">
      <c r="A13" s="83">
        <v>2012</v>
      </c>
      <c r="B13" s="83">
        <v>0.41</v>
      </c>
      <c r="C13" s="83">
        <v>0.1</v>
      </c>
      <c r="D13" s="152"/>
      <c r="E13" s="83"/>
    </row>
    <row r="14" spans="1:5" x14ac:dyDescent="0.25">
      <c r="A14" s="83">
        <v>2013</v>
      </c>
      <c r="B14" s="83">
        <v>0.3</v>
      </c>
      <c r="C14" s="151">
        <v>0.11</v>
      </c>
      <c r="D14" s="83">
        <v>3.3000000000000002E-2</v>
      </c>
      <c r="E14" s="83" t="s">
        <v>114</v>
      </c>
    </row>
    <row r="15" spans="1:5" x14ac:dyDescent="0.25">
      <c r="A15" s="83"/>
      <c r="B15" s="152"/>
      <c r="C15" s="152"/>
      <c r="D15" s="83">
        <v>3.7999999999999999E-2</v>
      </c>
      <c r="E15" s="83"/>
    </row>
    <row r="16" spans="1:5" x14ac:dyDescent="0.25">
      <c r="A16" s="83"/>
      <c r="B16" s="152"/>
      <c r="C16" s="152"/>
      <c r="D16" s="83">
        <v>4.4999999999999998E-2</v>
      </c>
      <c r="E16" s="83"/>
    </row>
    <row r="17" spans="1:5" x14ac:dyDescent="0.25">
      <c r="A17" s="83">
        <v>2014</v>
      </c>
      <c r="B17" s="83">
        <v>0.09</v>
      </c>
      <c r="C17" s="83">
        <v>7.6999999999999999E-2</v>
      </c>
      <c r="D17" s="83">
        <v>2.5999999999999999E-2</v>
      </c>
      <c r="E17" s="83"/>
    </row>
    <row r="18" spans="1:5" x14ac:dyDescent="0.25">
      <c r="A18" s="83"/>
      <c r="B18" s="152"/>
      <c r="C18" s="152"/>
      <c r="D18" s="83">
        <v>0.04</v>
      </c>
      <c r="E18" s="83"/>
    </row>
    <row r="19" spans="1:5" x14ac:dyDescent="0.25">
      <c r="A19" s="83">
        <v>2015</v>
      </c>
      <c r="B19" s="152"/>
      <c r="C19" s="153">
        <v>0.51</v>
      </c>
      <c r="D19" s="83">
        <v>4.8000000000000001E-2</v>
      </c>
      <c r="E19" s="83"/>
    </row>
    <row r="20" spans="1:5" x14ac:dyDescent="0.25">
      <c r="A20" s="83"/>
      <c r="B20" s="152"/>
      <c r="C20" s="151">
        <v>0.21</v>
      </c>
      <c r="D20" s="152"/>
      <c r="E20" s="83"/>
    </row>
    <row r="21" spans="1:5" x14ac:dyDescent="0.25">
      <c r="A21" s="83"/>
      <c r="B21" s="152"/>
      <c r="C21" s="153">
        <v>0.42</v>
      </c>
      <c r="D21" s="152"/>
      <c r="E21" s="83"/>
    </row>
    <row r="22" spans="1:5" x14ac:dyDescent="0.25">
      <c r="A22" s="83">
        <v>2016</v>
      </c>
      <c r="B22" s="83">
        <v>0.5</v>
      </c>
      <c r="C22" s="151">
        <v>0.14000000000000001</v>
      </c>
      <c r="D22" s="151">
        <v>0.13</v>
      </c>
      <c r="E22" s="83"/>
    </row>
    <row r="23" spans="1:5" x14ac:dyDescent="0.25">
      <c r="A23" s="83"/>
      <c r="B23" s="152"/>
      <c r="C23" s="153">
        <v>0.32</v>
      </c>
      <c r="D23" s="152"/>
      <c r="E23" s="83"/>
    </row>
    <row r="24" spans="1:5" x14ac:dyDescent="0.25">
      <c r="A24" s="83">
        <v>2017</v>
      </c>
      <c r="B24" s="83">
        <v>0.24</v>
      </c>
      <c r="C24" s="151">
        <v>0.12</v>
      </c>
      <c r="D24" s="152"/>
      <c r="E24" s="83" t="s">
        <v>115</v>
      </c>
    </row>
    <row r="25" spans="1:5" x14ac:dyDescent="0.25">
      <c r="A25" s="83">
        <v>2018</v>
      </c>
      <c r="B25" s="83">
        <v>0.21099999999999999</v>
      </c>
      <c r="C25" s="83">
        <v>4.8000000000000001E-2</v>
      </c>
      <c r="D25" s="83">
        <v>6.5000000000000002E-2</v>
      </c>
      <c r="E25" s="83" t="s">
        <v>116</v>
      </c>
    </row>
    <row r="26" spans="1:5" x14ac:dyDescent="0.25">
      <c r="A26" s="83">
        <v>2019</v>
      </c>
      <c r="B26" s="152"/>
      <c r="C26" s="151">
        <v>0.24</v>
      </c>
      <c r="D26" s="151">
        <v>0.18</v>
      </c>
      <c r="E26" s="83"/>
    </row>
    <row r="27" spans="1:5" x14ac:dyDescent="0.25">
      <c r="A27" s="83">
        <v>2020</v>
      </c>
      <c r="B27" s="152"/>
      <c r="C27" s="152"/>
      <c r="D27" s="152"/>
      <c r="E27" s="83"/>
    </row>
    <row r="28" spans="1:5" x14ac:dyDescent="0.25">
      <c r="A28" s="83">
        <v>2021</v>
      </c>
      <c r="B28" s="152"/>
      <c r="C28" s="153">
        <v>0.61</v>
      </c>
      <c r="D28" s="152"/>
      <c r="E28" s="83" t="s">
        <v>117</v>
      </c>
    </row>
    <row r="29" spans="1:5" x14ac:dyDescent="0.25">
      <c r="A29" s="83" t="s">
        <v>118</v>
      </c>
      <c r="B29" s="83">
        <v>15</v>
      </c>
      <c r="C29" s="83">
        <v>17</v>
      </c>
      <c r="D29" s="83">
        <v>9</v>
      </c>
      <c r="E29" s="83"/>
    </row>
    <row r="30" spans="1:5" x14ac:dyDescent="0.25">
      <c r="A30" s="83" t="s">
        <v>119</v>
      </c>
      <c r="B30" s="148">
        <f>AVERAGE(B3:B28)</f>
        <v>0.22639999999999996</v>
      </c>
      <c r="C30" s="148">
        <f>AVERAGE(C3:C28)</f>
        <v>0.20129411764705885</v>
      </c>
      <c r="D30" s="148">
        <f>AVERAGE(D3:D28)</f>
        <v>6.7222222222222225E-2</v>
      </c>
      <c r="E30" s="83"/>
    </row>
    <row r="31" spans="1:5" x14ac:dyDescent="0.25">
      <c r="A31" s="83" t="s">
        <v>120</v>
      </c>
      <c r="B31" s="148">
        <f>STDEV(B3:B28)</f>
        <v>0.18540681140207804</v>
      </c>
      <c r="C31" s="148">
        <f>STDEV(C3:C28)</f>
        <v>0.17135006737155165</v>
      </c>
      <c r="D31" s="148">
        <f>STDEV(D3:D28)</f>
        <v>5.2432761175093989E-2</v>
      </c>
      <c r="E31" s="83"/>
    </row>
    <row r="32" spans="1:5" x14ac:dyDescent="0.25">
      <c r="A32" s="153" t="s">
        <v>121</v>
      </c>
      <c r="B32" s="83"/>
      <c r="C32" s="83">
        <v>4</v>
      </c>
      <c r="D32" s="83">
        <v>0</v>
      </c>
      <c r="E32" s="83"/>
    </row>
    <row r="33" spans="1:5" x14ac:dyDescent="0.25">
      <c r="A33" s="151" t="s">
        <v>122</v>
      </c>
      <c r="B33" s="83"/>
      <c r="C33" s="83">
        <v>12</v>
      </c>
      <c r="D33" s="83">
        <v>2</v>
      </c>
      <c r="E33" s="83"/>
    </row>
    <row r="35" spans="1:5" x14ac:dyDescent="0.25">
      <c r="A35" t="s">
        <v>123</v>
      </c>
      <c r="B35" s="154">
        <f>B30+3*B31</f>
        <v>0.78262043420623406</v>
      </c>
      <c r="C35" s="154">
        <f>C30+3*C31</f>
        <v>0.71534431976171375</v>
      </c>
      <c r="D35" s="154">
        <f>D30+3*D31</f>
        <v>0.22452050574750421</v>
      </c>
    </row>
    <row r="37" spans="1:5" x14ac:dyDescent="0.25">
      <c r="A37" t="s">
        <v>124</v>
      </c>
      <c r="C37">
        <f>MAX(C3:C28)</f>
        <v>0.61</v>
      </c>
      <c r="D37">
        <f>MAX(D3:D28)</f>
        <v>0.18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/>
  <dimension ref="A1:L32"/>
  <sheetViews>
    <sheetView workbookViewId="0"/>
  </sheetViews>
  <sheetFormatPr defaultRowHeight="15" x14ac:dyDescent="0.25"/>
  <cols>
    <col min="1" max="1" width="14" bestFit="1" customWidth="1"/>
    <col min="2" max="2" width="23.85546875" customWidth="1"/>
    <col min="3" max="6" width="15.5703125" bestFit="1" customWidth="1"/>
    <col min="7" max="9" width="14.85546875" bestFit="1" customWidth="1"/>
    <col min="10" max="10" width="20.28515625" bestFit="1" customWidth="1"/>
    <col min="12" max="12" width="22.42578125" bestFit="1" customWidth="1"/>
  </cols>
  <sheetData>
    <row r="1" spans="1:12" ht="18" x14ac:dyDescent="0.25">
      <c r="A1" s="53"/>
      <c r="B1" s="54" t="s">
        <v>57</v>
      </c>
      <c r="C1" s="55"/>
      <c r="D1" s="55"/>
      <c r="E1" s="55"/>
      <c r="F1" s="55"/>
      <c r="G1" s="55"/>
      <c r="H1" s="55"/>
      <c r="I1" s="55"/>
      <c r="J1" s="56"/>
    </row>
    <row r="2" spans="1:12" ht="15.75" thickBot="1" x14ac:dyDescent="0.3">
      <c r="A2" s="11"/>
      <c r="J2" s="12"/>
    </row>
    <row r="3" spans="1:12" ht="15.75" x14ac:dyDescent="0.25">
      <c r="A3" s="35"/>
      <c r="B3" s="24" t="s">
        <v>44</v>
      </c>
      <c r="C3" s="24" t="s">
        <v>45</v>
      </c>
      <c r="D3" s="24" t="s">
        <v>46</v>
      </c>
      <c r="E3" s="43" t="s">
        <v>47</v>
      </c>
      <c r="F3" s="49" t="s">
        <v>48</v>
      </c>
      <c r="G3" s="47" t="s">
        <v>55</v>
      </c>
      <c r="H3" s="24" t="s">
        <v>55</v>
      </c>
      <c r="I3" s="43" t="s">
        <v>55</v>
      </c>
      <c r="J3" s="49" t="s">
        <v>56</v>
      </c>
      <c r="K3" s="34"/>
    </row>
    <row r="4" spans="1:12" ht="16.5" thickBot="1" x14ac:dyDescent="0.3">
      <c r="A4" s="57" t="s">
        <v>50</v>
      </c>
      <c r="B4" s="24"/>
      <c r="C4" s="24"/>
      <c r="D4" s="24"/>
      <c r="E4" s="43"/>
      <c r="F4" s="50"/>
      <c r="G4" s="47"/>
      <c r="H4" s="24"/>
      <c r="I4" s="43"/>
      <c r="J4" s="50"/>
      <c r="K4" s="34"/>
    </row>
    <row r="5" spans="1:12" ht="15.75" x14ac:dyDescent="0.25">
      <c r="A5" s="11"/>
      <c r="B5" s="2" t="s">
        <v>18</v>
      </c>
      <c r="C5" s="21" t="e">
        <f>#REF!</f>
        <v>#REF!</v>
      </c>
      <c r="D5" s="21" t="e">
        <f>'A3 (stack 2)'!#REF!</f>
        <v>#REF!</v>
      </c>
      <c r="E5" s="44" t="e">
        <f>D5</f>
        <v>#REF!</v>
      </c>
      <c r="F5" s="70" t="e">
        <f>SUM(C5:E5)</f>
        <v>#REF!</v>
      </c>
      <c r="G5" s="62"/>
      <c r="H5" s="63"/>
      <c r="I5" s="64"/>
      <c r="J5" s="65"/>
      <c r="K5" s="34"/>
      <c r="L5" s="73" t="s">
        <v>59</v>
      </c>
    </row>
    <row r="6" spans="1:12" ht="16.5" thickBot="1" x14ac:dyDescent="0.3">
      <c r="A6" s="35"/>
      <c r="B6" s="2" t="s">
        <v>20</v>
      </c>
      <c r="C6" s="21" t="e">
        <f>#REF!</f>
        <v>#REF!</v>
      </c>
      <c r="D6" s="21" t="e">
        <f>'A3 (stack 2)'!#REF!</f>
        <v>#REF!</v>
      </c>
      <c r="E6" s="44" t="e">
        <f t="shared" ref="E6:E15" si="0">D6</f>
        <v>#REF!</v>
      </c>
      <c r="F6" s="70" t="e">
        <f t="shared" ref="F6:F28" si="1">SUM(C6:E6)</f>
        <v>#REF!</v>
      </c>
      <c r="G6" s="62"/>
      <c r="H6" s="63"/>
      <c r="I6" s="64"/>
      <c r="J6" s="65"/>
      <c r="K6" s="34"/>
      <c r="L6" s="74" t="s">
        <v>58</v>
      </c>
    </row>
    <row r="7" spans="1:12" ht="15.75" x14ac:dyDescent="0.25">
      <c r="A7" s="35"/>
      <c r="B7" s="2" t="s">
        <v>21</v>
      </c>
      <c r="C7" s="21" t="e">
        <f>#REF!</f>
        <v>#REF!</v>
      </c>
      <c r="D7" s="21" t="e">
        <f>'A3 (stack 2)'!#REF!</f>
        <v>#REF!</v>
      </c>
      <c r="E7" s="44" t="e">
        <f t="shared" si="0"/>
        <v>#REF!</v>
      </c>
      <c r="F7" s="70" t="e">
        <f t="shared" si="1"/>
        <v>#REF!</v>
      </c>
      <c r="G7" s="62"/>
      <c r="H7" s="63"/>
      <c r="I7" s="64"/>
      <c r="J7" s="65"/>
      <c r="K7" s="34"/>
    </row>
    <row r="8" spans="1:12" ht="15.75" x14ac:dyDescent="0.25">
      <c r="A8" s="35"/>
      <c r="B8" s="2" t="s">
        <v>22</v>
      </c>
      <c r="C8" s="21" t="e">
        <f>#REF!</f>
        <v>#REF!</v>
      </c>
      <c r="D8" s="21" t="e">
        <f>'A3 (stack 2)'!#REF!</f>
        <v>#REF!</v>
      </c>
      <c r="E8" s="44" t="e">
        <f t="shared" si="0"/>
        <v>#REF!</v>
      </c>
      <c r="F8" s="70" t="e">
        <f t="shared" si="1"/>
        <v>#REF!</v>
      </c>
      <c r="G8" s="62"/>
      <c r="H8" s="63"/>
      <c r="I8" s="64"/>
      <c r="J8" s="65"/>
      <c r="K8" s="34"/>
    </row>
    <row r="9" spans="1:12" ht="15.75" x14ac:dyDescent="0.25">
      <c r="A9" s="35"/>
      <c r="B9" s="2" t="s">
        <v>23</v>
      </c>
      <c r="C9" s="21" t="e">
        <f>#REF!</f>
        <v>#REF!</v>
      </c>
      <c r="D9" s="21" t="e">
        <f>'A3 (stack 2)'!#REF!</f>
        <v>#REF!</v>
      </c>
      <c r="E9" s="44" t="e">
        <f t="shared" si="0"/>
        <v>#REF!</v>
      </c>
      <c r="F9" s="70" t="e">
        <f t="shared" si="1"/>
        <v>#REF!</v>
      </c>
      <c r="G9" s="62"/>
      <c r="H9" s="63"/>
      <c r="I9" s="64"/>
      <c r="J9" s="65"/>
      <c r="K9" s="34"/>
    </row>
    <row r="10" spans="1:12" ht="15.75" x14ac:dyDescent="0.25">
      <c r="A10" s="35"/>
      <c r="B10" s="2" t="s">
        <v>24</v>
      </c>
      <c r="C10" s="21" t="e">
        <f>#REF!</f>
        <v>#REF!</v>
      </c>
      <c r="D10" s="21" t="e">
        <f>'A3 (stack 2)'!#REF!</f>
        <v>#REF!</v>
      </c>
      <c r="E10" s="44" t="e">
        <f t="shared" si="0"/>
        <v>#REF!</v>
      </c>
      <c r="F10" s="70" t="e">
        <f t="shared" si="1"/>
        <v>#REF!</v>
      </c>
      <c r="G10" s="62"/>
      <c r="H10" s="63"/>
      <c r="I10" s="64"/>
      <c r="J10" s="65"/>
      <c r="K10" s="34"/>
    </row>
    <row r="11" spans="1:12" ht="15.75" x14ac:dyDescent="0.25">
      <c r="A11" s="35"/>
      <c r="B11" s="2" t="s">
        <v>25</v>
      </c>
      <c r="C11" s="21" t="e">
        <f>#REF!</f>
        <v>#REF!</v>
      </c>
      <c r="D11" s="21" t="e">
        <f>'A3 (stack 2)'!#REF!</f>
        <v>#REF!</v>
      </c>
      <c r="E11" s="44" t="e">
        <f t="shared" si="0"/>
        <v>#REF!</v>
      </c>
      <c r="F11" s="70" t="e">
        <f t="shared" si="1"/>
        <v>#REF!</v>
      </c>
      <c r="G11" s="62"/>
      <c r="H11" s="63"/>
      <c r="I11" s="64"/>
      <c r="J11" s="65"/>
      <c r="K11" s="34"/>
    </row>
    <row r="12" spans="1:12" ht="15.75" x14ac:dyDescent="0.25">
      <c r="A12" s="35"/>
      <c r="B12" s="2" t="s">
        <v>26</v>
      </c>
      <c r="C12" s="21" t="e">
        <f>#REF!</f>
        <v>#REF!</v>
      </c>
      <c r="D12" s="21" t="e">
        <f>'A3 (stack 2)'!#REF!</f>
        <v>#REF!</v>
      </c>
      <c r="E12" s="44" t="e">
        <f t="shared" si="0"/>
        <v>#REF!</v>
      </c>
      <c r="F12" s="70" t="e">
        <f t="shared" si="1"/>
        <v>#REF!</v>
      </c>
      <c r="G12" s="62"/>
      <c r="H12" s="63"/>
      <c r="I12" s="64"/>
      <c r="J12" s="65"/>
      <c r="K12" s="34"/>
    </row>
    <row r="13" spans="1:12" ht="15.75" x14ac:dyDescent="0.25">
      <c r="A13" s="35"/>
      <c r="B13" s="2" t="s">
        <v>27</v>
      </c>
      <c r="C13" s="21" t="e">
        <f>#REF!</f>
        <v>#REF!</v>
      </c>
      <c r="D13" s="21" t="e">
        <f>'A3 (stack 2)'!#REF!</f>
        <v>#REF!</v>
      </c>
      <c r="E13" s="44" t="e">
        <f t="shared" si="0"/>
        <v>#REF!</v>
      </c>
      <c r="F13" s="70" t="e">
        <f t="shared" si="1"/>
        <v>#REF!</v>
      </c>
      <c r="G13" s="62"/>
      <c r="H13" s="63"/>
      <c r="I13" s="64"/>
      <c r="J13" s="65"/>
      <c r="K13" s="34"/>
    </row>
    <row r="14" spans="1:12" ht="15.75" x14ac:dyDescent="0.25">
      <c r="A14" s="35"/>
      <c r="B14" s="2" t="s">
        <v>28</v>
      </c>
      <c r="C14" s="21" t="e">
        <f>#REF!</f>
        <v>#REF!</v>
      </c>
      <c r="D14" s="21" t="e">
        <f>'A3 (stack 2)'!#REF!</f>
        <v>#REF!</v>
      </c>
      <c r="E14" s="44" t="e">
        <f t="shared" si="0"/>
        <v>#REF!</v>
      </c>
      <c r="F14" s="70" t="e">
        <f t="shared" si="1"/>
        <v>#REF!</v>
      </c>
      <c r="G14" s="62"/>
      <c r="H14" s="63"/>
      <c r="I14" s="64"/>
      <c r="J14" s="65"/>
      <c r="K14" s="34"/>
    </row>
    <row r="15" spans="1:12" ht="16.5" thickBot="1" x14ac:dyDescent="0.3">
      <c r="A15" s="35"/>
      <c r="B15" s="2" t="s">
        <v>29</v>
      </c>
      <c r="C15" s="38" t="e">
        <f>#REF!</f>
        <v>#REF!</v>
      </c>
      <c r="D15" s="38" t="e">
        <f>'A3 (stack 2)'!#REF!</f>
        <v>#REF!</v>
      </c>
      <c r="E15" s="45" t="e">
        <f t="shared" si="0"/>
        <v>#REF!</v>
      </c>
      <c r="F15" s="51" t="e">
        <f t="shared" si="1"/>
        <v>#REF!</v>
      </c>
      <c r="G15" s="48" t="e">
        <f>#REF!</f>
        <v>#REF!</v>
      </c>
      <c r="H15" s="21" t="e">
        <f>'A3 (stack 2)'!#REF!</f>
        <v>#REF!</v>
      </c>
      <c r="I15" s="44" t="e">
        <f>H15</f>
        <v>#REF!</v>
      </c>
      <c r="J15" s="72" t="e">
        <f>I15+H15+I15</f>
        <v>#REF!</v>
      </c>
      <c r="K15" s="34"/>
    </row>
    <row r="16" spans="1:12" ht="15.75" x14ac:dyDescent="0.25">
      <c r="A16" s="57" t="s">
        <v>51</v>
      </c>
      <c r="B16" s="42"/>
      <c r="C16" s="42"/>
      <c r="D16" s="42"/>
      <c r="E16" s="46"/>
      <c r="F16" s="52"/>
      <c r="G16" s="34"/>
      <c r="H16" s="34"/>
      <c r="I16" s="34"/>
      <c r="J16" s="19"/>
      <c r="K16" s="34"/>
    </row>
    <row r="17" spans="1:11" ht="15.75" x14ac:dyDescent="0.25">
      <c r="A17" s="35"/>
      <c r="B17" s="2" t="s">
        <v>4</v>
      </c>
      <c r="C17" s="21" t="e">
        <f>'A2'!#REF!</f>
        <v>#REF!</v>
      </c>
      <c r="D17" s="21" t="e">
        <f>'A4'!#REF!</f>
        <v>#REF!</v>
      </c>
      <c r="E17" s="44" t="e">
        <f>D17</f>
        <v>#REF!</v>
      </c>
      <c r="F17" s="70" t="e">
        <f t="shared" si="1"/>
        <v>#REF!</v>
      </c>
      <c r="G17" s="34"/>
      <c r="H17" s="34"/>
      <c r="I17" s="34"/>
      <c r="J17" s="19"/>
      <c r="K17" s="34"/>
    </row>
    <row r="18" spans="1:11" ht="15.75" x14ac:dyDescent="0.25">
      <c r="A18" s="57" t="s">
        <v>49</v>
      </c>
      <c r="B18" s="42"/>
      <c r="C18" s="42"/>
      <c r="D18" s="42"/>
      <c r="E18" s="46"/>
      <c r="F18" s="52"/>
      <c r="G18" s="34"/>
      <c r="H18" s="34"/>
      <c r="I18" s="34"/>
      <c r="J18" s="19"/>
      <c r="K18" s="34"/>
    </row>
    <row r="19" spans="1:11" ht="15.75" x14ac:dyDescent="0.25">
      <c r="A19" s="35"/>
      <c r="B19" s="2" t="s">
        <v>34</v>
      </c>
      <c r="C19" s="21" t="e">
        <f>#REF!</f>
        <v>#REF!</v>
      </c>
      <c r="D19" s="21" t="e">
        <f>(#REF!)/100*150</f>
        <v>#REF!</v>
      </c>
      <c r="E19" s="44" t="e">
        <f>C19</f>
        <v>#REF!</v>
      </c>
      <c r="F19" s="70" t="e">
        <f t="shared" si="1"/>
        <v>#REF!</v>
      </c>
      <c r="G19" s="34"/>
      <c r="H19" s="34"/>
      <c r="I19" s="34"/>
      <c r="J19" s="19"/>
      <c r="K19" s="34"/>
    </row>
    <row r="20" spans="1:11" ht="15.75" x14ac:dyDescent="0.25">
      <c r="A20" s="35"/>
      <c r="B20" s="2" t="s">
        <v>35</v>
      </c>
      <c r="C20" s="21" t="e">
        <f>#REF!</f>
        <v>#REF!</v>
      </c>
      <c r="D20" s="21" t="e">
        <f>(#REF!)/100*150</f>
        <v>#REF!</v>
      </c>
      <c r="E20" s="44" t="e">
        <f>C20</f>
        <v>#REF!</v>
      </c>
      <c r="F20" s="70" t="e">
        <f t="shared" si="1"/>
        <v>#REF!</v>
      </c>
      <c r="G20" s="34"/>
      <c r="H20" s="34"/>
      <c r="I20" s="34"/>
      <c r="J20" s="19"/>
      <c r="K20" s="34"/>
    </row>
    <row r="21" spans="1:11" ht="15.75" x14ac:dyDescent="0.25">
      <c r="A21" s="35"/>
      <c r="B21" s="2" t="s">
        <v>36</v>
      </c>
      <c r="C21" s="38" t="e">
        <f>#REF!</f>
        <v>#REF!</v>
      </c>
      <c r="D21" s="38" t="e">
        <f>(#REF!)/100*150</f>
        <v>#REF!</v>
      </c>
      <c r="E21" s="45" t="e">
        <f>C21</f>
        <v>#REF!</v>
      </c>
      <c r="F21" s="71" t="e">
        <f t="shared" si="1"/>
        <v>#REF!</v>
      </c>
      <c r="G21" s="34"/>
      <c r="H21" s="34"/>
      <c r="I21" s="34"/>
      <c r="J21" s="19"/>
      <c r="K21" s="34"/>
    </row>
    <row r="22" spans="1:11" ht="15.75" x14ac:dyDescent="0.25">
      <c r="A22" s="35"/>
      <c r="B22" s="2" t="s">
        <v>37</v>
      </c>
      <c r="C22" s="38" t="e">
        <f>#REF!</f>
        <v>#REF!</v>
      </c>
      <c r="D22" s="38" t="e">
        <f>(#REF!)/100*150</f>
        <v>#REF!</v>
      </c>
      <c r="E22" s="45" t="e">
        <f>C22</f>
        <v>#REF!</v>
      </c>
      <c r="F22" s="71" t="e">
        <f t="shared" si="1"/>
        <v>#REF!</v>
      </c>
      <c r="G22" s="34"/>
      <c r="H22" s="34"/>
      <c r="I22" s="34"/>
      <c r="J22" s="19"/>
      <c r="K22" s="34"/>
    </row>
    <row r="23" spans="1:11" ht="15.75" x14ac:dyDescent="0.25">
      <c r="A23" s="57" t="s">
        <v>52</v>
      </c>
      <c r="B23" s="42"/>
      <c r="C23" s="42"/>
      <c r="D23" s="42"/>
      <c r="E23" s="46"/>
      <c r="F23" s="52"/>
      <c r="G23" s="34"/>
      <c r="H23" s="34"/>
      <c r="I23" s="34"/>
      <c r="J23" s="19"/>
      <c r="K23" s="34"/>
    </row>
    <row r="24" spans="1:11" ht="15.75" x14ac:dyDescent="0.25">
      <c r="A24" s="35"/>
      <c r="B24" s="2" t="s">
        <v>34</v>
      </c>
      <c r="C24" s="21" t="e">
        <f>#REF!</f>
        <v>#REF!</v>
      </c>
      <c r="D24" s="21" t="e">
        <f t="shared" ref="D24:E28" si="2">C24</f>
        <v>#REF!</v>
      </c>
      <c r="E24" s="44" t="e">
        <f t="shared" si="2"/>
        <v>#REF!</v>
      </c>
      <c r="F24" s="70" t="e">
        <f t="shared" si="1"/>
        <v>#REF!</v>
      </c>
      <c r="G24" s="34"/>
      <c r="H24" s="34"/>
      <c r="I24" s="34"/>
      <c r="J24" s="19"/>
      <c r="K24" s="34"/>
    </row>
    <row r="25" spans="1:11" ht="15.75" x14ac:dyDescent="0.25">
      <c r="A25" s="35"/>
      <c r="B25" s="2" t="s">
        <v>35</v>
      </c>
      <c r="C25" s="21" t="e">
        <f>#REF!</f>
        <v>#REF!</v>
      </c>
      <c r="D25" s="21" t="e">
        <f t="shared" si="2"/>
        <v>#REF!</v>
      </c>
      <c r="E25" s="44" t="e">
        <f t="shared" si="2"/>
        <v>#REF!</v>
      </c>
      <c r="F25" s="70" t="e">
        <f t="shared" si="1"/>
        <v>#REF!</v>
      </c>
      <c r="G25" s="34"/>
      <c r="H25" s="34"/>
      <c r="I25" s="34"/>
      <c r="J25" s="19"/>
      <c r="K25" s="34"/>
    </row>
    <row r="26" spans="1:11" ht="15.75" x14ac:dyDescent="0.25">
      <c r="A26" s="35"/>
      <c r="B26" s="2" t="s">
        <v>36</v>
      </c>
      <c r="C26" s="21" t="e">
        <f>#REF!</f>
        <v>#REF!</v>
      </c>
      <c r="D26" s="21" t="e">
        <f t="shared" si="2"/>
        <v>#REF!</v>
      </c>
      <c r="E26" s="44" t="e">
        <f t="shared" si="2"/>
        <v>#REF!</v>
      </c>
      <c r="F26" s="70" t="e">
        <f t="shared" si="1"/>
        <v>#REF!</v>
      </c>
      <c r="G26" s="34"/>
      <c r="H26" s="34"/>
      <c r="I26" s="34"/>
      <c r="J26" s="19"/>
      <c r="K26" s="34"/>
    </row>
    <row r="27" spans="1:11" ht="15.75" x14ac:dyDescent="0.25">
      <c r="A27" s="35"/>
      <c r="B27" s="2" t="s">
        <v>37</v>
      </c>
      <c r="C27" s="21" t="e">
        <f>#REF!</f>
        <v>#REF!</v>
      </c>
      <c r="D27" s="21" t="e">
        <f t="shared" si="2"/>
        <v>#REF!</v>
      </c>
      <c r="E27" s="44" t="e">
        <f t="shared" si="2"/>
        <v>#REF!</v>
      </c>
      <c r="F27" s="70" t="e">
        <f t="shared" si="1"/>
        <v>#REF!</v>
      </c>
      <c r="G27" s="34"/>
      <c r="H27" s="34"/>
      <c r="I27" s="34"/>
      <c r="J27" s="19"/>
      <c r="K27" s="34"/>
    </row>
    <row r="28" spans="1:11" ht="15.75" x14ac:dyDescent="0.25">
      <c r="A28" s="35"/>
      <c r="B28" s="2" t="s">
        <v>38</v>
      </c>
      <c r="C28" s="21" t="e">
        <f>#REF!</f>
        <v>#REF!</v>
      </c>
      <c r="D28" s="21" t="e">
        <f t="shared" si="2"/>
        <v>#REF!</v>
      </c>
      <c r="E28" s="44" t="e">
        <f t="shared" si="2"/>
        <v>#REF!</v>
      </c>
      <c r="F28" s="70" t="e">
        <f t="shared" si="1"/>
        <v>#REF!</v>
      </c>
      <c r="G28" s="34"/>
      <c r="H28" s="34"/>
      <c r="I28" s="34"/>
      <c r="J28" s="19"/>
      <c r="K28" s="34"/>
    </row>
    <row r="29" spans="1:11" ht="15.75" x14ac:dyDescent="0.25">
      <c r="A29" s="57" t="s">
        <v>53</v>
      </c>
      <c r="B29" s="42"/>
      <c r="C29" s="42"/>
      <c r="D29" s="42"/>
      <c r="E29" s="46"/>
      <c r="F29" s="52"/>
      <c r="G29" s="34"/>
      <c r="H29" s="34"/>
      <c r="I29" s="34"/>
      <c r="J29" s="19"/>
      <c r="K29" s="34"/>
    </row>
    <row r="30" spans="1:11" ht="16.5" thickBot="1" x14ac:dyDescent="0.3">
      <c r="A30" s="58" t="s">
        <v>54</v>
      </c>
      <c r="B30" s="59"/>
      <c r="C30" s="39">
        <v>3.3161341108599398</v>
      </c>
      <c r="D30" s="39">
        <v>5.0973315539876936</v>
      </c>
      <c r="E30" s="60">
        <v>1.1546427962604238</v>
      </c>
      <c r="F30" s="72">
        <f>C30+D30+E30</f>
        <v>9.5681084611080571</v>
      </c>
      <c r="G30" s="61"/>
      <c r="H30" s="61"/>
      <c r="I30" s="61"/>
      <c r="J30" s="20"/>
      <c r="K30" s="34"/>
    </row>
    <row r="31" spans="1:11" ht="15.7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15.7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FBCF-1720-4C87-B623-DD63A92D1384}">
  <sheetPr>
    <tabColor theme="1"/>
  </sheetPr>
  <dimension ref="A1:E5"/>
  <sheetViews>
    <sheetView showGridLines="0" tabSelected="1" workbookViewId="0">
      <selection activeCell="A2" sqref="A2"/>
    </sheetView>
  </sheetViews>
  <sheetFormatPr defaultRowHeight="15" x14ac:dyDescent="0.25"/>
  <cols>
    <col min="1" max="1" width="4.5703125" customWidth="1"/>
    <col min="3" max="3" width="10.7109375" bestFit="1" customWidth="1"/>
    <col min="4" max="4" width="75.140625" customWidth="1"/>
  </cols>
  <sheetData>
    <row r="1" spans="1:5" s="213" customFormat="1" ht="18.75" x14ac:dyDescent="0.3">
      <c r="A1" s="212" t="s">
        <v>137</v>
      </c>
    </row>
    <row r="3" spans="1:5" x14ac:dyDescent="0.25">
      <c r="B3" s="214" t="s">
        <v>138</v>
      </c>
      <c r="C3" s="214" t="s">
        <v>139</v>
      </c>
      <c r="D3" s="214" t="s">
        <v>140</v>
      </c>
      <c r="E3" s="214" t="s">
        <v>69</v>
      </c>
    </row>
    <row r="4" spans="1:5" x14ac:dyDescent="0.25">
      <c r="B4" s="215">
        <v>1</v>
      </c>
      <c r="C4" s="84">
        <v>44692</v>
      </c>
      <c r="D4" s="83" t="s">
        <v>141</v>
      </c>
      <c r="E4" s="83" t="s">
        <v>142</v>
      </c>
    </row>
    <row r="5" spans="1:5" x14ac:dyDescent="0.25">
      <c r="B5" s="215" t="s">
        <v>143</v>
      </c>
      <c r="C5" s="84">
        <v>45083</v>
      </c>
      <c r="D5" s="83" t="s">
        <v>144</v>
      </c>
      <c r="E5" s="83" t="s">
        <v>145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0"/>
  <sheetViews>
    <sheetView showGridLines="0" workbookViewId="0">
      <selection activeCell="I1" sqref="I1"/>
    </sheetView>
  </sheetViews>
  <sheetFormatPr defaultColWidth="9.140625" defaultRowHeight="14.25" x14ac:dyDescent="0.2"/>
  <cols>
    <col min="1" max="1" width="26.5703125" style="3" customWidth="1"/>
    <col min="2" max="2" width="16.85546875" style="3" bestFit="1" customWidth="1"/>
    <col min="3" max="3" width="12.5703125" style="3" customWidth="1"/>
    <col min="4" max="5" width="9.140625" style="3"/>
    <col min="6" max="6" width="11" style="3" bestFit="1" customWidth="1"/>
    <col min="7" max="7" width="18.42578125" style="3" bestFit="1" customWidth="1"/>
    <col min="8" max="8" width="13.7109375" style="3" bestFit="1" customWidth="1"/>
    <col min="9" max="9" width="14.5703125" style="3" customWidth="1"/>
    <col min="10" max="10" width="18.5703125" style="3" customWidth="1"/>
    <col min="11" max="16384" width="9.140625" style="3"/>
  </cols>
  <sheetData>
    <row r="1" spans="1:10" ht="23.1" customHeight="1" x14ac:dyDescent="0.35">
      <c r="A1" s="126" t="s">
        <v>136</v>
      </c>
      <c r="B1" s="127"/>
      <c r="C1" s="128"/>
      <c r="D1" s="128"/>
      <c r="E1" s="128"/>
      <c r="F1" s="128"/>
      <c r="G1" s="128"/>
      <c r="H1" s="128"/>
      <c r="J1" s="218" t="s">
        <v>135</v>
      </c>
    </row>
    <row r="2" spans="1:10" ht="15.75" x14ac:dyDescent="0.25">
      <c r="A2" s="129"/>
      <c r="B2" s="130" t="s">
        <v>76</v>
      </c>
      <c r="C2" s="131" t="s">
        <v>0</v>
      </c>
      <c r="D2" s="132" t="s">
        <v>8</v>
      </c>
      <c r="E2" s="133" t="s">
        <v>16</v>
      </c>
      <c r="F2" s="133" t="s">
        <v>0</v>
      </c>
      <c r="G2" s="134" t="s">
        <v>43</v>
      </c>
      <c r="H2" s="134" t="s">
        <v>42</v>
      </c>
      <c r="J2" s="218"/>
    </row>
    <row r="3" spans="1:10" ht="15.75" x14ac:dyDescent="0.25">
      <c r="A3" s="8" t="s">
        <v>4</v>
      </c>
      <c r="B3" s="15">
        <v>10</v>
      </c>
      <c r="C3" s="88">
        <f t="shared" ref="C3:F5" si="0">AVERAGE(C8, C13,C18,C23,C28)</f>
        <v>1.3849999999999998</v>
      </c>
      <c r="D3" s="88">
        <f t="shared" si="0"/>
        <v>0.97250000000000003</v>
      </c>
      <c r="E3" s="88">
        <f t="shared" si="0"/>
        <v>1.1460000000000001</v>
      </c>
      <c r="F3" s="88">
        <f t="shared" si="0"/>
        <v>0.68666666666666665</v>
      </c>
      <c r="G3" s="66">
        <f>+AVERAGE(C3:F3)</f>
        <v>1.0475416666666666</v>
      </c>
      <c r="H3" s="66">
        <f>+MAX(C8:F8, C13:F13, C18:F18, C23:F23,C28:F28)</f>
        <v>2.9</v>
      </c>
      <c r="J3" s="218"/>
    </row>
    <row r="4" spans="1:10" ht="15.75" x14ac:dyDescent="0.25">
      <c r="A4" s="175" t="s">
        <v>130</v>
      </c>
      <c r="B4" s="170"/>
      <c r="C4" s="104">
        <f t="shared" si="0"/>
        <v>9.8266388888888887</v>
      </c>
      <c r="D4" s="104">
        <f t="shared" si="0"/>
        <v>9.2624722222222218</v>
      </c>
      <c r="E4" s="104">
        <f t="shared" si="0"/>
        <v>9.4278444444444425</v>
      </c>
      <c r="F4" s="104">
        <f t="shared" si="0"/>
        <v>11.043000000000001</v>
      </c>
      <c r="G4" s="66">
        <f>+AVERAGE(C4:F4)</f>
        <v>9.8899888888888885</v>
      </c>
      <c r="H4" s="66"/>
      <c r="J4" s="218"/>
    </row>
    <row r="5" spans="1:10" ht="16.5" thickBot="1" x14ac:dyDescent="0.3">
      <c r="A5" s="10" t="s">
        <v>134</v>
      </c>
      <c r="B5" s="15"/>
      <c r="C5" s="14">
        <f t="shared" si="0"/>
        <v>18.666666666666668</v>
      </c>
      <c r="D5" s="14">
        <f t="shared" si="0"/>
        <v>27.233333333333334</v>
      </c>
      <c r="E5" s="14">
        <f>AVERAGE(E10, E15,E20,E25,E30)</f>
        <v>30.98</v>
      </c>
      <c r="F5" s="14">
        <f t="shared" si="0"/>
        <v>14.15</v>
      </c>
      <c r="G5" s="66">
        <f>+AVERAGE(C5:F5)</f>
        <v>22.757500000000004</v>
      </c>
      <c r="H5" s="181"/>
      <c r="J5" s="218"/>
    </row>
    <row r="6" spans="1:10" ht="23.25" x14ac:dyDescent="0.35">
      <c r="A6" s="185" t="s">
        <v>72</v>
      </c>
      <c r="B6" s="186"/>
      <c r="C6" s="187"/>
      <c r="D6" s="187"/>
      <c r="E6" s="187"/>
      <c r="F6" s="187"/>
      <c r="G6" s="27"/>
      <c r="H6" s="27"/>
    </row>
    <row r="7" spans="1:10" ht="15.75" x14ac:dyDescent="0.25">
      <c r="A7" s="28"/>
      <c r="B7" s="33" t="s">
        <v>76</v>
      </c>
      <c r="C7" s="95" t="s">
        <v>0</v>
      </c>
      <c r="D7" s="94" t="s">
        <v>8</v>
      </c>
      <c r="E7" s="92" t="s">
        <v>16</v>
      </c>
      <c r="F7" s="92" t="s">
        <v>0</v>
      </c>
      <c r="G7" s="23" t="s">
        <v>43</v>
      </c>
      <c r="H7" s="23" t="s">
        <v>42</v>
      </c>
    </row>
    <row r="8" spans="1:10" ht="15.75" x14ac:dyDescent="0.25">
      <c r="A8" s="8" t="s">
        <v>4</v>
      </c>
      <c r="B8" s="15">
        <v>10</v>
      </c>
      <c r="C8" s="88"/>
      <c r="D8" s="76"/>
      <c r="E8" s="88">
        <v>2.9</v>
      </c>
      <c r="F8" s="96"/>
      <c r="G8" s="66">
        <f>+AVERAGE(C8:F8)</f>
        <v>2.9</v>
      </c>
      <c r="H8" s="66">
        <f>+MAX(C8:F8)</f>
        <v>2.9</v>
      </c>
    </row>
    <row r="9" spans="1:10" ht="15.75" x14ac:dyDescent="0.25">
      <c r="A9" s="175" t="s">
        <v>130</v>
      </c>
      <c r="B9" s="170"/>
      <c r="C9" s="104"/>
      <c r="D9" s="104"/>
      <c r="E9" s="104">
        <v>3.6579999999999999</v>
      </c>
      <c r="F9" s="104"/>
      <c r="G9" s="66">
        <f>+AVERAGE(C9:F9)</f>
        <v>3.6579999999999999</v>
      </c>
      <c r="H9" s="66"/>
    </row>
    <row r="10" spans="1:10" ht="16.5" thickBot="1" x14ac:dyDescent="0.3">
      <c r="A10" s="10" t="s">
        <v>134</v>
      </c>
      <c r="B10" s="15"/>
      <c r="C10" s="14"/>
      <c r="D10" s="14"/>
      <c r="E10" s="14">
        <v>22</v>
      </c>
      <c r="F10" s="14"/>
      <c r="G10" s="66">
        <f>+AVERAGE(C10:F10)</f>
        <v>22</v>
      </c>
      <c r="H10" s="181"/>
      <c r="J10" s="182"/>
    </row>
    <row r="11" spans="1:10" ht="23.25" x14ac:dyDescent="0.35">
      <c r="A11" s="185" t="s">
        <v>73</v>
      </c>
      <c r="B11" s="186"/>
      <c r="C11" s="187"/>
      <c r="D11" s="187"/>
      <c r="E11" s="187"/>
      <c r="F11" s="187"/>
      <c r="G11" s="27"/>
      <c r="H11" s="27"/>
    </row>
    <row r="12" spans="1:10" ht="15.75" x14ac:dyDescent="0.25">
      <c r="A12" s="28"/>
      <c r="B12" s="33" t="s">
        <v>76</v>
      </c>
      <c r="C12" s="95" t="s">
        <v>7</v>
      </c>
      <c r="D12" s="94" t="s">
        <v>8</v>
      </c>
      <c r="E12" s="92" t="s">
        <v>16</v>
      </c>
      <c r="F12" s="95" t="s">
        <v>6</v>
      </c>
      <c r="G12" s="23" t="s">
        <v>43</v>
      </c>
      <c r="H12" s="23" t="s">
        <v>42</v>
      </c>
    </row>
    <row r="13" spans="1:10" ht="15.75" x14ac:dyDescent="0.25">
      <c r="A13" s="8" t="s">
        <v>4</v>
      </c>
      <c r="B13" s="97">
        <v>10</v>
      </c>
      <c r="C13" s="76">
        <v>0.46</v>
      </c>
      <c r="D13" s="76">
        <v>1</v>
      </c>
      <c r="E13" s="88">
        <v>1.3</v>
      </c>
      <c r="F13" s="88">
        <v>0.38</v>
      </c>
      <c r="G13" s="66">
        <f>+AVERAGE(C13:F13)</f>
        <v>0.78499999999999992</v>
      </c>
      <c r="H13" s="66">
        <f>+MAX(C13:F13)</f>
        <v>1.3</v>
      </c>
    </row>
    <row r="14" spans="1:10" ht="15.75" x14ac:dyDescent="0.25">
      <c r="A14" s="175" t="s">
        <v>130</v>
      </c>
      <c r="B14" s="170"/>
      <c r="C14" s="104">
        <v>9.8460000000000001</v>
      </c>
      <c r="D14" s="104">
        <v>6.8209999999999997</v>
      </c>
      <c r="E14" s="104">
        <v>10.002000000000001</v>
      </c>
      <c r="F14" s="104">
        <v>9.7439999999999998</v>
      </c>
      <c r="G14" s="66">
        <f>+AVERAGE(C14:F14)</f>
        <v>9.103250000000001</v>
      </c>
      <c r="H14" s="66"/>
    </row>
    <row r="15" spans="1:10" ht="16.5" thickBot="1" x14ac:dyDescent="0.3">
      <c r="A15" s="10" t="s">
        <v>134</v>
      </c>
      <c r="B15" s="15"/>
      <c r="C15" s="14">
        <v>14</v>
      </c>
      <c r="D15" s="14">
        <v>25.7</v>
      </c>
      <c r="E15" s="14">
        <v>29.9</v>
      </c>
      <c r="F15" s="14">
        <v>15.3</v>
      </c>
      <c r="G15" s="66">
        <f>+AVERAGE(C15:F15)</f>
        <v>21.224999999999998</v>
      </c>
      <c r="H15" s="181"/>
      <c r="J15" s="182"/>
    </row>
    <row r="16" spans="1:10" ht="23.25" x14ac:dyDescent="0.35">
      <c r="A16" s="185" t="s">
        <v>74</v>
      </c>
      <c r="B16" s="186"/>
      <c r="C16" s="187"/>
      <c r="D16" s="187"/>
      <c r="E16" s="187"/>
      <c r="F16" s="187"/>
      <c r="G16" s="27"/>
      <c r="H16" s="27"/>
    </row>
    <row r="17" spans="1:10" ht="15.75" x14ac:dyDescent="0.25">
      <c r="A17" s="28"/>
      <c r="B17" s="33" t="s">
        <v>76</v>
      </c>
      <c r="C17" s="95" t="s">
        <v>7</v>
      </c>
      <c r="D17" s="94" t="s">
        <v>8</v>
      </c>
      <c r="E17" s="92" t="s">
        <v>16</v>
      </c>
      <c r="F17" s="95" t="s">
        <v>6</v>
      </c>
      <c r="G17" s="23" t="s">
        <v>43</v>
      </c>
      <c r="H17" s="23" t="s">
        <v>42</v>
      </c>
    </row>
    <row r="18" spans="1:10" ht="15.75" x14ac:dyDescent="0.25">
      <c r="A18" s="8" t="s">
        <v>4</v>
      </c>
      <c r="B18" s="15">
        <v>10</v>
      </c>
      <c r="C18" s="88">
        <v>2.2999999999999998</v>
      </c>
      <c r="D18" s="76">
        <v>1</v>
      </c>
      <c r="E18" s="88">
        <v>0.37</v>
      </c>
      <c r="F18" s="96">
        <v>0.48</v>
      </c>
      <c r="G18" s="66">
        <f>+AVERAGE(C18:F18)</f>
        <v>1.0375000000000001</v>
      </c>
      <c r="H18" s="66">
        <f>+MAX(C18:F18)</f>
        <v>2.2999999999999998</v>
      </c>
    </row>
    <row r="19" spans="1:10" ht="15.75" x14ac:dyDescent="0.25">
      <c r="A19" s="175" t="s">
        <v>130</v>
      </c>
      <c r="B19" s="170"/>
      <c r="C19" s="188">
        <v>5.3305555555555557</v>
      </c>
      <c r="D19" s="189">
        <v>9.3361111111111104</v>
      </c>
      <c r="E19" s="189">
        <v>5.4147222222222222</v>
      </c>
      <c r="F19" s="189">
        <v>10.204722222222221</v>
      </c>
      <c r="G19" s="66">
        <f>+AVERAGE(C19:F19)</f>
        <v>7.5715277777777779</v>
      </c>
      <c r="H19" s="66"/>
    </row>
    <row r="20" spans="1:10" ht="16.5" thickBot="1" x14ac:dyDescent="0.3">
      <c r="A20" s="10" t="s">
        <v>134</v>
      </c>
      <c r="B20" s="15"/>
      <c r="C20" s="14"/>
      <c r="D20" s="14"/>
      <c r="E20" s="14">
        <v>36</v>
      </c>
      <c r="F20" s="14"/>
      <c r="G20" s="66">
        <f>+AVERAGE(C20:F20)</f>
        <v>36</v>
      </c>
      <c r="H20" s="181"/>
      <c r="J20" s="182"/>
    </row>
    <row r="21" spans="1:10" ht="23.25" x14ac:dyDescent="0.35">
      <c r="A21" s="185" t="s">
        <v>62</v>
      </c>
      <c r="B21" s="186"/>
      <c r="C21" s="187"/>
      <c r="D21" s="187"/>
      <c r="E21" s="187"/>
      <c r="F21" s="187"/>
      <c r="G21" s="27"/>
      <c r="H21" s="27"/>
    </row>
    <row r="22" spans="1:10" ht="15.75" x14ac:dyDescent="0.25">
      <c r="A22" s="28"/>
      <c r="B22" s="33" t="s">
        <v>76</v>
      </c>
      <c r="C22" s="29" t="s">
        <v>39</v>
      </c>
      <c r="D22" s="29" t="s">
        <v>40</v>
      </c>
      <c r="E22" s="29" t="s">
        <v>60</v>
      </c>
      <c r="F22" s="29" t="s">
        <v>61</v>
      </c>
      <c r="G22" s="23" t="s">
        <v>43</v>
      </c>
      <c r="H22" s="23" t="s">
        <v>42</v>
      </c>
    </row>
    <row r="23" spans="1:10" ht="15.75" x14ac:dyDescent="0.25">
      <c r="A23" s="8" t="s">
        <v>4</v>
      </c>
      <c r="B23" s="97">
        <v>10</v>
      </c>
      <c r="C23" s="31">
        <v>0.48</v>
      </c>
      <c r="D23" s="31">
        <v>0.39</v>
      </c>
      <c r="E23" s="32">
        <v>0.3</v>
      </c>
      <c r="F23" s="32">
        <v>1.2</v>
      </c>
      <c r="G23" s="66">
        <f>+AVERAGE(C23:F23)</f>
        <v>0.59250000000000003</v>
      </c>
      <c r="H23" s="66">
        <f>+MAX(C23:F23)</f>
        <v>1.2</v>
      </c>
    </row>
    <row r="24" spans="1:10" ht="15.75" x14ac:dyDescent="0.25">
      <c r="A24" s="175" t="s">
        <v>130</v>
      </c>
      <c r="B24" s="170"/>
      <c r="C24" s="183">
        <v>13.788055555555555</v>
      </c>
      <c r="D24" s="184">
        <v>13.606944444444444</v>
      </c>
      <c r="E24" s="184">
        <v>14.292222222222222</v>
      </c>
      <c r="F24" s="184">
        <v>13.180277777777778</v>
      </c>
      <c r="G24" s="66">
        <f>+AVERAGE(C24:F24)</f>
        <v>13.716874999999998</v>
      </c>
      <c r="H24" s="66"/>
    </row>
    <row r="25" spans="1:10" ht="16.5" thickBot="1" x14ac:dyDescent="0.3">
      <c r="A25" s="10" t="s">
        <v>134</v>
      </c>
      <c r="B25" s="15"/>
      <c r="C25" s="14">
        <v>24</v>
      </c>
      <c r="D25" s="14">
        <v>25</v>
      </c>
      <c r="E25" s="14">
        <v>23</v>
      </c>
      <c r="F25" s="14">
        <v>13</v>
      </c>
      <c r="G25" s="66">
        <f>+AVERAGE(C25:F25)</f>
        <v>21.25</v>
      </c>
      <c r="H25" s="181"/>
      <c r="J25" s="182"/>
    </row>
    <row r="26" spans="1:10" ht="23.25" x14ac:dyDescent="0.35">
      <c r="A26" s="185" t="s">
        <v>75</v>
      </c>
      <c r="B26" s="186"/>
      <c r="C26" s="187"/>
      <c r="D26" s="187"/>
      <c r="E26" s="187"/>
      <c r="F26" s="187"/>
      <c r="G26" s="27"/>
      <c r="H26" s="27"/>
    </row>
    <row r="27" spans="1:10" ht="15.75" x14ac:dyDescent="0.25">
      <c r="A27" s="28"/>
      <c r="B27" s="33" t="s">
        <v>76</v>
      </c>
      <c r="C27" s="29" t="s">
        <v>39</v>
      </c>
      <c r="D27" s="29" t="s">
        <v>40</v>
      </c>
      <c r="E27" s="29" t="s">
        <v>60</v>
      </c>
      <c r="F27" s="29" t="s">
        <v>61</v>
      </c>
      <c r="G27" s="23" t="s">
        <v>43</v>
      </c>
      <c r="H27" s="23" t="s">
        <v>42</v>
      </c>
    </row>
    <row r="28" spans="1:10" ht="15.75" x14ac:dyDescent="0.25">
      <c r="A28" s="8" t="s">
        <v>4</v>
      </c>
      <c r="B28" s="97">
        <v>10</v>
      </c>
      <c r="C28" s="99">
        <v>2.2999999999999998</v>
      </c>
      <c r="D28" s="99">
        <v>1.5</v>
      </c>
      <c r="E28" s="98">
        <v>0.86</v>
      </c>
      <c r="F28" s="100"/>
      <c r="G28" s="66">
        <f>+AVERAGE(C28:F28)</f>
        <v>1.5533333333333335</v>
      </c>
      <c r="H28" s="66">
        <f>+MAX(C28:F28)</f>
        <v>2.2999999999999998</v>
      </c>
    </row>
    <row r="29" spans="1:10" ht="15.75" x14ac:dyDescent="0.25">
      <c r="A29" s="8" t="s">
        <v>130</v>
      </c>
      <c r="B29" s="15"/>
      <c r="C29" s="178">
        <v>10.341944444444444</v>
      </c>
      <c r="D29" s="179">
        <v>7.2858333333333336</v>
      </c>
      <c r="E29" s="179">
        <v>13.772277777777777</v>
      </c>
      <c r="F29" s="179"/>
      <c r="G29" s="66">
        <f>+AVERAGE(C29:F29)</f>
        <v>10.466685185185185</v>
      </c>
      <c r="H29" s="66"/>
    </row>
    <row r="30" spans="1:10" ht="15.75" x14ac:dyDescent="0.25">
      <c r="A30" s="8" t="s">
        <v>134</v>
      </c>
      <c r="B30" s="15"/>
      <c r="C30" s="178">
        <v>18</v>
      </c>
      <c r="D30" s="179">
        <v>31</v>
      </c>
      <c r="E30" s="179">
        <v>44</v>
      </c>
      <c r="F30" s="179"/>
      <c r="G30" s="66">
        <f>+AVERAGE(C30:F30)</f>
        <v>31</v>
      </c>
      <c r="H30" s="181"/>
      <c r="J30" s="182"/>
    </row>
  </sheetData>
  <mergeCells count="1">
    <mergeCell ref="J1:J5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108"/>
  <sheetViews>
    <sheetView showGridLines="0" zoomScaleNormal="100" workbookViewId="0">
      <selection activeCell="T1" sqref="T1"/>
    </sheetView>
  </sheetViews>
  <sheetFormatPr defaultColWidth="9.140625" defaultRowHeight="14.25" x14ac:dyDescent="0.2"/>
  <cols>
    <col min="1" max="1" width="23.42578125" style="3" customWidth="1"/>
    <col min="2" max="4" width="9.140625" style="3"/>
    <col min="5" max="5" width="11.7109375" style="3" customWidth="1"/>
    <col min="6" max="7" width="9.140625" style="3"/>
    <col min="8" max="8" width="11.42578125" style="3" customWidth="1"/>
    <col min="9" max="9" width="9.140625" style="3"/>
    <col min="10" max="10" width="11.7109375" style="3" customWidth="1"/>
    <col min="11" max="11" width="13.28515625" style="3" customWidth="1"/>
    <col min="12" max="12" width="11.42578125" style="3" customWidth="1"/>
    <col min="13" max="13" width="14.7109375" style="3" customWidth="1"/>
    <col min="14" max="14" width="10.85546875" style="3" bestFit="1" customWidth="1"/>
    <col min="15" max="15" width="11.5703125" style="3" customWidth="1"/>
    <col min="16" max="16" width="9.140625" style="3"/>
    <col min="17" max="17" width="13.140625" style="3" customWidth="1"/>
    <col min="18" max="18" width="18.42578125" style="3" bestFit="1" customWidth="1"/>
    <col min="19" max="19" width="13.7109375" style="3" bestFit="1" customWidth="1"/>
    <col min="20" max="20" width="25.42578125" style="3" customWidth="1"/>
    <col min="21" max="21" width="15" style="3" customWidth="1"/>
    <col min="22" max="16384" width="9.140625" style="3"/>
  </cols>
  <sheetData>
    <row r="1" spans="1:21" ht="23.25" x14ac:dyDescent="0.35">
      <c r="A1" s="139" t="s">
        <v>136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28"/>
    </row>
    <row r="2" spans="1:21" ht="15.75" x14ac:dyDescent="0.25">
      <c r="A2" s="18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3" t="s">
        <v>0</v>
      </c>
      <c r="G2" s="13" t="s">
        <v>9</v>
      </c>
      <c r="H2" s="13" t="s">
        <v>7</v>
      </c>
      <c r="I2" s="13" t="s">
        <v>1</v>
      </c>
      <c r="J2" s="13" t="s">
        <v>8</v>
      </c>
      <c r="K2" s="13" t="s">
        <v>5</v>
      </c>
      <c r="L2" s="13" t="s">
        <v>2</v>
      </c>
      <c r="M2" s="13" t="s">
        <v>16</v>
      </c>
      <c r="N2" s="13" t="s">
        <v>10</v>
      </c>
      <c r="O2" s="13" t="s">
        <v>3</v>
      </c>
      <c r="P2" s="13" t="s">
        <v>17</v>
      </c>
      <c r="Q2" s="13" t="s">
        <v>6</v>
      </c>
      <c r="R2" s="1"/>
    </row>
    <row r="3" spans="1:21" ht="15.75" x14ac:dyDescent="0.25">
      <c r="A3" s="8"/>
      <c r="B3" s="10"/>
      <c r="C3" s="10"/>
      <c r="D3" s="10"/>
      <c r="E3" s="10"/>
      <c r="F3" s="10"/>
      <c r="G3" s="10"/>
      <c r="H3" s="10"/>
      <c r="I3" s="10"/>
      <c r="J3" s="10"/>
      <c r="K3" s="2"/>
      <c r="L3" s="10"/>
      <c r="M3" s="10"/>
      <c r="N3" s="10"/>
      <c r="O3" s="10"/>
      <c r="P3" s="10"/>
      <c r="Q3" s="10"/>
      <c r="R3" s="22" t="s">
        <v>43</v>
      </c>
      <c r="S3" s="23" t="s">
        <v>42</v>
      </c>
      <c r="T3" s="30"/>
    </row>
    <row r="4" spans="1:21" ht="15.75" x14ac:dyDescent="0.25">
      <c r="A4" s="8" t="s">
        <v>18</v>
      </c>
      <c r="B4" s="13" t="s">
        <v>19</v>
      </c>
      <c r="C4" s="14">
        <f>AVERAGE(F4:Q4)</f>
        <v>0.71395833333333336</v>
      </c>
      <c r="D4" s="14"/>
      <c r="E4" s="15">
        <v>10</v>
      </c>
      <c r="F4" s="87"/>
      <c r="G4" s="87">
        <f>AVERAGE(G22,G40,G76,G58, G94)</f>
        <v>0.2</v>
      </c>
      <c r="H4" s="87">
        <f>AVERAGE(H22,H40,H76,H58, H94)</f>
        <v>1.0033333333333334</v>
      </c>
      <c r="I4" s="87"/>
      <c r="J4" s="87">
        <f>AVERAGE(J22,J40,J76,J58, J94)</f>
        <v>0.44000000000000006</v>
      </c>
      <c r="K4" s="87">
        <f>AVERAGE(K22,K40,K76,K58, K94)</f>
        <v>0.68</v>
      </c>
      <c r="L4" s="87">
        <f>AVERAGE(L22,L40,L76,L58, L94)</f>
        <v>0.28999999999999998</v>
      </c>
      <c r="M4" s="87">
        <f>AVERAGE(M22,M40,M76,M58, M94)</f>
        <v>1.3149999999999999</v>
      </c>
      <c r="N4" s="87"/>
      <c r="O4" s="87">
        <f t="shared" ref="O4:Q4" si="0">AVERAGE(O22,O40,O76,O58, O94)</f>
        <v>0.28999999999999998</v>
      </c>
      <c r="P4" s="87"/>
      <c r="Q4" s="87">
        <f t="shared" si="0"/>
        <v>1.4933333333333334</v>
      </c>
      <c r="R4" s="68">
        <f>+AVERAGE(F4:Q4)</f>
        <v>0.71395833333333336</v>
      </c>
      <c r="S4" s="67">
        <f>+MAX(F22:Q22, F40:Q40,F58:Q58, F76:Q76, F94:Q94)</f>
        <v>2.4</v>
      </c>
      <c r="T4" s="30"/>
    </row>
    <row r="5" spans="1:21" ht="15.75" x14ac:dyDescent="0.25">
      <c r="A5" s="8" t="s">
        <v>20</v>
      </c>
      <c r="B5" s="13" t="s">
        <v>19</v>
      </c>
      <c r="C5" s="14">
        <f>AVERAGE(F5:Q5)</f>
        <v>0.80458333333333343</v>
      </c>
      <c r="D5" s="14"/>
      <c r="E5" s="15">
        <v>5</v>
      </c>
      <c r="F5" s="87"/>
      <c r="G5" s="87">
        <f t="shared" ref="G5" si="1">AVERAGE(G23,G41,G77,G59, G95)</f>
        <v>0.94</v>
      </c>
      <c r="H5" s="87">
        <f t="shared" ref="H5" si="2">AVERAGE(H23,H41,H77,H59, H95)</f>
        <v>0.76</v>
      </c>
      <c r="I5" s="87"/>
      <c r="J5" s="87">
        <f t="shared" ref="J5:K5" si="3">AVERAGE(J23,J41,J77,J59, J95)</f>
        <v>0.27</v>
      </c>
      <c r="K5" s="87">
        <f t="shared" si="3"/>
        <v>2.8933333333333331</v>
      </c>
      <c r="L5" s="87">
        <f t="shared" ref="L5" si="4">AVERAGE(L23,L41,L77,L59, L95)</f>
        <v>0.33</v>
      </c>
      <c r="M5" s="87">
        <f t="shared" ref="M5:M13" si="5">AVERAGE(M23,M41,M77,M59, M95)</f>
        <v>0.61</v>
      </c>
      <c r="N5" s="87"/>
      <c r="O5" s="87">
        <f>AVERAGE(O23,O41,O77,O59, O95)</f>
        <v>0.33</v>
      </c>
      <c r="P5" s="87"/>
      <c r="Q5" s="87">
        <f t="shared" ref="Q5:Q13" si="6">AVERAGE(Q23,Q41,Q77,Q59, Q95)</f>
        <v>0.30333333333333334</v>
      </c>
      <c r="R5" s="68">
        <f>+AVERAGE(F5:Q5)</f>
        <v>0.80458333333333343</v>
      </c>
      <c r="S5" s="67">
        <f t="shared" ref="S5:S16" si="7">+MAX(F23:Q23, F41:Q41,F59:Q59, F77:Q77, F95:Q95)</f>
        <v>8.1999999999999993</v>
      </c>
      <c r="T5" s="30"/>
    </row>
    <row r="6" spans="1:21" ht="15.75" x14ac:dyDescent="0.25">
      <c r="A6" s="8" t="s">
        <v>21</v>
      </c>
      <c r="B6" s="13" t="s">
        <v>19</v>
      </c>
      <c r="C6" s="14">
        <f>AVERAGE(F6:Q6)</f>
        <v>0.7704791666666666</v>
      </c>
      <c r="D6" s="14"/>
      <c r="E6" s="15">
        <v>5</v>
      </c>
      <c r="F6" s="87"/>
      <c r="G6" s="87">
        <f t="shared" ref="G6" si="8">AVERAGE(G24,G42,G78,G60, G96)</f>
        <v>1.4849999999999999</v>
      </c>
      <c r="H6" s="87">
        <f t="shared" ref="H6" si="9">AVERAGE(H24,H42,H78,H60, H96)</f>
        <v>0.30049999999999999</v>
      </c>
      <c r="I6" s="87"/>
      <c r="J6" s="87">
        <f t="shared" ref="J6:K6" si="10">AVERAGE(J24,J42,J78,J60, J96)</f>
        <v>0.315</v>
      </c>
      <c r="K6" s="87">
        <f t="shared" si="10"/>
        <v>1.6199999999999999</v>
      </c>
      <c r="L6" s="87">
        <f t="shared" ref="L6" si="11">AVERAGE(L24,L42,L78,L60, L96)</f>
        <v>0.23</v>
      </c>
      <c r="M6" s="87">
        <f t="shared" si="5"/>
        <v>1.1000000000000001</v>
      </c>
      <c r="N6" s="87"/>
      <c r="O6" s="87">
        <f>AVERAGE(O24,O42,O78,O60, O96)</f>
        <v>0.23</v>
      </c>
      <c r="P6" s="87"/>
      <c r="Q6" s="87">
        <f t="shared" si="6"/>
        <v>0.8833333333333333</v>
      </c>
      <c r="R6" s="68">
        <f>+AVERAGE(F6:Q6)</f>
        <v>0.7704791666666666</v>
      </c>
      <c r="S6" s="67">
        <f t="shared" si="7"/>
        <v>4.5999999999999996</v>
      </c>
      <c r="T6" s="30"/>
      <c r="U6" s="30"/>
    </row>
    <row r="7" spans="1:21" ht="15.75" hidden="1" x14ac:dyDescent="0.25">
      <c r="A7" s="155" t="s">
        <v>22</v>
      </c>
      <c r="B7" s="156" t="s">
        <v>19</v>
      </c>
      <c r="C7" s="157">
        <f t="shared" ref="C7:C13" si="12">AVERAGE(F7:Q7)</f>
        <v>4.5082222222222219</v>
      </c>
      <c r="D7" s="157"/>
      <c r="E7" s="158"/>
      <c r="F7" s="160"/>
      <c r="G7" s="160">
        <f t="shared" ref="G7" si="13">AVERAGE(G25,G43,G79,G61, G97)</f>
        <v>8.6</v>
      </c>
      <c r="H7" s="160">
        <f t="shared" ref="H7" si="14">AVERAGE(H25,H43,H79,H61, H97)</f>
        <v>1</v>
      </c>
      <c r="I7" s="160"/>
      <c r="J7" s="160">
        <f t="shared" ref="J7:K7" si="15">AVERAGE(J25,J43,J79,J61, J97)</f>
        <v>1.0999999999999999E-2</v>
      </c>
      <c r="K7" s="160">
        <f t="shared" si="15"/>
        <v>10.795</v>
      </c>
      <c r="L7" s="160"/>
      <c r="M7" s="160">
        <f t="shared" si="5"/>
        <v>3.31</v>
      </c>
      <c r="N7" s="160"/>
      <c r="O7" s="160"/>
      <c r="P7" s="160"/>
      <c r="Q7" s="160">
        <f t="shared" si="6"/>
        <v>3.3333333333333335</v>
      </c>
      <c r="R7" s="68">
        <f t="shared" ref="R7:R13" si="16">+AVERAGE(F7:Q7)</f>
        <v>4.5082222222222219</v>
      </c>
      <c r="S7" s="67">
        <f t="shared" si="7"/>
        <v>20.6</v>
      </c>
      <c r="T7" s="30"/>
      <c r="U7" s="30"/>
    </row>
    <row r="8" spans="1:21" ht="15.75" hidden="1" x14ac:dyDescent="0.25">
      <c r="A8" s="155" t="s">
        <v>23</v>
      </c>
      <c r="B8" s="156" t="s">
        <v>19</v>
      </c>
      <c r="C8" s="157">
        <f t="shared" si="12"/>
        <v>0.5625</v>
      </c>
      <c r="D8" s="157"/>
      <c r="E8" s="161"/>
      <c r="F8" s="160"/>
      <c r="G8" s="160">
        <f t="shared" ref="G8" si="17">AVERAGE(G26,G44,G80,G62, G98)</f>
        <v>0.84000000000000008</v>
      </c>
      <c r="H8" s="160">
        <f t="shared" ref="H8" si="18">AVERAGE(H26,H44,H80,H62, H98)</f>
        <v>0.2</v>
      </c>
      <c r="I8" s="160"/>
      <c r="J8" s="160">
        <f t="shared" ref="J8:K8" si="19">AVERAGE(J26,J44,J80,J62, J98)</f>
        <v>0.21</v>
      </c>
      <c r="K8" s="160">
        <f t="shared" si="19"/>
        <v>1.2749999999999999</v>
      </c>
      <c r="L8" s="160"/>
      <c r="M8" s="160">
        <f t="shared" si="5"/>
        <v>0.54666666666666675</v>
      </c>
      <c r="N8" s="160"/>
      <c r="O8" s="160"/>
      <c r="P8" s="160"/>
      <c r="Q8" s="160">
        <f t="shared" si="6"/>
        <v>0.30333333333333334</v>
      </c>
      <c r="R8" s="68">
        <f t="shared" si="16"/>
        <v>0.5625</v>
      </c>
      <c r="S8" s="67">
        <f t="shared" si="7"/>
        <v>2.4</v>
      </c>
      <c r="T8" s="30"/>
      <c r="U8" s="30"/>
    </row>
    <row r="9" spans="1:21" ht="15.75" hidden="1" x14ac:dyDescent="0.25">
      <c r="A9" s="155" t="s">
        <v>24</v>
      </c>
      <c r="B9" s="156" t="s">
        <v>19</v>
      </c>
      <c r="C9" s="157">
        <f t="shared" si="12"/>
        <v>1.2233333333333334</v>
      </c>
      <c r="D9" s="157"/>
      <c r="E9" s="161"/>
      <c r="F9" s="160"/>
      <c r="G9" s="160">
        <f>AVERAGE(G27,G45,G81,G63, G99)</f>
        <v>0.72</v>
      </c>
      <c r="H9" s="160">
        <f t="shared" ref="H9" si="20">AVERAGE(H27,H45,H81,H63, H99)</f>
        <v>2.4</v>
      </c>
      <c r="I9" s="160"/>
      <c r="J9" s="160">
        <f t="shared" ref="J9:K9" si="21">AVERAGE(J27,J45,J81,J63, J99)</f>
        <v>0.13</v>
      </c>
      <c r="K9" s="160">
        <f t="shared" si="21"/>
        <v>3.0900000000000003</v>
      </c>
      <c r="L9" s="160"/>
      <c r="M9" s="160">
        <f t="shared" si="5"/>
        <v>0.5</v>
      </c>
      <c r="N9" s="160"/>
      <c r="O9" s="160"/>
      <c r="P9" s="160"/>
      <c r="Q9" s="160">
        <f t="shared" si="6"/>
        <v>0.5</v>
      </c>
      <c r="R9" s="68">
        <f t="shared" si="16"/>
        <v>1.2233333333333334</v>
      </c>
      <c r="S9" s="67">
        <f t="shared" si="7"/>
        <v>5.4</v>
      </c>
      <c r="T9" s="30"/>
      <c r="U9" s="30"/>
    </row>
    <row r="10" spans="1:21" ht="15.75" hidden="1" x14ac:dyDescent="0.25">
      <c r="A10" s="155" t="s">
        <v>25</v>
      </c>
      <c r="B10" s="156" t="s">
        <v>19</v>
      </c>
      <c r="C10" s="157">
        <f t="shared" si="12"/>
        <v>0.90027777777777773</v>
      </c>
      <c r="D10" s="157"/>
      <c r="E10" s="161"/>
      <c r="F10" s="160"/>
      <c r="G10" s="160">
        <f t="shared" ref="G10" si="22">AVERAGE(G28,G46,G82,G64, G100)</f>
        <v>1.44</v>
      </c>
      <c r="H10" s="160">
        <f t="shared" ref="H10" si="23">AVERAGE(H28,H46,H82,H64, H100)</f>
        <v>0.2</v>
      </c>
      <c r="I10" s="160"/>
      <c r="J10" s="160">
        <f t="shared" ref="J10:K10" si="24">AVERAGE(J28,J46,J82,J64, J100)</f>
        <v>0.21</v>
      </c>
      <c r="K10" s="160">
        <f t="shared" si="24"/>
        <v>2.2750000000000004</v>
      </c>
      <c r="L10" s="160"/>
      <c r="M10" s="160">
        <f t="shared" si="5"/>
        <v>0.79</v>
      </c>
      <c r="N10" s="160"/>
      <c r="O10" s="160"/>
      <c r="P10" s="160"/>
      <c r="Q10" s="160">
        <f t="shared" si="6"/>
        <v>0.48666666666666664</v>
      </c>
      <c r="R10" s="68">
        <f t="shared" si="16"/>
        <v>0.90027777777777773</v>
      </c>
      <c r="S10" s="67">
        <f t="shared" si="7"/>
        <v>4.4000000000000004</v>
      </c>
      <c r="T10" s="30"/>
      <c r="U10" s="30"/>
    </row>
    <row r="11" spans="1:21" ht="15.75" hidden="1" x14ac:dyDescent="0.25">
      <c r="A11" s="155" t="s">
        <v>26</v>
      </c>
      <c r="B11" s="156" t="s">
        <v>19</v>
      </c>
      <c r="C11" s="157">
        <f t="shared" si="12"/>
        <v>1.4269444444444443</v>
      </c>
      <c r="D11" s="157"/>
      <c r="E11" s="161"/>
      <c r="F11" s="160"/>
      <c r="G11" s="160">
        <f t="shared" ref="G11" si="25">AVERAGE(G29,G47,G83,G65, G101)</f>
        <v>2.2199999999999998</v>
      </c>
      <c r="H11" s="160">
        <f t="shared" ref="H11" si="26">AVERAGE(H29,H47,H83,H65, H101)</f>
        <v>1.7</v>
      </c>
      <c r="I11" s="160"/>
      <c r="J11" s="160">
        <f t="shared" ref="J11:K11" si="27">AVERAGE(J29,J47,J83,J65, J101)</f>
        <v>0.31</v>
      </c>
      <c r="K11" s="160">
        <f t="shared" si="27"/>
        <v>3.355</v>
      </c>
      <c r="L11" s="160"/>
      <c r="M11" s="160">
        <f t="shared" si="5"/>
        <v>0.63666666666666671</v>
      </c>
      <c r="N11" s="160"/>
      <c r="O11" s="160"/>
      <c r="P11" s="160"/>
      <c r="Q11" s="160">
        <f t="shared" si="6"/>
        <v>0.34</v>
      </c>
      <c r="R11" s="68">
        <f t="shared" si="16"/>
        <v>1.4269444444444443</v>
      </c>
      <c r="S11" s="67">
        <f t="shared" si="7"/>
        <v>6.5</v>
      </c>
      <c r="T11" s="30"/>
      <c r="U11" s="30"/>
    </row>
    <row r="12" spans="1:21" ht="15.75" hidden="1" x14ac:dyDescent="0.25">
      <c r="A12" s="155" t="s">
        <v>27</v>
      </c>
      <c r="B12" s="156" t="s">
        <v>19</v>
      </c>
      <c r="C12" s="157">
        <f t="shared" si="12"/>
        <v>2.181111111111111</v>
      </c>
      <c r="D12" s="157"/>
      <c r="E12" s="161"/>
      <c r="F12" s="160"/>
      <c r="G12" s="160">
        <f t="shared" ref="G12" si="28">AVERAGE(G30,G48,G84,G66, G102)</f>
        <v>3.0500000000000003</v>
      </c>
      <c r="H12" s="160">
        <f t="shared" ref="H12" si="29">AVERAGE(H30,H48,H84,H66, H102)</f>
        <v>4.2</v>
      </c>
      <c r="I12" s="160"/>
      <c r="J12" s="160">
        <f t="shared" ref="J12:K12" si="30">AVERAGE(J30,J48,J84,J66, J102)</f>
        <v>0.94</v>
      </c>
      <c r="K12" s="160">
        <f t="shared" si="30"/>
        <v>4.03</v>
      </c>
      <c r="L12" s="160"/>
      <c r="M12" s="160">
        <f t="shared" si="5"/>
        <v>0.47666666666666674</v>
      </c>
      <c r="N12" s="160"/>
      <c r="O12" s="160"/>
      <c r="P12" s="160"/>
      <c r="Q12" s="160">
        <f t="shared" si="6"/>
        <v>0.39000000000000007</v>
      </c>
      <c r="R12" s="68">
        <f t="shared" si="16"/>
        <v>2.181111111111111</v>
      </c>
      <c r="S12" s="67">
        <f t="shared" si="7"/>
        <v>7.6</v>
      </c>
      <c r="T12" s="30"/>
      <c r="U12" s="30"/>
    </row>
    <row r="13" spans="1:21" ht="15.75" hidden="1" x14ac:dyDescent="0.25">
      <c r="A13" s="155" t="s">
        <v>28</v>
      </c>
      <c r="B13" s="156" t="s">
        <v>19</v>
      </c>
      <c r="C13" s="157">
        <f t="shared" si="12"/>
        <v>1.2499999999999998</v>
      </c>
      <c r="D13" s="157"/>
      <c r="E13" s="161"/>
      <c r="F13" s="160"/>
      <c r="G13" s="160">
        <f t="shared" ref="G13" si="31">AVERAGE(G31,G49,G85,G67, G103)</f>
        <v>2</v>
      </c>
      <c r="H13" s="160">
        <f t="shared" ref="H13" si="32">AVERAGE(H31,H49,H85,H67, H103)</f>
        <v>1.4</v>
      </c>
      <c r="I13" s="160"/>
      <c r="J13" s="160">
        <f t="shared" ref="J13:K13" si="33">AVERAGE(J31,J49,J85,J67, J103)</f>
        <v>0</v>
      </c>
      <c r="K13" s="160">
        <f t="shared" si="33"/>
        <v>2.0300000000000002</v>
      </c>
      <c r="L13" s="160"/>
      <c r="M13" s="160">
        <f t="shared" si="5"/>
        <v>1.51</v>
      </c>
      <c r="N13" s="160"/>
      <c r="O13" s="160"/>
      <c r="P13" s="160"/>
      <c r="Q13" s="160">
        <f t="shared" si="6"/>
        <v>0.55999999999999994</v>
      </c>
      <c r="R13" s="68">
        <f t="shared" si="16"/>
        <v>1.2499999999999998</v>
      </c>
      <c r="S13" s="67">
        <f t="shared" si="7"/>
        <v>3.8</v>
      </c>
    </row>
    <row r="14" spans="1:21" ht="15.75" x14ac:dyDescent="0.25">
      <c r="A14" s="8" t="s">
        <v>29</v>
      </c>
      <c r="B14" s="13" t="s">
        <v>30</v>
      </c>
      <c r="C14" s="14">
        <f>AVERAGE(F14:Q14)</f>
        <v>0.26800000000000002</v>
      </c>
      <c r="D14" s="14"/>
      <c r="E14" s="37">
        <v>0.3</v>
      </c>
      <c r="F14" s="87">
        <f t="shared" ref="F14" si="34">AVERAGE(F32,F50,F86,F68, F104)</f>
        <v>0.14000000000000001</v>
      </c>
      <c r="G14" s="87"/>
      <c r="H14" s="87"/>
      <c r="I14" s="87"/>
      <c r="J14" s="87">
        <f>AVERAGE(J32,J50,J86,J68, J104)</f>
        <v>0.12</v>
      </c>
      <c r="K14" s="87">
        <f t="shared" ref="K14" si="35">AVERAGE(K32,K50,K86,K68, K104)</f>
        <v>0.20200000000000004</v>
      </c>
      <c r="L14" s="87"/>
      <c r="M14" s="87"/>
      <c r="N14" s="87"/>
      <c r="O14" s="87">
        <f t="shared" ref="O14" si="36">AVERAGE(O32,O50,O86,O68, O104)</f>
        <v>0.61</v>
      </c>
      <c r="P14" s="87"/>
      <c r="Q14" s="87"/>
      <c r="R14" s="206">
        <f>+AVERAGE(F14:Q14)/1000000</f>
        <v>2.6800000000000002E-7</v>
      </c>
      <c r="S14" s="67">
        <f>+MAX(F32:Q32, F50:Q50,F68:Q68, F86:Q86, F104:Q104)</f>
        <v>0.61</v>
      </c>
    </row>
    <row r="15" spans="1:21" ht="15.75" x14ac:dyDescent="0.25">
      <c r="A15" s="8" t="s">
        <v>31</v>
      </c>
      <c r="B15" s="13" t="s">
        <v>19</v>
      </c>
      <c r="C15" s="14">
        <f>AVERAGE(F15:Q15)</f>
        <v>6.5348541666666664</v>
      </c>
      <c r="D15" s="14">
        <f>MAXA(F15:Q15)</f>
        <v>11.889999999999999</v>
      </c>
      <c r="E15" s="15">
        <v>30</v>
      </c>
      <c r="F15" s="87"/>
      <c r="G15" s="87">
        <f t="shared" ref="G15" si="37">AVERAGE(G33,G51,G87,G69, G105)</f>
        <v>11.600000000000001</v>
      </c>
      <c r="H15" s="87">
        <f t="shared" ref="H15" si="38">AVERAGE(H33,H51,H87,H69, H105)</f>
        <v>1.95</v>
      </c>
      <c r="I15" s="87"/>
      <c r="J15" s="87">
        <f t="shared" ref="J15:K15" si="39">AVERAGE(J33,J51,J87,J69, J105)</f>
        <v>9.2805</v>
      </c>
      <c r="K15" s="87">
        <f t="shared" si="39"/>
        <v>11.889999999999999</v>
      </c>
      <c r="L15" s="87">
        <f t="shared" ref="L15" si="40">AVERAGE(L33,L51,L87,L69, L105)</f>
        <v>4.3</v>
      </c>
      <c r="M15" s="87">
        <f>AVERAGE(M33,M51,M87,M69, M105)</f>
        <v>4.335</v>
      </c>
      <c r="N15" s="87"/>
      <c r="O15" s="87">
        <f>AVERAGE(O33,O51,O87,O69, O105)</f>
        <v>4.3</v>
      </c>
      <c r="P15" s="87"/>
      <c r="Q15" s="87">
        <f>AVERAGE(Q33,Q51,Q87,Q69, Q105)</f>
        <v>4.6233333333333322</v>
      </c>
      <c r="R15" s="68">
        <f>+AVERAGE(F15:Q15)</f>
        <v>6.5348541666666664</v>
      </c>
      <c r="S15" s="67">
        <f t="shared" si="7"/>
        <v>32.799999999999997</v>
      </c>
    </row>
    <row r="16" spans="1:21" ht="15.75" x14ac:dyDescent="0.25">
      <c r="A16" s="175" t="s">
        <v>32</v>
      </c>
      <c r="B16" s="169" t="s">
        <v>19</v>
      </c>
      <c r="C16" s="174">
        <f>AVERAGE(F16:Q16)</f>
        <v>3.1003124999999998</v>
      </c>
      <c r="D16" s="174">
        <f>MAXA(F16:Q16)</f>
        <v>7.27</v>
      </c>
      <c r="E16" s="170">
        <v>80</v>
      </c>
      <c r="F16" s="105"/>
      <c r="G16" s="105">
        <f t="shared" ref="G16" si="41">AVERAGE(G34,G52,G88,G70, G106)</f>
        <v>7.27</v>
      </c>
      <c r="H16" s="105">
        <f>AVERAGE(H34,H52,H88,H70, H106)</f>
        <v>3.7050000000000005</v>
      </c>
      <c r="I16" s="105"/>
      <c r="J16" s="105">
        <f>AVERAGE(J34,J52,J88,J70, J106)</f>
        <v>0.995</v>
      </c>
      <c r="K16" s="105">
        <f>AVERAGE(K34,K52,K88,K70, K106)</f>
        <v>6.71</v>
      </c>
      <c r="L16" s="105">
        <f t="shared" ref="L16" si="42">AVERAGE(L34,L52,L88,L70, L106)</f>
        <v>0.74</v>
      </c>
      <c r="M16" s="105">
        <f>AVERAGE(M34,M52,M88,M70, M106)</f>
        <v>4.0925000000000002</v>
      </c>
      <c r="N16" s="105"/>
      <c r="O16" s="105">
        <f>AVERAGE(O34,O52,O88,O70, O106)</f>
        <v>0</v>
      </c>
      <c r="P16" s="105"/>
      <c r="Q16" s="105">
        <f>AVERAGE(Q34,Q52,Q88,Q70, Q106)</f>
        <v>1.2899999999999998</v>
      </c>
      <c r="R16" s="68">
        <f>+AVERAGE(F16:Q16)</f>
        <v>3.1003124999999998</v>
      </c>
      <c r="S16" s="67">
        <f t="shared" si="7"/>
        <v>17.7</v>
      </c>
    </row>
    <row r="17" spans="1:21" ht="15.75" x14ac:dyDescent="0.25">
      <c r="A17" s="10" t="s">
        <v>132</v>
      </c>
      <c r="B17" s="13" t="s">
        <v>131</v>
      </c>
      <c r="C17" s="14"/>
      <c r="D17" s="14"/>
      <c r="E17" s="15"/>
      <c r="F17" s="16"/>
      <c r="G17" s="16"/>
      <c r="H17" s="16">
        <f>AVERAGE(H35,H53,H89,H71, H107)</f>
        <v>44707.1</v>
      </c>
      <c r="I17" s="16"/>
      <c r="J17" s="16"/>
      <c r="K17" s="16">
        <f>AVERAGE(K35,K53,K89,K71, K107)</f>
        <v>50323.799999999996</v>
      </c>
      <c r="L17" s="16"/>
      <c r="M17" s="16">
        <f>AVERAGE(M35,M53,M89,M71, M107)</f>
        <v>37641.800000000003</v>
      </c>
      <c r="N17" s="16"/>
      <c r="O17" s="16"/>
      <c r="P17" s="16"/>
      <c r="Q17" s="16">
        <f>AVERAGE(Q35,Q53,Q89,Q71, Q107)</f>
        <v>42160.066666666666</v>
      </c>
      <c r="R17" s="176">
        <f>+AVERAGE(F17:Q17)</f>
        <v>43708.191666666666</v>
      </c>
      <c r="S17" s="67">
        <f t="shared" ref="S17" si="43">+MAX(F35:Q35, F53:Q53,F71:Q71, F89:Q89, F107:Q107)</f>
        <v>56689</v>
      </c>
    </row>
    <row r="18" spans="1:21" ht="16.5" thickBot="1" x14ac:dyDescent="0.3">
      <c r="A18" s="10" t="s">
        <v>134</v>
      </c>
      <c r="B18" s="13"/>
      <c r="C18" s="14"/>
      <c r="D18" s="14"/>
      <c r="E18" s="15"/>
      <c r="F18" s="16"/>
      <c r="G18" s="16"/>
      <c r="H18" s="16">
        <f>AVERAGE(H36,H54,H90,H72, H108)</f>
        <v>48.024999999999999</v>
      </c>
      <c r="I18" s="16"/>
      <c r="J18" s="16"/>
      <c r="K18" s="16">
        <f>AVERAGE(K36,K54,K90,K72, K108)</f>
        <v>49.666666666666664</v>
      </c>
      <c r="L18" s="16"/>
      <c r="M18" s="16">
        <f>AVERAGE(M36,M54,M90,M72, M108)</f>
        <v>49</v>
      </c>
      <c r="N18" s="16"/>
      <c r="O18" s="16"/>
      <c r="P18" s="16"/>
      <c r="Q18" s="16">
        <f>AVERAGE(Q36,Q54,Q90,Q72, Q108)</f>
        <v>48.699999999999996</v>
      </c>
      <c r="R18" s="176">
        <f>+AVERAGE(F18:Q18)</f>
        <v>48.847916666666663</v>
      </c>
      <c r="S18" s="138"/>
    </row>
    <row r="19" spans="1:21" ht="23.25" x14ac:dyDescent="0.35">
      <c r="A19" s="201" t="s">
        <v>72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6"/>
      <c r="S19" s="27"/>
    </row>
    <row r="20" spans="1:21" ht="15.75" x14ac:dyDescent="0.25">
      <c r="A20" s="18" t="s">
        <v>11</v>
      </c>
      <c r="B20" s="13" t="s">
        <v>12</v>
      </c>
      <c r="C20" s="13" t="s">
        <v>13</v>
      </c>
      <c r="D20" s="13" t="s">
        <v>14</v>
      </c>
      <c r="E20" s="13" t="s">
        <v>15</v>
      </c>
      <c r="F20" s="13" t="s">
        <v>0</v>
      </c>
      <c r="G20" s="13" t="s">
        <v>9</v>
      </c>
      <c r="H20" s="13" t="s">
        <v>7</v>
      </c>
      <c r="I20" s="13" t="s">
        <v>1</v>
      </c>
      <c r="J20" s="13" t="s">
        <v>8</v>
      </c>
      <c r="K20" s="13" t="s">
        <v>5</v>
      </c>
      <c r="L20" s="13" t="s">
        <v>2</v>
      </c>
      <c r="M20" s="13" t="s">
        <v>16</v>
      </c>
      <c r="N20" s="13" t="s">
        <v>10</v>
      </c>
      <c r="O20" s="13" t="s">
        <v>3</v>
      </c>
      <c r="P20" s="13" t="s">
        <v>17</v>
      </c>
      <c r="Q20" s="13" t="s">
        <v>6</v>
      </c>
      <c r="R20" s="1"/>
    </row>
    <row r="21" spans="1:21" ht="15.75" x14ac:dyDescent="0.25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2"/>
      <c r="L21" s="10"/>
      <c r="M21" s="10"/>
      <c r="N21" s="10"/>
      <c r="O21" s="10"/>
      <c r="P21" s="10"/>
      <c r="Q21" s="10"/>
      <c r="R21" s="22" t="s">
        <v>43</v>
      </c>
      <c r="S21" s="23" t="s">
        <v>42</v>
      </c>
      <c r="T21" s="30"/>
    </row>
    <row r="22" spans="1:21" ht="15.75" x14ac:dyDescent="0.25">
      <c r="A22" s="8" t="s">
        <v>18</v>
      </c>
      <c r="B22" s="13" t="s">
        <v>19</v>
      </c>
      <c r="C22" s="14">
        <f>AVERAGE(F22:Q22)</f>
        <v>1.02</v>
      </c>
      <c r="D22" s="14"/>
      <c r="E22" s="15">
        <v>10</v>
      </c>
      <c r="F22" s="83"/>
      <c r="G22" s="109">
        <v>0.2</v>
      </c>
      <c r="H22" s="87"/>
      <c r="I22" s="109"/>
      <c r="J22" s="109"/>
      <c r="K22" s="109">
        <v>0.48</v>
      </c>
      <c r="L22" s="109"/>
      <c r="M22" s="93">
        <v>1.4</v>
      </c>
      <c r="N22" s="86"/>
      <c r="O22" s="86"/>
      <c r="P22" s="86"/>
      <c r="Q22" s="111">
        <v>2</v>
      </c>
      <c r="R22" s="68">
        <f>+AVERAGE(F22:Q22)</f>
        <v>1.02</v>
      </c>
      <c r="S22" s="67">
        <f t="shared" ref="S22:S31" si="44">+MAX(F22:Q22)</f>
        <v>2</v>
      </c>
      <c r="T22" s="30"/>
    </row>
    <row r="23" spans="1:21" ht="15.75" x14ac:dyDescent="0.25">
      <c r="A23" s="8" t="s">
        <v>20</v>
      </c>
      <c r="B23" s="13" t="s">
        <v>19</v>
      </c>
      <c r="C23" s="14">
        <f>AVERAGE(F23:Q23)</f>
        <v>0.22500000000000001</v>
      </c>
      <c r="D23" s="14"/>
      <c r="E23" s="15">
        <v>5</v>
      </c>
      <c r="F23" s="83"/>
      <c r="G23" s="88">
        <v>0.38</v>
      </c>
      <c r="H23" s="87"/>
      <c r="I23" s="88"/>
      <c r="J23" s="88"/>
      <c r="K23" s="109">
        <v>0.15</v>
      </c>
      <c r="L23" s="88"/>
      <c r="M23" s="93">
        <v>0.15</v>
      </c>
      <c r="N23" s="86"/>
      <c r="O23" s="86"/>
      <c r="P23" s="86"/>
      <c r="Q23" s="89">
        <v>0.22</v>
      </c>
      <c r="R23" s="68">
        <f t="shared" ref="R23:R36" si="45">+AVERAGE(F23:Q23)</f>
        <v>0.22500000000000001</v>
      </c>
      <c r="S23" s="67">
        <f t="shared" si="44"/>
        <v>0.38</v>
      </c>
      <c r="T23" s="30"/>
    </row>
    <row r="24" spans="1:21" ht="15.75" x14ac:dyDescent="0.25">
      <c r="A24" s="8" t="s">
        <v>21</v>
      </c>
      <c r="B24" s="13" t="s">
        <v>19</v>
      </c>
      <c r="C24" s="14">
        <f>AVERAGE(F24:Q24)</f>
        <v>0.35250000000000004</v>
      </c>
      <c r="D24" s="14"/>
      <c r="E24" s="15">
        <v>5</v>
      </c>
      <c r="F24" s="83"/>
      <c r="G24" s="88">
        <v>0.67</v>
      </c>
      <c r="H24" s="87"/>
      <c r="I24" s="88"/>
      <c r="J24" s="88"/>
      <c r="K24" s="109">
        <v>0.03</v>
      </c>
      <c r="L24" s="88"/>
      <c r="M24" s="93">
        <v>0.38</v>
      </c>
      <c r="N24" s="86"/>
      <c r="O24" s="86"/>
      <c r="P24" s="86"/>
      <c r="Q24" s="89">
        <v>0.33</v>
      </c>
      <c r="R24" s="68">
        <f t="shared" si="45"/>
        <v>0.35250000000000004</v>
      </c>
      <c r="S24" s="67">
        <f t="shared" si="44"/>
        <v>0.67</v>
      </c>
      <c r="T24" s="30"/>
      <c r="U24" s="30"/>
    </row>
    <row r="25" spans="1:21" ht="15.75" hidden="1" x14ac:dyDescent="0.25">
      <c r="A25" s="8" t="s">
        <v>22</v>
      </c>
      <c r="B25" s="13" t="s">
        <v>19</v>
      </c>
      <c r="C25" s="14">
        <f t="shared" ref="C25:C31" si="46">AVERAGE(F25:Q25)</f>
        <v>2.5225</v>
      </c>
      <c r="D25" s="14"/>
      <c r="E25" s="15"/>
      <c r="F25" s="83"/>
      <c r="G25" s="88">
        <v>3.2</v>
      </c>
      <c r="H25" s="87"/>
      <c r="I25" s="88"/>
      <c r="J25" s="88"/>
      <c r="K25" s="109">
        <v>0.99</v>
      </c>
      <c r="L25" s="88"/>
      <c r="M25" s="93">
        <v>1.6</v>
      </c>
      <c r="N25" s="86"/>
      <c r="O25" s="86"/>
      <c r="P25" s="86"/>
      <c r="Q25" s="89">
        <v>4.3</v>
      </c>
      <c r="R25" s="68">
        <f t="shared" si="45"/>
        <v>2.5225</v>
      </c>
      <c r="S25" s="67">
        <f t="shared" si="44"/>
        <v>4.3</v>
      </c>
      <c r="T25" s="30"/>
      <c r="U25" s="30"/>
    </row>
    <row r="26" spans="1:21" ht="15.75" hidden="1" x14ac:dyDescent="0.25">
      <c r="A26" s="8" t="s">
        <v>23</v>
      </c>
      <c r="B26" s="13" t="s">
        <v>19</v>
      </c>
      <c r="C26" s="14">
        <f t="shared" si="46"/>
        <v>0.22500000000000001</v>
      </c>
      <c r="D26" s="14"/>
      <c r="E26" s="17"/>
      <c r="F26" s="83"/>
      <c r="G26" s="88">
        <v>0.38</v>
      </c>
      <c r="H26" s="87"/>
      <c r="I26" s="88"/>
      <c r="J26" s="88"/>
      <c r="K26" s="109">
        <v>0.15</v>
      </c>
      <c r="L26" s="88"/>
      <c r="M26" s="93">
        <v>0.15</v>
      </c>
      <c r="N26" s="86"/>
      <c r="O26" s="86"/>
      <c r="P26" s="86"/>
      <c r="Q26" s="89">
        <v>0.22</v>
      </c>
      <c r="R26" s="68">
        <f t="shared" si="45"/>
        <v>0.22500000000000001</v>
      </c>
      <c r="S26" s="67">
        <f t="shared" si="44"/>
        <v>0.38</v>
      </c>
      <c r="T26" s="30"/>
      <c r="U26" s="30"/>
    </row>
    <row r="27" spans="1:21" ht="15.75" hidden="1" x14ac:dyDescent="0.25">
      <c r="A27" s="8" t="s">
        <v>24</v>
      </c>
      <c r="B27" s="13" t="s">
        <v>19</v>
      </c>
      <c r="C27" s="14">
        <f t="shared" si="46"/>
        <v>0.45749999999999996</v>
      </c>
      <c r="D27" s="14"/>
      <c r="E27" s="17"/>
      <c r="F27" s="83"/>
      <c r="G27" s="88">
        <v>0.68</v>
      </c>
      <c r="H27" s="87"/>
      <c r="I27" s="88"/>
      <c r="J27" s="88"/>
      <c r="K27" s="109">
        <v>0.78</v>
      </c>
      <c r="L27" s="88"/>
      <c r="M27" s="93">
        <v>0.15</v>
      </c>
      <c r="N27" s="86"/>
      <c r="O27" s="86"/>
      <c r="P27" s="86"/>
      <c r="Q27" s="89">
        <v>0.22</v>
      </c>
      <c r="R27" s="68">
        <f t="shared" si="45"/>
        <v>0.45749999999999996</v>
      </c>
      <c r="S27" s="67">
        <f t="shared" si="44"/>
        <v>0.78</v>
      </c>
      <c r="T27" s="30"/>
      <c r="U27" s="30"/>
    </row>
    <row r="28" spans="1:21" ht="15.75" hidden="1" x14ac:dyDescent="0.25">
      <c r="A28" s="8" t="s">
        <v>25</v>
      </c>
      <c r="B28" s="13" t="s">
        <v>19</v>
      </c>
      <c r="C28" s="14">
        <f t="shared" si="46"/>
        <v>0.22500000000000001</v>
      </c>
      <c r="D28" s="14"/>
      <c r="E28" s="17"/>
      <c r="F28" s="83"/>
      <c r="G28" s="88">
        <v>0.38</v>
      </c>
      <c r="H28" s="87"/>
      <c r="I28" s="88"/>
      <c r="J28" s="88"/>
      <c r="K28" s="109">
        <v>0.15</v>
      </c>
      <c r="L28" s="88"/>
      <c r="M28" s="93">
        <v>0.15</v>
      </c>
      <c r="N28" s="86"/>
      <c r="O28" s="86"/>
      <c r="P28" s="86"/>
      <c r="Q28" s="89">
        <v>0.22</v>
      </c>
      <c r="R28" s="68">
        <f t="shared" si="45"/>
        <v>0.22500000000000001</v>
      </c>
      <c r="S28" s="67">
        <f t="shared" si="44"/>
        <v>0.38</v>
      </c>
      <c r="T28" s="30"/>
      <c r="U28" s="30"/>
    </row>
    <row r="29" spans="1:21" ht="15.75" hidden="1" x14ac:dyDescent="0.25">
      <c r="A29" s="8" t="s">
        <v>26</v>
      </c>
      <c r="B29" s="13" t="s">
        <v>19</v>
      </c>
      <c r="C29" s="14">
        <f t="shared" si="46"/>
        <v>0.30499999999999999</v>
      </c>
      <c r="D29" s="14"/>
      <c r="E29" s="17"/>
      <c r="F29" s="83"/>
      <c r="G29" s="88">
        <v>0.54</v>
      </c>
      <c r="H29" s="87"/>
      <c r="I29" s="87"/>
      <c r="J29" s="87"/>
      <c r="K29" s="109">
        <v>0.21</v>
      </c>
      <c r="L29" s="87"/>
      <c r="M29" s="93">
        <v>0.16</v>
      </c>
      <c r="N29" s="86"/>
      <c r="O29" s="86"/>
      <c r="P29" s="86"/>
      <c r="Q29" s="90">
        <v>0.31</v>
      </c>
      <c r="R29" s="68">
        <f t="shared" si="45"/>
        <v>0.30499999999999999</v>
      </c>
      <c r="S29" s="67">
        <f t="shared" si="44"/>
        <v>0.54</v>
      </c>
      <c r="T29" s="30"/>
      <c r="U29" s="30"/>
    </row>
    <row r="30" spans="1:21" ht="15.75" hidden="1" x14ac:dyDescent="0.25">
      <c r="A30" s="8" t="s">
        <v>27</v>
      </c>
      <c r="B30" s="13" t="s">
        <v>19</v>
      </c>
      <c r="C30" s="14">
        <f t="shared" si="46"/>
        <v>0.53249999999999997</v>
      </c>
      <c r="D30" s="14"/>
      <c r="E30" s="17"/>
      <c r="F30" s="83"/>
      <c r="G30" s="88">
        <v>1.2</v>
      </c>
      <c r="H30" s="87"/>
      <c r="I30" s="87"/>
      <c r="J30" s="87"/>
      <c r="K30" s="109">
        <v>0.46</v>
      </c>
      <c r="L30" s="87"/>
      <c r="M30" s="93">
        <v>0.13</v>
      </c>
      <c r="N30" s="86"/>
      <c r="O30" s="86"/>
      <c r="P30" s="86"/>
      <c r="Q30" s="90">
        <v>0.34</v>
      </c>
      <c r="R30" s="68">
        <f t="shared" si="45"/>
        <v>0.53249999999999997</v>
      </c>
      <c r="S30" s="67">
        <f t="shared" si="44"/>
        <v>1.2</v>
      </c>
      <c r="T30" s="30"/>
      <c r="U30" s="30"/>
    </row>
    <row r="31" spans="1:21" ht="15.75" hidden="1" x14ac:dyDescent="0.25">
      <c r="A31" s="8" t="s">
        <v>28</v>
      </c>
      <c r="B31" s="13" t="s">
        <v>19</v>
      </c>
      <c r="C31" s="14">
        <f t="shared" si="46"/>
        <v>0.62000000000000011</v>
      </c>
      <c r="D31" s="14"/>
      <c r="E31" s="17"/>
      <c r="F31" s="83"/>
      <c r="G31" s="88">
        <v>1.8</v>
      </c>
      <c r="H31" s="87"/>
      <c r="I31" s="88"/>
      <c r="J31" s="88"/>
      <c r="K31" s="88">
        <v>0.46</v>
      </c>
      <c r="L31" s="88"/>
      <c r="M31" s="93">
        <v>0.2</v>
      </c>
      <c r="N31" s="86"/>
      <c r="O31" s="86"/>
      <c r="P31" s="86"/>
      <c r="Q31" s="90">
        <v>0.02</v>
      </c>
      <c r="R31" s="68">
        <f t="shared" si="45"/>
        <v>0.62000000000000011</v>
      </c>
      <c r="S31" s="67">
        <f t="shared" si="44"/>
        <v>1.8</v>
      </c>
    </row>
    <row r="32" spans="1:21" ht="15.75" x14ac:dyDescent="0.25">
      <c r="A32" s="8" t="s">
        <v>29</v>
      </c>
      <c r="B32" s="13" t="s">
        <v>30</v>
      </c>
      <c r="C32" s="14">
        <f>AVERAGE(F32:Q32)</f>
        <v>0.22900000000000001</v>
      </c>
      <c r="D32" s="14"/>
      <c r="E32" s="37">
        <v>0.3</v>
      </c>
      <c r="F32" s="91">
        <v>0.14000000000000001</v>
      </c>
      <c r="G32" s="87"/>
      <c r="H32" s="87"/>
      <c r="I32" s="87"/>
      <c r="J32" s="108"/>
      <c r="K32" s="108">
        <v>0.318</v>
      </c>
      <c r="L32" s="87"/>
      <c r="M32" s="87"/>
      <c r="N32" s="87"/>
      <c r="O32" s="87"/>
      <c r="P32" s="87"/>
      <c r="Q32" s="90"/>
      <c r="R32" s="115">
        <f>+AVERAGE(F32:Q32)/1000000</f>
        <v>2.29E-7</v>
      </c>
      <c r="S32" s="67">
        <f>+MAX(F32:Q32)/1000000</f>
        <v>3.1800000000000002E-7</v>
      </c>
    </row>
    <row r="33" spans="1:21" ht="15.75" x14ac:dyDescent="0.25">
      <c r="A33" s="8" t="s">
        <v>31</v>
      </c>
      <c r="B33" s="13" t="s">
        <v>19</v>
      </c>
      <c r="C33" s="14">
        <f>AVERAGE(F33:Q33)</f>
        <v>3.4299999999999993</v>
      </c>
      <c r="D33" s="14">
        <f>MAXA(F33:Q33)</f>
        <v>4.9599999999999991</v>
      </c>
      <c r="E33" s="15">
        <v>30</v>
      </c>
      <c r="F33" s="83"/>
      <c r="G33" s="104">
        <f>SUM(G25:G28)</f>
        <v>4.6399999999999997</v>
      </c>
      <c r="H33" s="88"/>
      <c r="I33" s="88"/>
      <c r="J33" s="88"/>
      <c r="K33" s="88">
        <f>SUM(K25:K28)</f>
        <v>2.0699999999999998</v>
      </c>
      <c r="L33" s="88"/>
      <c r="M33" s="88">
        <f t="shared" ref="M33:Q33" si="47">SUM(M25:M28)</f>
        <v>2.0499999999999998</v>
      </c>
      <c r="N33" s="88"/>
      <c r="O33" s="88"/>
      <c r="P33" s="88"/>
      <c r="Q33" s="89">
        <f t="shared" si="47"/>
        <v>4.9599999999999991</v>
      </c>
      <c r="R33" s="68">
        <f t="shared" si="45"/>
        <v>3.4299999999999993</v>
      </c>
      <c r="S33" s="67">
        <f>+MAX(F33:Q33)</f>
        <v>4.9599999999999991</v>
      </c>
    </row>
    <row r="34" spans="1:21" ht="15.75" x14ac:dyDescent="0.25">
      <c r="A34" s="175" t="s">
        <v>32</v>
      </c>
      <c r="B34" s="169" t="s">
        <v>19</v>
      </c>
      <c r="C34" s="174">
        <f>AVERAGE(F34:Q34)</f>
        <v>1.4575</v>
      </c>
      <c r="D34" s="174">
        <f>MAXA(F34:Q34)</f>
        <v>3.54</v>
      </c>
      <c r="E34" s="170">
        <v>80</v>
      </c>
      <c r="F34"/>
      <c r="G34" s="174">
        <f>SUM(G29:G31)</f>
        <v>3.54</v>
      </c>
      <c r="H34" s="104"/>
      <c r="I34" s="104"/>
      <c r="J34" s="104"/>
      <c r="K34" s="104">
        <f t="shared" ref="K34:Q34" si="48">SUM(K29:K31)</f>
        <v>1.1300000000000001</v>
      </c>
      <c r="L34" s="104"/>
      <c r="M34" s="104">
        <f t="shared" si="48"/>
        <v>0.49000000000000005</v>
      </c>
      <c r="N34" s="104"/>
      <c r="O34" s="104"/>
      <c r="P34" s="104"/>
      <c r="Q34" s="203">
        <f t="shared" si="48"/>
        <v>0.67</v>
      </c>
      <c r="R34" s="68">
        <f t="shared" si="45"/>
        <v>1.4575</v>
      </c>
      <c r="S34" s="67">
        <f>+MAX(F34:Q34)</f>
        <v>3.54</v>
      </c>
    </row>
    <row r="35" spans="1:21" ht="15.75" x14ac:dyDescent="0.25">
      <c r="A35" s="10" t="s">
        <v>132</v>
      </c>
      <c r="B35" s="2"/>
      <c r="C35" s="2"/>
      <c r="D35" s="2"/>
      <c r="E35" s="2"/>
      <c r="F35" s="204"/>
      <c r="G35" s="204">
        <v>45130</v>
      </c>
      <c r="H35" s="204"/>
      <c r="I35" s="204"/>
      <c r="J35" s="204"/>
      <c r="K35" s="204">
        <v>49694.400000000001</v>
      </c>
      <c r="L35" s="204"/>
      <c r="M35" s="14">
        <v>20088</v>
      </c>
      <c r="N35" s="204"/>
      <c r="O35" s="204"/>
      <c r="P35" s="204"/>
      <c r="Q35" s="204">
        <v>51109.2</v>
      </c>
      <c r="R35" s="68">
        <f>+AVERAGE(F35:Q35)</f>
        <v>41505.399999999994</v>
      </c>
      <c r="S35" s="30"/>
    </row>
    <row r="36" spans="1:21" ht="16.5" thickBot="1" x14ac:dyDescent="0.3">
      <c r="A36" s="10" t="s">
        <v>134</v>
      </c>
      <c r="B36" s="2"/>
      <c r="C36" s="2"/>
      <c r="D36" s="2"/>
      <c r="E36" s="2"/>
      <c r="F36" s="204"/>
      <c r="G36" s="204">
        <v>44</v>
      </c>
      <c r="H36" s="204"/>
      <c r="I36" s="204"/>
      <c r="J36" s="204"/>
      <c r="K36" s="204">
        <v>47.9</v>
      </c>
      <c r="L36" s="204"/>
      <c r="M36" s="14">
        <v>49.6</v>
      </c>
      <c r="N36" s="204"/>
      <c r="O36" s="204"/>
      <c r="P36" s="204"/>
      <c r="Q36" s="204">
        <v>53.6</v>
      </c>
      <c r="R36" s="68">
        <f t="shared" si="45"/>
        <v>48.774999999999999</v>
      </c>
      <c r="S36" s="30"/>
    </row>
    <row r="37" spans="1:21" ht="23.25" x14ac:dyDescent="0.35">
      <c r="A37" s="201" t="s">
        <v>73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6"/>
      <c r="S37" s="27"/>
    </row>
    <row r="38" spans="1:21" ht="15.75" x14ac:dyDescent="0.25">
      <c r="A38" s="18" t="s">
        <v>11</v>
      </c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0</v>
      </c>
      <c r="G38" s="13" t="s">
        <v>9</v>
      </c>
      <c r="H38" s="13" t="s">
        <v>7</v>
      </c>
      <c r="I38" s="13" t="s">
        <v>1</v>
      </c>
      <c r="J38" s="13" t="s">
        <v>8</v>
      </c>
      <c r="K38" s="13" t="s">
        <v>5</v>
      </c>
      <c r="L38" s="13" t="s">
        <v>2</v>
      </c>
      <c r="M38" s="13" t="s">
        <v>16</v>
      </c>
      <c r="N38" s="13" t="s">
        <v>10</v>
      </c>
      <c r="O38" s="13" t="s">
        <v>3</v>
      </c>
      <c r="P38" s="13" t="s">
        <v>17</v>
      </c>
      <c r="Q38" s="13" t="s">
        <v>6</v>
      </c>
      <c r="R38" s="1"/>
    </row>
    <row r="39" spans="1:21" ht="15.75" x14ac:dyDescent="0.25">
      <c r="A39" s="8"/>
      <c r="B39" s="10"/>
      <c r="C39" s="10"/>
      <c r="D39" s="10"/>
      <c r="E39" s="10"/>
      <c r="F39" s="10"/>
      <c r="G39" s="10"/>
      <c r="H39" s="10"/>
      <c r="I39" s="10"/>
      <c r="J39" s="10"/>
      <c r="K39" s="2"/>
      <c r="L39" s="10"/>
      <c r="M39" s="10"/>
      <c r="N39" s="10"/>
      <c r="O39" s="10"/>
      <c r="P39" s="10"/>
      <c r="Q39" s="10"/>
      <c r="R39" s="22" t="s">
        <v>43</v>
      </c>
      <c r="S39" s="23" t="s">
        <v>42</v>
      </c>
      <c r="T39" s="30"/>
    </row>
    <row r="40" spans="1:21" ht="15.75" x14ac:dyDescent="0.25">
      <c r="A40" s="8" t="s">
        <v>18</v>
      </c>
      <c r="B40" s="13" t="s">
        <v>19</v>
      </c>
      <c r="C40" s="14">
        <f>AVERAGE(F40:Q40)</f>
        <v>1.4224999999999999</v>
      </c>
      <c r="D40" s="14"/>
      <c r="E40" s="15">
        <v>10</v>
      </c>
      <c r="F40" s="83"/>
      <c r="G40" s="109"/>
      <c r="H40" s="87">
        <v>0.31</v>
      </c>
      <c r="I40" s="109"/>
      <c r="J40" s="109">
        <v>0.68</v>
      </c>
      <c r="K40" s="109"/>
      <c r="L40" s="109"/>
      <c r="M40" s="86">
        <v>2.2999999999999998</v>
      </c>
      <c r="N40" s="86"/>
      <c r="O40" s="86"/>
      <c r="P40" s="86"/>
      <c r="Q40" s="111">
        <v>2.4</v>
      </c>
      <c r="R40" s="68">
        <f>+AVERAGE(F40:Q40)</f>
        <v>1.4224999999999999</v>
      </c>
      <c r="S40" s="67">
        <f t="shared" ref="S40:S49" si="49">+MAX(F40:Q40)</f>
        <v>2.4</v>
      </c>
      <c r="T40" s="30"/>
    </row>
    <row r="41" spans="1:21" ht="15.75" x14ac:dyDescent="0.25">
      <c r="A41" s="8" t="s">
        <v>20</v>
      </c>
      <c r="B41" s="13" t="s">
        <v>19</v>
      </c>
      <c r="C41" s="14">
        <f>AVERAGE(F41:Q41)</f>
        <v>0.44999999999999996</v>
      </c>
      <c r="D41" s="14"/>
      <c r="E41" s="15">
        <v>5</v>
      </c>
      <c r="F41" s="83"/>
      <c r="G41" s="88"/>
      <c r="H41" s="87">
        <v>0.69</v>
      </c>
      <c r="I41" s="88"/>
      <c r="J41" s="88">
        <v>0.21</v>
      </c>
      <c r="K41" s="109"/>
      <c r="L41" s="88"/>
      <c r="M41" s="86">
        <v>0.76</v>
      </c>
      <c r="N41" s="86"/>
      <c r="O41" s="86"/>
      <c r="P41" s="86"/>
      <c r="Q41" s="89">
        <v>0.14000000000000001</v>
      </c>
      <c r="R41" s="68">
        <f t="shared" ref="R41:R49" si="50">+AVERAGE(F41:Q41)</f>
        <v>0.44999999999999996</v>
      </c>
      <c r="S41" s="67">
        <f t="shared" si="49"/>
        <v>0.76</v>
      </c>
      <c r="T41" s="30"/>
    </row>
    <row r="42" spans="1:21" ht="15.75" x14ac:dyDescent="0.25">
      <c r="A42" s="8" t="s">
        <v>21</v>
      </c>
      <c r="B42" s="13" t="s">
        <v>19</v>
      </c>
      <c r="C42" s="14">
        <f>AVERAGE(F42:Q42)</f>
        <v>0.40275</v>
      </c>
      <c r="D42" s="14"/>
      <c r="E42" s="15">
        <v>5</v>
      </c>
      <c r="F42" s="83"/>
      <c r="G42" s="88"/>
      <c r="H42" s="87">
        <v>2.1000000000000001E-2</v>
      </c>
      <c r="I42" s="88"/>
      <c r="J42" s="88">
        <v>0.4</v>
      </c>
      <c r="K42" s="109"/>
      <c r="L42" s="88"/>
      <c r="M42" s="86">
        <v>0.87</v>
      </c>
      <c r="N42" s="86"/>
      <c r="O42" s="86"/>
      <c r="P42" s="86"/>
      <c r="Q42" s="89">
        <v>0.32</v>
      </c>
      <c r="R42" s="68">
        <f t="shared" si="50"/>
        <v>0.40275</v>
      </c>
      <c r="S42" s="67">
        <f t="shared" si="49"/>
        <v>0.87</v>
      </c>
      <c r="T42" s="30"/>
      <c r="U42" s="30"/>
    </row>
    <row r="43" spans="1:21" ht="15.75" hidden="1" x14ac:dyDescent="0.25">
      <c r="A43" s="8" t="s">
        <v>22</v>
      </c>
      <c r="B43" s="13" t="s">
        <v>19</v>
      </c>
      <c r="C43" s="14">
        <f t="shared" ref="C43:C48" si="51">AVERAGE(F43:Q43)</f>
        <v>2.8777499999999998</v>
      </c>
      <c r="D43" s="14"/>
      <c r="E43" s="15"/>
      <c r="F43" s="83"/>
      <c r="G43" s="88"/>
      <c r="H43" s="87">
        <v>1</v>
      </c>
      <c r="I43" s="88"/>
      <c r="J43" s="88">
        <v>1.0999999999999999E-2</v>
      </c>
      <c r="K43" s="109"/>
      <c r="L43" s="88"/>
      <c r="M43" s="86">
        <v>6.5</v>
      </c>
      <c r="N43" s="86"/>
      <c r="O43" s="86"/>
      <c r="P43" s="86"/>
      <c r="Q43" s="89">
        <v>4</v>
      </c>
      <c r="R43" s="68">
        <f t="shared" si="50"/>
        <v>2.8777499999999998</v>
      </c>
      <c r="S43" s="67">
        <f t="shared" si="49"/>
        <v>6.5</v>
      </c>
      <c r="T43" s="30"/>
      <c r="U43" s="30"/>
    </row>
    <row r="44" spans="1:21" ht="15.75" hidden="1" x14ac:dyDescent="0.25">
      <c r="A44" s="8" t="s">
        <v>23</v>
      </c>
      <c r="B44" s="13" t="s">
        <v>19</v>
      </c>
      <c r="C44" s="14">
        <f t="shared" si="51"/>
        <v>0.32750000000000001</v>
      </c>
      <c r="D44" s="14"/>
      <c r="E44" s="17"/>
      <c r="F44" s="83"/>
      <c r="G44" s="88"/>
      <c r="H44" s="87">
        <v>0.2</v>
      </c>
      <c r="I44" s="88"/>
      <c r="J44" s="88">
        <v>0.21</v>
      </c>
      <c r="K44" s="109"/>
      <c r="L44" s="88"/>
      <c r="M44" s="86">
        <v>0.76</v>
      </c>
      <c r="N44" s="86"/>
      <c r="O44" s="86"/>
      <c r="P44" s="86"/>
      <c r="Q44" s="89">
        <v>0.14000000000000001</v>
      </c>
      <c r="R44" s="68">
        <f t="shared" si="50"/>
        <v>0.32750000000000001</v>
      </c>
      <c r="S44" s="67">
        <f t="shared" si="49"/>
        <v>0.76</v>
      </c>
      <c r="T44" s="30"/>
      <c r="U44" s="30"/>
    </row>
    <row r="45" spans="1:21" ht="15.75" hidden="1" x14ac:dyDescent="0.25">
      <c r="A45" s="8" t="s">
        <v>24</v>
      </c>
      <c r="B45" s="13" t="s">
        <v>19</v>
      </c>
      <c r="C45" s="14">
        <f t="shared" si="51"/>
        <v>1.0175000000000001</v>
      </c>
      <c r="D45" s="14"/>
      <c r="E45" s="17"/>
      <c r="F45" s="83"/>
      <c r="G45" s="88"/>
      <c r="H45" s="87">
        <v>2.4</v>
      </c>
      <c r="I45" s="88"/>
      <c r="J45" s="88">
        <v>0.13</v>
      </c>
      <c r="K45" s="109"/>
      <c r="L45" s="88"/>
      <c r="M45" s="86">
        <v>0.91</v>
      </c>
      <c r="N45" s="86"/>
      <c r="O45" s="86"/>
      <c r="P45" s="86"/>
      <c r="Q45" s="89">
        <v>0.63</v>
      </c>
      <c r="R45" s="68">
        <f t="shared" si="50"/>
        <v>1.0175000000000001</v>
      </c>
      <c r="S45" s="67">
        <f t="shared" si="49"/>
        <v>2.4</v>
      </c>
      <c r="T45" s="30"/>
      <c r="U45" s="30"/>
    </row>
    <row r="46" spans="1:21" ht="15.75" hidden="1" x14ac:dyDescent="0.25">
      <c r="A46" s="8" t="s">
        <v>25</v>
      </c>
      <c r="B46" s="13" t="s">
        <v>19</v>
      </c>
      <c r="C46" s="14">
        <f t="shared" si="51"/>
        <v>0.32750000000000001</v>
      </c>
      <c r="D46" s="14"/>
      <c r="E46" s="17"/>
      <c r="F46" s="83"/>
      <c r="G46" s="88"/>
      <c r="H46" s="87">
        <v>0.2</v>
      </c>
      <c r="I46" s="88"/>
      <c r="J46" s="88">
        <v>0.21</v>
      </c>
      <c r="K46" s="109"/>
      <c r="L46" s="88"/>
      <c r="M46" s="86">
        <v>0.76</v>
      </c>
      <c r="N46" s="86"/>
      <c r="O46" s="86"/>
      <c r="P46" s="86"/>
      <c r="Q46" s="89">
        <v>0.14000000000000001</v>
      </c>
      <c r="R46" s="68">
        <f t="shared" si="50"/>
        <v>0.32750000000000001</v>
      </c>
      <c r="S46" s="67">
        <f t="shared" si="49"/>
        <v>0.76</v>
      </c>
      <c r="T46" s="30"/>
      <c r="U46" s="30"/>
    </row>
    <row r="47" spans="1:21" ht="15.75" hidden="1" x14ac:dyDescent="0.25">
      <c r="A47" s="8" t="s">
        <v>26</v>
      </c>
      <c r="B47" s="13" t="s">
        <v>19</v>
      </c>
      <c r="C47" s="14">
        <f t="shared" si="51"/>
        <v>0.82750000000000001</v>
      </c>
      <c r="D47" s="14"/>
      <c r="E47" s="17"/>
      <c r="F47" s="83"/>
      <c r="G47" s="88"/>
      <c r="H47" s="87">
        <v>1.7</v>
      </c>
      <c r="I47" s="87"/>
      <c r="J47" s="87">
        <v>0.31</v>
      </c>
      <c r="K47" s="109"/>
      <c r="L47" s="87"/>
      <c r="M47" s="86">
        <v>1.1000000000000001</v>
      </c>
      <c r="N47" s="86"/>
      <c r="O47" s="86"/>
      <c r="P47" s="86"/>
      <c r="Q47" s="90">
        <v>0.2</v>
      </c>
      <c r="R47" s="68">
        <f t="shared" si="50"/>
        <v>0.82750000000000001</v>
      </c>
      <c r="S47" s="67">
        <f t="shared" si="49"/>
        <v>1.7</v>
      </c>
      <c r="T47" s="30"/>
      <c r="U47" s="30"/>
    </row>
    <row r="48" spans="1:21" ht="15.75" hidden="1" x14ac:dyDescent="0.25">
      <c r="A48" s="8" t="s">
        <v>27</v>
      </c>
      <c r="B48" s="13" t="s">
        <v>19</v>
      </c>
      <c r="C48" s="14">
        <f t="shared" si="51"/>
        <v>1.6425000000000001</v>
      </c>
      <c r="D48" s="14"/>
      <c r="E48" s="17"/>
      <c r="F48" s="83"/>
      <c r="G48" s="88"/>
      <c r="H48" s="87">
        <v>4.2</v>
      </c>
      <c r="I48" s="87"/>
      <c r="J48" s="87">
        <v>0.94</v>
      </c>
      <c r="K48" s="109"/>
      <c r="L48" s="87"/>
      <c r="M48" s="86">
        <v>0.91</v>
      </c>
      <c r="N48" s="86"/>
      <c r="O48" s="86"/>
      <c r="P48" s="86"/>
      <c r="Q48" s="90">
        <v>0.52</v>
      </c>
      <c r="R48" s="68">
        <f t="shared" si="50"/>
        <v>1.6425000000000001</v>
      </c>
      <c r="S48" s="67">
        <f t="shared" si="49"/>
        <v>4.2</v>
      </c>
      <c r="T48" s="30"/>
      <c r="U48" s="30"/>
    </row>
    <row r="49" spans="1:21" ht="15.75" hidden="1" x14ac:dyDescent="0.25">
      <c r="A49" s="8" t="s">
        <v>28</v>
      </c>
      <c r="B49" s="13" t="s">
        <v>19</v>
      </c>
      <c r="C49" s="14">
        <f>AVERAGE(F49:Q49)</f>
        <v>1.6749999999999998</v>
      </c>
      <c r="D49" s="14"/>
      <c r="E49" s="17"/>
      <c r="F49" s="83"/>
      <c r="G49" s="88"/>
      <c r="H49" s="87">
        <v>1.4</v>
      </c>
      <c r="I49" s="88"/>
      <c r="J49" s="88">
        <v>0</v>
      </c>
      <c r="K49" s="88"/>
      <c r="L49" s="88"/>
      <c r="M49" s="86">
        <v>3.8</v>
      </c>
      <c r="N49" s="86"/>
      <c r="O49" s="86"/>
      <c r="P49" s="86"/>
      <c r="Q49" s="90">
        <v>1.5</v>
      </c>
      <c r="R49" s="68">
        <f t="shared" si="50"/>
        <v>1.6749999999999998</v>
      </c>
      <c r="S49" s="67">
        <f t="shared" si="49"/>
        <v>3.8</v>
      </c>
    </row>
    <row r="50" spans="1:21" ht="15.75" x14ac:dyDescent="0.25">
      <c r="A50" s="8" t="s">
        <v>29</v>
      </c>
      <c r="B50" s="13" t="s">
        <v>30</v>
      </c>
      <c r="C50" s="14">
        <f>AVERAGE(F50:Q50)</f>
        <v>0.12</v>
      </c>
      <c r="D50" s="14"/>
      <c r="E50" s="37">
        <v>0.3</v>
      </c>
      <c r="F50" s="106"/>
      <c r="G50" s="105"/>
      <c r="H50" s="87"/>
      <c r="I50" s="87"/>
      <c r="J50" s="108">
        <v>0.12</v>
      </c>
      <c r="K50" s="108"/>
      <c r="L50" s="87"/>
      <c r="M50" s="87"/>
      <c r="N50" s="87"/>
      <c r="O50" s="87"/>
      <c r="P50" s="87"/>
      <c r="Q50" s="90"/>
      <c r="R50" s="85">
        <f>+AVERAGE(F50:Q50)/1000000</f>
        <v>1.1999999999999999E-7</v>
      </c>
      <c r="S50" s="67">
        <f>+MAX(F50:Q50)/1000000</f>
        <v>1.1999999999999999E-7</v>
      </c>
    </row>
    <row r="51" spans="1:21" ht="15.75" x14ac:dyDescent="0.25">
      <c r="A51" s="175" t="s">
        <v>31</v>
      </c>
      <c r="B51" s="169" t="s">
        <v>19</v>
      </c>
      <c r="C51" s="174">
        <f>AVERAGE(F51:Q51)</f>
        <v>4.5502500000000001</v>
      </c>
      <c r="D51" s="174">
        <f>MAXA(F51:Q51)</f>
        <v>8.93</v>
      </c>
      <c r="E51" s="170">
        <v>30</v>
      </c>
      <c r="F51" s="174"/>
      <c r="G51" s="174"/>
      <c r="H51" s="104">
        <f>SUM(H43:H46)</f>
        <v>3.8</v>
      </c>
      <c r="I51" s="104"/>
      <c r="J51" s="104">
        <f t="shared" ref="J51:Q51" si="52">SUM(J43:J46)</f>
        <v>0.56099999999999994</v>
      </c>
      <c r="K51" s="104"/>
      <c r="L51" s="104"/>
      <c r="M51" s="104">
        <f t="shared" si="52"/>
        <v>8.93</v>
      </c>
      <c r="N51" s="104"/>
      <c r="O51" s="104"/>
      <c r="P51" s="104"/>
      <c r="Q51" s="104">
        <f t="shared" si="52"/>
        <v>4.9099999999999993</v>
      </c>
      <c r="R51" s="68">
        <f t="shared" ref="R51:R53" si="53">+AVERAGE(F51:Q51)</f>
        <v>4.5502500000000001</v>
      </c>
      <c r="S51" s="67">
        <f>+MAX(F51:Q51)</f>
        <v>8.93</v>
      </c>
    </row>
    <row r="52" spans="1:21" ht="15.75" x14ac:dyDescent="0.25">
      <c r="A52" s="10" t="s">
        <v>32</v>
      </c>
      <c r="B52" s="13" t="s">
        <v>19</v>
      </c>
      <c r="C52" s="14">
        <f>AVERAGE(F52:Q52)</f>
        <v>4.1450000000000005</v>
      </c>
      <c r="D52" s="14">
        <f>MAXA(F52:Q52)</f>
        <v>7.3000000000000007</v>
      </c>
      <c r="E52" s="15">
        <v>80</v>
      </c>
      <c r="F52" s="83"/>
      <c r="G52" s="14"/>
      <c r="H52" s="14">
        <f t="shared" ref="H52:Q52" si="54">SUM(H47:H49)</f>
        <v>7.3000000000000007</v>
      </c>
      <c r="I52" s="14"/>
      <c r="J52" s="14">
        <f t="shared" si="54"/>
        <v>1.25</v>
      </c>
      <c r="K52" s="14"/>
      <c r="L52" s="14"/>
      <c r="M52" s="14">
        <f t="shared" si="54"/>
        <v>5.8100000000000005</v>
      </c>
      <c r="N52" s="14"/>
      <c r="O52" s="14"/>
      <c r="P52" s="14"/>
      <c r="Q52" s="14">
        <f t="shared" si="54"/>
        <v>2.2199999999999998</v>
      </c>
      <c r="R52" s="68">
        <f t="shared" si="53"/>
        <v>4.1450000000000005</v>
      </c>
      <c r="S52" s="67">
        <f>+MAX(F52:Q52)</f>
        <v>7.3000000000000007</v>
      </c>
    </row>
    <row r="53" spans="1:21" ht="15.75" x14ac:dyDescent="0.25">
      <c r="A53" s="10" t="s">
        <v>132</v>
      </c>
      <c r="B53" s="173"/>
      <c r="C53" s="173"/>
      <c r="D53" s="173"/>
      <c r="E53" s="173"/>
      <c r="F53" s="173"/>
      <c r="G53" s="173"/>
      <c r="H53" s="173">
        <v>44618.400000000001</v>
      </c>
      <c r="I53" s="173"/>
      <c r="J53" s="173">
        <v>40460.400000000001</v>
      </c>
      <c r="K53" s="173"/>
      <c r="L53" s="173"/>
      <c r="M53" s="173">
        <v>41155.199999999997</v>
      </c>
      <c r="N53" s="173"/>
      <c r="O53" s="173"/>
      <c r="P53" s="173"/>
      <c r="Q53" s="173">
        <v>36828</v>
      </c>
      <c r="R53" s="68">
        <f t="shared" si="53"/>
        <v>40765.5</v>
      </c>
    </row>
    <row r="54" spans="1:21" ht="16.5" thickBot="1" x14ac:dyDescent="0.3">
      <c r="A54" s="10" t="s">
        <v>134</v>
      </c>
      <c r="B54" s="2"/>
      <c r="C54" s="2"/>
      <c r="D54" s="2"/>
      <c r="E54" s="2"/>
      <c r="F54" s="204"/>
      <c r="G54" s="204"/>
      <c r="H54" s="204">
        <v>49.3</v>
      </c>
      <c r="I54" s="204"/>
      <c r="J54" s="204">
        <v>50.2</v>
      </c>
      <c r="K54" s="204"/>
      <c r="L54" s="204"/>
      <c r="M54" s="14">
        <v>49.3</v>
      </c>
      <c r="N54" s="204"/>
      <c r="O54" s="204"/>
      <c r="P54" s="204"/>
      <c r="Q54" s="204">
        <v>51</v>
      </c>
      <c r="R54" s="68">
        <f t="shared" ref="R54" si="55">+AVERAGE(F54:Q54)</f>
        <v>49.95</v>
      </c>
      <c r="S54" s="30"/>
    </row>
    <row r="55" spans="1:21" ht="23.25" x14ac:dyDescent="0.35">
      <c r="A55" s="201" t="s">
        <v>74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6"/>
      <c r="S55" s="27"/>
    </row>
    <row r="56" spans="1:21" ht="15.75" x14ac:dyDescent="0.25">
      <c r="A56" s="18" t="s">
        <v>11</v>
      </c>
      <c r="B56" s="13" t="s">
        <v>12</v>
      </c>
      <c r="C56" s="13" t="s">
        <v>13</v>
      </c>
      <c r="D56" s="13" t="s">
        <v>14</v>
      </c>
      <c r="E56" s="13" t="s">
        <v>15</v>
      </c>
      <c r="F56" s="13" t="s">
        <v>0</v>
      </c>
      <c r="G56" s="13" t="s">
        <v>9</v>
      </c>
      <c r="H56" s="13" t="s">
        <v>7</v>
      </c>
      <c r="I56" s="13" t="s">
        <v>1</v>
      </c>
      <c r="J56" s="13" t="s">
        <v>8</v>
      </c>
      <c r="K56" s="13" t="s">
        <v>5</v>
      </c>
      <c r="L56" s="13" t="s">
        <v>2</v>
      </c>
      <c r="M56" s="13" t="s">
        <v>16</v>
      </c>
      <c r="N56" s="13" t="s">
        <v>10</v>
      </c>
      <c r="O56" s="13" t="s">
        <v>3</v>
      </c>
      <c r="P56" s="13" t="s">
        <v>17</v>
      </c>
      <c r="Q56" s="13" t="s">
        <v>6</v>
      </c>
      <c r="R56" s="1"/>
    </row>
    <row r="57" spans="1:21" ht="15.75" x14ac:dyDescent="0.25">
      <c r="A57" s="8"/>
      <c r="B57" s="10"/>
      <c r="C57" s="10"/>
      <c r="D57" s="10"/>
      <c r="E57" s="10"/>
      <c r="F57" s="10"/>
      <c r="G57" s="10"/>
      <c r="H57" s="10"/>
      <c r="I57" s="10"/>
      <c r="J57" s="10"/>
      <c r="K57" s="2"/>
      <c r="L57" s="10"/>
      <c r="M57" s="10"/>
      <c r="N57" s="10"/>
      <c r="O57" s="10"/>
      <c r="P57" s="10"/>
      <c r="Q57" s="10"/>
      <c r="R57" s="22" t="s">
        <v>43</v>
      </c>
      <c r="S57" s="23" t="s">
        <v>42</v>
      </c>
      <c r="T57" s="30"/>
    </row>
    <row r="58" spans="1:21" ht="15.75" x14ac:dyDescent="0.25">
      <c r="A58" s="8" t="s">
        <v>18</v>
      </c>
      <c r="B58" s="13" t="s">
        <v>19</v>
      </c>
      <c r="C58" s="14">
        <f>AVERAGE(F58:Q58)</f>
        <v>0.72000000000000008</v>
      </c>
      <c r="D58" s="14"/>
      <c r="E58" s="15">
        <v>10</v>
      </c>
      <c r="F58" s="16"/>
      <c r="G58" s="109"/>
      <c r="H58" s="16"/>
      <c r="I58" s="109"/>
      <c r="J58" s="109"/>
      <c r="K58" s="109">
        <v>1.1000000000000001</v>
      </c>
      <c r="L58" s="109"/>
      <c r="M58" s="86">
        <v>0.98</v>
      </c>
      <c r="N58" s="86"/>
      <c r="O58" s="86"/>
      <c r="P58" s="86"/>
      <c r="Q58" s="111">
        <v>0.08</v>
      </c>
      <c r="R58" s="68">
        <f>+AVERAGE(F58:Q58)</f>
        <v>0.72000000000000008</v>
      </c>
      <c r="S58" s="67">
        <f t="shared" ref="S58:S67" si="56">+MAX(F58:Q58)</f>
        <v>1.1000000000000001</v>
      </c>
      <c r="T58" s="30"/>
    </row>
    <row r="59" spans="1:21" ht="15.75" x14ac:dyDescent="0.25">
      <c r="A59" s="8" t="s">
        <v>20</v>
      </c>
      <c r="B59" s="13" t="s">
        <v>19</v>
      </c>
      <c r="C59" s="14">
        <f>AVERAGE(F59:Q59)</f>
        <v>2.7450000000000001</v>
      </c>
      <c r="D59" s="14"/>
      <c r="E59" s="15">
        <v>5</v>
      </c>
      <c r="F59" s="16"/>
      <c r="G59" s="109">
        <v>1.5</v>
      </c>
      <c r="H59" s="16"/>
      <c r="I59" s="109"/>
      <c r="J59" s="109"/>
      <c r="K59" s="109">
        <v>8.1999999999999993</v>
      </c>
      <c r="L59" s="109"/>
      <c r="M59" s="86">
        <v>0.73</v>
      </c>
      <c r="N59" s="86"/>
      <c r="O59" s="86"/>
      <c r="P59" s="86"/>
      <c r="Q59" s="111">
        <v>0.55000000000000004</v>
      </c>
      <c r="R59" s="68">
        <f t="shared" ref="R59:R67" si="57">+AVERAGE(F59:Q59)</f>
        <v>2.7450000000000001</v>
      </c>
      <c r="S59" s="67">
        <f t="shared" si="56"/>
        <v>8.1999999999999993</v>
      </c>
      <c r="T59" s="30"/>
    </row>
    <row r="60" spans="1:21" ht="15.75" x14ac:dyDescent="0.25">
      <c r="A60" s="8" t="s">
        <v>21</v>
      </c>
      <c r="B60" s="13" t="s">
        <v>19</v>
      </c>
      <c r="C60" s="14">
        <f>AVERAGE(F60:Q60)</f>
        <v>2.9550000000000001</v>
      </c>
      <c r="D60" s="14"/>
      <c r="E60" s="15">
        <v>5</v>
      </c>
      <c r="F60" s="16"/>
      <c r="G60" s="109">
        <v>2.2999999999999998</v>
      </c>
      <c r="H60" s="16"/>
      <c r="I60" s="109"/>
      <c r="J60" s="109"/>
      <c r="K60" s="109">
        <v>4.5999999999999996</v>
      </c>
      <c r="L60" s="109"/>
      <c r="M60" s="86">
        <v>2.92</v>
      </c>
      <c r="N60" s="86"/>
      <c r="O60" s="86"/>
      <c r="P60" s="86"/>
      <c r="Q60" s="111">
        <v>2</v>
      </c>
      <c r="R60" s="68">
        <f t="shared" si="57"/>
        <v>2.9550000000000001</v>
      </c>
      <c r="S60" s="67">
        <f t="shared" si="56"/>
        <v>4.5999999999999996</v>
      </c>
      <c r="T60" s="30"/>
      <c r="U60" s="30"/>
    </row>
    <row r="61" spans="1:21" ht="15.75" hidden="1" x14ac:dyDescent="0.25">
      <c r="A61" s="8" t="s">
        <v>22</v>
      </c>
      <c r="B61" s="13" t="s">
        <v>19</v>
      </c>
      <c r="C61" s="14">
        <f t="shared" ref="C61:C68" si="58">AVERAGE(F61:Q61)</f>
        <v>9.5325000000000006</v>
      </c>
      <c r="D61" s="14"/>
      <c r="E61" s="15"/>
      <c r="F61" s="16"/>
      <c r="G61" s="109">
        <v>14</v>
      </c>
      <c r="H61" s="16"/>
      <c r="I61" s="109"/>
      <c r="J61" s="109"/>
      <c r="K61" s="109">
        <v>20.6</v>
      </c>
      <c r="L61" s="109"/>
      <c r="M61" s="86">
        <v>1.83</v>
      </c>
      <c r="N61" s="86"/>
      <c r="O61" s="86"/>
      <c r="P61" s="86"/>
      <c r="Q61" s="111">
        <v>1.7</v>
      </c>
      <c r="R61" s="68">
        <f t="shared" si="57"/>
        <v>9.5325000000000006</v>
      </c>
      <c r="S61" s="67">
        <f t="shared" si="56"/>
        <v>20.6</v>
      </c>
      <c r="T61" s="30"/>
      <c r="U61" s="30"/>
    </row>
    <row r="62" spans="1:21" ht="15.75" hidden="1" x14ac:dyDescent="0.25">
      <c r="A62" s="8" t="s">
        <v>23</v>
      </c>
      <c r="B62" s="13" t="s">
        <v>19</v>
      </c>
      <c r="C62" s="14">
        <f t="shared" si="58"/>
        <v>1.2449999999999999</v>
      </c>
      <c r="D62" s="14"/>
      <c r="E62" s="17"/>
      <c r="F62" s="16"/>
      <c r="G62" s="109">
        <v>1.3</v>
      </c>
      <c r="H62" s="16"/>
      <c r="I62" s="109"/>
      <c r="J62" s="109"/>
      <c r="K62" s="109">
        <v>2.4</v>
      </c>
      <c r="L62" s="109"/>
      <c r="M62" s="86">
        <v>0.73</v>
      </c>
      <c r="N62" s="86"/>
      <c r="O62" s="86"/>
      <c r="P62" s="86"/>
      <c r="Q62" s="111">
        <v>0.55000000000000004</v>
      </c>
      <c r="R62" s="68">
        <f t="shared" si="57"/>
        <v>1.2449999999999999</v>
      </c>
      <c r="S62" s="67">
        <f t="shared" si="56"/>
        <v>2.4</v>
      </c>
      <c r="T62" s="30"/>
      <c r="U62" s="30"/>
    </row>
    <row r="63" spans="1:21" ht="15.75" hidden="1" x14ac:dyDescent="0.25">
      <c r="A63" s="8" t="s">
        <v>24</v>
      </c>
      <c r="B63" s="13" t="s">
        <v>19</v>
      </c>
      <c r="C63" s="14">
        <f t="shared" si="58"/>
        <v>1.8125000000000002</v>
      </c>
      <c r="D63" s="14"/>
      <c r="E63" s="17"/>
      <c r="F63" s="16"/>
      <c r="G63" s="109">
        <v>0.76</v>
      </c>
      <c r="H63" s="16"/>
      <c r="I63" s="109"/>
      <c r="J63" s="109"/>
      <c r="K63" s="109">
        <v>5.4</v>
      </c>
      <c r="L63" s="109"/>
      <c r="M63" s="86">
        <v>0.44</v>
      </c>
      <c r="N63" s="86"/>
      <c r="O63" s="86"/>
      <c r="P63" s="86"/>
      <c r="Q63" s="111">
        <v>0.65</v>
      </c>
      <c r="R63" s="68">
        <f t="shared" si="57"/>
        <v>1.8125000000000002</v>
      </c>
      <c r="S63" s="67">
        <f t="shared" si="56"/>
        <v>5.4</v>
      </c>
      <c r="T63" s="30"/>
      <c r="U63" s="30"/>
    </row>
    <row r="64" spans="1:21" ht="15.75" hidden="1" x14ac:dyDescent="0.25">
      <c r="A64" s="8" t="s">
        <v>25</v>
      </c>
      <c r="B64" s="13" t="s">
        <v>19</v>
      </c>
      <c r="C64" s="14">
        <f t="shared" si="58"/>
        <v>2.3649999999999998</v>
      </c>
      <c r="D64" s="14"/>
      <c r="E64" s="17"/>
      <c r="F64" s="16"/>
      <c r="G64" s="109">
        <v>2.5</v>
      </c>
      <c r="H64" s="16"/>
      <c r="I64" s="109"/>
      <c r="J64" s="109"/>
      <c r="K64" s="109">
        <v>4.4000000000000004</v>
      </c>
      <c r="L64" s="109"/>
      <c r="M64" s="86">
        <v>1.46</v>
      </c>
      <c r="N64" s="86"/>
      <c r="O64" s="86"/>
      <c r="P64" s="86"/>
      <c r="Q64" s="111">
        <v>1.1000000000000001</v>
      </c>
      <c r="R64" s="68">
        <f t="shared" si="57"/>
        <v>2.3649999999999998</v>
      </c>
      <c r="S64" s="67">
        <f t="shared" si="56"/>
        <v>4.4000000000000004</v>
      </c>
      <c r="T64" s="30"/>
      <c r="U64" s="30"/>
    </row>
    <row r="65" spans="1:21" ht="15.75" hidden="1" x14ac:dyDescent="0.25">
      <c r="A65" s="8" t="s">
        <v>26</v>
      </c>
      <c r="B65" s="13" t="s">
        <v>19</v>
      </c>
      <c r="C65" s="14">
        <f t="shared" si="58"/>
        <v>2.89</v>
      </c>
      <c r="D65" s="14"/>
      <c r="E65" s="17"/>
      <c r="F65" s="16"/>
      <c r="G65" s="109">
        <v>3.9</v>
      </c>
      <c r="H65" s="16"/>
      <c r="I65" s="109"/>
      <c r="J65" s="109"/>
      <c r="K65" s="109">
        <v>6.5</v>
      </c>
      <c r="L65" s="109"/>
      <c r="M65" s="86">
        <v>0.65</v>
      </c>
      <c r="N65" s="86"/>
      <c r="O65" s="86"/>
      <c r="P65" s="86"/>
      <c r="Q65" s="111">
        <v>0.51</v>
      </c>
      <c r="R65" s="68">
        <f t="shared" si="57"/>
        <v>2.89</v>
      </c>
      <c r="S65" s="67">
        <f t="shared" si="56"/>
        <v>6.5</v>
      </c>
      <c r="T65" s="30"/>
      <c r="U65" s="30"/>
    </row>
    <row r="66" spans="1:21" ht="15.75" hidden="1" x14ac:dyDescent="0.25">
      <c r="A66" s="8" t="s">
        <v>27</v>
      </c>
      <c r="B66" s="13" t="s">
        <v>19</v>
      </c>
      <c r="C66" s="14">
        <f t="shared" si="58"/>
        <v>3.3000000000000003</v>
      </c>
      <c r="D66" s="14"/>
      <c r="E66" s="17"/>
      <c r="F66" s="16"/>
      <c r="G66" s="109">
        <v>4.9000000000000004</v>
      </c>
      <c r="H66" s="16"/>
      <c r="I66" s="109"/>
      <c r="J66" s="109"/>
      <c r="K66" s="109">
        <v>7.6</v>
      </c>
      <c r="L66" s="109"/>
      <c r="M66" s="86">
        <v>0.39</v>
      </c>
      <c r="N66" s="86"/>
      <c r="O66" s="86"/>
      <c r="P66" s="86"/>
      <c r="Q66" s="111">
        <v>0.31</v>
      </c>
      <c r="R66" s="68">
        <f t="shared" si="57"/>
        <v>3.3000000000000003</v>
      </c>
      <c r="S66" s="67">
        <f t="shared" si="56"/>
        <v>7.6</v>
      </c>
      <c r="T66" s="30"/>
      <c r="U66" s="30"/>
    </row>
    <row r="67" spans="1:21" ht="15.75" hidden="1" x14ac:dyDescent="0.25">
      <c r="A67" s="8" t="s">
        <v>28</v>
      </c>
      <c r="B67" s="13" t="s">
        <v>19</v>
      </c>
      <c r="C67" s="14">
        <f t="shared" si="58"/>
        <v>1.6225000000000003</v>
      </c>
      <c r="D67" s="14"/>
      <c r="E67" s="17"/>
      <c r="F67" s="16"/>
      <c r="G67" s="109">
        <v>2.2000000000000002</v>
      </c>
      <c r="H67" s="16"/>
      <c r="I67" s="109"/>
      <c r="J67" s="109"/>
      <c r="K67" s="109">
        <v>3.6</v>
      </c>
      <c r="L67" s="109"/>
      <c r="M67" s="86">
        <v>0.53</v>
      </c>
      <c r="N67" s="86"/>
      <c r="O67" s="86"/>
      <c r="P67" s="86"/>
      <c r="Q67" s="111">
        <v>0.16</v>
      </c>
      <c r="R67" s="68">
        <f t="shared" si="57"/>
        <v>1.6225000000000003</v>
      </c>
      <c r="S67" s="67">
        <f t="shared" si="56"/>
        <v>3.6</v>
      </c>
    </row>
    <row r="68" spans="1:21" ht="15.75" x14ac:dyDescent="0.25">
      <c r="A68" s="8" t="s">
        <v>29</v>
      </c>
      <c r="B68" s="13" t="s">
        <v>30</v>
      </c>
      <c r="C68" s="14">
        <f t="shared" si="58"/>
        <v>4.8000000000000001E-2</v>
      </c>
      <c r="D68" s="14"/>
      <c r="E68" s="37">
        <v>0.3</v>
      </c>
      <c r="F68" s="16"/>
      <c r="G68" s="109"/>
      <c r="H68" s="16"/>
      <c r="I68" s="109"/>
      <c r="J68" s="109"/>
      <c r="K68" s="109">
        <v>4.8000000000000001E-2</v>
      </c>
      <c r="L68" s="109"/>
      <c r="M68" s="86"/>
      <c r="N68" s="86"/>
      <c r="O68" s="86"/>
      <c r="P68" s="86"/>
      <c r="Q68" s="111"/>
      <c r="R68" s="85">
        <f>+AVERAGE(F68:Q68)/1000000</f>
        <v>4.8E-8</v>
      </c>
      <c r="S68" s="67">
        <f>+MAX(F68:Q68)/1000000</f>
        <v>4.8E-8</v>
      </c>
    </row>
    <row r="69" spans="1:21" ht="15.75" x14ac:dyDescent="0.25">
      <c r="A69" s="8" t="s">
        <v>31</v>
      </c>
      <c r="B69" s="13" t="s">
        <v>19</v>
      </c>
      <c r="C69" s="14">
        <f>AVERAGE(F69:Q69)</f>
        <v>14.955</v>
      </c>
      <c r="D69" s="14">
        <f>MAXA(F69:Q69)</f>
        <v>32.799999999999997</v>
      </c>
      <c r="E69" s="15">
        <v>30</v>
      </c>
      <c r="F69" s="16"/>
      <c r="G69" s="109">
        <f>SUM(G61:G64)</f>
        <v>18.560000000000002</v>
      </c>
      <c r="H69" s="16"/>
      <c r="I69" s="109"/>
      <c r="J69" s="109"/>
      <c r="K69" s="109">
        <f>SUM(K61:K64)</f>
        <v>32.799999999999997</v>
      </c>
      <c r="L69" s="109"/>
      <c r="M69" s="86">
        <f t="shared" ref="M69:Q69" si="59">SUM(M61:M64)</f>
        <v>4.46</v>
      </c>
      <c r="N69" s="86"/>
      <c r="O69" s="86"/>
      <c r="P69" s="86"/>
      <c r="Q69" s="111">
        <f t="shared" si="59"/>
        <v>4</v>
      </c>
      <c r="R69" s="68">
        <f t="shared" ref="R69:R72" si="60">+AVERAGE(F69:Q69)</f>
        <v>14.955</v>
      </c>
      <c r="S69" s="67">
        <f>+MAX(F69:Q69)</f>
        <v>32.799999999999997</v>
      </c>
    </row>
    <row r="70" spans="1:21" ht="15.75" x14ac:dyDescent="0.25">
      <c r="A70" s="8" t="s">
        <v>32</v>
      </c>
      <c r="B70" s="13" t="s">
        <v>19</v>
      </c>
      <c r="C70" s="14">
        <f>AVERAGE(F70:Q70)</f>
        <v>7.8125</v>
      </c>
      <c r="D70" s="14">
        <f>MAXA(F70:Q70)</f>
        <v>17.7</v>
      </c>
      <c r="E70" s="15">
        <v>80</v>
      </c>
      <c r="F70" s="16"/>
      <c r="G70" s="109">
        <f>SUM(G65:G67)</f>
        <v>11</v>
      </c>
      <c r="H70" s="16"/>
      <c r="I70" s="109"/>
      <c r="J70" s="109"/>
      <c r="K70" s="109">
        <f t="shared" ref="K70:Q70" si="61">SUM(K65:K67)</f>
        <v>17.7</v>
      </c>
      <c r="L70" s="109"/>
      <c r="M70" s="86">
        <f t="shared" si="61"/>
        <v>1.57</v>
      </c>
      <c r="N70" s="86"/>
      <c r="O70" s="86"/>
      <c r="P70" s="86"/>
      <c r="Q70" s="111">
        <f t="shared" si="61"/>
        <v>0.98000000000000009</v>
      </c>
      <c r="R70" s="68">
        <f t="shared" si="60"/>
        <v>7.8125</v>
      </c>
      <c r="S70" s="67">
        <f>+MAX(F70:Q70)</f>
        <v>17.7</v>
      </c>
    </row>
    <row r="71" spans="1:21" ht="15.75" x14ac:dyDescent="0.25">
      <c r="A71" s="135" t="s">
        <v>132</v>
      </c>
      <c r="F71" s="16"/>
      <c r="G71" s="109"/>
      <c r="H71" s="16">
        <v>39942</v>
      </c>
      <c r="I71" s="109"/>
      <c r="J71" s="109"/>
      <c r="K71" s="109">
        <v>45277</v>
      </c>
      <c r="L71" s="109"/>
      <c r="M71" s="86">
        <v>32635</v>
      </c>
      <c r="N71" s="86"/>
      <c r="O71" s="86"/>
      <c r="P71" s="86"/>
      <c r="Q71" s="111">
        <v>38543</v>
      </c>
      <c r="R71" s="68">
        <f t="shared" si="60"/>
        <v>39099.25</v>
      </c>
    </row>
    <row r="72" spans="1:21" ht="16.5" thickBot="1" x14ac:dyDescent="0.3">
      <c r="A72" s="10" t="s">
        <v>134</v>
      </c>
      <c r="B72" s="2"/>
      <c r="C72" s="2"/>
      <c r="D72" s="2"/>
      <c r="E72" s="2"/>
      <c r="F72" s="16"/>
      <c r="G72" s="109"/>
      <c r="H72" s="16">
        <v>49.8</v>
      </c>
      <c r="I72" s="109"/>
      <c r="J72" s="109"/>
      <c r="K72" s="109">
        <v>49.1</v>
      </c>
      <c r="L72" s="109"/>
      <c r="M72" s="86">
        <v>43.1</v>
      </c>
      <c r="N72" s="86"/>
      <c r="O72" s="86"/>
      <c r="P72" s="86"/>
      <c r="Q72" s="111">
        <v>41.5</v>
      </c>
      <c r="R72" s="68">
        <f t="shared" si="60"/>
        <v>45.875</v>
      </c>
      <c r="S72" s="30"/>
    </row>
    <row r="73" spans="1:21" ht="23.25" x14ac:dyDescent="0.35">
      <c r="A73" s="25" t="s">
        <v>62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</row>
    <row r="74" spans="1:21" ht="15.75" x14ac:dyDescent="0.25">
      <c r="A74" s="18" t="s">
        <v>11</v>
      </c>
      <c r="B74" s="13" t="s">
        <v>12</v>
      </c>
      <c r="C74" s="13" t="s">
        <v>13</v>
      </c>
      <c r="D74" s="13" t="s">
        <v>14</v>
      </c>
      <c r="E74" s="13" t="s">
        <v>15</v>
      </c>
      <c r="F74" s="13" t="s">
        <v>0</v>
      </c>
      <c r="G74" s="13" t="s">
        <v>9</v>
      </c>
      <c r="H74" s="13" t="s">
        <v>7</v>
      </c>
      <c r="I74" s="13" t="s">
        <v>1</v>
      </c>
      <c r="J74" s="13" t="s">
        <v>8</v>
      </c>
      <c r="K74" s="13" t="s">
        <v>5</v>
      </c>
      <c r="L74" s="13" t="s">
        <v>2</v>
      </c>
      <c r="M74" s="13" t="s">
        <v>16</v>
      </c>
      <c r="N74" s="13" t="s">
        <v>10</v>
      </c>
      <c r="O74" s="13" t="s">
        <v>3</v>
      </c>
      <c r="P74" s="13" t="s">
        <v>17</v>
      </c>
      <c r="Q74" s="13" t="s">
        <v>6</v>
      </c>
      <c r="R74" s="1"/>
    </row>
    <row r="75" spans="1:21" ht="15.75" x14ac:dyDescent="0.25">
      <c r="A75" s="8"/>
      <c r="B75" s="10"/>
      <c r="C75" s="10"/>
      <c r="D75" s="10"/>
      <c r="E75" s="10"/>
      <c r="F75" s="10"/>
      <c r="G75" s="10"/>
      <c r="H75" s="10"/>
      <c r="I75" s="10"/>
      <c r="J75" s="10"/>
      <c r="K75" s="2"/>
      <c r="L75" s="10"/>
      <c r="M75" s="10"/>
      <c r="N75" s="10"/>
      <c r="O75" s="10"/>
      <c r="P75" s="10"/>
      <c r="Q75" s="10"/>
      <c r="R75" s="22" t="s">
        <v>43</v>
      </c>
      <c r="S75" s="23" t="s">
        <v>42</v>
      </c>
      <c r="T75" s="30"/>
    </row>
    <row r="76" spans="1:21" ht="15.75" x14ac:dyDescent="0.25">
      <c r="A76" s="8" t="s">
        <v>18</v>
      </c>
      <c r="B76" s="13" t="s">
        <v>19</v>
      </c>
      <c r="C76" s="14">
        <f>AVERAGE(F76:Q76)</f>
        <v>0.88</v>
      </c>
      <c r="D76" s="14"/>
      <c r="E76" s="15">
        <v>10</v>
      </c>
      <c r="F76" s="16"/>
      <c r="G76" s="16"/>
      <c r="H76" s="16">
        <v>1.6</v>
      </c>
      <c r="I76" s="16"/>
      <c r="J76" s="16"/>
      <c r="K76" s="16">
        <v>0.46</v>
      </c>
      <c r="L76" s="16"/>
      <c r="M76" s="16">
        <v>0.57999999999999996</v>
      </c>
      <c r="N76" s="36"/>
      <c r="O76" s="16"/>
      <c r="P76" s="16"/>
      <c r="Q76" s="16"/>
      <c r="R76" s="68">
        <f>+AVERAGE(F76:Q76)</f>
        <v>0.88</v>
      </c>
      <c r="S76" s="67">
        <f t="shared" ref="S76:S85" si="62">+MAX(F76:Q76)</f>
        <v>1.6</v>
      </c>
      <c r="T76" s="30"/>
    </row>
    <row r="77" spans="1:21" ht="15.75" x14ac:dyDescent="0.25">
      <c r="A77" s="8" t="s">
        <v>20</v>
      </c>
      <c r="B77" s="13" t="s">
        <v>19</v>
      </c>
      <c r="C77" s="14">
        <f>AVERAGE(F77:Q77)</f>
        <v>0.56500000000000006</v>
      </c>
      <c r="D77" s="14"/>
      <c r="E77" s="15">
        <v>5</v>
      </c>
      <c r="F77" s="16"/>
      <c r="G77" s="16"/>
      <c r="H77" s="16"/>
      <c r="I77" s="16"/>
      <c r="J77" s="16"/>
      <c r="K77" s="16">
        <v>0.33</v>
      </c>
      <c r="L77" s="16"/>
      <c r="M77" s="16">
        <v>0.8</v>
      </c>
      <c r="N77" s="36"/>
      <c r="O77" s="16"/>
      <c r="P77" s="16"/>
      <c r="Q77" s="16"/>
      <c r="R77" s="68">
        <f t="shared" ref="R77:R85" si="63">+AVERAGE(F77:Q77)</f>
        <v>0.56500000000000006</v>
      </c>
      <c r="S77" s="67">
        <f t="shared" si="62"/>
        <v>0.8</v>
      </c>
      <c r="T77" s="30"/>
    </row>
    <row r="78" spans="1:21" ht="15.75" x14ac:dyDescent="0.25">
      <c r="A78" s="8" t="s">
        <v>21</v>
      </c>
      <c r="B78" s="13" t="s">
        <v>19</v>
      </c>
      <c r="C78" s="14">
        <f>AVERAGE(F78:Q78)</f>
        <v>0.23</v>
      </c>
      <c r="D78" s="14"/>
      <c r="E78" s="15">
        <v>5</v>
      </c>
      <c r="F78" s="16"/>
      <c r="G78" s="16"/>
      <c r="H78" s="16"/>
      <c r="I78" s="16"/>
      <c r="J78" s="16"/>
      <c r="K78" s="16">
        <v>0.23</v>
      </c>
      <c r="L78" s="16"/>
      <c r="M78" s="16">
        <v>0.23</v>
      </c>
      <c r="N78" s="36"/>
      <c r="O78" s="16"/>
      <c r="P78" s="16"/>
      <c r="Q78" s="16"/>
      <c r="R78" s="68">
        <f t="shared" si="63"/>
        <v>0.23</v>
      </c>
      <c r="S78" s="67">
        <f t="shared" si="62"/>
        <v>0.23</v>
      </c>
      <c r="T78" s="30"/>
      <c r="U78" s="30"/>
    </row>
    <row r="79" spans="1:21" ht="15.75" hidden="1" x14ac:dyDescent="0.25">
      <c r="A79" s="8" t="s">
        <v>22</v>
      </c>
      <c r="B79" s="13" t="s">
        <v>19</v>
      </c>
      <c r="C79" s="14" t="e">
        <f t="shared" ref="C79:C85" si="64">AVERAGE(F79:Q79)</f>
        <v>#DIV/0!</v>
      </c>
      <c r="D79" s="14"/>
      <c r="E79" s="15"/>
      <c r="F79" s="16"/>
      <c r="G79" s="16"/>
      <c r="H79" s="16"/>
      <c r="I79" s="16"/>
      <c r="J79" s="16"/>
      <c r="K79" s="16"/>
      <c r="L79" s="16"/>
      <c r="M79" s="16"/>
      <c r="N79" s="36"/>
      <c r="O79" s="16"/>
      <c r="P79" s="16"/>
      <c r="Q79" s="16"/>
      <c r="R79" s="68" t="e">
        <f t="shared" si="63"/>
        <v>#DIV/0!</v>
      </c>
      <c r="S79" s="67">
        <f t="shared" si="62"/>
        <v>0</v>
      </c>
      <c r="T79" s="30"/>
      <c r="U79" s="30"/>
    </row>
    <row r="80" spans="1:21" ht="15.75" hidden="1" x14ac:dyDescent="0.25">
      <c r="A80" s="8" t="s">
        <v>23</v>
      </c>
      <c r="B80" s="13" t="s">
        <v>19</v>
      </c>
      <c r="C80" s="14" t="e">
        <f t="shared" si="64"/>
        <v>#DIV/0!</v>
      </c>
      <c r="D80" s="14"/>
      <c r="E80" s="17"/>
      <c r="F80" s="16"/>
      <c r="G80" s="16"/>
      <c r="H80" s="16"/>
      <c r="I80" s="16"/>
      <c r="J80" s="16"/>
      <c r="K80" s="16"/>
      <c r="L80" s="16"/>
      <c r="M80" s="16"/>
      <c r="N80" s="36"/>
      <c r="O80" s="16"/>
      <c r="P80" s="16"/>
      <c r="Q80" s="16"/>
      <c r="R80" s="68" t="e">
        <f t="shared" si="63"/>
        <v>#DIV/0!</v>
      </c>
      <c r="S80" s="67">
        <f t="shared" si="62"/>
        <v>0</v>
      </c>
      <c r="T80" s="30"/>
      <c r="U80" s="30"/>
    </row>
    <row r="81" spans="1:21" ht="15.75" hidden="1" x14ac:dyDescent="0.25">
      <c r="A81" s="8" t="s">
        <v>24</v>
      </c>
      <c r="B81" s="13" t="s">
        <v>19</v>
      </c>
      <c r="C81" s="14" t="e">
        <f t="shared" si="64"/>
        <v>#DIV/0!</v>
      </c>
      <c r="D81" s="14"/>
      <c r="E81" s="17"/>
      <c r="F81" s="16"/>
      <c r="G81" s="16"/>
      <c r="H81" s="16"/>
      <c r="I81" s="16"/>
      <c r="J81" s="16"/>
      <c r="K81" s="16"/>
      <c r="L81" s="16"/>
      <c r="M81" s="16"/>
      <c r="N81" s="36"/>
      <c r="O81" s="16"/>
      <c r="P81" s="16"/>
      <c r="Q81" s="16"/>
      <c r="R81" s="68" t="e">
        <f t="shared" si="63"/>
        <v>#DIV/0!</v>
      </c>
      <c r="S81" s="67">
        <f t="shared" si="62"/>
        <v>0</v>
      </c>
      <c r="T81" s="30"/>
      <c r="U81" s="30"/>
    </row>
    <row r="82" spans="1:21" ht="15.75" hidden="1" x14ac:dyDescent="0.25">
      <c r="A82" s="8" t="s">
        <v>25</v>
      </c>
      <c r="B82" s="13" t="s">
        <v>19</v>
      </c>
      <c r="C82" s="14" t="e">
        <f t="shared" si="64"/>
        <v>#DIV/0!</v>
      </c>
      <c r="D82" s="14"/>
      <c r="E82" s="17"/>
      <c r="F82" s="16"/>
      <c r="G82" s="16"/>
      <c r="H82" s="16"/>
      <c r="I82" s="16"/>
      <c r="J82" s="16"/>
      <c r="K82" s="16"/>
      <c r="L82" s="16"/>
      <c r="M82" s="16"/>
      <c r="N82" s="36"/>
      <c r="O82" s="16"/>
      <c r="P82" s="16"/>
      <c r="Q82" s="16"/>
      <c r="R82" s="68" t="e">
        <f t="shared" si="63"/>
        <v>#DIV/0!</v>
      </c>
      <c r="S82" s="67">
        <f t="shared" si="62"/>
        <v>0</v>
      </c>
      <c r="T82" s="30"/>
      <c r="U82" s="30"/>
    </row>
    <row r="83" spans="1:21" ht="15.75" hidden="1" x14ac:dyDescent="0.25">
      <c r="A83" s="8" t="s">
        <v>26</v>
      </c>
      <c r="B83" s="13" t="s">
        <v>19</v>
      </c>
      <c r="C83" s="14" t="e">
        <f t="shared" si="64"/>
        <v>#DIV/0!</v>
      </c>
      <c r="D83" s="14"/>
      <c r="E83" s="17"/>
      <c r="F83" s="16"/>
      <c r="G83" s="16"/>
      <c r="H83" s="16"/>
      <c r="I83" s="16"/>
      <c r="J83" s="16"/>
      <c r="K83" s="16"/>
      <c r="L83" s="16"/>
      <c r="M83" s="16"/>
      <c r="N83" s="36"/>
      <c r="O83" s="16"/>
      <c r="P83" s="16"/>
      <c r="Q83" s="16"/>
      <c r="R83" s="68" t="e">
        <f t="shared" si="63"/>
        <v>#DIV/0!</v>
      </c>
      <c r="S83" s="67">
        <f t="shared" si="62"/>
        <v>0</v>
      </c>
      <c r="T83" s="30"/>
      <c r="U83" s="30"/>
    </row>
    <row r="84" spans="1:21" ht="15.75" hidden="1" x14ac:dyDescent="0.25">
      <c r="A84" s="8" t="s">
        <v>27</v>
      </c>
      <c r="B84" s="13" t="s">
        <v>19</v>
      </c>
      <c r="C84" s="14" t="e">
        <f t="shared" si="64"/>
        <v>#DIV/0!</v>
      </c>
      <c r="D84" s="14"/>
      <c r="E84" s="17"/>
      <c r="F84" s="16"/>
      <c r="G84" s="16"/>
      <c r="H84" s="16"/>
      <c r="I84" s="16"/>
      <c r="J84" s="16"/>
      <c r="K84" s="16"/>
      <c r="L84" s="16"/>
      <c r="M84" s="16"/>
      <c r="N84" s="36"/>
      <c r="O84" s="16"/>
      <c r="P84" s="16"/>
      <c r="Q84" s="16"/>
      <c r="R84" s="68" t="e">
        <f t="shared" si="63"/>
        <v>#DIV/0!</v>
      </c>
      <c r="S84" s="67">
        <f t="shared" si="62"/>
        <v>0</v>
      </c>
      <c r="T84" s="30"/>
      <c r="U84" s="30"/>
    </row>
    <row r="85" spans="1:21" ht="15.75" hidden="1" x14ac:dyDescent="0.25">
      <c r="A85" s="8" t="s">
        <v>28</v>
      </c>
      <c r="B85" s="13" t="s">
        <v>19</v>
      </c>
      <c r="C85" s="14" t="e">
        <f t="shared" si="64"/>
        <v>#DIV/0!</v>
      </c>
      <c r="D85" s="14"/>
      <c r="E85" s="17"/>
      <c r="F85" s="16"/>
      <c r="G85" s="16"/>
      <c r="H85" s="16"/>
      <c r="I85" s="16"/>
      <c r="J85" s="16"/>
      <c r="K85" s="16"/>
      <c r="L85" s="16"/>
      <c r="M85" s="16"/>
      <c r="N85" s="36"/>
      <c r="O85" s="16"/>
      <c r="P85" s="16"/>
      <c r="Q85" s="16"/>
      <c r="R85" s="68" t="e">
        <f t="shared" si="63"/>
        <v>#DIV/0!</v>
      </c>
      <c r="S85" s="67">
        <f t="shared" si="62"/>
        <v>0</v>
      </c>
    </row>
    <row r="86" spans="1:21" ht="15.75" x14ac:dyDescent="0.25">
      <c r="A86" s="8" t="s">
        <v>29</v>
      </c>
      <c r="B86" s="13" t="s">
        <v>30</v>
      </c>
      <c r="C86" s="14">
        <f>AVERAGE(F86:Q86)</f>
        <v>0.24</v>
      </c>
      <c r="D86" s="14"/>
      <c r="E86" s="37">
        <v>0.3</v>
      </c>
      <c r="F86" s="16"/>
      <c r="G86" s="16"/>
      <c r="H86" s="16"/>
      <c r="I86" s="16"/>
      <c r="J86" s="16"/>
      <c r="K86" s="16">
        <v>0.24</v>
      </c>
      <c r="L86" s="16"/>
      <c r="M86" s="16"/>
      <c r="N86" s="36"/>
      <c r="O86" s="16"/>
      <c r="P86" s="16"/>
      <c r="Q86" s="16"/>
      <c r="R86" s="141">
        <f>+AVERAGE(F86:Q86)/1000000</f>
        <v>2.3999999999999998E-7</v>
      </c>
      <c r="S86" s="67">
        <f>+MAX(F86:Q86)/1000000</f>
        <v>2.3999999999999998E-7</v>
      </c>
    </row>
    <row r="87" spans="1:21" ht="15.75" x14ac:dyDescent="0.25">
      <c r="A87" s="8" t="s">
        <v>31</v>
      </c>
      <c r="B87" s="13" t="s">
        <v>19</v>
      </c>
      <c r="C87" s="14">
        <f>AVERAGE(F87:Q87)</f>
        <v>1.35</v>
      </c>
      <c r="D87" s="14">
        <f>MAXA(F87:Q87)</f>
        <v>1.9</v>
      </c>
      <c r="E87" s="15">
        <v>30</v>
      </c>
      <c r="F87" s="16"/>
      <c r="G87" s="16"/>
      <c r="H87" s="16"/>
      <c r="I87" s="16"/>
      <c r="J87" s="16"/>
      <c r="K87" s="16">
        <v>0.8</v>
      </c>
      <c r="L87" s="16"/>
      <c r="M87" s="16">
        <v>1.9</v>
      </c>
      <c r="N87" s="36"/>
      <c r="O87" s="16"/>
      <c r="P87" s="16"/>
      <c r="Q87" s="16"/>
      <c r="R87" s="68">
        <f t="shared" ref="R87:R90" si="65">+AVERAGE(F87:Q87)</f>
        <v>1.35</v>
      </c>
      <c r="S87" s="67">
        <f>+MAX(F87:Q87)</f>
        <v>1.9</v>
      </c>
    </row>
    <row r="88" spans="1:21" ht="15.75" x14ac:dyDescent="0.25">
      <c r="A88" s="8" t="s">
        <v>32</v>
      </c>
      <c r="B88" s="13" t="s">
        <v>19</v>
      </c>
      <c r="C88" s="14">
        <f>AVERAGE(F88:Q88)</f>
        <v>4.9000000000000004</v>
      </c>
      <c r="D88" s="14">
        <f>MAXA(F88:Q88)</f>
        <v>8.5</v>
      </c>
      <c r="E88" s="15">
        <v>80</v>
      </c>
      <c r="F88" s="16"/>
      <c r="G88" s="16"/>
      <c r="H88" s="16"/>
      <c r="I88" s="16"/>
      <c r="J88" s="16"/>
      <c r="K88" s="16">
        <v>1.3</v>
      </c>
      <c r="L88" s="16"/>
      <c r="M88" s="16">
        <v>8.5</v>
      </c>
      <c r="N88" s="36"/>
      <c r="O88" s="16"/>
      <c r="P88" s="16"/>
      <c r="Q88" s="16"/>
      <c r="R88" s="68">
        <f t="shared" si="65"/>
        <v>4.9000000000000004</v>
      </c>
      <c r="S88" s="67">
        <f>+MAX(F88:Q88)</f>
        <v>8.5</v>
      </c>
    </row>
    <row r="89" spans="1:21" ht="15.75" x14ac:dyDescent="0.25">
      <c r="A89" s="10" t="s">
        <v>132</v>
      </c>
      <c r="B89" s="173"/>
      <c r="C89" s="173"/>
      <c r="D89" s="173"/>
      <c r="E89" s="173"/>
      <c r="F89" s="211"/>
      <c r="G89" s="211"/>
      <c r="H89" s="211">
        <v>44852</v>
      </c>
      <c r="I89" s="211"/>
      <c r="J89" s="211"/>
      <c r="K89" s="211">
        <v>56000</v>
      </c>
      <c r="L89" s="211"/>
      <c r="M89" s="211">
        <v>56689</v>
      </c>
      <c r="N89" s="211"/>
      <c r="O89" s="211"/>
      <c r="P89" s="211"/>
      <c r="Q89" s="211"/>
      <c r="R89" s="68">
        <f t="shared" si="65"/>
        <v>52513.666666666664</v>
      </c>
    </row>
    <row r="90" spans="1:21" ht="16.5" thickBot="1" x14ac:dyDescent="0.3">
      <c r="A90" s="207" t="s">
        <v>134</v>
      </c>
      <c r="B90" s="208"/>
      <c r="C90" s="208"/>
      <c r="D90" s="208"/>
      <c r="E90" s="208"/>
      <c r="F90" s="209"/>
      <c r="G90" s="209"/>
      <c r="H90" s="209">
        <v>48</v>
      </c>
      <c r="I90" s="209"/>
      <c r="J90" s="209"/>
      <c r="K90" s="209">
        <v>52</v>
      </c>
      <c r="L90" s="209"/>
      <c r="M90" s="210">
        <v>54</v>
      </c>
      <c r="N90" s="209"/>
      <c r="O90" s="209"/>
      <c r="P90" s="209"/>
      <c r="Q90" s="209"/>
      <c r="R90" s="68">
        <f t="shared" si="65"/>
        <v>51.333333333333336</v>
      </c>
      <c r="S90" s="30"/>
    </row>
    <row r="91" spans="1:21" ht="23.25" x14ac:dyDescent="0.35">
      <c r="A91" s="25" t="s">
        <v>75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</row>
    <row r="92" spans="1:21" ht="15.75" x14ac:dyDescent="0.25">
      <c r="A92" s="18" t="s">
        <v>11</v>
      </c>
      <c r="B92" s="13" t="s">
        <v>12</v>
      </c>
      <c r="C92" s="13" t="s">
        <v>13</v>
      </c>
      <c r="D92" s="13" t="s">
        <v>14</v>
      </c>
      <c r="E92" s="13" t="s">
        <v>15</v>
      </c>
      <c r="F92" s="13" t="s">
        <v>0</v>
      </c>
      <c r="G92" s="13" t="s">
        <v>9</v>
      </c>
      <c r="H92" s="13" t="s">
        <v>7</v>
      </c>
      <c r="I92" s="13" t="s">
        <v>1</v>
      </c>
      <c r="J92" s="13" t="s">
        <v>8</v>
      </c>
      <c r="K92" s="13" t="s">
        <v>5</v>
      </c>
      <c r="L92" s="13" t="s">
        <v>2</v>
      </c>
      <c r="M92" s="13" t="s">
        <v>16</v>
      </c>
      <c r="N92" s="13" t="s">
        <v>10</v>
      </c>
      <c r="O92" s="13" t="s">
        <v>3</v>
      </c>
      <c r="P92" s="13" t="s">
        <v>17</v>
      </c>
      <c r="Q92" s="13" t="s">
        <v>6</v>
      </c>
      <c r="R92" s="1"/>
    </row>
    <row r="93" spans="1:21" ht="15.75" x14ac:dyDescent="0.25">
      <c r="A93" s="8"/>
      <c r="B93" s="10"/>
      <c r="C93" s="10"/>
      <c r="D93" s="10"/>
      <c r="E93" s="10"/>
      <c r="F93" s="10"/>
      <c r="G93" s="10"/>
      <c r="H93" s="10"/>
      <c r="I93" s="10"/>
      <c r="J93" s="10"/>
      <c r="K93" s="2"/>
      <c r="L93" s="10"/>
      <c r="M93" s="10"/>
      <c r="N93" s="10"/>
      <c r="O93" s="10"/>
      <c r="P93" s="10"/>
      <c r="Q93" s="10"/>
      <c r="R93" s="22" t="s">
        <v>43</v>
      </c>
      <c r="S93" s="23" t="s">
        <v>42</v>
      </c>
      <c r="T93" s="30"/>
    </row>
    <row r="94" spans="1:21" ht="15.75" x14ac:dyDescent="0.25">
      <c r="A94" s="8" t="s">
        <v>18</v>
      </c>
      <c r="B94" s="13" t="s">
        <v>19</v>
      </c>
      <c r="C94" s="14">
        <f>AVERAGE(F94:Q94)</f>
        <v>0.47000000000000003</v>
      </c>
      <c r="D94" s="14"/>
      <c r="E94" s="15">
        <v>10</v>
      </c>
      <c r="F94" s="124"/>
      <c r="G94" s="122"/>
      <c r="H94" s="118">
        <v>1.1000000000000001</v>
      </c>
      <c r="I94" s="122"/>
      <c r="J94" s="122">
        <v>0.2</v>
      </c>
      <c r="K94" s="122"/>
      <c r="L94" s="122">
        <v>0.28999999999999998</v>
      </c>
      <c r="M94" s="119"/>
      <c r="N94" s="119"/>
      <c r="O94" s="119">
        <v>0.28999999999999998</v>
      </c>
      <c r="P94" s="119"/>
      <c r="Q94" s="123"/>
      <c r="R94" s="68">
        <f>+AVERAGE(F94:Q94)</f>
        <v>0.47000000000000003</v>
      </c>
      <c r="S94" s="67">
        <f t="shared" ref="S94:S103" si="66">+MAX(F94:Q94)</f>
        <v>1.1000000000000001</v>
      </c>
      <c r="T94" s="30"/>
    </row>
    <row r="95" spans="1:21" ht="15.75" x14ac:dyDescent="0.25">
      <c r="A95" s="8" t="s">
        <v>20</v>
      </c>
      <c r="B95" s="13" t="s">
        <v>19</v>
      </c>
      <c r="C95" s="14">
        <f>AVERAGE(F95:Q95)</f>
        <v>0.45500000000000002</v>
      </c>
      <c r="D95" s="14"/>
      <c r="E95" s="15">
        <v>5</v>
      </c>
      <c r="F95" s="124"/>
      <c r="G95" s="117"/>
      <c r="H95" s="118">
        <v>0.83</v>
      </c>
      <c r="I95" s="117"/>
      <c r="J95" s="117">
        <v>0.33</v>
      </c>
      <c r="K95" s="122"/>
      <c r="L95" s="117">
        <v>0.33</v>
      </c>
      <c r="M95" s="119"/>
      <c r="N95" s="119"/>
      <c r="O95" s="119">
        <v>0.33</v>
      </c>
      <c r="P95" s="119"/>
      <c r="Q95" s="121"/>
      <c r="R95" s="68">
        <f t="shared" ref="R95:R103" si="67">+AVERAGE(F95:Q95)</f>
        <v>0.45500000000000002</v>
      </c>
      <c r="S95" s="67">
        <f t="shared" si="66"/>
        <v>0.83</v>
      </c>
      <c r="T95" s="30"/>
    </row>
    <row r="96" spans="1:21" ht="15.75" x14ac:dyDescent="0.25">
      <c r="A96" s="8" t="s">
        <v>21</v>
      </c>
      <c r="B96" s="13" t="s">
        <v>19</v>
      </c>
      <c r="C96" s="14">
        <f>AVERAGE(F96:Q96)</f>
        <v>0.3175</v>
      </c>
      <c r="D96" s="14"/>
      <c r="E96" s="15">
        <v>5</v>
      </c>
      <c r="F96" s="124"/>
      <c r="G96" s="117"/>
      <c r="H96" s="118">
        <v>0.57999999999999996</v>
      </c>
      <c r="I96" s="117"/>
      <c r="J96" s="117">
        <v>0.23</v>
      </c>
      <c r="K96" s="122"/>
      <c r="L96" s="117">
        <v>0.23</v>
      </c>
      <c r="M96" s="119"/>
      <c r="N96" s="119"/>
      <c r="O96" s="119">
        <v>0.23</v>
      </c>
      <c r="P96" s="119"/>
      <c r="Q96" s="121"/>
      <c r="R96" s="68">
        <f t="shared" si="67"/>
        <v>0.3175</v>
      </c>
      <c r="S96" s="67">
        <f t="shared" si="66"/>
        <v>0.57999999999999996</v>
      </c>
      <c r="T96" s="30"/>
      <c r="U96" s="30"/>
    </row>
    <row r="97" spans="1:21" ht="15.75" hidden="1" x14ac:dyDescent="0.25">
      <c r="A97" s="8" t="s">
        <v>22</v>
      </c>
      <c r="B97" s="13" t="s">
        <v>19</v>
      </c>
      <c r="C97" s="14" t="e">
        <f t="shared" ref="C97:C103" si="68">AVERAGE(F97:Q97)</f>
        <v>#DIV/0!</v>
      </c>
      <c r="D97" s="14"/>
      <c r="E97" s="15"/>
      <c r="F97" s="124"/>
      <c r="G97" s="117"/>
      <c r="H97" s="118"/>
      <c r="I97" s="117"/>
      <c r="J97" s="117"/>
      <c r="K97" s="122"/>
      <c r="L97" s="117"/>
      <c r="M97" s="119"/>
      <c r="N97" s="119"/>
      <c r="O97" s="119"/>
      <c r="P97" s="119"/>
      <c r="Q97" s="121"/>
      <c r="R97" s="68" t="e">
        <f t="shared" si="67"/>
        <v>#DIV/0!</v>
      </c>
      <c r="S97" s="67">
        <f t="shared" si="66"/>
        <v>0</v>
      </c>
      <c r="T97" s="30"/>
      <c r="U97" s="30"/>
    </row>
    <row r="98" spans="1:21" ht="15.75" hidden="1" x14ac:dyDescent="0.25">
      <c r="A98" s="8" t="s">
        <v>23</v>
      </c>
      <c r="B98" s="13" t="s">
        <v>19</v>
      </c>
      <c r="C98" s="14" t="e">
        <f t="shared" si="68"/>
        <v>#DIV/0!</v>
      </c>
      <c r="D98" s="14"/>
      <c r="E98" s="17"/>
      <c r="F98" s="124"/>
      <c r="G98" s="117"/>
      <c r="H98" s="118"/>
      <c r="I98" s="117"/>
      <c r="J98" s="117"/>
      <c r="K98" s="122"/>
      <c r="L98" s="117"/>
      <c r="M98" s="119"/>
      <c r="N98" s="119"/>
      <c r="O98" s="119"/>
      <c r="P98" s="119"/>
      <c r="Q98" s="121"/>
      <c r="R98" s="68" t="e">
        <f t="shared" si="67"/>
        <v>#DIV/0!</v>
      </c>
      <c r="S98" s="67">
        <f t="shared" si="66"/>
        <v>0</v>
      </c>
      <c r="T98" s="30"/>
      <c r="U98" s="30"/>
    </row>
    <row r="99" spans="1:21" ht="15.75" hidden="1" x14ac:dyDescent="0.25">
      <c r="A99" s="8" t="s">
        <v>24</v>
      </c>
      <c r="B99" s="13" t="s">
        <v>19</v>
      </c>
      <c r="C99" s="14" t="e">
        <f t="shared" si="68"/>
        <v>#DIV/0!</v>
      </c>
      <c r="D99" s="14"/>
      <c r="E99" s="17"/>
      <c r="F99" s="124"/>
      <c r="G99" s="117"/>
      <c r="H99" s="118"/>
      <c r="I99" s="117"/>
      <c r="J99" s="117"/>
      <c r="K99" s="122"/>
      <c r="L99" s="117"/>
      <c r="M99" s="119"/>
      <c r="N99" s="119"/>
      <c r="O99" s="119"/>
      <c r="P99" s="119"/>
      <c r="Q99" s="121"/>
      <c r="R99" s="68" t="e">
        <f t="shared" si="67"/>
        <v>#DIV/0!</v>
      </c>
      <c r="S99" s="67">
        <f t="shared" si="66"/>
        <v>0</v>
      </c>
      <c r="T99" s="30"/>
      <c r="U99" s="30"/>
    </row>
    <row r="100" spans="1:21" ht="15.75" hidden="1" x14ac:dyDescent="0.25">
      <c r="A100" s="8" t="s">
        <v>25</v>
      </c>
      <c r="B100" s="13" t="s">
        <v>19</v>
      </c>
      <c r="C100" s="14" t="e">
        <f t="shared" si="68"/>
        <v>#DIV/0!</v>
      </c>
      <c r="D100" s="14"/>
      <c r="E100" s="17"/>
      <c r="F100" s="124"/>
      <c r="G100" s="117"/>
      <c r="H100" s="118"/>
      <c r="I100" s="117"/>
      <c r="J100" s="117"/>
      <c r="K100" s="122"/>
      <c r="L100" s="117"/>
      <c r="M100" s="119"/>
      <c r="N100" s="119"/>
      <c r="O100" s="119"/>
      <c r="P100" s="119"/>
      <c r="Q100" s="121"/>
      <c r="R100" s="68" t="e">
        <f t="shared" si="67"/>
        <v>#DIV/0!</v>
      </c>
      <c r="S100" s="67">
        <f t="shared" si="66"/>
        <v>0</v>
      </c>
      <c r="T100" s="30"/>
      <c r="U100" s="30"/>
    </row>
    <row r="101" spans="1:21" ht="15.75" hidden="1" x14ac:dyDescent="0.25">
      <c r="A101" s="8" t="s">
        <v>26</v>
      </c>
      <c r="B101" s="13" t="s">
        <v>19</v>
      </c>
      <c r="C101" s="14" t="e">
        <f t="shared" si="68"/>
        <v>#DIV/0!</v>
      </c>
      <c r="D101" s="14"/>
      <c r="E101" s="17"/>
      <c r="F101" s="124"/>
      <c r="G101" s="117"/>
      <c r="H101" s="118"/>
      <c r="I101" s="118"/>
      <c r="J101" s="118"/>
      <c r="K101" s="122"/>
      <c r="L101" s="118"/>
      <c r="M101" s="119"/>
      <c r="N101" s="119"/>
      <c r="O101" s="119"/>
      <c r="P101" s="119"/>
      <c r="Q101" s="120"/>
      <c r="R101" s="68" t="e">
        <f t="shared" si="67"/>
        <v>#DIV/0!</v>
      </c>
      <c r="S101" s="67">
        <f t="shared" si="66"/>
        <v>0</v>
      </c>
      <c r="T101" s="30"/>
      <c r="U101" s="30"/>
    </row>
    <row r="102" spans="1:21" ht="15.75" hidden="1" x14ac:dyDescent="0.25">
      <c r="A102" s="8" t="s">
        <v>27</v>
      </c>
      <c r="B102" s="13" t="s">
        <v>19</v>
      </c>
      <c r="C102" s="14" t="e">
        <f t="shared" si="68"/>
        <v>#DIV/0!</v>
      </c>
      <c r="D102" s="14"/>
      <c r="E102" s="17"/>
      <c r="F102" s="124"/>
      <c r="G102" s="117"/>
      <c r="H102" s="118"/>
      <c r="I102" s="118"/>
      <c r="J102" s="118"/>
      <c r="K102" s="122"/>
      <c r="L102" s="118"/>
      <c r="M102" s="119"/>
      <c r="N102" s="119"/>
      <c r="O102" s="119"/>
      <c r="P102" s="119"/>
      <c r="Q102" s="120"/>
      <c r="R102" s="68" t="e">
        <f t="shared" si="67"/>
        <v>#DIV/0!</v>
      </c>
      <c r="S102" s="67">
        <f t="shared" si="66"/>
        <v>0</v>
      </c>
      <c r="T102" s="30"/>
      <c r="U102" s="30"/>
    </row>
    <row r="103" spans="1:21" ht="15.75" hidden="1" x14ac:dyDescent="0.25">
      <c r="A103" s="8" t="s">
        <v>28</v>
      </c>
      <c r="B103" s="13" t="s">
        <v>19</v>
      </c>
      <c r="C103" s="14" t="e">
        <f t="shared" si="68"/>
        <v>#DIV/0!</v>
      </c>
      <c r="D103" s="14"/>
      <c r="E103" s="17"/>
      <c r="F103" s="124"/>
      <c r="G103" s="117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68" t="e">
        <f t="shared" si="67"/>
        <v>#DIV/0!</v>
      </c>
      <c r="S103" s="67">
        <f t="shared" si="66"/>
        <v>0</v>
      </c>
    </row>
    <row r="104" spans="1:21" ht="15.75" x14ac:dyDescent="0.25">
      <c r="A104" s="8" t="s">
        <v>29</v>
      </c>
      <c r="B104" s="13" t="s">
        <v>30</v>
      </c>
      <c r="C104" s="14">
        <f>AVERAGE(F104:Q104)</f>
        <v>0.61</v>
      </c>
      <c r="D104" s="14"/>
      <c r="E104" s="37">
        <v>0.3</v>
      </c>
      <c r="F104" s="16"/>
      <c r="G104" s="16"/>
      <c r="H104" s="118"/>
      <c r="I104" s="118"/>
      <c r="J104" s="118"/>
      <c r="K104" s="118"/>
      <c r="L104" s="118"/>
      <c r="M104" s="118"/>
      <c r="N104" s="118"/>
      <c r="O104" s="118">
        <v>0.61</v>
      </c>
      <c r="P104" s="118"/>
      <c r="Q104" s="118"/>
      <c r="R104" s="85">
        <f>+AVERAGE(F104:Q104)/1000000</f>
        <v>6.0999999999999998E-7</v>
      </c>
      <c r="S104" s="67">
        <f>+MAX(F104:Q104)/1000000</f>
        <v>6.0999999999999998E-7</v>
      </c>
    </row>
    <row r="105" spans="1:21" ht="15.75" x14ac:dyDescent="0.25">
      <c r="A105" s="175" t="s">
        <v>31</v>
      </c>
      <c r="B105" s="169" t="s">
        <v>19</v>
      </c>
      <c r="C105" s="174">
        <f>AVERAGE(F105:Q105)</f>
        <v>6.6750000000000007</v>
      </c>
      <c r="D105" s="174">
        <f>MAXA(F105:Q105)</f>
        <v>18</v>
      </c>
      <c r="E105" s="170">
        <v>30</v>
      </c>
      <c r="F105" s="172"/>
      <c r="G105" s="172"/>
      <c r="H105" s="118">
        <v>0.1</v>
      </c>
      <c r="I105" s="118"/>
      <c r="J105" s="118">
        <v>18</v>
      </c>
      <c r="K105" s="118"/>
      <c r="L105" s="118">
        <v>4.3</v>
      </c>
      <c r="M105" s="118"/>
      <c r="N105" s="118"/>
      <c r="O105" s="118">
        <v>4.3</v>
      </c>
      <c r="P105" s="118"/>
      <c r="Q105" s="118"/>
      <c r="R105" s="68">
        <f t="shared" ref="R105:R106" si="69">+AVERAGE(F105:Q105)</f>
        <v>6.6750000000000007</v>
      </c>
      <c r="S105" s="67">
        <f>+MAX(F105:Q105)</f>
        <v>18</v>
      </c>
    </row>
    <row r="106" spans="1:21" ht="15.75" x14ac:dyDescent="0.25">
      <c r="A106" s="10" t="s">
        <v>32</v>
      </c>
      <c r="B106" s="13" t="s">
        <v>19</v>
      </c>
      <c r="C106" s="14">
        <f>AVERAGE(F106:Q106)</f>
        <v>0.39749999999999996</v>
      </c>
      <c r="D106" s="14">
        <f>MAXA(F106:Q106)</f>
        <v>0.74</v>
      </c>
      <c r="E106" s="15">
        <v>80</v>
      </c>
      <c r="F106" s="16"/>
      <c r="G106" s="16"/>
      <c r="H106" s="118">
        <v>0.11</v>
      </c>
      <c r="I106" s="118"/>
      <c r="J106" s="118">
        <v>0.74</v>
      </c>
      <c r="K106" s="118"/>
      <c r="L106" s="118">
        <v>0.74</v>
      </c>
      <c r="M106" s="118"/>
      <c r="N106" s="118"/>
      <c r="O106" s="118">
        <v>0</v>
      </c>
      <c r="P106" s="118"/>
      <c r="Q106" s="118"/>
      <c r="R106" s="176">
        <f t="shared" si="69"/>
        <v>0.39749999999999996</v>
      </c>
      <c r="S106" s="67">
        <f>+MAX(F106:Q106)</f>
        <v>0.74</v>
      </c>
    </row>
    <row r="107" spans="1:21" ht="15.75" x14ac:dyDescent="0.25">
      <c r="A107" s="10" t="s">
        <v>132</v>
      </c>
      <c r="B107" s="173"/>
      <c r="C107" s="173">
        <f>AVERAGE(F107:Q107)</f>
        <v>50487.25</v>
      </c>
      <c r="D107" s="173"/>
      <c r="E107" s="173"/>
      <c r="F107" s="173"/>
      <c r="G107" s="173"/>
      <c r="H107" s="118">
        <v>49416</v>
      </c>
      <c r="I107" s="118"/>
      <c r="J107" s="118">
        <v>51269</v>
      </c>
      <c r="K107" s="118"/>
      <c r="L107" s="118">
        <v>52623</v>
      </c>
      <c r="M107" s="118"/>
      <c r="N107" s="118"/>
      <c r="O107" s="118">
        <v>48641</v>
      </c>
      <c r="P107" s="118"/>
      <c r="Q107" s="118"/>
      <c r="R107" s="176">
        <f>+AVERAGE(F107:Q107)</f>
        <v>50487.25</v>
      </c>
      <c r="S107" s="3">
        <f>+MAX(F107:Q107)</f>
        <v>52623</v>
      </c>
    </row>
    <row r="108" spans="1:21" ht="15.75" x14ac:dyDescent="0.25">
      <c r="A108" s="10" t="s">
        <v>134</v>
      </c>
      <c r="B108" s="2"/>
      <c r="C108" s="2"/>
      <c r="D108" s="2"/>
      <c r="E108" s="2"/>
      <c r="F108" s="204"/>
      <c r="G108" s="204"/>
      <c r="H108" s="118">
        <v>45</v>
      </c>
      <c r="I108" s="118"/>
      <c r="J108" s="118">
        <v>47</v>
      </c>
      <c r="K108" s="118"/>
      <c r="L108" s="118">
        <v>50</v>
      </c>
      <c r="M108" s="118"/>
      <c r="N108" s="118"/>
      <c r="O108" s="118">
        <v>42</v>
      </c>
      <c r="P108" s="118"/>
      <c r="Q108" s="118"/>
      <c r="R108" s="68">
        <f>+AVERAGE(F108:Q108)</f>
        <v>46</v>
      </c>
      <c r="S108" s="30"/>
    </row>
  </sheetData>
  <phoneticPr fontId="8" type="noConversion"/>
  <conditionalFormatting sqref="F86:I86 F104:G104">
    <cfRule type="cellIs" dxfId="36" priority="74" stopIfTrue="1" operator="greaterThan">
      <formula>$E$23</formula>
    </cfRule>
  </conditionalFormatting>
  <conditionalFormatting sqref="F76:Q88 F94:Q97 F98:G106">
    <cfRule type="cellIs" dxfId="35" priority="72" stopIfTrue="1" operator="greaterThan">
      <formula>$E$22</formula>
    </cfRule>
  </conditionalFormatting>
  <conditionalFormatting sqref="F77:P77">
    <cfRule type="cellIs" dxfId="34" priority="64" stopIfTrue="1" operator="greaterThan">
      <formula>$E$23</formula>
    </cfRule>
  </conditionalFormatting>
  <conditionalFormatting sqref="F78:Q78">
    <cfRule type="cellIs" dxfId="33" priority="63" stopIfTrue="1" operator="greaterThan">
      <formula>$E$24</formula>
    </cfRule>
  </conditionalFormatting>
  <conditionalFormatting sqref="F87:Q87">
    <cfRule type="cellIs" dxfId="32" priority="61" stopIfTrue="1" operator="greaterThan">
      <formula>$E$33</formula>
    </cfRule>
  </conditionalFormatting>
  <conditionalFormatting sqref="F88:Q88">
    <cfRule type="cellIs" dxfId="31" priority="60" stopIfTrue="1" operator="greaterThan">
      <formula>$E$34</formula>
    </cfRule>
  </conditionalFormatting>
  <conditionalFormatting sqref="F95:P95">
    <cfRule type="cellIs" dxfId="30" priority="59" stopIfTrue="1" operator="greaterThan">
      <formula>$E$23</formula>
    </cfRule>
  </conditionalFormatting>
  <conditionalFormatting sqref="F96:Q96">
    <cfRule type="cellIs" dxfId="29" priority="58" stopIfTrue="1" operator="greaterThan">
      <formula>$E$24</formula>
    </cfRule>
  </conditionalFormatting>
  <conditionalFormatting sqref="F105:G105">
    <cfRule type="cellIs" dxfId="28" priority="56" stopIfTrue="1" operator="greaterThan">
      <formula>$E$33</formula>
    </cfRule>
  </conditionalFormatting>
  <conditionalFormatting sqref="F106:G106">
    <cfRule type="cellIs" dxfId="27" priority="55" stopIfTrue="1" operator="greaterThan">
      <formula>$E$34</formula>
    </cfRule>
  </conditionalFormatting>
  <conditionalFormatting sqref="Q23 L23 G23 I23:J23">
    <cfRule type="cellIs" dxfId="26" priority="46" stopIfTrue="1" operator="greaterThan">
      <formula>5</formula>
    </cfRule>
  </conditionalFormatting>
  <conditionalFormatting sqref="G34:Q34">
    <cfRule type="cellIs" dxfId="25" priority="47" stopIfTrue="1" operator="greaterThan">
      <formula>80</formula>
    </cfRule>
  </conditionalFormatting>
  <conditionalFormatting sqref="Q22 K23:K30 G22 I22:L22">
    <cfRule type="cellIs" dxfId="24" priority="48" stopIfTrue="1" operator="between">
      <formula>10</formula>
      <formula>20</formula>
    </cfRule>
    <cfRule type="cellIs" dxfId="23" priority="49" stopIfTrue="1" operator="greaterThan">
      <formula>20</formula>
    </cfRule>
  </conditionalFormatting>
  <conditionalFormatting sqref="G33:Q33">
    <cfRule type="cellIs" dxfId="22" priority="50" stopIfTrue="1" operator="greaterThan">
      <formula>#REF!</formula>
    </cfRule>
    <cfRule type="cellIs" dxfId="21" priority="51" stopIfTrue="1" operator="between">
      <formula>20</formula>
      <formula>#REF!</formula>
    </cfRule>
  </conditionalFormatting>
  <conditionalFormatting sqref="Q24 L24 G24 I24:J24">
    <cfRule type="cellIs" dxfId="20" priority="52" stopIfTrue="1" operator="between">
      <formula>5</formula>
      <formula>$E$23</formula>
    </cfRule>
    <cfRule type="cellIs" dxfId="19" priority="53" stopIfTrue="1" operator="greaterThan">
      <formula>$E$23</formula>
    </cfRule>
  </conditionalFormatting>
  <conditionalFormatting sqref="N22:P31">
    <cfRule type="cellIs" dxfId="18" priority="54" stopIfTrue="1" operator="greaterThan">
      <formula>$E$21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30"/>
  <sheetViews>
    <sheetView showGridLines="0" zoomScaleNormal="100" workbookViewId="0">
      <selection activeCell="I1" sqref="I1"/>
    </sheetView>
  </sheetViews>
  <sheetFormatPr defaultColWidth="9.140625" defaultRowHeight="14.25" x14ac:dyDescent="0.2"/>
  <cols>
    <col min="1" max="2" width="20.28515625" style="3" customWidth="1"/>
    <col min="3" max="3" width="12.5703125" style="3" customWidth="1"/>
    <col min="4" max="6" width="9.140625" style="3"/>
    <col min="7" max="7" width="18.42578125" style="3" bestFit="1" customWidth="1"/>
    <col min="8" max="8" width="15.85546875" style="3" customWidth="1"/>
    <col min="9" max="16384" width="9.140625" style="3"/>
  </cols>
  <sheetData>
    <row r="1" spans="1:8" ht="23.25" x14ac:dyDescent="0.35">
      <c r="A1" s="126" t="s">
        <v>136</v>
      </c>
      <c r="B1" s="127"/>
      <c r="C1" s="128"/>
      <c r="D1" s="128"/>
      <c r="E1" s="128"/>
      <c r="F1" s="128"/>
      <c r="G1" s="128"/>
      <c r="H1" s="128"/>
    </row>
    <row r="2" spans="1:8" ht="15.75" x14ac:dyDescent="0.25">
      <c r="A2" s="129"/>
      <c r="B2" s="130" t="s">
        <v>76</v>
      </c>
      <c r="C2" s="131" t="s">
        <v>0</v>
      </c>
      <c r="D2" s="132" t="s">
        <v>8</v>
      </c>
      <c r="E2" s="133" t="s">
        <v>16</v>
      </c>
      <c r="F2" s="133" t="s">
        <v>0</v>
      </c>
      <c r="G2" s="134" t="s">
        <v>43</v>
      </c>
      <c r="H2" s="134" t="s">
        <v>42</v>
      </c>
    </row>
    <row r="3" spans="1:8" ht="15.75" x14ac:dyDescent="0.25">
      <c r="A3" s="8" t="s">
        <v>4</v>
      </c>
      <c r="B3" s="102">
        <v>5</v>
      </c>
      <c r="C3" s="88">
        <f t="shared" ref="C3:F4" si="0">AVERAGE(C8,C13,C18,C23,C28)</f>
        <v>1.21</v>
      </c>
      <c r="D3" s="88">
        <f t="shared" si="0"/>
        <v>1.0640000000000001</v>
      </c>
      <c r="E3" s="88">
        <f t="shared" si="0"/>
        <v>0.64600000000000002</v>
      </c>
      <c r="F3" s="88">
        <f t="shared" si="0"/>
        <v>0.72499999999999998</v>
      </c>
      <c r="G3" s="66">
        <f>+AVERAGE(C3:F3)</f>
        <v>0.91125</v>
      </c>
      <c r="H3" s="66">
        <f>+MAX(C8:F8, C13:F13, C18:F18, C23:F23,C28:F28)</f>
        <v>3.2</v>
      </c>
    </row>
    <row r="4" spans="1:8" ht="15.75" x14ac:dyDescent="0.25">
      <c r="A4" s="8" t="s">
        <v>130</v>
      </c>
      <c r="B4" s="102"/>
      <c r="C4" s="88">
        <f t="shared" si="0"/>
        <v>7.7340777777777774</v>
      </c>
      <c r="D4" s="88">
        <f t="shared" si="0"/>
        <v>8.9028777777777783</v>
      </c>
      <c r="E4" s="88">
        <f t="shared" si="0"/>
        <v>8.894400000000001</v>
      </c>
      <c r="F4" s="88">
        <f t="shared" si="0"/>
        <v>7.6757083333333336</v>
      </c>
      <c r="G4" s="66">
        <f>+AVERAGE(C4:F4)</f>
        <v>8.3017659722222223</v>
      </c>
      <c r="H4" s="66"/>
    </row>
    <row r="5" spans="1:8" ht="16.5" thickBot="1" x14ac:dyDescent="0.3">
      <c r="A5" s="8" t="s">
        <v>134</v>
      </c>
      <c r="B5" s="102"/>
      <c r="C5" s="88">
        <f>AVERAGE(C10,C15,C20,C25,C30)</f>
        <v>29.18</v>
      </c>
      <c r="D5" s="88">
        <f t="shared" ref="D5:E5" si="1">AVERAGE(D10,D15,D20,D25,D30)</f>
        <v>37.86</v>
      </c>
      <c r="E5" s="88">
        <f t="shared" si="1"/>
        <v>33.6</v>
      </c>
      <c r="F5" s="88">
        <f>AVERAGE(F10,F15,F20,F25,F30)</f>
        <v>28.274999999999999</v>
      </c>
      <c r="G5" s="66">
        <f>+AVERAGE(C5:F5)</f>
        <v>32.228749999999998</v>
      </c>
      <c r="H5" s="66"/>
    </row>
    <row r="6" spans="1:8" ht="23.25" x14ac:dyDescent="0.35">
      <c r="A6" s="40" t="s">
        <v>72</v>
      </c>
      <c r="B6" s="75"/>
      <c r="C6" s="41"/>
      <c r="D6" s="41"/>
      <c r="E6" s="41"/>
      <c r="F6" s="41"/>
      <c r="G6" s="41"/>
      <c r="H6" s="41"/>
    </row>
    <row r="7" spans="1:8" ht="15.75" x14ac:dyDescent="0.25">
      <c r="A7" s="6"/>
      <c r="B7" s="101" t="s">
        <v>76</v>
      </c>
      <c r="C7" s="92" t="s">
        <v>9</v>
      </c>
      <c r="D7" s="94" t="s">
        <v>5</v>
      </c>
      <c r="E7" s="92" t="s">
        <v>16</v>
      </c>
      <c r="F7" s="95" t="s">
        <v>6</v>
      </c>
      <c r="G7" s="23" t="s">
        <v>43</v>
      </c>
      <c r="H7" s="23" t="s">
        <v>42</v>
      </c>
    </row>
    <row r="8" spans="1:8" ht="15.75" x14ac:dyDescent="0.25">
      <c r="A8" s="8" t="s">
        <v>4</v>
      </c>
      <c r="B8" s="102">
        <v>5</v>
      </c>
      <c r="C8" s="76">
        <v>1.3</v>
      </c>
      <c r="D8" s="76">
        <v>3.2</v>
      </c>
      <c r="E8" s="88">
        <v>1</v>
      </c>
      <c r="F8" s="88">
        <v>0.38</v>
      </c>
      <c r="G8" s="69">
        <f>+AVERAGE(C8:F8)</f>
        <v>1.47</v>
      </c>
      <c r="H8" s="69">
        <f>+MAX(C8:F8)</f>
        <v>3.2</v>
      </c>
    </row>
    <row r="9" spans="1:8" ht="15.75" x14ac:dyDescent="0.25">
      <c r="A9" s="8" t="s">
        <v>130</v>
      </c>
      <c r="B9" s="15"/>
      <c r="C9" s="88">
        <v>6.907</v>
      </c>
      <c r="D9" s="88">
        <v>12.53</v>
      </c>
      <c r="E9" s="88">
        <v>9.3260000000000005</v>
      </c>
      <c r="F9" s="88">
        <v>7.57</v>
      </c>
      <c r="G9" s="66">
        <f>+AVERAGE(C9:F9)</f>
        <v>9.0832499999999996</v>
      </c>
      <c r="H9" s="66"/>
    </row>
    <row r="10" spans="1:8" ht="16.5" thickBot="1" x14ac:dyDescent="0.3">
      <c r="A10" s="8" t="s">
        <v>134</v>
      </c>
      <c r="B10" s="15"/>
      <c r="C10" s="88">
        <v>36</v>
      </c>
      <c r="D10" s="88">
        <v>35</v>
      </c>
      <c r="E10" s="88">
        <v>26</v>
      </c>
      <c r="F10" s="88">
        <v>30.3</v>
      </c>
      <c r="G10" s="66">
        <f>+AVERAGE(C10:F10)</f>
        <v>31.824999999999999</v>
      </c>
      <c r="H10" s="66"/>
    </row>
    <row r="11" spans="1:8" ht="23.25" x14ac:dyDescent="0.35">
      <c r="A11" s="40" t="s">
        <v>73</v>
      </c>
      <c r="B11" s="75"/>
      <c r="C11" s="41"/>
      <c r="D11" s="41"/>
      <c r="E11" s="41"/>
      <c r="F11" s="41"/>
      <c r="G11" s="41"/>
      <c r="H11" s="41"/>
    </row>
    <row r="12" spans="1:8" ht="15.75" x14ac:dyDescent="0.25">
      <c r="A12" s="6"/>
      <c r="B12" s="101" t="s">
        <v>76</v>
      </c>
      <c r="C12" s="92" t="s">
        <v>7</v>
      </c>
      <c r="D12" s="94" t="s">
        <v>8</v>
      </c>
      <c r="E12" s="92" t="s">
        <v>16</v>
      </c>
      <c r="F12" s="95" t="s">
        <v>6</v>
      </c>
      <c r="G12" s="23" t="s">
        <v>43</v>
      </c>
      <c r="H12" s="23" t="s">
        <v>42</v>
      </c>
    </row>
    <row r="13" spans="1:8" ht="15.75" x14ac:dyDescent="0.25">
      <c r="A13" s="8" t="s">
        <v>4</v>
      </c>
      <c r="B13" s="102">
        <v>5</v>
      </c>
      <c r="C13" s="76">
        <v>1.8</v>
      </c>
      <c r="D13" s="76">
        <v>0.6</v>
      </c>
      <c r="E13" s="88">
        <v>0.54</v>
      </c>
      <c r="F13" s="96">
        <v>0.42</v>
      </c>
      <c r="G13" s="69">
        <f>+AVERAGE(C13:F13)</f>
        <v>0.84</v>
      </c>
      <c r="H13" s="69">
        <f>+MAX(C13:F13)</f>
        <v>1.8</v>
      </c>
    </row>
    <row r="14" spans="1:8" ht="15.75" x14ac:dyDescent="0.25">
      <c r="A14" s="8" t="s">
        <v>130</v>
      </c>
      <c r="B14" s="15"/>
      <c r="C14" s="88">
        <v>8.1020000000000003</v>
      </c>
      <c r="D14" s="88">
        <v>7.1829999999999998</v>
      </c>
      <c r="E14" s="88">
        <v>7.8810000000000002</v>
      </c>
      <c r="F14" s="88">
        <v>6.8470000000000004</v>
      </c>
      <c r="G14" s="66">
        <f>+AVERAGE(C14:F14)</f>
        <v>7.5032500000000004</v>
      </c>
      <c r="H14" s="66"/>
    </row>
    <row r="15" spans="1:8" ht="16.5" thickBot="1" x14ac:dyDescent="0.3">
      <c r="A15" s="8" t="s">
        <v>134</v>
      </c>
      <c r="B15" s="15"/>
      <c r="C15" s="88">
        <v>26.6</v>
      </c>
      <c r="D15" s="88">
        <v>31.9</v>
      </c>
      <c r="E15" s="88">
        <v>29</v>
      </c>
      <c r="F15" s="88">
        <v>16.899999999999999</v>
      </c>
      <c r="G15" s="66">
        <f>+AVERAGE(C15:F15)</f>
        <v>26.1</v>
      </c>
      <c r="H15" s="66"/>
    </row>
    <row r="16" spans="1:8" ht="23.25" x14ac:dyDescent="0.35">
      <c r="A16" s="40" t="s">
        <v>74</v>
      </c>
      <c r="B16" s="75"/>
      <c r="C16" s="41"/>
      <c r="D16" s="41"/>
      <c r="E16" s="41"/>
      <c r="F16" s="41"/>
      <c r="G16" s="41"/>
      <c r="H16" s="41"/>
    </row>
    <row r="17" spans="1:8" ht="15.75" x14ac:dyDescent="0.25">
      <c r="A17" s="6"/>
      <c r="B17" s="101" t="s">
        <v>76</v>
      </c>
      <c r="C17" s="92" t="s">
        <v>7</v>
      </c>
      <c r="D17" s="94" t="s">
        <v>8</v>
      </c>
      <c r="E17" s="92" t="s">
        <v>16</v>
      </c>
      <c r="F17" s="95" t="s">
        <v>6</v>
      </c>
      <c r="G17" s="23" t="s">
        <v>43</v>
      </c>
      <c r="H17" s="23" t="s">
        <v>42</v>
      </c>
    </row>
    <row r="18" spans="1:8" ht="15.75" x14ac:dyDescent="0.25">
      <c r="A18" s="8" t="s">
        <v>4</v>
      </c>
      <c r="B18" s="102">
        <v>5</v>
      </c>
      <c r="C18" s="76">
        <v>0.38</v>
      </c>
      <c r="D18" s="76">
        <v>0.53</v>
      </c>
      <c r="E18" s="88">
        <v>1.43</v>
      </c>
      <c r="F18" s="96">
        <v>0.7</v>
      </c>
      <c r="G18" s="69">
        <f>+AVERAGE(C18:F18)</f>
        <v>0.76</v>
      </c>
      <c r="H18" s="69">
        <f>+MAX(C18:F18)</f>
        <v>1.43</v>
      </c>
    </row>
    <row r="19" spans="1:8" ht="15.75" x14ac:dyDescent="0.25">
      <c r="A19" s="8" t="s">
        <v>130</v>
      </c>
      <c r="B19" s="15"/>
      <c r="C19" s="88">
        <v>7.6825000000000001</v>
      </c>
      <c r="D19" s="88">
        <v>6.266111111111111</v>
      </c>
      <c r="E19" s="88">
        <v>8.7744444444444447</v>
      </c>
      <c r="F19" s="88">
        <v>7.4658333333333333</v>
      </c>
      <c r="G19" s="66">
        <f>+AVERAGE(C19:F19)</f>
        <v>7.5472222222222216</v>
      </c>
      <c r="H19" s="66"/>
    </row>
    <row r="20" spans="1:8" ht="16.5" thickBot="1" x14ac:dyDescent="0.3">
      <c r="A20" s="8" t="s">
        <v>134</v>
      </c>
      <c r="B20" s="15"/>
      <c r="C20" s="88">
        <v>23.3</v>
      </c>
      <c r="D20" s="88">
        <v>41.4</v>
      </c>
      <c r="E20" s="88">
        <v>46</v>
      </c>
      <c r="F20" s="88">
        <v>33.9</v>
      </c>
      <c r="G20" s="66">
        <f>+AVERAGE(C20:F20)</f>
        <v>36.15</v>
      </c>
      <c r="H20" s="66"/>
    </row>
    <row r="21" spans="1:8" ht="23.25" x14ac:dyDescent="0.35">
      <c r="A21" s="40" t="s">
        <v>62</v>
      </c>
      <c r="B21" s="75"/>
      <c r="C21" s="41"/>
      <c r="D21" s="41"/>
      <c r="E21" s="41"/>
      <c r="F21" s="41"/>
      <c r="G21" s="41"/>
      <c r="H21" s="41"/>
    </row>
    <row r="22" spans="1:8" ht="15.75" x14ac:dyDescent="0.25">
      <c r="A22" s="6"/>
      <c r="B22" s="101" t="s">
        <v>76</v>
      </c>
      <c r="C22" s="7" t="s">
        <v>39</v>
      </c>
      <c r="D22" s="7" t="s">
        <v>40</v>
      </c>
      <c r="E22" s="7" t="s">
        <v>41</v>
      </c>
      <c r="F22" s="7" t="s">
        <v>61</v>
      </c>
      <c r="G22" s="23" t="s">
        <v>43</v>
      </c>
      <c r="H22" s="23" t="s">
        <v>42</v>
      </c>
    </row>
    <row r="23" spans="1:8" ht="15.75" x14ac:dyDescent="0.25">
      <c r="A23" s="8" t="s">
        <v>4</v>
      </c>
      <c r="B23" s="102">
        <v>5</v>
      </c>
      <c r="C23" s="4">
        <v>0.56999999999999995</v>
      </c>
      <c r="D23" s="4">
        <v>0.21</v>
      </c>
      <c r="E23" s="9">
        <v>0.14000000000000001</v>
      </c>
      <c r="F23" s="9"/>
      <c r="G23" s="69">
        <f>+AVERAGE(C23:F23)</f>
        <v>0.30666666666666664</v>
      </c>
      <c r="H23" s="69">
        <f>+MAX(C23:F23)</f>
        <v>0.56999999999999995</v>
      </c>
    </row>
    <row r="24" spans="1:8" ht="15.75" x14ac:dyDescent="0.25">
      <c r="A24" s="8" t="s">
        <v>130</v>
      </c>
      <c r="B24" s="15"/>
      <c r="C24" s="178">
        <v>6.8811111111111112</v>
      </c>
      <c r="D24" s="179">
        <v>9.1847222222222218</v>
      </c>
      <c r="E24" s="179">
        <v>9.3919444444444444</v>
      </c>
      <c r="F24" s="88"/>
      <c r="G24" s="66">
        <f>+AVERAGE(C24:F24)</f>
        <v>8.4859259259259261</v>
      </c>
      <c r="H24" s="66"/>
    </row>
    <row r="25" spans="1:8" ht="16.5" thickBot="1" x14ac:dyDescent="0.3">
      <c r="A25" s="8" t="s">
        <v>134</v>
      </c>
      <c r="B25" s="15"/>
      <c r="C25" s="88">
        <v>30</v>
      </c>
      <c r="D25" s="88">
        <v>44</v>
      </c>
      <c r="E25" s="88">
        <v>39</v>
      </c>
      <c r="F25" s="88"/>
      <c r="G25" s="66">
        <f>+AVERAGE(C25:F25)</f>
        <v>37.666666666666664</v>
      </c>
      <c r="H25" s="66"/>
    </row>
    <row r="26" spans="1:8" ht="23.25" x14ac:dyDescent="0.35">
      <c r="A26" s="40" t="s">
        <v>75</v>
      </c>
      <c r="B26" s="75"/>
      <c r="C26" s="41"/>
      <c r="D26" s="41"/>
      <c r="E26" s="41"/>
      <c r="F26" s="41"/>
      <c r="G26" s="41"/>
      <c r="H26" s="41"/>
    </row>
    <row r="27" spans="1:8" ht="15.75" x14ac:dyDescent="0.25">
      <c r="A27" s="6"/>
      <c r="B27" s="101" t="s">
        <v>76</v>
      </c>
      <c r="C27" s="7" t="s">
        <v>39</v>
      </c>
      <c r="D27" s="7" t="s">
        <v>40</v>
      </c>
      <c r="E27" s="7" t="s">
        <v>41</v>
      </c>
      <c r="F27" s="7" t="s">
        <v>61</v>
      </c>
      <c r="G27" s="23" t="s">
        <v>43</v>
      </c>
      <c r="H27" s="23" t="s">
        <v>42</v>
      </c>
    </row>
    <row r="28" spans="1:8" ht="15.75" x14ac:dyDescent="0.25">
      <c r="A28" s="8" t="s">
        <v>4</v>
      </c>
      <c r="B28" s="102">
        <v>5</v>
      </c>
      <c r="C28" s="99">
        <v>2</v>
      </c>
      <c r="D28" s="99">
        <v>0.78</v>
      </c>
      <c r="E28" s="98">
        <v>0.12</v>
      </c>
      <c r="F28" s="100">
        <v>1.4</v>
      </c>
      <c r="G28" s="69">
        <f>+AVERAGE(C28:F28)</f>
        <v>1.0750000000000002</v>
      </c>
      <c r="H28" s="69">
        <f>+MAX(C28:F28)</f>
        <v>2</v>
      </c>
    </row>
    <row r="29" spans="1:8" ht="15.75" x14ac:dyDescent="0.25">
      <c r="A29" s="8" t="s">
        <v>130</v>
      </c>
      <c r="B29" s="15"/>
      <c r="C29" s="178">
        <v>9.0977777777777771</v>
      </c>
      <c r="D29" s="179">
        <v>9.3505555555555553</v>
      </c>
      <c r="E29" s="88">
        <v>9.0986111111111114</v>
      </c>
      <c r="F29" s="88">
        <v>8.82</v>
      </c>
      <c r="G29" s="66">
        <f>+AVERAGE(C29:F29)</f>
        <v>9.0917361111111106</v>
      </c>
      <c r="H29" s="66"/>
    </row>
    <row r="30" spans="1:8" ht="15.75" x14ac:dyDescent="0.25">
      <c r="A30" s="8" t="s">
        <v>134</v>
      </c>
      <c r="B30" s="15"/>
      <c r="C30" s="88">
        <v>30</v>
      </c>
      <c r="D30" s="88">
        <v>37</v>
      </c>
      <c r="E30" s="88">
        <v>28</v>
      </c>
      <c r="F30" s="88">
        <v>32</v>
      </c>
      <c r="G30" s="66">
        <f>+AVERAGE(C30:F30)</f>
        <v>31.75</v>
      </c>
      <c r="H30" s="66"/>
    </row>
  </sheetData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FC7D-0A0B-44D1-8DA4-9CAC7FFDBC0E}">
  <sheetPr codeName="Sheet4"/>
  <dimension ref="A1:AB113"/>
  <sheetViews>
    <sheetView showGridLines="0" zoomScaleNormal="100" workbookViewId="0">
      <selection activeCell="I1" sqref="I1"/>
    </sheetView>
  </sheetViews>
  <sheetFormatPr defaultColWidth="9.140625" defaultRowHeight="14.25" x14ac:dyDescent="0.2"/>
  <cols>
    <col min="1" max="1" width="34.42578125" style="3" customWidth="1"/>
    <col min="2" max="4" width="9.140625" style="3"/>
    <col min="5" max="5" width="11.7109375" style="3" customWidth="1"/>
    <col min="6" max="7" width="9.140625" style="3"/>
    <col min="8" max="8" width="11.28515625" style="3" customWidth="1"/>
    <col min="9" max="10" width="9.140625" style="3"/>
    <col min="11" max="11" width="12.140625" style="3" customWidth="1"/>
    <col min="12" max="12" width="9.140625" style="3"/>
    <col min="13" max="13" width="12.85546875" style="3" customWidth="1"/>
    <col min="14" max="14" width="10.85546875" style="3" bestFit="1" customWidth="1"/>
    <col min="15" max="16" width="9.140625" style="3"/>
    <col min="17" max="17" width="11.42578125" style="3" customWidth="1"/>
    <col min="18" max="18" width="18.42578125" style="3" bestFit="1" customWidth="1"/>
    <col min="19" max="19" width="13.7109375" style="3" bestFit="1" customWidth="1"/>
    <col min="20" max="20" width="25.42578125" style="3" customWidth="1"/>
    <col min="21" max="21" width="15" style="3" customWidth="1"/>
    <col min="22" max="16384" width="9.140625" style="3"/>
  </cols>
  <sheetData>
    <row r="1" spans="1:28" ht="23.25" x14ac:dyDescent="0.35">
      <c r="A1" s="139" t="s">
        <v>146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28"/>
    </row>
    <row r="2" spans="1:28" ht="15.75" x14ac:dyDescent="0.25">
      <c r="A2" s="18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3" t="s">
        <v>0</v>
      </c>
      <c r="G2" s="13" t="s">
        <v>9</v>
      </c>
      <c r="H2" s="13" t="s">
        <v>7</v>
      </c>
      <c r="I2" s="13" t="s">
        <v>1</v>
      </c>
      <c r="J2" s="13" t="s">
        <v>8</v>
      </c>
      <c r="K2" s="13" t="s">
        <v>5</v>
      </c>
      <c r="L2" s="13" t="s">
        <v>2</v>
      </c>
      <c r="M2" s="13" t="s">
        <v>16</v>
      </c>
      <c r="N2" s="13" t="s">
        <v>10</v>
      </c>
      <c r="O2" s="13" t="s">
        <v>3</v>
      </c>
      <c r="P2" s="13" t="s">
        <v>17</v>
      </c>
      <c r="Q2" s="13" t="s">
        <v>6</v>
      </c>
      <c r="R2" s="1"/>
    </row>
    <row r="3" spans="1:28" ht="15.75" x14ac:dyDescent="0.25">
      <c r="A3" s="8"/>
      <c r="B3" s="10"/>
      <c r="C3" s="10"/>
      <c r="D3" s="10"/>
      <c r="E3" s="10"/>
      <c r="F3" s="10"/>
      <c r="G3" s="10"/>
      <c r="H3" s="10"/>
      <c r="I3" s="10"/>
      <c r="J3" s="10"/>
      <c r="K3" s="2"/>
      <c r="L3" s="10"/>
      <c r="M3" s="10"/>
      <c r="N3" s="10"/>
      <c r="O3" s="10"/>
      <c r="P3" s="10"/>
      <c r="Q3" s="10"/>
      <c r="R3" s="22" t="s">
        <v>43</v>
      </c>
      <c r="S3" s="23" t="s">
        <v>42</v>
      </c>
      <c r="T3" s="30"/>
    </row>
    <row r="4" spans="1:28" ht="15.75" x14ac:dyDescent="0.25">
      <c r="A4" s="8" t="s">
        <v>18</v>
      </c>
      <c r="B4" s="13" t="s">
        <v>19</v>
      </c>
      <c r="C4" s="14">
        <f>AVERAGE(F4:Q4)</f>
        <v>2.2269047619047622</v>
      </c>
      <c r="D4" s="14"/>
      <c r="E4" s="15">
        <v>10</v>
      </c>
      <c r="F4" s="87"/>
      <c r="G4" s="109">
        <f>AVERAGE(G23)</f>
        <v>1.7</v>
      </c>
      <c r="H4" s="87">
        <f>AVERAGE(H23,H42,H80,H61,H99)</f>
        <v>0.75500000000000012</v>
      </c>
      <c r="I4" s="87"/>
      <c r="J4" s="87">
        <f t="shared" ref="J4:K6" si="0">AVERAGE(J23,J42,J80,J61,J99)</f>
        <v>0.27</v>
      </c>
      <c r="K4" s="87">
        <f t="shared" si="0"/>
        <v>3.3633333333333333</v>
      </c>
      <c r="L4" s="87"/>
      <c r="M4" s="87">
        <f>AVERAGE(M23,M42,M80,M61,M99)</f>
        <v>4.2933333333333339</v>
      </c>
      <c r="N4" s="87"/>
      <c r="O4" s="87">
        <f>AVERAGE(O23,O42,O80,O61,O99)</f>
        <v>2.7</v>
      </c>
      <c r="P4" s="87"/>
      <c r="Q4" s="87">
        <f>AVERAGE(Q23,Q42,Q80,Q61,Q99)</f>
        <v>2.5066666666666668</v>
      </c>
      <c r="R4" s="68">
        <f>+AVERAGE(F4:Q4)</f>
        <v>2.2269047619047622</v>
      </c>
      <c r="S4" s="67">
        <f t="shared" ref="S4:S16" si="1">+MAX(F23:Q23, F42:Q42,F61:Q61, F80:Q80, F99:Q99)</f>
        <v>8.5</v>
      </c>
      <c r="T4" s="30"/>
    </row>
    <row r="5" spans="1:28" ht="15.75" x14ac:dyDescent="0.25">
      <c r="A5" s="8" t="s">
        <v>20</v>
      </c>
      <c r="B5" s="13" t="s">
        <v>19</v>
      </c>
      <c r="C5" s="14">
        <f>AVERAGE(F5:Q5)</f>
        <v>0.87</v>
      </c>
      <c r="D5" s="14"/>
      <c r="E5" s="15">
        <v>5</v>
      </c>
      <c r="F5" s="87"/>
      <c r="G5" s="109">
        <f t="shared" ref="G5:G13" si="2">AVERAGE(G24)</f>
        <v>0.41</v>
      </c>
      <c r="H5" s="87">
        <f>AVERAGE(H24,H43,H81,H62,H100)</f>
        <v>0.43333333333333329</v>
      </c>
      <c r="I5" s="87"/>
      <c r="J5" s="87">
        <f t="shared" si="0"/>
        <v>0.33</v>
      </c>
      <c r="K5" s="87">
        <f t="shared" si="0"/>
        <v>1.9933333333333334</v>
      </c>
      <c r="L5" s="87"/>
      <c r="M5" s="87">
        <f>AVERAGE(M24,M43,M81,M62,M100)</f>
        <v>1.7666666666666668</v>
      </c>
      <c r="N5" s="87"/>
      <c r="O5" s="87">
        <f>AVERAGE(O24,O43,O81,O62,O100)</f>
        <v>0.83</v>
      </c>
      <c r="P5" s="87"/>
      <c r="Q5" s="87">
        <f>AVERAGE(Q24,Q43,Q81,Q62,Q100)</f>
        <v>0.32666666666666666</v>
      </c>
      <c r="R5" s="68">
        <f t="shared" ref="R5:R13" si="3">+AVERAGE(F5:Q5)</f>
        <v>0.87</v>
      </c>
      <c r="S5" s="67">
        <f t="shared" si="1"/>
        <v>5.5</v>
      </c>
      <c r="T5" s="30"/>
    </row>
    <row r="6" spans="1:28" ht="15.75" x14ac:dyDescent="0.25">
      <c r="A6" s="8" t="s">
        <v>21</v>
      </c>
      <c r="B6" s="13" t="s">
        <v>19</v>
      </c>
      <c r="C6" s="14">
        <f>AVERAGE(F6:Q6)</f>
        <v>0.5063333333333333</v>
      </c>
      <c r="D6" s="14"/>
      <c r="E6" s="15">
        <v>5</v>
      </c>
      <c r="F6" s="87"/>
      <c r="G6" s="109">
        <f t="shared" si="2"/>
        <v>0.54</v>
      </c>
      <c r="H6" s="87">
        <f>AVERAGE(H25,H44,H82,H63,H101)</f>
        <v>0.6343333333333333</v>
      </c>
      <c r="I6" s="87"/>
      <c r="J6" s="87">
        <f t="shared" si="0"/>
        <v>0.23</v>
      </c>
      <c r="K6" s="87">
        <f t="shared" si="0"/>
        <v>0.54999999999999993</v>
      </c>
      <c r="L6" s="87"/>
      <c r="M6" s="87">
        <f>AVERAGE(M25,M44,M82,M63,M101)</f>
        <v>0.78333333333333333</v>
      </c>
      <c r="N6" s="87"/>
      <c r="O6" s="87">
        <f>AVERAGE(O25,O44,O82,O63,O101)</f>
        <v>0.03</v>
      </c>
      <c r="P6" s="87"/>
      <c r="Q6" s="87">
        <f>AVERAGE(Q25,Q44,Q82,Q63,Q101)</f>
        <v>0.77666666666666673</v>
      </c>
      <c r="R6" s="68">
        <f t="shared" si="3"/>
        <v>0.5063333333333333</v>
      </c>
      <c r="S6" s="67">
        <f t="shared" si="1"/>
        <v>1.7</v>
      </c>
      <c r="T6" s="30"/>
      <c r="U6" s="30"/>
    </row>
    <row r="7" spans="1:28" ht="15.75" hidden="1" x14ac:dyDescent="0.25">
      <c r="A7" s="155" t="s">
        <v>22</v>
      </c>
      <c r="B7" s="156" t="s">
        <v>19</v>
      </c>
      <c r="C7" s="157">
        <f t="shared" ref="C7:C13" si="4">AVERAGE(F7:Q7)</f>
        <v>8.8819999999999997</v>
      </c>
      <c r="D7" s="157"/>
      <c r="E7" s="158"/>
      <c r="F7" s="160"/>
      <c r="G7" s="159">
        <f>AVERAGE(G26)</f>
        <v>12</v>
      </c>
      <c r="H7" s="160">
        <f>AVERAGE(H26,H45,H83,H64,H102)</f>
        <v>3</v>
      </c>
      <c r="I7" s="160"/>
      <c r="J7" s="160"/>
      <c r="K7" s="160">
        <f t="shared" ref="K7:K13" si="5">AVERAGE(K26,K45,K83,K64,K102)</f>
        <v>14.9</v>
      </c>
      <c r="L7" s="160"/>
      <c r="M7" s="160">
        <f>AVERAGE(M26,M45,M83,M64,M102)</f>
        <v>6.0600000000000005</v>
      </c>
      <c r="N7" s="160"/>
      <c r="O7" s="160"/>
      <c r="P7" s="160"/>
      <c r="Q7" s="160">
        <f>AVERAGE(Q26,Q45,Q83,Q64,Q102)</f>
        <v>8.4499999999999993</v>
      </c>
      <c r="R7" s="68">
        <f t="shared" si="3"/>
        <v>8.8819999999999997</v>
      </c>
      <c r="S7" s="67">
        <f t="shared" si="1"/>
        <v>28.5</v>
      </c>
      <c r="T7" s="30"/>
      <c r="U7" s="30"/>
    </row>
    <row r="8" spans="1:28" ht="15.75" hidden="1" x14ac:dyDescent="0.25">
      <c r="A8" s="155" t="s">
        <v>23</v>
      </c>
      <c r="B8" s="156" t="s">
        <v>19</v>
      </c>
      <c r="C8" s="157">
        <f t="shared" si="4"/>
        <v>0.65500000000000003</v>
      </c>
      <c r="D8" s="157"/>
      <c r="E8" s="161"/>
      <c r="F8" s="160"/>
      <c r="G8" s="159">
        <f t="shared" si="2"/>
        <v>0.41</v>
      </c>
      <c r="H8" s="160">
        <f>AVERAGE(H27,H46,H84,H65,H103)</f>
        <v>0.19500000000000001</v>
      </c>
      <c r="I8" s="160"/>
      <c r="J8" s="160"/>
      <c r="K8" s="160">
        <f t="shared" si="5"/>
        <v>1.8049999999999999</v>
      </c>
      <c r="L8" s="160"/>
      <c r="M8" s="160">
        <f>AVERAGE(M27,M46,M84,M65,M103)</f>
        <v>0.54</v>
      </c>
      <c r="N8" s="160"/>
      <c r="O8" s="160"/>
      <c r="P8" s="160"/>
      <c r="Q8" s="160">
        <f>AVERAGE(Q27,Q46,Q84,Q65,Q103)</f>
        <v>0.32500000000000001</v>
      </c>
      <c r="R8" s="68">
        <f t="shared" si="3"/>
        <v>0.65500000000000003</v>
      </c>
      <c r="S8" s="67">
        <f t="shared" si="1"/>
        <v>3.5</v>
      </c>
      <c r="T8" s="30"/>
      <c r="U8" s="30"/>
      <c r="AB8" s="142"/>
    </row>
    <row r="9" spans="1:28" ht="15.75" hidden="1" x14ac:dyDescent="0.25">
      <c r="A9" s="155" t="s">
        <v>24</v>
      </c>
      <c r="B9" s="156" t="s">
        <v>19</v>
      </c>
      <c r="C9" s="157">
        <f t="shared" si="4"/>
        <v>2.4430000000000001</v>
      </c>
      <c r="D9" s="157"/>
      <c r="E9" s="161"/>
      <c r="F9" s="160"/>
      <c r="G9" s="159">
        <f t="shared" si="2"/>
        <v>2.4300000000000002</v>
      </c>
      <c r="H9" s="160">
        <f t="shared" ref="H9" si="6">AVERAGE(H28,H47,H85,H66,H104)</f>
        <v>0.49</v>
      </c>
      <c r="I9" s="160"/>
      <c r="J9" s="160"/>
      <c r="K9" s="160">
        <f t="shared" si="5"/>
        <v>8</v>
      </c>
      <c r="L9" s="160"/>
      <c r="M9" s="160">
        <f t="shared" ref="M9:Q9" si="7">AVERAGE(M28,M47,M85,M66,M104)</f>
        <v>0.67500000000000004</v>
      </c>
      <c r="N9" s="160"/>
      <c r="O9" s="160"/>
      <c r="P9" s="160"/>
      <c r="Q9" s="160">
        <f t="shared" si="7"/>
        <v>0.62000000000000011</v>
      </c>
      <c r="R9" s="68">
        <f t="shared" si="3"/>
        <v>2.4430000000000001</v>
      </c>
      <c r="S9" s="67">
        <f t="shared" si="1"/>
        <v>13.8</v>
      </c>
      <c r="T9" s="30"/>
      <c r="U9" s="30"/>
      <c r="AB9" s="142"/>
    </row>
    <row r="10" spans="1:28" ht="15.75" hidden="1" x14ac:dyDescent="0.25">
      <c r="A10" s="155" t="s">
        <v>25</v>
      </c>
      <c r="B10" s="156" t="s">
        <v>19</v>
      </c>
      <c r="C10" s="157">
        <f t="shared" si="4"/>
        <v>1.3439999999999999</v>
      </c>
      <c r="D10" s="157"/>
      <c r="E10" s="161"/>
      <c r="F10" s="160"/>
      <c r="G10" s="159">
        <f t="shared" si="2"/>
        <v>0.41</v>
      </c>
      <c r="H10" s="160">
        <f t="shared" ref="H10" si="8">AVERAGE(H29,H48,H86,H67,H105)</f>
        <v>0.27</v>
      </c>
      <c r="I10" s="160"/>
      <c r="J10" s="160"/>
      <c r="K10" s="160">
        <f t="shared" si="5"/>
        <v>3.605</v>
      </c>
      <c r="L10" s="160"/>
      <c r="M10" s="160">
        <f t="shared" ref="M10:Q10" si="9">AVERAGE(M29,M48,M86,M67,M105)</f>
        <v>1.895</v>
      </c>
      <c r="N10" s="160"/>
      <c r="O10" s="160"/>
      <c r="P10" s="160"/>
      <c r="Q10" s="160">
        <f t="shared" si="9"/>
        <v>0.54</v>
      </c>
      <c r="R10" s="68">
        <f t="shared" si="3"/>
        <v>1.3439999999999999</v>
      </c>
      <c r="S10" s="67">
        <f t="shared" si="1"/>
        <v>7.1</v>
      </c>
      <c r="T10" s="30"/>
      <c r="U10" s="30"/>
    </row>
    <row r="11" spans="1:28" ht="15.75" hidden="1" x14ac:dyDescent="0.25">
      <c r="A11" s="155" t="s">
        <v>26</v>
      </c>
      <c r="B11" s="156" t="s">
        <v>19</v>
      </c>
      <c r="C11" s="157">
        <f t="shared" si="4"/>
        <v>3.6350000000000002</v>
      </c>
      <c r="D11" s="157"/>
      <c r="E11" s="161"/>
      <c r="F11" s="160"/>
      <c r="G11" s="159">
        <f t="shared" si="2"/>
        <v>0.57999999999999996</v>
      </c>
      <c r="H11" s="160">
        <f t="shared" ref="H11" si="10">AVERAGE(H30,H49,H87,H68,H106)</f>
        <v>0.65</v>
      </c>
      <c r="I11" s="160"/>
      <c r="J11" s="160"/>
      <c r="K11" s="160">
        <f t="shared" si="5"/>
        <v>14.18</v>
      </c>
      <c r="L11" s="160"/>
      <c r="M11" s="160">
        <f t="shared" ref="M11:Q11" si="11">AVERAGE(M30,M49,M87,M68,M106)</f>
        <v>1.75</v>
      </c>
      <c r="N11" s="160"/>
      <c r="O11" s="160"/>
      <c r="P11" s="160"/>
      <c r="Q11" s="160">
        <f t="shared" si="11"/>
        <v>1.0150000000000001</v>
      </c>
      <c r="R11" s="68">
        <f t="shared" si="3"/>
        <v>3.6350000000000002</v>
      </c>
      <c r="S11" s="67">
        <f t="shared" si="1"/>
        <v>28.2</v>
      </c>
      <c r="T11" s="30"/>
      <c r="U11" s="30"/>
    </row>
    <row r="12" spans="1:28" ht="15.75" hidden="1" x14ac:dyDescent="0.25">
      <c r="A12" s="155" t="s">
        <v>27</v>
      </c>
      <c r="B12" s="156" t="s">
        <v>19</v>
      </c>
      <c r="C12" s="157">
        <f t="shared" si="4"/>
        <v>5.2459999999999996</v>
      </c>
      <c r="D12" s="157"/>
      <c r="E12" s="161"/>
      <c r="F12" s="160"/>
      <c r="G12" s="159">
        <f t="shared" si="2"/>
        <v>2.6</v>
      </c>
      <c r="H12" s="160">
        <f t="shared" ref="H12" si="12">AVERAGE(H31,H50,H88,H69,H107)</f>
        <v>2.19</v>
      </c>
      <c r="I12" s="160"/>
      <c r="J12" s="160"/>
      <c r="K12" s="160">
        <f t="shared" si="5"/>
        <v>17.7</v>
      </c>
      <c r="L12" s="160"/>
      <c r="M12" s="160">
        <f t="shared" ref="M12:Q12" si="13">AVERAGE(M31,M50,M88,M69,M107)</f>
        <v>2.7</v>
      </c>
      <c r="N12" s="160"/>
      <c r="O12" s="160"/>
      <c r="P12" s="160"/>
      <c r="Q12" s="160">
        <f t="shared" si="13"/>
        <v>1.04</v>
      </c>
      <c r="R12" s="68">
        <f t="shared" si="3"/>
        <v>5.2459999999999996</v>
      </c>
      <c r="S12" s="67">
        <f t="shared" si="1"/>
        <v>34.799999999999997</v>
      </c>
      <c r="T12" s="30"/>
      <c r="U12" s="30"/>
    </row>
    <row r="13" spans="1:28" ht="15.75" hidden="1" x14ac:dyDescent="0.25">
      <c r="A13" s="155" t="s">
        <v>28</v>
      </c>
      <c r="B13" s="156" t="s">
        <v>19</v>
      </c>
      <c r="C13" s="157">
        <f t="shared" si="4"/>
        <v>4.83</v>
      </c>
      <c r="D13" s="157"/>
      <c r="E13" s="161"/>
      <c r="F13" s="160"/>
      <c r="G13" s="159">
        <f t="shared" si="2"/>
        <v>7.5</v>
      </c>
      <c r="H13" s="160">
        <f t="shared" ref="H13" si="14">AVERAGE(H32,H51,H89,H70,H108)</f>
        <v>3.63</v>
      </c>
      <c r="I13" s="160"/>
      <c r="J13" s="160"/>
      <c r="K13" s="160">
        <f t="shared" si="5"/>
        <v>5.29</v>
      </c>
      <c r="L13" s="160"/>
      <c r="M13" s="160">
        <f t="shared" ref="M13:Q13" si="15">AVERAGE(M32,M51,M89,M70,M108)</f>
        <v>3.18</v>
      </c>
      <c r="N13" s="160"/>
      <c r="O13" s="160"/>
      <c r="P13" s="160"/>
      <c r="Q13" s="160">
        <f t="shared" si="15"/>
        <v>4.5500000000000007</v>
      </c>
      <c r="R13" s="68">
        <f t="shared" si="3"/>
        <v>4.83</v>
      </c>
      <c r="S13" s="67">
        <f t="shared" si="1"/>
        <v>10.1</v>
      </c>
    </row>
    <row r="14" spans="1:28" ht="15.75" x14ac:dyDescent="0.25">
      <c r="A14" s="8" t="s">
        <v>29</v>
      </c>
      <c r="B14" s="13" t="s">
        <v>30</v>
      </c>
      <c r="C14" s="14">
        <f>AVERAGE(F14:Q14)</f>
        <v>9.7500000000000003E-2</v>
      </c>
      <c r="D14" s="14"/>
      <c r="E14" s="37">
        <v>0.3</v>
      </c>
      <c r="F14" s="108"/>
      <c r="G14" s="87"/>
      <c r="H14" s="108"/>
      <c r="I14" s="108"/>
      <c r="J14" s="108"/>
      <c r="K14" s="108">
        <f>AVERAGE(K33,K71)</f>
        <v>9.7500000000000003E-2</v>
      </c>
      <c r="L14" s="108"/>
      <c r="M14" s="108"/>
      <c r="N14" s="108"/>
      <c r="O14" s="108"/>
      <c r="P14" s="108"/>
      <c r="Q14" s="108"/>
      <c r="R14" s="115">
        <f>+AVERAGE(F14:Q14)/1000000</f>
        <v>9.7500000000000006E-8</v>
      </c>
      <c r="S14" s="67">
        <f t="shared" si="1"/>
        <v>0.27</v>
      </c>
    </row>
    <row r="15" spans="1:28" ht="15.75" x14ac:dyDescent="0.25">
      <c r="A15" s="8" t="s">
        <v>31</v>
      </c>
      <c r="B15" s="13" t="s">
        <v>19</v>
      </c>
      <c r="C15" s="14">
        <f>AVERAGE(F15:Q15)</f>
        <v>9.5938888888888894</v>
      </c>
      <c r="D15" s="14">
        <f>MAXA(F15:Q15)</f>
        <v>19.273333333333333</v>
      </c>
      <c r="E15" s="15">
        <v>30</v>
      </c>
      <c r="F15" s="104"/>
      <c r="G15" s="104">
        <f>AVERAGE(G34,G53,G69)</f>
        <v>15.25</v>
      </c>
      <c r="H15" s="104">
        <f>AVERAGE(H34,H53,H72,H91,H110)</f>
        <v>4.003333333333333</v>
      </c>
      <c r="I15" s="104"/>
      <c r="J15" s="104">
        <f>AVERAGE(J34,J53,J72,J91,J110)</f>
        <v>1.1000000000000001</v>
      </c>
      <c r="K15" s="104">
        <f>AVERAGE(K34,K53,K72,K91,K110)</f>
        <v>19.273333333333333</v>
      </c>
      <c r="L15" s="104"/>
      <c r="M15" s="104">
        <f>AVERAGE(M34,M53,M72,M91,M110)</f>
        <v>9.3800000000000008</v>
      </c>
      <c r="N15" s="104"/>
      <c r="O15" s="104"/>
      <c r="P15" s="104"/>
      <c r="Q15" s="104">
        <f>AVERAGE(Q34,Q53,Q72,Q91,Q110)</f>
        <v>8.5566666666666666</v>
      </c>
      <c r="R15" s="68">
        <f>+AVERAGE(F15:Q15)</f>
        <v>9.5938888888888894</v>
      </c>
      <c r="S15" s="67">
        <f t="shared" si="1"/>
        <v>52.9</v>
      </c>
    </row>
    <row r="16" spans="1:28" ht="15.75" x14ac:dyDescent="0.25">
      <c r="A16" s="175" t="s">
        <v>32</v>
      </c>
      <c r="B16" s="169" t="s">
        <v>19</v>
      </c>
      <c r="C16" s="174">
        <f>AVERAGE(F16:Q16)</f>
        <v>9.4327777777777779</v>
      </c>
      <c r="D16" s="174">
        <f>MAXA(F16:Q16)</f>
        <v>25.279999999999998</v>
      </c>
      <c r="E16" s="170">
        <v>80</v>
      </c>
      <c r="F16" s="104"/>
      <c r="G16" s="104">
        <f>AVERAGE(G35)</f>
        <v>10.68</v>
      </c>
      <c r="H16" s="104">
        <f>AVERAGE(H35,H54,H73,H92,H111)</f>
        <v>5.1133333333333342</v>
      </c>
      <c r="I16" s="104"/>
      <c r="J16" s="104">
        <f>AVERAGE(J35,J54,J73,J92,J111)</f>
        <v>2.4</v>
      </c>
      <c r="K16" s="104">
        <f>AVERAGE(K35,K54,K73,K92,K111)</f>
        <v>25.279999999999998</v>
      </c>
      <c r="L16" s="104"/>
      <c r="M16" s="104">
        <f>AVERAGE(M35,M54,M73,M92,M111)</f>
        <v>6.7866666666666662</v>
      </c>
      <c r="N16" s="104"/>
      <c r="O16" s="104"/>
      <c r="P16" s="104"/>
      <c r="Q16" s="104">
        <f>AVERAGE(Q35,Q54,Q73,Q92,Q111)</f>
        <v>6.3366666666666669</v>
      </c>
      <c r="R16" s="205">
        <f t="shared" ref="R16" si="16">+AVERAGE(F16:Q16)</f>
        <v>9.4327777777777779</v>
      </c>
      <c r="S16" s="67">
        <f t="shared" si="1"/>
        <v>73.099999999999994</v>
      </c>
    </row>
    <row r="17" spans="1:21" ht="15.75" x14ac:dyDescent="0.25">
      <c r="A17" s="10" t="s">
        <v>132</v>
      </c>
      <c r="B17" s="13" t="s">
        <v>131</v>
      </c>
      <c r="C17" s="14"/>
      <c r="D17" s="14"/>
      <c r="E17" s="15">
        <v>81</v>
      </c>
      <c r="F17" s="14"/>
      <c r="G17" s="14"/>
      <c r="H17" s="14">
        <f>AVERAGE(H36,H55,H74,H93,H112)</f>
        <v>50687.5</v>
      </c>
      <c r="I17" s="14"/>
      <c r="J17" s="14"/>
      <c r="K17" s="14">
        <f>AVERAGE(K36,K55,K74,K93,K112)</f>
        <v>50357.533333333333</v>
      </c>
      <c r="L17" s="14"/>
      <c r="M17" s="14">
        <f>AVERAGE(M36,M55,M74,M93,M112)</f>
        <v>44455.666666666664</v>
      </c>
      <c r="N17" s="14"/>
      <c r="O17" s="14"/>
      <c r="P17" s="14"/>
      <c r="Q17" s="14">
        <f>AVERAGE(Q36,Q55,Q74,Q93,Q112)</f>
        <v>52222.666666666664</v>
      </c>
      <c r="R17" s="68">
        <f>+AVERAGE(F17:Q17)</f>
        <v>49430.84166666666</v>
      </c>
      <c r="S17" s="138"/>
    </row>
    <row r="18" spans="1:21" ht="16.5" thickBot="1" x14ac:dyDescent="0.3">
      <c r="A18" s="10" t="s">
        <v>134</v>
      </c>
      <c r="B18" s="13"/>
      <c r="C18" s="14"/>
      <c r="D18" s="14"/>
      <c r="E18" s="15"/>
      <c r="F18" s="14"/>
      <c r="G18" s="14"/>
      <c r="H18" s="14">
        <f>AVERAGE(H37,H56,H75,H94,H113)</f>
        <v>44.975000000000001</v>
      </c>
      <c r="I18" s="14"/>
      <c r="J18" s="14"/>
      <c r="K18" s="14">
        <f>AVERAGE(K37,K56,K75,K94,K113)</f>
        <v>45.9</v>
      </c>
      <c r="L18" s="14"/>
      <c r="M18" s="14">
        <f>AVERAGE(M37,M56,M75,M94,M113)</f>
        <v>46.733333333333327</v>
      </c>
      <c r="N18" s="14"/>
      <c r="O18" s="14"/>
      <c r="P18" s="14"/>
      <c r="Q18" s="14">
        <f>AVERAGE(Q37,Q56,Q75,Q94,Q113)</f>
        <v>43.066666666666663</v>
      </c>
      <c r="R18" s="68">
        <f>+AVERAGE(F18:Q18)</f>
        <v>45.168749999999996</v>
      </c>
      <c r="S18" s="138"/>
    </row>
    <row r="19" spans="1:21" ht="23.25" x14ac:dyDescent="0.35">
      <c r="A19" s="201" t="s">
        <v>72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7"/>
    </row>
    <row r="20" spans="1:21" ht="15" x14ac:dyDescent="0.2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1" ht="15.75" x14ac:dyDescent="0.25">
      <c r="A21" s="18" t="s">
        <v>11</v>
      </c>
      <c r="B21" s="13" t="s">
        <v>12</v>
      </c>
      <c r="C21" s="13" t="s">
        <v>13</v>
      </c>
      <c r="D21" s="13" t="s">
        <v>14</v>
      </c>
      <c r="E21" s="13" t="s">
        <v>15</v>
      </c>
      <c r="F21" s="13" t="s">
        <v>0</v>
      </c>
      <c r="G21" s="13" t="s">
        <v>9</v>
      </c>
      <c r="H21" s="13" t="s">
        <v>7</v>
      </c>
      <c r="I21" s="13" t="s">
        <v>1</v>
      </c>
      <c r="J21" s="13" t="s">
        <v>8</v>
      </c>
      <c r="K21" s="13" t="s">
        <v>5</v>
      </c>
      <c r="L21" s="13" t="s">
        <v>2</v>
      </c>
      <c r="M21" s="13" t="s">
        <v>16</v>
      </c>
      <c r="N21" s="13" t="s">
        <v>10</v>
      </c>
      <c r="O21" s="13" t="s">
        <v>3</v>
      </c>
      <c r="P21" s="13" t="s">
        <v>17</v>
      </c>
      <c r="Q21" s="13" t="s">
        <v>6</v>
      </c>
      <c r="R21" s="1"/>
    </row>
    <row r="22" spans="1:21" ht="15.75" x14ac:dyDescent="0.25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2"/>
      <c r="L22" s="10"/>
      <c r="M22" s="10"/>
      <c r="N22" s="10"/>
      <c r="O22" s="10"/>
      <c r="P22" s="10"/>
      <c r="Q22" s="10"/>
      <c r="R22" s="22" t="s">
        <v>43</v>
      </c>
      <c r="S22" s="23" t="s">
        <v>42</v>
      </c>
      <c r="T22" s="30"/>
    </row>
    <row r="23" spans="1:21" ht="15.75" x14ac:dyDescent="0.25">
      <c r="A23" s="8" t="s">
        <v>18</v>
      </c>
      <c r="B23" s="13" t="s">
        <v>19</v>
      </c>
      <c r="C23" s="14">
        <f>AVERAGE(F23:Q23)</f>
        <v>3.7249999999999996</v>
      </c>
      <c r="D23" s="14"/>
      <c r="E23" s="15">
        <v>10</v>
      </c>
      <c r="F23" s="83"/>
      <c r="G23" s="109">
        <v>1.7</v>
      </c>
      <c r="H23" s="109"/>
      <c r="I23" s="109"/>
      <c r="J23" s="109"/>
      <c r="K23" s="109">
        <v>8.1999999999999993</v>
      </c>
      <c r="L23" s="109"/>
      <c r="M23" s="86">
        <v>1.4</v>
      </c>
      <c r="N23" s="86"/>
      <c r="O23" s="86"/>
      <c r="P23" s="86"/>
      <c r="Q23" s="111">
        <v>3.6</v>
      </c>
      <c r="R23" s="68">
        <f>+AVERAGE(F23:Q23)</f>
        <v>3.7249999999999996</v>
      </c>
      <c r="S23" s="67">
        <f t="shared" ref="S23:S32" si="17">+MAX(F23:Q23)</f>
        <v>8.1999999999999993</v>
      </c>
      <c r="T23" s="30"/>
    </row>
    <row r="24" spans="1:21" ht="15.75" x14ac:dyDescent="0.25">
      <c r="A24" s="8" t="s">
        <v>20</v>
      </c>
      <c r="B24" s="13" t="s">
        <v>19</v>
      </c>
      <c r="C24" s="14">
        <f>AVERAGE(F24:Q24)</f>
        <v>0.2525</v>
      </c>
      <c r="D24" s="14"/>
      <c r="E24" s="15">
        <v>5</v>
      </c>
      <c r="F24" s="83"/>
      <c r="G24" s="88">
        <v>0.41</v>
      </c>
      <c r="H24" s="88"/>
      <c r="I24" s="88"/>
      <c r="J24" s="88"/>
      <c r="K24" s="109">
        <v>0.11</v>
      </c>
      <c r="L24" s="88"/>
      <c r="M24" s="86">
        <v>0.27</v>
      </c>
      <c r="N24" s="86"/>
      <c r="O24" s="86"/>
      <c r="P24" s="86"/>
      <c r="Q24" s="89">
        <v>0.22</v>
      </c>
      <c r="R24" s="68">
        <f t="shared" ref="R24:R37" si="18">+AVERAGE(F24:Q24)</f>
        <v>0.2525</v>
      </c>
      <c r="S24" s="67">
        <f t="shared" si="17"/>
        <v>0.41</v>
      </c>
      <c r="T24" s="30"/>
    </row>
    <row r="25" spans="1:21" ht="15.75" x14ac:dyDescent="0.25">
      <c r="A25" s="8" t="s">
        <v>21</v>
      </c>
      <c r="B25" s="13" t="s">
        <v>19</v>
      </c>
      <c r="C25" s="14">
        <f>AVERAGE(F25:Q25)</f>
        <v>0.35499999999999998</v>
      </c>
      <c r="D25" s="14"/>
      <c r="E25" s="15">
        <v>5</v>
      </c>
      <c r="F25" s="83"/>
      <c r="G25" s="88">
        <v>0.54</v>
      </c>
      <c r="H25" s="88"/>
      <c r="I25" s="88"/>
      <c r="J25" s="88"/>
      <c r="K25" s="109">
        <v>0.02</v>
      </c>
      <c r="L25" s="88"/>
      <c r="M25" s="86">
        <v>0.46</v>
      </c>
      <c r="N25" s="86"/>
      <c r="O25" s="86"/>
      <c r="P25" s="86"/>
      <c r="Q25" s="89">
        <v>0.4</v>
      </c>
      <c r="R25" s="68">
        <f t="shared" si="18"/>
        <v>0.35499999999999998</v>
      </c>
      <c r="S25" s="67">
        <f t="shared" si="17"/>
        <v>0.54</v>
      </c>
      <c r="T25" s="30"/>
      <c r="U25" s="30"/>
    </row>
    <row r="26" spans="1:21" ht="15.75" hidden="1" x14ac:dyDescent="0.25">
      <c r="A26" s="8" t="s">
        <v>22</v>
      </c>
      <c r="B26" s="13" t="s">
        <v>19</v>
      </c>
      <c r="C26" s="14">
        <f t="shared" ref="C26:C33" si="19">AVERAGE(F26:Q26)</f>
        <v>5.8000000000000007</v>
      </c>
      <c r="D26" s="14"/>
      <c r="E26" s="15"/>
      <c r="F26" s="83"/>
      <c r="G26" s="88">
        <v>12</v>
      </c>
      <c r="H26" s="88"/>
      <c r="I26" s="88"/>
      <c r="J26" s="88"/>
      <c r="K26" s="113">
        <v>1.3</v>
      </c>
      <c r="L26" s="88"/>
      <c r="M26" s="86">
        <v>2.4</v>
      </c>
      <c r="N26" s="86"/>
      <c r="O26" s="86"/>
      <c r="P26" s="86"/>
      <c r="Q26" s="89">
        <v>7.5</v>
      </c>
      <c r="R26" s="68">
        <f t="shared" si="18"/>
        <v>5.8000000000000007</v>
      </c>
      <c r="S26" s="67">
        <f t="shared" si="17"/>
        <v>12</v>
      </c>
      <c r="T26" s="30"/>
      <c r="U26" s="30"/>
    </row>
    <row r="27" spans="1:21" ht="15.75" hidden="1" x14ac:dyDescent="0.25">
      <c r="A27" s="8" t="s">
        <v>23</v>
      </c>
      <c r="B27" s="13" t="s">
        <v>19</v>
      </c>
      <c r="C27" s="14">
        <f t="shared" si="19"/>
        <v>0.2525</v>
      </c>
      <c r="D27" s="14"/>
      <c r="E27" s="17"/>
      <c r="F27" s="83"/>
      <c r="G27" s="88">
        <v>0.41</v>
      </c>
      <c r="H27" s="88"/>
      <c r="I27" s="88"/>
      <c r="J27" s="88"/>
      <c r="K27" s="109">
        <v>0.11</v>
      </c>
      <c r="L27" s="88"/>
      <c r="M27" s="86">
        <v>0.27</v>
      </c>
      <c r="N27" s="86"/>
      <c r="O27" s="86"/>
      <c r="P27" s="86"/>
      <c r="Q27" s="89">
        <v>0.22</v>
      </c>
      <c r="R27" s="68">
        <f t="shared" si="18"/>
        <v>0.2525</v>
      </c>
      <c r="S27" s="67">
        <f t="shared" si="17"/>
        <v>0.41</v>
      </c>
      <c r="T27" s="30"/>
      <c r="U27" s="30"/>
    </row>
    <row r="28" spans="1:21" ht="15.75" hidden="1" x14ac:dyDescent="0.25">
      <c r="A28" s="8" t="s">
        <v>24</v>
      </c>
      <c r="B28" s="13" t="s">
        <v>19</v>
      </c>
      <c r="C28" s="14">
        <f t="shared" si="19"/>
        <v>1.2250000000000001</v>
      </c>
      <c r="D28" s="14"/>
      <c r="E28" s="17"/>
      <c r="F28" s="83"/>
      <c r="G28" s="88">
        <v>2.4300000000000002</v>
      </c>
      <c r="H28" s="88"/>
      <c r="I28" s="88"/>
      <c r="J28" s="88"/>
      <c r="K28" s="109">
        <v>2.2000000000000002</v>
      </c>
      <c r="L28" s="88"/>
      <c r="M28" s="86">
        <v>0.13</v>
      </c>
      <c r="N28" s="86"/>
      <c r="O28" s="86"/>
      <c r="P28" s="86"/>
      <c r="Q28" s="89">
        <v>0.14000000000000001</v>
      </c>
      <c r="R28" s="68">
        <f t="shared" si="18"/>
        <v>1.2250000000000001</v>
      </c>
      <c r="S28" s="67">
        <f t="shared" si="17"/>
        <v>2.4300000000000002</v>
      </c>
      <c r="T28" s="30"/>
      <c r="U28" s="30"/>
    </row>
    <row r="29" spans="1:21" ht="15.75" hidden="1" x14ac:dyDescent="0.25">
      <c r="A29" s="8" t="s">
        <v>25</v>
      </c>
      <c r="B29" s="13" t="s">
        <v>19</v>
      </c>
      <c r="C29" s="14">
        <f t="shared" si="19"/>
        <v>0.24</v>
      </c>
      <c r="D29" s="14"/>
      <c r="E29" s="17"/>
      <c r="F29" s="83"/>
      <c r="G29" s="88">
        <v>0.41</v>
      </c>
      <c r="H29" s="88"/>
      <c r="I29" s="88"/>
      <c r="J29" s="88"/>
      <c r="K29" s="109">
        <v>0.11</v>
      </c>
      <c r="L29" s="88"/>
      <c r="M29" s="86">
        <v>0.22</v>
      </c>
      <c r="N29" s="86"/>
      <c r="O29" s="86"/>
      <c r="P29" s="86"/>
      <c r="Q29" s="89">
        <v>0.22</v>
      </c>
      <c r="R29" s="68">
        <f t="shared" si="18"/>
        <v>0.24</v>
      </c>
      <c r="S29" s="67">
        <f t="shared" si="17"/>
        <v>0.41</v>
      </c>
      <c r="T29" s="30"/>
      <c r="U29" s="30"/>
    </row>
    <row r="30" spans="1:21" ht="15.75" hidden="1" x14ac:dyDescent="0.25">
      <c r="A30" s="8" t="s">
        <v>26</v>
      </c>
      <c r="B30" s="13" t="s">
        <v>19</v>
      </c>
      <c r="C30" s="14">
        <f t="shared" si="19"/>
        <v>0.49999999999999994</v>
      </c>
      <c r="D30" s="14"/>
      <c r="E30" s="17"/>
      <c r="F30" s="83"/>
      <c r="G30" s="88">
        <v>0.57999999999999996</v>
      </c>
      <c r="H30" s="87"/>
      <c r="I30" s="87"/>
      <c r="J30" s="87"/>
      <c r="K30" s="109">
        <v>0.16</v>
      </c>
      <c r="L30" s="87"/>
      <c r="M30" s="86">
        <v>0.83</v>
      </c>
      <c r="N30" s="86"/>
      <c r="O30" s="86"/>
      <c r="P30" s="86"/>
      <c r="Q30" s="90">
        <v>0.43</v>
      </c>
      <c r="R30" s="68">
        <f t="shared" si="18"/>
        <v>0.49999999999999994</v>
      </c>
      <c r="S30" s="67">
        <f t="shared" si="17"/>
        <v>0.83</v>
      </c>
      <c r="T30" s="30"/>
      <c r="U30" s="30"/>
    </row>
    <row r="31" spans="1:21" ht="15.75" hidden="1" x14ac:dyDescent="0.25">
      <c r="A31" s="8" t="s">
        <v>27</v>
      </c>
      <c r="B31" s="13" t="s">
        <v>19</v>
      </c>
      <c r="C31" s="14">
        <f t="shared" si="19"/>
        <v>1.5050000000000001</v>
      </c>
      <c r="D31" s="14"/>
      <c r="E31" s="17"/>
      <c r="F31" s="83"/>
      <c r="G31" s="88">
        <v>2.6</v>
      </c>
      <c r="H31" s="87"/>
      <c r="I31" s="87"/>
      <c r="J31" s="87"/>
      <c r="K31" s="109">
        <v>0.6</v>
      </c>
      <c r="L31" s="87"/>
      <c r="M31" s="86">
        <v>1</v>
      </c>
      <c r="N31" s="86"/>
      <c r="O31" s="86"/>
      <c r="P31" s="86"/>
      <c r="Q31" s="90">
        <v>1.82</v>
      </c>
      <c r="R31" s="68">
        <f t="shared" si="18"/>
        <v>1.5050000000000001</v>
      </c>
      <c r="S31" s="67">
        <f t="shared" si="17"/>
        <v>2.6</v>
      </c>
      <c r="T31" s="30"/>
      <c r="U31" s="30"/>
    </row>
    <row r="32" spans="1:21" ht="15.75" hidden="1" x14ac:dyDescent="0.25">
      <c r="A32" s="8" t="s">
        <v>28</v>
      </c>
      <c r="B32" s="13" t="s">
        <v>19</v>
      </c>
      <c r="C32" s="14">
        <f t="shared" si="19"/>
        <v>3.1875</v>
      </c>
      <c r="D32" s="14"/>
      <c r="E32" s="17"/>
      <c r="F32" s="83"/>
      <c r="G32" s="88">
        <v>7.5</v>
      </c>
      <c r="H32" s="88"/>
      <c r="I32" s="88"/>
      <c r="J32" s="88"/>
      <c r="K32" s="88">
        <v>0.48</v>
      </c>
      <c r="L32" s="88"/>
      <c r="M32" s="86">
        <v>0.37</v>
      </c>
      <c r="N32" s="86"/>
      <c r="O32" s="86"/>
      <c r="P32" s="86"/>
      <c r="Q32" s="90">
        <v>4.4000000000000004</v>
      </c>
      <c r="R32" s="68">
        <f t="shared" si="18"/>
        <v>3.1875</v>
      </c>
      <c r="S32" s="67">
        <f t="shared" si="17"/>
        <v>7.5</v>
      </c>
    </row>
    <row r="33" spans="1:21" ht="15.75" x14ac:dyDescent="0.25">
      <c r="A33" s="8" t="s">
        <v>29</v>
      </c>
      <c r="B33" s="13" t="s">
        <v>30</v>
      </c>
      <c r="C33" s="14">
        <f t="shared" si="19"/>
        <v>0.13</v>
      </c>
      <c r="D33" s="14"/>
      <c r="E33" s="37">
        <v>0.3</v>
      </c>
      <c r="F33" s="106"/>
      <c r="G33" s="105"/>
      <c r="H33" s="105"/>
      <c r="I33" s="105"/>
      <c r="J33" s="108"/>
      <c r="K33" s="87">
        <v>0.13</v>
      </c>
      <c r="L33" s="87"/>
      <c r="M33" s="108"/>
      <c r="N33" s="87"/>
      <c r="O33" s="87"/>
      <c r="P33" s="87"/>
      <c r="Q33" s="90"/>
      <c r="R33" s="68">
        <f>+AVERAGE(F33:Q33)/1000000</f>
        <v>1.3E-7</v>
      </c>
      <c r="S33" s="67">
        <f>+MAX(F33:Q33)/1000000</f>
        <v>1.3E-7</v>
      </c>
    </row>
    <row r="34" spans="1:21" ht="15.75" x14ac:dyDescent="0.25">
      <c r="A34" s="8" t="s">
        <v>31</v>
      </c>
      <c r="B34" s="13" t="s">
        <v>19</v>
      </c>
      <c r="C34" s="14">
        <f>AVERAGE(F34:Q34)</f>
        <v>7.5175000000000001</v>
      </c>
      <c r="D34" s="14">
        <f>MAXA(F34:Q34)</f>
        <v>15.25</v>
      </c>
      <c r="E34" s="15">
        <v>30</v>
      </c>
      <c r="F34" s="83"/>
      <c r="G34" s="14">
        <f>SUM(G26:G29)</f>
        <v>15.25</v>
      </c>
      <c r="H34" s="14"/>
      <c r="I34" s="14"/>
      <c r="J34" s="88"/>
      <c r="K34" s="88">
        <f t="shared" ref="K34:Q34" si="20">SUM(K26:K29)</f>
        <v>3.72</v>
      </c>
      <c r="L34" s="88"/>
      <c r="M34" s="88">
        <f t="shared" si="20"/>
        <v>3.02</v>
      </c>
      <c r="N34" s="88"/>
      <c r="O34" s="88"/>
      <c r="P34" s="88"/>
      <c r="Q34" s="88">
        <f t="shared" si="20"/>
        <v>8.08</v>
      </c>
      <c r="R34" s="68">
        <f t="shared" si="18"/>
        <v>7.5175000000000001</v>
      </c>
      <c r="S34" s="67">
        <f>+MAX(F34:Q34)</f>
        <v>15.25</v>
      </c>
    </row>
    <row r="35" spans="1:21" ht="15.75" x14ac:dyDescent="0.25">
      <c r="A35" s="8" t="s">
        <v>32</v>
      </c>
      <c r="B35" s="13" t="s">
        <v>19</v>
      </c>
      <c r="C35" s="14">
        <f>AVERAGE(F35:Q35)</f>
        <v>5.1925000000000008</v>
      </c>
      <c r="D35" s="14">
        <f>MAXA(F35:Q35)</f>
        <v>10.68</v>
      </c>
      <c r="E35" s="15">
        <v>80</v>
      </c>
      <c r="F35" s="83"/>
      <c r="G35" s="14">
        <f>SUM(G30:G32)</f>
        <v>10.68</v>
      </c>
      <c r="H35" s="14"/>
      <c r="I35" s="14"/>
      <c r="J35" s="112"/>
      <c r="K35" s="14">
        <f t="shared" ref="K35:Q35" si="21">SUM(K30:K32)</f>
        <v>1.24</v>
      </c>
      <c r="L35" s="14"/>
      <c r="M35" s="14">
        <f t="shared" si="21"/>
        <v>2.2000000000000002</v>
      </c>
      <c r="N35" s="14"/>
      <c r="O35" s="14"/>
      <c r="P35" s="14"/>
      <c r="Q35" s="14">
        <f t="shared" si="21"/>
        <v>6.65</v>
      </c>
      <c r="R35" s="68">
        <f t="shared" si="18"/>
        <v>5.1925000000000008</v>
      </c>
      <c r="S35" s="67">
        <f>+MAX(F35:Q35)</f>
        <v>10.68</v>
      </c>
    </row>
    <row r="36" spans="1:21" ht="15.75" x14ac:dyDescent="0.25">
      <c r="A36" s="10" t="s">
        <v>132</v>
      </c>
      <c r="B36" s="13" t="s">
        <v>131</v>
      </c>
      <c r="C36" s="173"/>
      <c r="D36" s="173"/>
      <c r="E36" s="173"/>
      <c r="F36" s="173"/>
      <c r="G36" s="173">
        <v>51520</v>
      </c>
      <c r="H36" s="173"/>
      <c r="I36" s="173"/>
      <c r="J36" s="173"/>
      <c r="K36" s="173">
        <v>42645.599999999999</v>
      </c>
      <c r="L36" s="173"/>
      <c r="M36" s="173">
        <v>36846</v>
      </c>
      <c r="N36" s="173"/>
      <c r="O36" s="173"/>
      <c r="P36" s="173"/>
      <c r="Q36" s="173">
        <v>43250</v>
      </c>
      <c r="R36" s="68">
        <f t="shared" si="18"/>
        <v>43565.4</v>
      </c>
    </row>
    <row r="37" spans="1:21" ht="16.5" thickBot="1" x14ac:dyDescent="0.3">
      <c r="A37" s="10" t="s">
        <v>134</v>
      </c>
      <c r="B37" s="13"/>
      <c r="C37" s="173"/>
      <c r="D37" s="173"/>
      <c r="E37" s="173"/>
      <c r="F37" s="173"/>
      <c r="G37" s="173">
        <v>45.5</v>
      </c>
      <c r="H37" s="173"/>
      <c r="I37" s="173"/>
      <c r="J37" s="173"/>
      <c r="K37" s="173">
        <v>43.9</v>
      </c>
      <c r="L37" s="173"/>
      <c r="M37" s="173">
        <v>51.6</v>
      </c>
      <c r="N37" s="173"/>
      <c r="O37" s="173"/>
      <c r="P37" s="173"/>
      <c r="Q37" s="173">
        <v>43.9</v>
      </c>
      <c r="R37" s="68">
        <f t="shared" si="18"/>
        <v>46.225000000000001</v>
      </c>
    </row>
    <row r="38" spans="1:21" ht="23.25" x14ac:dyDescent="0.35">
      <c r="A38" s="201" t="s">
        <v>73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7"/>
    </row>
    <row r="39" spans="1:21" ht="15" x14ac:dyDescent="0.2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1" ht="15.75" x14ac:dyDescent="0.25">
      <c r="A40" s="18" t="s">
        <v>11</v>
      </c>
      <c r="B40" s="13" t="s">
        <v>12</v>
      </c>
      <c r="C40" s="13" t="s">
        <v>13</v>
      </c>
      <c r="D40" s="13" t="s">
        <v>14</v>
      </c>
      <c r="E40" s="13" t="s">
        <v>15</v>
      </c>
      <c r="F40" s="13" t="s">
        <v>0</v>
      </c>
      <c r="G40" s="13" t="s">
        <v>9</v>
      </c>
      <c r="H40" s="13" t="s">
        <v>7</v>
      </c>
      <c r="I40" s="13" t="s">
        <v>1</v>
      </c>
      <c r="J40" s="13" t="s">
        <v>8</v>
      </c>
      <c r="K40" s="13" t="s">
        <v>5</v>
      </c>
      <c r="L40" s="13" t="s">
        <v>2</v>
      </c>
      <c r="M40" s="13" t="s">
        <v>16</v>
      </c>
      <c r="N40" s="13" t="s">
        <v>10</v>
      </c>
      <c r="O40" s="13" t="s">
        <v>3</v>
      </c>
      <c r="P40" s="13" t="s">
        <v>17</v>
      </c>
      <c r="Q40" s="13" t="s">
        <v>6</v>
      </c>
      <c r="R40" s="1"/>
    </row>
    <row r="41" spans="1:21" ht="15.75" x14ac:dyDescent="0.25">
      <c r="A41" s="8"/>
      <c r="B41" s="10"/>
      <c r="C41" s="10"/>
      <c r="D41" s="10"/>
      <c r="E41" s="10"/>
      <c r="F41" s="10"/>
      <c r="G41" s="10"/>
      <c r="H41" s="10"/>
      <c r="I41" s="10"/>
      <c r="J41" s="10"/>
      <c r="K41" s="2"/>
      <c r="L41" s="10"/>
      <c r="M41" s="10"/>
      <c r="N41" s="10"/>
      <c r="O41" s="10"/>
      <c r="P41" s="10"/>
      <c r="Q41" s="10"/>
      <c r="R41" s="22" t="s">
        <v>43</v>
      </c>
      <c r="S41" s="23" t="s">
        <v>42</v>
      </c>
      <c r="T41" s="30"/>
    </row>
    <row r="42" spans="1:21" ht="15.75" x14ac:dyDescent="0.25">
      <c r="A42" s="8" t="s">
        <v>18</v>
      </c>
      <c r="B42" s="13" t="s">
        <v>19</v>
      </c>
      <c r="C42" s="14">
        <f>AVERAGE(F42:Q42)</f>
        <v>2.1</v>
      </c>
      <c r="D42" s="14"/>
      <c r="E42" s="15">
        <v>10</v>
      </c>
      <c r="F42" s="83"/>
      <c r="G42" s="109"/>
      <c r="H42" s="109">
        <v>2.1</v>
      </c>
      <c r="I42" s="109"/>
      <c r="J42" s="109"/>
      <c r="K42" s="109"/>
      <c r="L42" s="109"/>
      <c r="M42" s="86"/>
      <c r="N42" s="86"/>
      <c r="O42" s="86"/>
      <c r="P42" s="86"/>
      <c r="Q42" s="111"/>
      <c r="R42" s="68">
        <f>+AVERAGE(F42:Q42)</f>
        <v>2.1</v>
      </c>
      <c r="S42" s="67">
        <f t="shared" ref="S42:S51" si="22">+MAX(F42:Q42)</f>
        <v>2.1</v>
      </c>
      <c r="T42" s="30"/>
    </row>
    <row r="43" spans="1:21" ht="15.75" x14ac:dyDescent="0.25">
      <c r="A43" s="8" t="s">
        <v>20</v>
      </c>
      <c r="B43" s="13" t="s">
        <v>19</v>
      </c>
      <c r="C43" s="14">
        <f>AVERAGE(F43:Q43)</f>
        <v>0.24</v>
      </c>
      <c r="D43" s="14"/>
      <c r="E43" s="15">
        <v>5</v>
      </c>
      <c r="F43" s="83"/>
      <c r="G43" s="88"/>
      <c r="H43" s="88">
        <v>0.24</v>
      </c>
      <c r="I43" s="88"/>
      <c r="J43" s="88"/>
      <c r="K43" s="109"/>
      <c r="L43" s="88"/>
      <c r="M43" s="86"/>
      <c r="N43" s="86"/>
      <c r="O43" s="86"/>
      <c r="P43" s="86"/>
      <c r="Q43" s="89"/>
      <c r="R43" s="68">
        <f t="shared" ref="R43:R51" si="23">+AVERAGE(F43:Q43)</f>
        <v>0.24</v>
      </c>
      <c r="S43" s="67">
        <f t="shared" si="22"/>
        <v>0.24</v>
      </c>
      <c r="T43" s="30"/>
    </row>
    <row r="44" spans="1:21" ht="15.75" x14ac:dyDescent="0.25">
      <c r="A44" s="8" t="s">
        <v>21</v>
      </c>
      <c r="B44" s="13" t="s">
        <v>19</v>
      </c>
      <c r="C44" s="14">
        <f>AVERAGE(F44:Q44)</f>
        <v>4.2999999999999997E-2</v>
      </c>
      <c r="D44" s="14"/>
      <c r="E44" s="15">
        <v>5</v>
      </c>
      <c r="F44" s="83"/>
      <c r="G44" s="88"/>
      <c r="H44" s="88">
        <v>4.2999999999999997E-2</v>
      </c>
      <c r="I44" s="88"/>
      <c r="J44" s="88"/>
      <c r="K44" s="109"/>
      <c r="L44" s="88"/>
      <c r="M44" s="86"/>
      <c r="N44" s="86"/>
      <c r="O44" s="86"/>
      <c r="P44" s="86"/>
      <c r="Q44" s="89"/>
      <c r="R44" s="68">
        <f t="shared" si="23"/>
        <v>4.2999999999999997E-2</v>
      </c>
      <c r="S44" s="67">
        <f t="shared" si="22"/>
        <v>4.2999999999999997E-2</v>
      </c>
      <c r="T44" s="30"/>
      <c r="U44" s="30"/>
    </row>
    <row r="45" spans="1:21" ht="15.75" x14ac:dyDescent="0.25">
      <c r="A45" s="8" t="s">
        <v>22</v>
      </c>
      <c r="B45" s="13" t="s">
        <v>19</v>
      </c>
      <c r="C45" s="14">
        <f t="shared" ref="C45:C51" si="24">AVERAGE(F45:Q45)</f>
        <v>3.5</v>
      </c>
      <c r="D45" s="14"/>
      <c r="E45" s="15"/>
      <c r="F45" s="83"/>
      <c r="G45" s="88"/>
      <c r="H45" s="88">
        <v>3.5</v>
      </c>
      <c r="I45" s="88"/>
      <c r="J45" s="88"/>
      <c r="K45" s="113"/>
      <c r="L45" s="88"/>
      <c r="M45" s="86"/>
      <c r="N45" s="86"/>
      <c r="O45" s="86"/>
      <c r="P45" s="86"/>
      <c r="Q45" s="89"/>
      <c r="R45" s="68">
        <f t="shared" si="23"/>
        <v>3.5</v>
      </c>
      <c r="S45" s="67">
        <f t="shared" si="22"/>
        <v>3.5</v>
      </c>
      <c r="T45" s="30"/>
      <c r="U45" s="30"/>
    </row>
    <row r="46" spans="1:21" ht="15.75" x14ac:dyDescent="0.25">
      <c r="A46" s="8" t="s">
        <v>23</v>
      </c>
      <c r="B46" s="13" t="s">
        <v>19</v>
      </c>
      <c r="C46" s="14">
        <f t="shared" si="24"/>
        <v>0.24</v>
      </c>
      <c r="D46" s="14"/>
      <c r="E46" s="17"/>
      <c r="F46" s="83"/>
      <c r="G46" s="88"/>
      <c r="H46" s="88">
        <v>0.24</v>
      </c>
      <c r="I46" s="88"/>
      <c r="J46" s="88"/>
      <c r="K46" s="109"/>
      <c r="L46" s="88"/>
      <c r="M46" s="86"/>
      <c r="N46" s="86"/>
      <c r="O46" s="86"/>
      <c r="P46" s="86"/>
      <c r="Q46" s="89"/>
      <c r="R46" s="68">
        <f t="shared" si="23"/>
        <v>0.24</v>
      </c>
      <c r="S46" s="67">
        <f t="shared" si="22"/>
        <v>0.24</v>
      </c>
      <c r="T46" s="30"/>
      <c r="U46" s="30"/>
    </row>
    <row r="47" spans="1:21" ht="15.75" x14ac:dyDescent="0.25">
      <c r="A47" s="8" t="s">
        <v>24</v>
      </c>
      <c r="B47" s="13" t="s">
        <v>19</v>
      </c>
      <c r="C47" s="14">
        <f t="shared" si="24"/>
        <v>0.56999999999999995</v>
      </c>
      <c r="D47" s="14"/>
      <c r="E47" s="17"/>
      <c r="F47" s="83"/>
      <c r="G47" s="88"/>
      <c r="H47" s="88">
        <v>0.56999999999999995</v>
      </c>
      <c r="I47" s="88"/>
      <c r="J47" s="88"/>
      <c r="K47" s="109"/>
      <c r="L47" s="88"/>
      <c r="M47" s="86"/>
      <c r="N47" s="86"/>
      <c r="O47" s="86"/>
      <c r="P47" s="86"/>
      <c r="Q47" s="89"/>
      <c r="R47" s="68">
        <f t="shared" si="23"/>
        <v>0.56999999999999995</v>
      </c>
      <c r="S47" s="67">
        <f t="shared" si="22"/>
        <v>0.56999999999999995</v>
      </c>
      <c r="T47" s="30"/>
      <c r="U47" s="30"/>
    </row>
    <row r="48" spans="1:21" ht="15.75" x14ac:dyDescent="0.25">
      <c r="A48" s="8" t="s">
        <v>25</v>
      </c>
      <c r="B48" s="13" t="s">
        <v>19</v>
      </c>
      <c r="C48" s="14">
        <f t="shared" si="24"/>
        <v>0.24</v>
      </c>
      <c r="D48" s="14"/>
      <c r="E48" s="17"/>
      <c r="F48" s="83"/>
      <c r="G48" s="88"/>
      <c r="H48" s="88">
        <v>0.24</v>
      </c>
      <c r="I48" s="88"/>
      <c r="J48" s="88"/>
      <c r="K48" s="109"/>
      <c r="L48" s="88"/>
      <c r="M48" s="86"/>
      <c r="N48" s="86"/>
      <c r="O48" s="86"/>
      <c r="P48" s="86"/>
      <c r="Q48" s="89"/>
      <c r="R48" s="68">
        <f t="shared" si="23"/>
        <v>0.24</v>
      </c>
      <c r="S48" s="67">
        <f t="shared" si="22"/>
        <v>0.24</v>
      </c>
      <c r="T48" s="30"/>
      <c r="U48" s="30"/>
    </row>
    <row r="49" spans="1:21" ht="15.75" x14ac:dyDescent="0.25">
      <c r="A49" s="8" t="s">
        <v>26</v>
      </c>
      <c r="B49" s="13" t="s">
        <v>19</v>
      </c>
      <c r="C49" s="14">
        <f t="shared" si="24"/>
        <v>0.41</v>
      </c>
      <c r="D49" s="14"/>
      <c r="E49" s="17"/>
      <c r="F49" s="83"/>
      <c r="G49" s="88"/>
      <c r="H49" s="87">
        <v>0.41</v>
      </c>
      <c r="I49" s="87"/>
      <c r="J49" s="87"/>
      <c r="K49" s="109"/>
      <c r="L49" s="87"/>
      <c r="M49" s="86"/>
      <c r="N49" s="86"/>
      <c r="O49" s="86"/>
      <c r="P49" s="86"/>
      <c r="Q49" s="90"/>
      <c r="R49" s="68">
        <f t="shared" si="23"/>
        <v>0.41</v>
      </c>
      <c r="S49" s="67">
        <f t="shared" si="22"/>
        <v>0.41</v>
      </c>
      <c r="T49" s="30"/>
      <c r="U49" s="30"/>
    </row>
    <row r="50" spans="1:21" ht="15.75" x14ac:dyDescent="0.25">
      <c r="A50" s="8" t="s">
        <v>27</v>
      </c>
      <c r="B50" s="13" t="s">
        <v>19</v>
      </c>
      <c r="C50" s="14">
        <f t="shared" si="24"/>
        <v>1.5</v>
      </c>
      <c r="D50" s="14"/>
      <c r="E50" s="17"/>
      <c r="F50" s="83"/>
      <c r="G50" s="88"/>
      <c r="H50" s="87">
        <v>1.5</v>
      </c>
      <c r="I50" s="87"/>
      <c r="J50" s="87"/>
      <c r="K50" s="109"/>
      <c r="L50" s="87"/>
      <c r="M50" s="86"/>
      <c r="N50" s="86"/>
      <c r="O50" s="86"/>
      <c r="P50" s="86"/>
      <c r="Q50" s="90"/>
      <c r="R50" s="68">
        <f t="shared" si="23"/>
        <v>1.5</v>
      </c>
      <c r="S50" s="67">
        <f t="shared" si="22"/>
        <v>1.5</v>
      </c>
      <c r="T50" s="30"/>
      <c r="U50" s="30"/>
    </row>
    <row r="51" spans="1:21" ht="15.75" x14ac:dyDescent="0.25">
      <c r="A51" s="8" t="s">
        <v>28</v>
      </c>
      <c r="B51" s="13" t="s">
        <v>19</v>
      </c>
      <c r="C51" s="14">
        <f t="shared" si="24"/>
        <v>6</v>
      </c>
      <c r="D51" s="14"/>
      <c r="E51" s="17"/>
      <c r="F51" s="83"/>
      <c r="G51" s="88"/>
      <c r="H51" s="88">
        <v>6</v>
      </c>
      <c r="I51" s="88"/>
      <c r="J51" s="88"/>
      <c r="K51" s="88"/>
      <c r="L51" s="88"/>
      <c r="M51" s="86"/>
      <c r="N51" s="86"/>
      <c r="O51" s="86"/>
      <c r="P51" s="86"/>
      <c r="Q51" s="90"/>
      <c r="R51" s="68">
        <f t="shared" si="23"/>
        <v>6</v>
      </c>
      <c r="S51" s="67">
        <f t="shared" si="22"/>
        <v>6</v>
      </c>
    </row>
    <row r="52" spans="1:21" ht="15.75" x14ac:dyDescent="0.25">
      <c r="A52" s="8" t="s">
        <v>29</v>
      </c>
      <c r="B52" s="13" t="s">
        <v>30</v>
      </c>
      <c r="C52" s="14"/>
      <c r="D52" s="14"/>
      <c r="E52" s="37">
        <v>0.3</v>
      </c>
      <c r="F52" s="91"/>
      <c r="G52" s="87"/>
      <c r="H52" s="87"/>
      <c r="I52" s="87"/>
      <c r="J52" s="108"/>
      <c r="K52" s="108"/>
      <c r="L52" s="87"/>
      <c r="M52" s="87"/>
      <c r="N52" s="87"/>
      <c r="O52" s="87"/>
      <c r="P52" s="87"/>
      <c r="Q52" s="90"/>
      <c r="R52" s="68" t="e">
        <f>+AVERAGE(F52:Q52)/1000000</f>
        <v>#DIV/0!</v>
      </c>
      <c r="S52" s="67">
        <f>+MAX(F52:Q52)/1000000</f>
        <v>0</v>
      </c>
    </row>
    <row r="53" spans="1:21" ht="15.75" x14ac:dyDescent="0.25">
      <c r="A53" s="8" t="s">
        <v>31</v>
      </c>
      <c r="B53" s="13" t="s">
        <v>19</v>
      </c>
      <c r="C53" s="14">
        <f>AVERAGE(F53:Q53)</f>
        <v>4.5500000000000007</v>
      </c>
      <c r="D53" s="14">
        <f>MAXA(F53:Q53)</f>
        <v>4.5500000000000007</v>
      </c>
      <c r="E53" s="15">
        <v>30</v>
      </c>
      <c r="F53" s="16"/>
      <c r="G53" s="88"/>
      <c r="H53" s="88">
        <f>SUM(H45:H48)</f>
        <v>4.5500000000000007</v>
      </c>
      <c r="I53" s="88"/>
      <c r="J53" s="88"/>
      <c r="K53" s="88"/>
      <c r="L53" s="88"/>
      <c r="M53" s="88"/>
      <c r="N53" s="88"/>
      <c r="O53" s="88"/>
      <c r="P53" s="88"/>
      <c r="Q53" s="88"/>
      <c r="R53" s="68">
        <f t="shared" ref="R53:R55" si="25">+AVERAGE(F53:Q53)</f>
        <v>4.5500000000000007</v>
      </c>
      <c r="S53" s="67">
        <f>+MAX(F53:Q53)</f>
        <v>4.5500000000000007</v>
      </c>
    </row>
    <row r="54" spans="1:21" ht="15.75" x14ac:dyDescent="0.25">
      <c r="A54" s="175" t="s">
        <v>32</v>
      </c>
      <c r="B54" s="169" t="s">
        <v>19</v>
      </c>
      <c r="C54" s="174">
        <f>AVERAGE(F54:Q54)</f>
        <v>7.91</v>
      </c>
      <c r="D54" s="174">
        <f>MAXA(F54:Q54)</f>
        <v>7.91</v>
      </c>
      <c r="E54" s="170">
        <v>80</v>
      </c>
      <c r="F54" s="172"/>
      <c r="G54" s="104"/>
      <c r="H54" s="104">
        <f>SUM(H49:H51)</f>
        <v>7.91</v>
      </c>
      <c r="I54" s="104"/>
      <c r="J54" s="104"/>
      <c r="K54" s="104"/>
      <c r="L54" s="104"/>
      <c r="M54" s="104"/>
      <c r="N54" s="104"/>
      <c r="O54" s="104"/>
      <c r="P54" s="104"/>
      <c r="Q54" s="104"/>
      <c r="R54" s="205">
        <f t="shared" si="25"/>
        <v>7.91</v>
      </c>
      <c r="S54" s="67">
        <f>+MAX(F54:Q54)</f>
        <v>7.91</v>
      </c>
    </row>
    <row r="55" spans="1:21" ht="15.75" x14ac:dyDescent="0.25">
      <c r="A55" s="10" t="s">
        <v>132</v>
      </c>
      <c r="B55" s="13" t="s">
        <v>131</v>
      </c>
      <c r="C55" s="173"/>
      <c r="D55" s="173"/>
      <c r="E55" s="173"/>
      <c r="F55" s="173"/>
      <c r="G55" s="173"/>
      <c r="H55" s="173">
        <v>48726</v>
      </c>
      <c r="I55" s="173"/>
      <c r="J55" s="173"/>
      <c r="K55" s="173"/>
      <c r="L55" s="173"/>
      <c r="M55" s="173"/>
      <c r="N55" s="173"/>
      <c r="O55" s="173"/>
      <c r="P55" s="173"/>
      <c r="Q55" s="173"/>
      <c r="R55" s="205">
        <f t="shared" si="25"/>
        <v>48726</v>
      </c>
    </row>
    <row r="56" spans="1:21" ht="16.5" thickBot="1" x14ac:dyDescent="0.3">
      <c r="A56" s="10" t="s">
        <v>134</v>
      </c>
      <c r="B56" s="13"/>
      <c r="C56" s="173"/>
      <c r="D56" s="173"/>
      <c r="E56" s="173"/>
      <c r="F56" s="173"/>
      <c r="G56" s="173"/>
      <c r="H56" s="173">
        <v>47.7</v>
      </c>
      <c r="I56" s="173"/>
      <c r="J56" s="173"/>
      <c r="K56" s="173"/>
      <c r="L56" s="173"/>
      <c r="M56" s="173"/>
      <c r="N56" s="173"/>
      <c r="O56" s="173"/>
      <c r="P56" s="173"/>
      <c r="Q56" s="173"/>
      <c r="R56" s="68">
        <f>+AVERAGE(F56:Q56)</f>
        <v>47.7</v>
      </c>
    </row>
    <row r="57" spans="1:21" ht="23.25" x14ac:dyDescent="0.35">
      <c r="A57" s="201" t="s">
        <v>74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7"/>
    </row>
    <row r="58" spans="1:21" ht="15" x14ac:dyDescent="0.2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21" ht="15.75" x14ac:dyDescent="0.25">
      <c r="A59" s="18" t="s">
        <v>11</v>
      </c>
      <c r="B59" s="13" t="s">
        <v>12</v>
      </c>
      <c r="C59" s="13" t="s">
        <v>13</v>
      </c>
      <c r="D59" s="13" t="s">
        <v>14</v>
      </c>
      <c r="E59" s="13" t="s">
        <v>15</v>
      </c>
      <c r="F59" s="13" t="s">
        <v>0</v>
      </c>
      <c r="G59" s="13" t="s">
        <v>9</v>
      </c>
      <c r="H59" s="13" t="s">
        <v>7</v>
      </c>
      <c r="I59" s="13" t="s">
        <v>1</v>
      </c>
      <c r="J59" s="13" t="s">
        <v>8</v>
      </c>
      <c r="K59" s="13" t="s">
        <v>5</v>
      </c>
      <c r="L59" s="13" t="s">
        <v>2</v>
      </c>
      <c r="M59" s="13" t="s">
        <v>16</v>
      </c>
      <c r="N59" s="13" t="s">
        <v>10</v>
      </c>
      <c r="O59" s="13" t="s">
        <v>3</v>
      </c>
      <c r="P59" s="13" t="s">
        <v>17</v>
      </c>
      <c r="Q59" s="13" t="s">
        <v>6</v>
      </c>
      <c r="R59" s="1"/>
    </row>
    <row r="60" spans="1:21" ht="15.75" x14ac:dyDescent="0.25">
      <c r="A60" s="8"/>
      <c r="B60" s="10"/>
      <c r="C60" s="10"/>
      <c r="D60" s="10"/>
      <c r="E60" s="10"/>
      <c r="F60" s="10"/>
      <c r="G60" s="10"/>
      <c r="H60" s="10"/>
      <c r="I60" s="10"/>
      <c r="J60" s="10"/>
      <c r="K60" s="2"/>
      <c r="L60" s="10"/>
      <c r="M60" s="10"/>
      <c r="N60" s="10"/>
      <c r="O60" s="10"/>
      <c r="P60" s="10"/>
      <c r="Q60" s="10"/>
      <c r="R60" s="22" t="s">
        <v>43</v>
      </c>
      <c r="S60" s="23" t="s">
        <v>42</v>
      </c>
      <c r="T60" s="30"/>
    </row>
    <row r="61" spans="1:21" ht="15.75" x14ac:dyDescent="0.25">
      <c r="A61" s="8" t="s">
        <v>18</v>
      </c>
      <c r="B61" s="13" t="s">
        <v>19</v>
      </c>
      <c r="C61" s="14">
        <f>AVERAGE(F61:Q61)</f>
        <v>1.3125</v>
      </c>
      <c r="D61" s="14"/>
      <c r="E61" s="15">
        <v>10</v>
      </c>
      <c r="F61" s="83"/>
      <c r="G61" s="109"/>
      <c r="H61" s="109">
        <v>0.35</v>
      </c>
      <c r="I61" s="109"/>
      <c r="J61" s="109"/>
      <c r="K61" s="109">
        <v>1.8</v>
      </c>
      <c r="L61" s="109"/>
      <c r="M61" s="86">
        <v>2.98</v>
      </c>
      <c r="N61" s="86"/>
      <c r="O61" s="86"/>
      <c r="P61" s="86"/>
      <c r="Q61" s="111">
        <v>0.12</v>
      </c>
      <c r="R61" s="68">
        <f>+AVERAGE(F61:Q61)</f>
        <v>1.3125</v>
      </c>
      <c r="S61" s="67">
        <f t="shared" ref="S61:S70" si="26">+MAX(F61:Q61)</f>
        <v>2.98</v>
      </c>
      <c r="T61" s="30"/>
    </row>
    <row r="62" spans="1:21" ht="15.75" x14ac:dyDescent="0.25">
      <c r="A62" s="8" t="s">
        <v>20</v>
      </c>
      <c r="B62" s="13" t="s">
        <v>19</v>
      </c>
      <c r="C62" s="14">
        <f>AVERAGE(F62:Q62)</f>
        <v>2.1475</v>
      </c>
      <c r="D62" s="14"/>
      <c r="E62" s="15">
        <v>5</v>
      </c>
      <c r="F62" s="83"/>
      <c r="G62" s="109"/>
      <c r="H62" s="109">
        <v>0.23</v>
      </c>
      <c r="I62" s="109"/>
      <c r="J62" s="109"/>
      <c r="K62" s="109">
        <v>5.5</v>
      </c>
      <c r="L62" s="109"/>
      <c r="M62" s="86">
        <v>2.4300000000000002</v>
      </c>
      <c r="N62" s="86"/>
      <c r="O62" s="86"/>
      <c r="P62" s="86"/>
      <c r="Q62" s="111">
        <v>0.43</v>
      </c>
      <c r="R62" s="68">
        <f t="shared" ref="R62:R70" si="27">+AVERAGE(F62:Q62)</f>
        <v>2.1475</v>
      </c>
      <c r="S62" s="67">
        <f t="shared" si="26"/>
        <v>5.5</v>
      </c>
      <c r="T62" s="30"/>
    </row>
    <row r="63" spans="1:21" ht="15.75" x14ac:dyDescent="0.25">
      <c r="A63" s="8" t="s">
        <v>21</v>
      </c>
      <c r="B63" s="13" t="s">
        <v>19</v>
      </c>
      <c r="C63" s="14">
        <f>AVERAGE(F63:Q63)</f>
        <v>1.51</v>
      </c>
      <c r="D63" s="14"/>
      <c r="E63" s="15">
        <v>5</v>
      </c>
      <c r="F63" s="83"/>
      <c r="G63" s="109"/>
      <c r="H63" s="109">
        <v>1.28</v>
      </c>
      <c r="I63" s="109"/>
      <c r="J63" s="109"/>
      <c r="K63" s="109">
        <v>1.4</v>
      </c>
      <c r="L63" s="109"/>
      <c r="M63" s="86">
        <v>1.66</v>
      </c>
      <c r="N63" s="86"/>
      <c r="O63" s="86"/>
      <c r="P63" s="86"/>
      <c r="Q63" s="111">
        <v>1.7</v>
      </c>
      <c r="R63" s="68">
        <f t="shared" si="27"/>
        <v>1.51</v>
      </c>
      <c r="S63" s="67">
        <f t="shared" si="26"/>
        <v>1.7</v>
      </c>
      <c r="T63" s="30"/>
      <c r="U63" s="30"/>
    </row>
    <row r="64" spans="1:21" ht="15.75" x14ac:dyDescent="0.25">
      <c r="A64" s="8" t="s">
        <v>22</v>
      </c>
      <c r="B64" s="13" t="s">
        <v>19</v>
      </c>
      <c r="C64" s="14">
        <f t="shared" ref="C64:C71" si="28">AVERAGE(F64:Q64)</f>
        <v>12.53</v>
      </c>
      <c r="D64" s="14"/>
      <c r="E64" s="15"/>
      <c r="F64" s="83"/>
      <c r="G64" s="109"/>
      <c r="H64" s="109">
        <v>2.5</v>
      </c>
      <c r="I64" s="109"/>
      <c r="J64" s="109"/>
      <c r="K64" s="109">
        <v>28.5</v>
      </c>
      <c r="L64" s="109"/>
      <c r="M64" s="86">
        <v>9.7200000000000006</v>
      </c>
      <c r="N64" s="86"/>
      <c r="O64" s="86"/>
      <c r="P64" s="86"/>
      <c r="Q64" s="111">
        <v>9.4</v>
      </c>
      <c r="R64" s="68">
        <f t="shared" si="27"/>
        <v>12.53</v>
      </c>
      <c r="S64" s="67">
        <f t="shared" si="26"/>
        <v>28.5</v>
      </c>
      <c r="T64" s="30"/>
      <c r="U64" s="30"/>
    </row>
    <row r="65" spans="1:21" ht="15.75" x14ac:dyDescent="0.25">
      <c r="A65" s="8" t="s">
        <v>23</v>
      </c>
      <c r="B65" s="13" t="s">
        <v>19</v>
      </c>
      <c r="C65" s="14">
        <f t="shared" si="28"/>
        <v>1.2224999999999999</v>
      </c>
      <c r="D65" s="14"/>
      <c r="E65" s="17"/>
      <c r="F65" s="83"/>
      <c r="G65" s="109"/>
      <c r="H65" s="109">
        <v>0.15</v>
      </c>
      <c r="I65" s="109"/>
      <c r="J65" s="109"/>
      <c r="K65" s="109">
        <v>3.5</v>
      </c>
      <c r="L65" s="109"/>
      <c r="M65" s="86">
        <v>0.81</v>
      </c>
      <c r="N65" s="86"/>
      <c r="O65" s="86"/>
      <c r="P65" s="86"/>
      <c r="Q65" s="111">
        <v>0.43</v>
      </c>
      <c r="R65" s="68">
        <f t="shared" si="27"/>
        <v>1.2224999999999999</v>
      </c>
      <c r="S65" s="67">
        <f t="shared" si="26"/>
        <v>3.5</v>
      </c>
      <c r="T65" s="30"/>
      <c r="U65" s="30"/>
    </row>
    <row r="66" spans="1:21" ht="15.75" x14ac:dyDescent="0.25">
      <c r="A66" s="8" t="s">
        <v>24</v>
      </c>
      <c r="B66" s="13" t="s">
        <v>19</v>
      </c>
      <c r="C66" s="14">
        <f t="shared" si="28"/>
        <v>4.1325000000000003</v>
      </c>
      <c r="D66" s="14"/>
      <c r="E66" s="17"/>
      <c r="F66" s="83"/>
      <c r="G66" s="109"/>
      <c r="H66" s="109">
        <v>0.41</v>
      </c>
      <c r="I66" s="109"/>
      <c r="J66" s="109"/>
      <c r="K66" s="109">
        <v>13.8</v>
      </c>
      <c r="L66" s="109"/>
      <c r="M66" s="86">
        <v>1.22</v>
      </c>
      <c r="N66" s="86"/>
      <c r="O66" s="86"/>
      <c r="P66" s="86"/>
      <c r="Q66" s="111">
        <v>1.1000000000000001</v>
      </c>
      <c r="R66" s="68">
        <f t="shared" si="27"/>
        <v>4.1325000000000003</v>
      </c>
      <c r="S66" s="67">
        <f t="shared" si="26"/>
        <v>13.8</v>
      </c>
      <c r="T66" s="30"/>
      <c r="U66" s="30"/>
    </row>
    <row r="67" spans="1:21" ht="15.75" x14ac:dyDescent="0.25">
      <c r="A67" s="8" t="s">
        <v>25</v>
      </c>
      <c r="B67" s="13" t="s">
        <v>19</v>
      </c>
      <c r="C67" s="14">
        <f t="shared" si="28"/>
        <v>2.9574999999999996</v>
      </c>
      <c r="D67" s="14"/>
      <c r="E67" s="17"/>
      <c r="F67" s="83"/>
      <c r="G67" s="109"/>
      <c r="H67" s="109">
        <v>0.3</v>
      </c>
      <c r="I67" s="109"/>
      <c r="J67" s="109"/>
      <c r="K67" s="109">
        <v>7.1</v>
      </c>
      <c r="L67" s="109"/>
      <c r="M67" s="86">
        <v>3.57</v>
      </c>
      <c r="N67" s="86"/>
      <c r="O67" s="86"/>
      <c r="P67" s="86"/>
      <c r="Q67" s="111">
        <v>0.86</v>
      </c>
      <c r="R67" s="68">
        <f t="shared" si="27"/>
        <v>2.9574999999999996</v>
      </c>
      <c r="S67" s="67">
        <f t="shared" si="26"/>
        <v>7.1</v>
      </c>
      <c r="T67" s="30"/>
      <c r="U67" s="30"/>
    </row>
    <row r="68" spans="1:21" ht="15.75" x14ac:dyDescent="0.25">
      <c r="A68" s="8" t="s">
        <v>26</v>
      </c>
      <c r="B68" s="13" t="s">
        <v>19</v>
      </c>
      <c r="C68" s="14">
        <f t="shared" si="28"/>
        <v>8.34</v>
      </c>
      <c r="D68" s="14"/>
      <c r="E68" s="17"/>
      <c r="F68" s="83"/>
      <c r="G68" s="109"/>
      <c r="H68" s="109">
        <v>0.89</v>
      </c>
      <c r="I68" s="109"/>
      <c r="J68" s="109"/>
      <c r="K68" s="109">
        <v>28.2</v>
      </c>
      <c r="L68" s="109"/>
      <c r="M68" s="86">
        <v>2.67</v>
      </c>
      <c r="N68" s="86"/>
      <c r="O68" s="86"/>
      <c r="P68" s="86"/>
      <c r="Q68" s="111">
        <v>1.6</v>
      </c>
      <c r="R68" s="68">
        <f t="shared" si="27"/>
        <v>8.34</v>
      </c>
      <c r="S68" s="67">
        <f t="shared" si="26"/>
        <v>28.2</v>
      </c>
      <c r="T68" s="30"/>
      <c r="U68" s="30"/>
    </row>
    <row r="69" spans="1:21" ht="15.75" x14ac:dyDescent="0.25">
      <c r="A69" s="8" t="s">
        <v>27</v>
      </c>
      <c r="B69" s="13" t="s">
        <v>19</v>
      </c>
      <c r="C69" s="14">
        <f t="shared" si="28"/>
        <v>10.584999999999999</v>
      </c>
      <c r="D69" s="14"/>
      <c r="E69" s="17"/>
      <c r="F69" s="83"/>
      <c r="G69" s="109"/>
      <c r="H69" s="109">
        <v>2.88</v>
      </c>
      <c r="I69" s="109"/>
      <c r="J69" s="109"/>
      <c r="K69" s="109">
        <v>34.799999999999997</v>
      </c>
      <c r="L69" s="109"/>
      <c r="M69" s="86">
        <v>4.4000000000000004</v>
      </c>
      <c r="N69" s="86"/>
      <c r="O69" s="86"/>
      <c r="P69" s="86"/>
      <c r="Q69" s="111">
        <v>0.26</v>
      </c>
      <c r="R69" s="68">
        <f t="shared" si="27"/>
        <v>10.584999999999999</v>
      </c>
      <c r="S69" s="67">
        <f t="shared" si="26"/>
        <v>34.799999999999997</v>
      </c>
      <c r="T69" s="30"/>
      <c r="U69" s="30"/>
    </row>
    <row r="70" spans="1:21" ht="15.75" x14ac:dyDescent="0.25">
      <c r="A70" s="8" t="s">
        <v>28</v>
      </c>
      <c r="B70" s="13" t="s">
        <v>19</v>
      </c>
      <c r="C70" s="14">
        <f t="shared" si="28"/>
        <v>5.5125000000000002</v>
      </c>
      <c r="D70" s="14"/>
      <c r="E70" s="17"/>
      <c r="F70" s="83"/>
      <c r="G70" s="109"/>
      <c r="H70" s="109">
        <v>1.26</v>
      </c>
      <c r="I70" s="109"/>
      <c r="J70" s="109"/>
      <c r="K70" s="109">
        <v>10.1</v>
      </c>
      <c r="L70" s="109"/>
      <c r="M70" s="86">
        <v>5.99</v>
      </c>
      <c r="N70" s="86"/>
      <c r="O70" s="86"/>
      <c r="P70" s="86"/>
      <c r="Q70" s="111">
        <v>4.7</v>
      </c>
      <c r="R70" s="68">
        <f t="shared" si="27"/>
        <v>5.5125000000000002</v>
      </c>
      <c r="S70" s="67">
        <f t="shared" si="26"/>
        <v>10.1</v>
      </c>
    </row>
    <row r="71" spans="1:21" ht="15.75" x14ac:dyDescent="0.25">
      <c r="A71" s="8" t="s">
        <v>29</v>
      </c>
      <c r="B71" s="13" t="s">
        <v>30</v>
      </c>
      <c r="C71" s="14">
        <f t="shared" si="28"/>
        <v>6.5000000000000002E-2</v>
      </c>
      <c r="D71" s="14"/>
      <c r="E71" s="37">
        <v>0.3</v>
      </c>
      <c r="F71" s="83"/>
      <c r="G71" s="109"/>
      <c r="H71" s="109"/>
      <c r="I71" s="109"/>
      <c r="J71" s="109"/>
      <c r="K71" s="109">
        <v>6.5000000000000002E-2</v>
      </c>
      <c r="L71" s="109"/>
      <c r="M71" s="86"/>
      <c r="N71" s="86"/>
      <c r="O71" s="86"/>
      <c r="P71" s="86"/>
      <c r="Q71" s="111"/>
      <c r="R71" s="68">
        <f>+AVERAGE(F71:Q71)/1000000</f>
        <v>6.5E-8</v>
      </c>
      <c r="S71" s="67">
        <f>+MAX(F71:Q71)/1000000</f>
        <v>6.5E-8</v>
      </c>
    </row>
    <row r="72" spans="1:21" ht="15.75" x14ac:dyDescent="0.25">
      <c r="A72" s="8" t="s">
        <v>31</v>
      </c>
      <c r="B72" s="13" t="s">
        <v>19</v>
      </c>
      <c r="C72" s="14">
        <f>AVERAGE(F72:Q72)</f>
        <v>20.842500000000001</v>
      </c>
      <c r="D72" s="14">
        <f>MAXA(F72:Q72)</f>
        <v>52.9</v>
      </c>
      <c r="E72" s="15">
        <v>30</v>
      </c>
      <c r="F72" s="83"/>
      <c r="G72" s="109"/>
      <c r="H72" s="109">
        <f>SUM(H64:H67)</f>
        <v>3.36</v>
      </c>
      <c r="I72" s="109"/>
      <c r="J72" s="109"/>
      <c r="K72" s="109">
        <f t="shared" ref="K72:Q72" si="29">SUM(K64:K67)</f>
        <v>52.9</v>
      </c>
      <c r="L72" s="109"/>
      <c r="M72" s="86">
        <f t="shared" si="29"/>
        <v>15.320000000000002</v>
      </c>
      <c r="N72" s="86"/>
      <c r="O72" s="86"/>
      <c r="P72" s="86"/>
      <c r="Q72" s="111">
        <f t="shared" si="29"/>
        <v>11.79</v>
      </c>
      <c r="R72" s="68">
        <f t="shared" ref="R72:R74" si="30">+AVERAGE(F72:Q72)</f>
        <v>20.842500000000001</v>
      </c>
      <c r="S72" s="67">
        <f>+MAX(F72:Q72)</f>
        <v>52.9</v>
      </c>
    </row>
    <row r="73" spans="1:21" ht="15.75" x14ac:dyDescent="0.25">
      <c r="A73" s="8" t="s">
        <v>32</v>
      </c>
      <c r="B73" s="13" t="s">
        <v>19</v>
      </c>
      <c r="C73" s="14">
        <f>AVERAGE(F73:Q73)</f>
        <v>24.4375</v>
      </c>
      <c r="D73" s="14">
        <f>MAXA(F73:Q73)</f>
        <v>73.099999999999994</v>
      </c>
      <c r="E73" s="15">
        <v>80</v>
      </c>
      <c r="F73" s="83"/>
      <c r="G73" s="109"/>
      <c r="H73" s="109">
        <f>SUM(H68:H70)</f>
        <v>5.03</v>
      </c>
      <c r="I73" s="109"/>
      <c r="J73" s="109"/>
      <c r="K73" s="109">
        <f t="shared" ref="K73:Q73" si="31">SUM(K68:K70)</f>
        <v>73.099999999999994</v>
      </c>
      <c r="L73" s="109"/>
      <c r="M73" s="86">
        <f t="shared" si="31"/>
        <v>13.06</v>
      </c>
      <c r="N73" s="86"/>
      <c r="O73" s="86"/>
      <c r="P73" s="86"/>
      <c r="Q73" s="111">
        <f t="shared" si="31"/>
        <v>6.5600000000000005</v>
      </c>
      <c r="R73" s="68">
        <f t="shared" si="30"/>
        <v>24.4375</v>
      </c>
      <c r="S73" s="67">
        <f>+MAX(F73:Q73)</f>
        <v>73.099999999999994</v>
      </c>
    </row>
    <row r="74" spans="1:21" ht="15.75" x14ac:dyDescent="0.25">
      <c r="A74" s="10" t="s">
        <v>132</v>
      </c>
      <c r="B74" s="13" t="s">
        <v>131</v>
      </c>
      <c r="C74" s="173"/>
      <c r="D74" s="173"/>
      <c r="E74" s="173"/>
      <c r="F74" s="83"/>
      <c r="G74" s="109"/>
      <c r="H74" s="109">
        <v>45195</v>
      </c>
      <c r="I74" s="109"/>
      <c r="J74" s="109"/>
      <c r="K74" s="109">
        <v>51760</v>
      </c>
      <c r="L74" s="109"/>
      <c r="M74" s="86">
        <v>39969</v>
      </c>
      <c r="N74" s="86"/>
      <c r="O74" s="86"/>
      <c r="P74" s="86"/>
      <c r="Q74" s="111">
        <v>54723</v>
      </c>
      <c r="R74" s="68">
        <f t="shared" si="30"/>
        <v>47911.75</v>
      </c>
    </row>
    <row r="75" spans="1:21" ht="16.5" thickBot="1" x14ac:dyDescent="0.3">
      <c r="A75" s="10" t="s">
        <v>134</v>
      </c>
      <c r="B75" s="13"/>
      <c r="C75" s="173"/>
      <c r="D75" s="173"/>
      <c r="E75" s="173"/>
      <c r="F75" s="83"/>
      <c r="G75" s="109"/>
      <c r="H75" s="109">
        <v>38.200000000000003</v>
      </c>
      <c r="I75" s="109"/>
      <c r="J75" s="109"/>
      <c r="K75" s="109">
        <v>47.8</v>
      </c>
      <c r="L75" s="109"/>
      <c r="M75" s="86">
        <v>40.6</v>
      </c>
      <c r="N75" s="86"/>
      <c r="O75" s="86"/>
      <c r="P75" s="86"/>
      <c r="Q75" s="111">
        <v>36.299999999999997</v>
      </c>
      <c r="R75" s="68">
        <f>+AVERAGE(F75:Q75)</f>
        <v>40.724999999999994</v>
      </c>
    </row>
    <row r="76" spans="1:21" ht="23.25" x14ac:dyDescent="0.35">
      <c r="A76" s="201" t="s">
        <v>62</v>
      </c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6"/>
      <c r="S76" s="27"/>
    </row>
    <row r="77" spans="1:21" ht="15" x14ac:dyDescent="0.2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21" ht="15.75" x14ac:dyDescent="0.25">
      <c r="A78" s="18" t="s">
        <v>11</v>
      </c>
      <c r="B78" s="13" t="s">
        <v>12</v>
      </c>
      <c r="C78" s="13" t="s">
        <v>13</v>
      </c>
      <c r="D78" s="13" t="s">
        <v>14</v>
      </c>
      <c r="E78" s="13" t="s">
        <v>15</v>
      </c>
      <c r="F78" s="13" t="s">
        <v>0</v>
      </c>
      <c r="G78" s="13" t="s">
        <v>9</v>
      </c>
      <c r="H78" s="13" t="s">
        <v>7</v>
      </c>
      <c r="I78" s="13" t="s">
        <v>1</v>
      </c>
      <c r="J78" s="13" t="s">
        <v>8</v>
      </c>
      <c r="K78" s="13" t="s">
        <v>5</v>
      </c>
      <c r="L78" s="13" t="s">
        <v>2</v>
      </c>
      <c r="M78" s="13" t="s">
        <v>16</v>
      </c>
      <c r="N78" s="13" t="s">
        <v>10</v>
      </c>
      <c r="O78" s="13" t="s">
        <v>3</v>
      </c>
      <c r="P78" s="13" t="s">
        <v>17</v>
      </c>
      <c r="Q78" s="13" t="s">
        <v>6</v>
      </c>
      <c r="R78" s="1"/>
    </row>
    <row r="79" spans="1:21" ht="15.75" x14ac:dyDescent="0.25">
      <c r="A79" s="8"/>
      <c r="B79" s="10"/>
      <c r="C79" s="10"/>
      <c r="D79" s="10"/>
      <c r="E79" s="10"/>
      <c r="F79" s="10"/>
      <c r="G79" s="10"/>
      <c r="H79" s="10"/>
      <c r="I79" s="10"/>
      <c r="J79" s="10"/>
      <c r="K79" s="2"/>
      <c r="L79" s="10"/>
      <c r="M79" s="10"/>
      <c r="N79" s="10"/>
      <c r="O79" s="10"/>
      <c r="P79" s="10"/>
      <c r="Q79" s="10"/>
      <c r="R79" s="22" t="s">
        <v>43</v>
      </c>
      <c r="S79" s="23" t="s">
        <v>42</v>
      </c>
      <c r="T79" s="30"/>
    </row>
    <row r="80" spans="1:21" ht="15.75" x14ac:dyDescent="0.25">
      <c r="A80" s="8" t="s">
        <v>18</v>
      </c>
      <c r="B80" s="13" t="s">
        <v>19</v>
      </c>
      <c r="C80" s="14">
        <f>AVERAGE(F80:Q80)</f>
        <v>3.17</v>
      </c>
      <c r="D80" s="14"/>
      <c r="E80" s="15">
        <v>10</v>
      </c>
      <c r="F80" s="16"/>
      <c r="G80" s="16"/>
      <c r="H80" s="16">
        <v>0.28999999999999998</v>
      </c>
      <c r="I80" s="16"/>
      <c r="J80" s="16"/>
      <c r="K80" s="16">
        <v>0.09</v>
      </c>
      <c r="L80" s="16"/>
      <c r="M80" s="16">
        <v>8.5</v>
      </c>
      <c r="N80" s="36"/>
      <c r="O80" s="16"/>
      <c r="P80" s="16"/>
      <c r="Q80" s="16">
        <v>3.8</v>
      </c>
      <c r="R80" s="68">
        <f>+AVERAGE(F80:Q80)</f>
        <v>3.17</v>
      </c>
      <c r="S80" s="67">
        <f t="shared" ref="S80:S89" si="32">+MAX(F80:Q80)</f>
        <v>8.5</v>
      </c>
      <c r="T80" s="30"/>
    </row>
    <row r="81" spans="1:21" ht="15.75" x14ac:dyDescent="0.25">
      <c r="A81" s="8" t="s">
        <v>20</v>
      </c>
      <c r="B81" s="13" t="s">
        <v>19</v>
      </c>
      <c r="C81" s="14">
        <f>AVERAGE(F81:Q81)</f>
        <v>1.1000000000000001</v>
      </c>
      <c r="D81" s="14"/>
      <c r="E81" s="15">
        <v>5</v>
      </c>
      <c r="F81" s="16"/>
      <c r="G81" s="16"/>
      <c r="H81" s="16"/>
      <c r="I81" s="16"/>
      <c r="J81" s="16"/>
      <c r="K81" s="16">
        <v>0.37</v>
      </c>
      <c r="L81" s="16"/>
      <c r="M81" s="16">
        <v>2.6</v>
      </c>
      <c r="N81" s="36"/>
      <c r="O81" s="16"/>
      <c r="P81" s="16"/>
      <c r="Q81" s="16">
        <v>0.33</v>
      </c>
      <c r="R81" s="68">
        <f t="shared" ref="R81:R89" si="33">+AVERAGE(F81:Q81)</f>
        <v>1.1000000000000001</v>
      </c>
      <c r="S81" s="67">
        <f t="shared" si="32"/>
        <v>2.6</v>
      </c>
      <c r="T81" s="30"/>
    </row>
    <row r="82" spans="1:21" ht="15.75" x14ac:dyDescent="0.25">
      <c r="A82" s="8" t="s">
        <v>21</v>
      </c>
      <c r="B82" s="13" t="s">
        <v>19</v>
      </c>
      <c r="C82" s="14">
        <f>AVERAGE(F82:Q82)</f>
        <v>0.23</v>
      </c>
      <c r="D82" s="14"/>
      <c r="E82" s="15">
        <v>5</v>
      </c>
      <c r="F82" s="16"/>
      <c r="G82" s="16"/>
      <c r="H82" s="16"/>
      <c r="I82" s="16"/>
      <c r="J82" s="16"/>
      <c r="K82" s="16">
        <v>0.23</v>
      </c>
      <c r="L82" s="16"/>
      <c r="M82" s="16">
        <v>0.23</v>
      </c>
      <c r="N82" s="36"/>
      <c r="O82" s="16"/>
      <c r="P82" s="16"/>
      <c r="Q82" s="16">
        <v>0.23</v>
      </c>
      <c r="R82" s="68">
        <f t="shared" si="33"/>
        <v>0.23</v>
      </c>
      <c r="S82" s="67">
        <f t="shared" si="32"/>
        <v>0.23</v>
      </c>
      <c r="T82" s="30"/>
      <c r="U82" s="30"/>
    </row>
    <row r="83" spans="1:21" ht="15.75" x14ac:dyDescent="0.25">
      <c r="A83" s="8" t="s">
        <v>22</v>
      </c>
      <c r="B83" s="13" t="s">
        <v>19</v>
      </c>
      <c r="C83" s="14" t="e">
        <f t="shared" ref="C83:C89" si="34">AVERAGE(F83:Q83)</f>
        <v>#DIV/0!</v>
      </c>
      <c r="D83" s="14"/>
      <c r="E83" s="15"/>
      <c r="F83" s="16"/>
      <c r="G83" s="16"/>
      <c r="H83" s="16"/>
      <c r="I83" s="16"/>
      <c r="J83" s="16"/>
      <c r="K83" s="16"/>
      <c r="L83" s="16"/>
      <c r="M83" s="16"/>
      <c r="N83" s="36"/>
      <c r="O83" s="16"/>
      <c r="P83" s="16"/>
      <c r="Q83" s="16"/>
      <c r="R83" s="68" t="e">
        <f t="shared" si="33"/>
        <v>#DIV/0!</v>
      </c>
      <c r="S83" s="67">
        <f t="shared" si="32"/>
        <v>0</v>
      </c>
      <c r="T83" s="30"/>
      <c r="U83" s="30"/>
    </row>
    <row r="84" spans="1:21" ht="15.75" x14ac:dyDescent="0.25">
      <c r="A84" s="8" t="s">
        <v>23</v>
      </c>
      <c r="B84" s="13" t="s">
        <v>19</v>
      </c>
      <c r="C84" s="14" t="e">
        <f t="shared" si="34"/>
        <v>#DIV/0!</v>
      </c>
      <c r="D84" s="14"/>
      <c r="E84" s="17"/>
      <c r="F84" s="16"/>
      <c r="G84" s="16"/>
      <c r="H84" s="16"/>
      <c r="I84" s="16"/>
      <c r="J84" s="16"/>
      <c r="K84" s="16"/>
      <c r="L84" s="16"/>
      <c r="M84" s="16"/>
      <c r="N84" s="36"/>
      <c r="O84" s="16"/>
      <c r="P84" s="16"/>
      <c r="Q84" s="16"/>
      <c r="R84" s="68" t="e">
        <f t="shared" si="33"/>
        <v>#DIV/0!</v>
      </c>
      <c r="S84" s="67">
        <f t="shared" si="32"/>
        <v>0</v>
      </c>
      <c r="T84" s="30"/>
      <c r="U84" s="30"/>
    </row>
    <row r="85" spans="1:21" ht="15.75" x14ac:dyDescent="0.25">
      <c r="A85" s="8" t="s">
        <v>24</v>
      </c>
      <c r="B85" s="13" t="s">
        <v>19</v>
      </c>
      <c r="C85" s="14" t="e">
        <f t="shared" si="34"/>
        <v>#DIV/0!</v>
      </c>
      <c r="D85" s="14"/>
      <c r="E85" s="17"/>
      <c r="F85" s="16"/>
      <c r="G85" s="16"/>
      <c r="H85" s="16"/>
      <c r="I85" s="16"/>
      <c r="J85" s="16"/>
      <c r="K85" s="16"/>
      <c r="L85" s="16"/>
      <c r="M85" s="16"/>
      <c r="N85" s="36"/>
      <c r="O85" s="16"/>
      <c r="P85" s="16"/>
      <c r="Q85" s="16"/>
      <c r="R85" s="68" t="e">
        <f t="shared" si="33"/>
        <v>#DIV/0!</v>
      </c>
      <c r="S85" s="67">
        <f t="shared" si="32"/>
        <v>0</v>
      </c>
      <c r="T85" s="30"/>
      <c r="U85" s="30"/>
    </row>
    <row r="86" spans="1:21" ht="15.75" x14ac:dyDescent="0.25">
      <c r="A86" s="8" t="s">
        <v>25</v>
      </c>
      <c r="B86" s="13" t="s">
        <v>19</v>
      </c>
      <c r="C86" s="14" t="e">
        <f t="shared" si="34"/>
        <v>#DIV/0!</v>
      </c>
      <c r="D86" s="14"/>
      <c r="E86" s="17"/>
      <c r="F86" s="16"/>
      <c r="G86" s="16"/>
      <c r="H86" s="16"/>
      <c r="I86" s="16"/>
      <c r="J86" s="16"/>
      <c r="K86" s="16"/>
      <c r="L86" s="16"/>
      <c r="M86" s="16"/>
      <c r="N86" s="36"/>
      <c r="O86" s="16"/>
      <c r="P86" s="16"/>
      <c r="Q86" s="16"/>
      <c r="R86" s="68" t="e">
        <f t="shared" si="33"/>
        <v>#DIV/0!</v>
      </c>
      <c r="S86" s="67">
        <f t="shared" si="32"/>
        <v>0</v>
      </c>
      <c r="T86" s="30"/>
      <c r="U86" s="30"/>
    </row>
    <row r="87" spans="1:21" ht="15.75" x14ac:dyDescent="0.25">
      <c r="A87" s="8" t="s">
        <v>26</v>
      </c>
      <c r="B87" s="13" t="s">
        <v>19</v>
      </c>
      <c r="C87" s="14" t="e">
        <f t="shared" si="34"/>
        <v>#DIV/0!</v>
      </c>
      <c r="D87" s="14"/>
      <c r="E87" s="17"/>
      <c r="F87" s="16"/>
      <c r="G87" s="16"/>
      <c r="H87" s="16"/>
      <c r="I87" s="16"/>
      <c r="J87" s="16"/>
      <c r="K87" s="16"/>
      <c r="L87" s="16"/>
      <c r="M87" s="16"/>
      <c r="N87" s="36"/>
      <c r="O87" s="16"/>
      <c r="P87" s="16"/>
      <c r="Q87" s="16"/>
      <c r="R87" s="68" t="e">
        <f t="shared" si="33"/>
        <v>#DIV/0!</v>
      </c>
      <c r="S87" s="67">
        <f t="shared" si="32"/>
        <v>0</v>
      </c>
      <c r="T87" s="30"/>
      <c r="U87" s="30"/>
    </row>
    <row r="88" spans="1:21" ht="15.75" x14ac:dyDescent="0.25">
      <c r="A88" s="8" t="s">
        <v>27</v>
      </c>
      <c r="B88" s="13" t="s">
        <v>19</v>
      </c>
      <c r="C88" s="14" t="e">
        <f t="shared" si="34"/>
        <v>#DIV/0!</v>
      </c>
      <c r="D88" s="14"/>
      <c r="E88" s="17"/>
      <c r="F88" s="16"/>
      <c r="G88" s="16"/>
      <c r="H88" s="16"/>
      <c r="I88" s="16"/>
      <c r="J88" s="16"/>
      <c r="K88" s="16"/>
      <c r="L88" s="16"/>
      <c r="M88" s="16"/>
      <c r="N88" s="36"/>
      <c r="O88" s="16"/>
      <c r="P88" s="16"/>
      <c r="Q88" s="16"/>
      <c r="R88" s="68" t="e">
        <f t="shared" si="33"/>
        <v>#DIV/0!</v>
      </c>
      <c r="S88" s="67">
        <f t="shared" si="32"/>
        <v>0</v>
      </c>
      <c r="T88" s="30"/>
      <c r="U88" s="30"/>
    </row>
    <row r="89" spans="1:21" ht="15.75" x14ac:dyDescent="0.25">
      <c r="A89" s="8" t="s">
        <v>28</v>
      </c>
      <c r="B89" s="13" t="s">
        <v>19</v>
      </c>
      <c r="C89" s="14" t="e">
        <f t="shared" si="34"/>
        <v>#DIV/0!</v>
      </c>
      <c r="D89" s="14"/>
      <c r="E89" s="17"/>
      <c r="F89" s="16"/>
      <c r="G89" s="16"/>
      <c r="H89" s="16"/>
      <c r="I89" s="16"/>
      <c r="J89" s="16"/>
      <c r="K89" s="16"/>
      <c r="L89" s="16"/>
      <c r="M89" s="16"/>
      <c r="N89" s="36"/>
      <c r="O89" s="16"/>
      <c r="P89" s="16"/>
      <c r="Q89" s="16"/>
      <c r="R89" s="68" t="e">
        <f t="shared" si="33"/>
        <v>#DIV/0!</v>
      </c>
      <c r="S89" s="67">
        <f t="shared" si="32"/>
        <v>0</v>
      </c>
    </row>
    <row r="90" spans="1:21" ht="15.75" x14ac:dyDescent="0.25">
      <c r="A90" s="8" t="s">
        <v>29</v>
      </c>
      <c r="B90" s="13" t="s">
        <v>30</v>
      </c>
      <c r="C90" s="14">
        <f>AVERAGE(F90:Q90)</f>
        <v>0.18</v>
      </c>
      <c r="D90" s="14"/>
      <c r="E90" s="37">
        <v>0.3</v>
      </c>
      <c r="F90" s="16"/>
      <c r="G90" s="16"/>
      <c r="H90" s="16"/>
      <c r="I90" s="16"/>
      <c r="J90" s="16"/>
      <c r="K90" s="16">
        <v>0.18</v>
      </c>
      <c r="L90" s="16"/>
      <c r="M90" s="16"/>
      <c r="N90" s="36"/>
      <c r="O90" s="16"/>
      <c r="P90" s="16"/>
      <c r="Q90" s="16"/>
      <c r="R90" s="68">
        <f>+AVERAGE(F90:Q90)/1000000</f>
        <v>1.8E-7</v>
      </c>
      <c r="S90" s="67">
        <f>+MAX(F90:Q90)/1000000</f>
        <v>1.8E-7</v>
      </c>
    </row>
    <row r="91" spans="1:21" ht="15.75" x14ac:dyDescent="0.25">
      <c r="A91" s="8" t="s">
        <v>31</v>
      </c>
      <c r="B91" s="13" t="s">
        <v>19</v>
      </c>
      <c r="C91" s="14">
        <f>AVERAGE(F91:Q91)</f>
        <v>5.6000000000000005</v>
      </c>
      <c r="D91" s="14">
        <f>MAXA(F91:Q91)</f>
        <v>9.8000000000000007</v>
      </c>
      <c r="E91" s="15">
        <v>30</v>
      </c>
      <c r="F91" s="16"/>
      <c r="G91" s="16"/>
      <c r="H91" s="16"/>
      <c r="I91" s="16"/>
      <c r="J91" s="16"/>
      <c r="K91" s="16">
        <v>1.2</v>
      </c>
      <c r="L91" s="16"/>
      <c r="M91" s="16">
        <v>9.8000000000000007</v>
      </c>
      <c r="N91" s="36"/>
      <c r="O91" s="16"/>
      <c r="P91" s="16"/>
      <c r="Q91" s="16">
        <v>5.8</v>
      </c>
      <c r="R91" s="68">
        <f t="shared" ref="R91:R92" si="35">+AVERAGE(F91:Q91)</f>
        <v>5.6000000000000005</v>
      </c>
      <c r="S91" s="67">
        <f>+MAX(F91:Q91)</f>
        <v>9.8000000000000007</v>
      </c>
    </row>
    <row r="92" spans="1:21" ht="15.75" x14ac:dyDescent="0.25">
      <c r="A92" s="8" t="s">
        <v>32</v>
      </c>
      <c r="B92" s="13" t="s">
        <v>19</v>
      </c>
      <c r="C92" s="14">
        <f>AVERAGE(F92:Q92)</f>
        <v>4.1333333333333329</v>
      </c>
      <c r="D92" s="14">
        <f>MAXA(F92:Q92)</f>
        <v>5.8</v>
      </c>
      <c r="E92" s="15">
        <v>80</v>
      </c>
      <c r="F92" s="16"/>
      <c r="G92" s="16"/>
      <c r="H92" s="16"/>
      <c r="I92" s="16"/>
      <c r="J92" s="16"/>
      <c r="K92" s="16">
        <v>1.5</v>
      </c>
      <c r="L92" s="16"/>
      <c r="M92" s="16">
        <v>5.0999999999999996</v>
      </c>
      <c r="N92" s="36"/>
      <c r="O92" s="16"/>
      <c r="P92" s="16"/>
      <c r="Q92" s="16">
        <v>5.8</v>
      </c>
      <c r="R92" s="68">
        <f t="shared" si="35"/>
        <v>4.1333333333333329</v>
      </c>
      <c r="S92" s="67">
        <f>+MAX(F92:Q92)</f>
        <v>5.8</v>
      </c>
    </row>
    <row r="93" spans="1:21" ht="15.75" x14ac:dyDescent="0.25">
      <c r="A93" s="135" t="s">
        <v>132</v>
      </c>
      <c r="B93" s="136" t="s">
        <v>131</v>
      </c>
      <c r="F93" s="16"/>
      <c r="G93" s="16"/>
      <c r="H93" s="16">
        <v>57328</v>
      </c>
      <c r="I93" s="16"/>
      <c r="J93" s="16"/>
      <c r="K93" s="16">
        <v>56667</v>
      </c>
      <c r="L93" s="16"/>
      <c r="M93" s="16">
        <v>56552</v>
      </c>
      <c r="N93" s="16"/>
      <c r="O93" s="16"/>
      <c r="P93" s="16"/>
      <c r="Q93" s="16">
        <v>58695</v>
      </c>
      <c r="R93" s="68">
        <f>+AVERAGE(F93:Q93)</f>
        <v>57310.5</v>
      </c>
    </row>
    <row r="94" spans="1:21" ht="16.5" thickBot="1" x14ac:dyDescent="0.3">
      <c r="A94" s="10" t="s">
        <v>134</v>
      </c>
      <c r="B94" s="13"/>
      <c r="C94" s="173"/>
      <c r="D94" s="173"/>
      <c r="E94" s="173"/>
      <c r="F94" s="173"/>
      <c r="G94" s="173"/>
      <c r="H94" s="173">
        <v>46</v>
      </c>
      <c r="I94" s="173"/>
      <c r="J94" s="173"/>
      <c r="K94" s="173">
        <v>46</v>
      </c>
      <c r="L94" s="173"/>
      <c r="M94" s="173">
        <v>48</v>
      </c>
      <c r="N94" s="173"/>
      <c r="O94" s="173"/>
      <c r="P94" s="173"/>
      <c r="Q94" s="173">
        <v>49</v>
      </c>
      <c r="R94" s="68">
        <f>+AVERAGE(F94:Q94)</f>
        <v>47.25</v>
      </c>
    </row>
    <row r="95" spans="1:21" ht="23.25" x14ac:dyDescent="0.35">
      <c r="A95" s="25" t="s">
        <v>75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</row>
    <row r="96" spans="1:21" ht="15" x14ac:dyDescent="0.2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21" ht="15.75" x14ac:dyDescent="0.25">
      <c r="A97" s="18" t="s">
        <v>11</v>
      </c>
      <c r="B97" s="13" t="s">
        <v>12</v>
      </c>
      <c r="C97" s="13" t="s">
        <v>13</v>
      </c>
      <c r="D97" s="13" t="s">
        <v>14</v>
      </c>
      <c r="E97" s="13" t="s">
        <v>15</v>
      </c>
      <c r="F97" s="13" t="s">
        <v>0</v>
      </c>
      <c r="G97" s="13" t="s">
        <v>9</v>
      </c>
      <c r="H97" s="13" t="s">
        <v>7</v>
      </c>
      <c r="I97" s="13" t="s">
        <v>1</v>
      </c>
      <c r="J97" s="13" t="s">
        <v>8</v>
      </c>
      <c r="K97" s="13" t="s">
        <v>5</v>
      </c>
      <c r="L97" s="13" t="s">
        <v>2</v>
      </c>
      <c r="M97" s="13" t="s">
        <v>16</v>
      </c>
      <c r="N97" s="13" t="s">
        <v>10</v>
      </c>
      <c r="O97" s="13" t="s">
        <v>3</v>
      </c>
      <c r="P97" s="13" t="s">
        <v>17</v>
      </c>
      <c r="Q97" s="13" t="s">
        <v>6</v>
      </c>
      <c r="R97" s="1"/>
    </row>
    <row r="98" spans="1:21" ht="15.75" x14ac:dyDescent="0.25">
      <c r="A98" s="8"/>
      <c r="B98" s="10"/>
      <c r="C98" s="10"/>
      <c r="D98" s="10"/>
      <c r="E98" s="10"/>
      <c r="F98" s="10"/>
      <c r="G98" s="10"/>
      <c r="H98" s="10"/>
      <c r="I98" s="10"/>
      <c r="J98" s="10"/>
      <c r="K98" s="2"/>
      <c r="L98" s="10"/>
      <c r="M98" s="10"/>
      <c r="N98" s="10"/>
      <c r="O98" s="10"/>
      <c r="P98" s="10"/>
      <c r="Q98" s="10"/>
      <c r="R98" s="22" t="s">
        <v>43</v>
      </c>
      <c r="S98" s="23" t="s">
        <v>42</v>
      </c>
      <c r="T98" s="30"/>
    </row>
    <row r="99" spans="1:21" ht="15.75" x14ac:dyDescent="0.25">
      <c r="A99" s="8" t="s">
        <v>18</v>
      </c>
      <c r="B99" s="13" t="s">
        <v>19</v>
      </c>
      <c r="C99" s="14">
        <f>AVERAGE(F99:Q99)</f>
        <v>1.0833333333333333</v>
      </c>
      <c r="D99" s="14"/>
      <c r="E99" s="15">
        <v>10</v>
      </c>
      <c r="F99" s="124"/>
      <c r="G99" s="122"/>
      <c r="H99" s="122">
        <v>0.28000000000000003</v>
      </c>
      <c r="I99" s="122"/>
      <c r="J99" s="122">
        <v>0.27</v>
      </c>
      <c r="K99" s="122"/>
      <c r="L99" s="122"/>
      <c r="M99" s="119"/>
      <c r="N99" s="119"/>
      <c r="O99" s="119">
        <v>2.7</v>
      </c>
      <c r="P99" s="119"/>
      <c r="Q99" s="123"/>
      <c r="R99" s="68">
        <f>+AVERAGE(F99:Q99)</f>
        <v>1.0833333333333333</v>
      </c>
      <c r="S99" s="67">
        <f t="shared" ref="S99:S108" si="36">+MAX(F99:Q99)</f>
        <v>2.7</v>
      </c>
      <c r="T99" s="30"/>
    </row>
    <row r="100" spans="1:21" ht="15.75" x14ac:dyDescent="0.25">
      <c r="A100" s="8" t="s">
        <v>20</v>
      </c>
      <c r="B100" s="13" t="s">
        <v>19</v>
      </c>
      <c r="C100" s="14">
        <f>AVERAGE(F100:Q100)</f>
        <v>0.66333333333333322</v>
      </c>
      <c r="D100" s="14"/>
      <c r="E100" s="15">
        <v>5</v>
      </c>
      <c r="F100" s="124"/>
      <c r="G100" s="117"/>
      <c r="H100" s="117">
        <v>0.83</v>
      </c>
      <c r="I100" s="117"/>
      <c r="J100" s="117">
        <v>0.33</v>
      </c>
      <c r="K100" s="122"/>
      <c r="L100" s="117"/>
      <c r="M100" s="119"/>
      <c r="N100" s="119"/>
      <c r="O100" s="119">
        <v>0.83</v>
      </c>
      <c r="P100" s="119"/>
      <c r="Q100" s="121"/>
      <c r="R100" s="68">
        <f t="shared" ref="R100:R108" si="37">+AVERAGE(F100:Q100)</f>
        <v>0.66333333333333322</v>
      </c>
      <c r="S100" s="67">
        <f t="shared" si="36"/>
        <v>0.83</v>
      </c>
      <c r="T100" s="30"/>
    </row>
    <row r="101" spans="1:21" ht="15.75" x14ac:dyDescent="0.25">
      <c r="A101" s="8" t="s">
        <v>21</v>
      </c>
      <c r="B101" s="13" t="s">
        <v>19</v>
      </c>
      <c r="C101" s="14">
        <f>AVERAGE(F101:Q101)</f>
        <v>0.27999999999999997</v>
      </c>
      <c r="D101" s="14"/>
      <c r="E101" s="15">
        <v>5</v>
      </c>
      <c r="F101" s="124"/>
      <c r="G101" s="117"/>
      <c r="H101" s="117">
        <v>0.57999999999999996</v>
      </c>
      <c r="I101" s="117"/>
      <c r="J101" s="117">
        <v>0.23</v>
      </c>
      <c r="K101" s="122"/>
      <c r="L101" s="117"/>
      <c r="M101" s="119"/>
      <c r="N101" s="119"/>
      <c r="O101" s="119">
        <v>0.03</v>
      </c>
      <c r="P101" s="119"/>
      <c r="Q101" s="121"/>
      <c r="R101" s="68">
        <f t="shared" si="37"/>
        <v>0.27999999999999997</v>
      </c>
      <c r="S101" s="67">
        <f t="shared" si="36"/>
        <v>0.57999999999999996</v>
      </c>
      <c r="T101" s="30"/>
      <c r="U101" s="30"/>
    </row>
    <row r="102" spans="1:21" ht="15.75" x14ac:dyDescent="0.25">
      <c r="A102" s="8" t="s">
        <v>22</v>
      </c>
      <c r="B102" s="13" t="s">
        <v>19</v>
      </c>
      <c r="C102" s="14" t="e">
        <f t="shared" ref="C102:C108" si="38">AVERAGE(F102:Q102)</f>
        <v>#DIV/0!</v>
      </c>
      <c r="D102" s="14"/>
      <c r="E102" s="15"/>
      <c r="F102" s="16"/>
      <c r="G102" s="16"/>
      <c r="H102" s="16"/>
      <c r="I102" s="16"/>
      <c r="J102" s="16"/>
      <c r="K102" s="16"/>
      <c r="L102" s="16"/>
      <c r="M102" s="16"/>
      <c r="N102" s="36"/>
      <c r="O102" s="16"/>
      <c r="P102" s="16"/>
      <c r="Q102" s="16"/>
      <c r="R102" s="68" t="e">
        <f t="shared" si="37"/>
        <v>#DIV/0!</v>
      </c>
      <c r="S102" s="67">
        <f t="shared" si="36"/>
        <v>0</v>
      </c>
      <c r="T102" s="30"/>
      <c r="U102" s="30"/>
    </row>
    <row r="103" spans="1:21" ht="15.75" x14ac:dyDescent="0.25">
      <c r="A103" s="8" t="s">
        <v>23</v>
      </c>
      <c r="B103" s="13" t="s">
        <v>19</v>
      </c>
      <c r="C103" s="14" t="e">
        <f t="shared" si="38"/>
        <v>#DIV/0!</v>
      </c>
      <c r="D103" s="14"/>
      <c r="E103" s="17"/>
      <c r="F103" s="16"/>
      <c r="G103" s="16"/>
      <c r="H103" s="16"/>
      <c r="I103" s="16"/>
      <c r="J103" s="16"/>
      <c r="K103" s="16"/>
      <c r="L103" s="16"/>
      <c r="M103" s="16"/>
      <c r="N103" s="36"/>
      <c r="O103" s="16"/>
      <c r="P103" s="16"/>
      <c r="Q103" s="16"/>
      <c r="R103" s="68" t="e">
        <f t="shared" si="37"/>
        <v>#DIV/0!</v>
      </c>
      <c r="S103" s="67">
        <f t="shared" si="36"/>
        <v>0</v>
      </c>
      <c r="T103" s="30"/>
      <c r="U103" s="30"/>
    </row>
    <row r="104" spans="1:21" ht="15.75" x14ac:dyDescent="0.25">
      <c r="A104" s="8" t="s">
        <v>24</v>
      </c>
      <c r="B104" s="13" t="s">
        <v>19</v>
      </c>
      <c r="C104" s="14" t="e">
        <f t="shared" si="38"/>
        <v>#DIV/0!</v>
      </c>
      <c r="D104" s="14"/>
      <c r="E104" s="17"/>
      <c r="F104" s="16"/>
      <c r="G104" s="16"/>
      <c r="H104" s="16"/>
      <c r="I104" s="16"/>
      <c r="J104" s="16"/>
      <c r="K104" s="16"/>
      <c r="L104" s="16"/>
      <c r="M104" s="16"/>
      <c r="N104" s="36"/>
      <c r="O104" s="16"/>
      <c r="P104" s="16"/>
      <c r="Q104" s="16"/>
      <c r="R104" s="68" t="e">
        <f t="shared" si="37"/>
        <v>#DIV/0!</v>
      </c>
      <c r="S104" s="67">
        <f t="shared" si="36"/>
        <v>0</v>
      </c>
      <c r="T104" s="30"/>
      <c r="U104" s="30"/>
    </row>
    <row r="105" spans="1:21" ht="15.75" x14ac:dyDescent="0.25">
      <c r="A105" s="8" t="s">
        <v>25</v>
      </c>
      <c r="B105" s="13" t="s">
        <v>19</v>
      </c>
      <c r="C105" s="14" t="e">
        <f t="shared" si="38"/>
        <v>#DIV/0!</v>
      </c>
      <c r="D105" s="14"/>
      <c r="E105" s="17"/>
      <c r="F105" s="16"/>
      <c r="G105" s="16"/>
      <c r="H105" s="16"/>
      <c r="I105" s="16"/>
      <c r="J105" s="16"/>
      <c r="K105" s="16"/>
      <c r="L105" s="16"/>
      <c r="M105" s="16"/>
      <c r="N105" s="36"/>
      <c r="O105" s="16"/>
      <c r="P105" s="16"/>
      <c r="Q105" s="16"/>
      <c r="R105" s="68" t="e">
        <f t="shared" si="37"/>
        <v>#DIV/0!</v>
      </c>
      <c r="S105" s="67">
        <f t="shared" si="36"/>
        <v>0</v>
      </c>
      <c r="T105" s="30"/>
      <c r="U105" s="30"/>
    </row>
    <row r="106" spans="1:21" ht="15.75" x14ac:dyDescent="0.25">
      <c r="A106" s="8" t="s">
        <v>26</v>
      </c>
      <c r="B106" s="13" t="s">
        <v>19</v>
      </c>
      <c r="C106" s="14" t="e">
        <f t="shared" si="38"/>
        <v>#DIV/0!</v>
      </c>
      <c r="D106" s="14"/>
      <c r="E106" s="17"/>
      <c r="F106" s="16"/>
      <c r="G106" s="16"/>
      <c r="H106" s="16"/>
      <c r="I106" s="16"/>
      <c r="J106" s="16"/>
      <c r="K106" s="16"/>
      <c r="L106" s="16"/>
      <c r="M106" s="16"/>
      <c r="N106" s="36"/>
      <c r="O106" s="16"/>
      <c r="P106" s="16"/>
      <c r="Q106" s="16"/>
      <c r="R106" s="68" t="e">
        <f t="shared" si="37"/>
        <v>#DIV/0!</v>
      </c>
      <c r="S106" s="67">
        <f t="shared" si="36"/>
        <v>0</v>
      </c>
      <c r="T106" s="30"/>
      <c r="U106" s="30"/>
    </row>
    <row r="107" spans="1:21" ht="15.75" x14ac:dyDescent="0.25">
      <c r="A107" s="8" t="s">
        <v>27</v>
      </c>
      <c r="B107" s="13" t="s">
        <v>19</v>
      </c>
      <c r="C107" s="14" t="e">
        <f t="shared" si="38"/>
        <v>#DIV/0!</v>
      </c>
      <c r="D107" s="14"/>
      <c r="E107" s="17"/>
      <c r="F107" s="16"/>
      <c r="G107" s="16"/>
      <c r="H107" s="16"/>
      <c r="I107" s="16"/>
      <c r="J107" s="16"/>
      <c r="K107" s="16"/>
      <c r="L107" s="16"/>
      <c r="M107" s="16"/>
      <c r="N107" s="36"/>
      <c r="O107" s="16"/>
      <c r="P107" s="16"/>
      <c r="Q107" s="16"/>
      <c r="R107" s="68" t="e">
        <f t="shared" si="37"/>
        <v>#DIV/0!</v>
      </c>
      <c r="S107" s="67">
        <f t="shared" si="36"/>
        <v>0</v>
      </c>
      <c r="T107" s="30"/>
      <c r="U107" s="30"/>
    </row>
    <row r="108" spans="1:21" ht="15.75" x14ac:dyDescent="0.25">
      <c r="A108" s="8" t="s">
        <v>28</v>
      </c>
      <c r="B108" s="13" t="s">
        <v>19</v>
      </c>
      <c r="C108" s="14" t="e">
        <f t="shared" si="38"/>
        <v>#DIV/0!</v>
      </c>
      <c r="D108" s="14"/>
      <c r="E108" s="17"/>
      <c r="F108" s="16"/>
      <c r="G108" s="16"/>
      <c r="H108" s="16"/>
      <c r="I108" s="16"/>
      <c r="J108" s="16"/>
      <c r="K108" s="16"/>
      <c r="L108" s="16"/>
      <c r="M108" s="16"/>
      <c r="N108" s="36"/>
      <c r="O108" s="16"/>
      <c r="P108" s="16"/>
      <c r="Q108" s="16"/>
      <c r="R108" s="68" t="e">
        <f t="shared" si="37"/>
        <v>#DIV/0!</v>
      </c>
      <c r="S108" s="67">
        <f t="shared" si="36"/>
        <v>0</v>
      </c>
    </row>
    <row r="109" spans="1:21" ht="15.75" x14ac:dyDescent="0.25">
      <c r="A109" s="8" t="s">
        <v>29</v>
      </c>
      <c r="B109" s="13" t="s">
        <v>30</v>
      </c>
      <c r="C109" s="14">
        <f>AVERAGE(F109:Q109)</f>
        <v>0.27</v>
      </c>
      <c r="D109" s="14"/>
      <c r="E109" s="37">
        <v>0.3</v>
      </c>
      <c r="F109" s="16"/>
      <c r="G109" s="16"/>
      <c r="H109" s="16"/>
      <c r="I109" s="16"/>
      <c r="J109" s="16"/>
      <c r="K109" s="16"/>
      <c r="L109" s="16"/>
      <c r="M109" s="16"/>
      <c r="N109" s="36"/>
      <c r="O109" s="16">
        <v>0.27</v>
      </c>
      <c r="P109" s="16"/>
      <c r="Q109" s="16"/>
      <c r="R109" s="68">
        <f>+AVERAGE(F109:Q109)/1000000</f>
        <v>2.7000000000000001E-7</v>
      </c>
      <c r="S109" s="67">
        <f>+MAX(F109:Q109)/1000000</f>
        <v>2.7000000000000001E-7</v>
      </c>
    </row>
    <row r="110" spans="1:21" ht="15.75" x14ac:dyDescent="0.25">
      <c r="A110" s="8" t="s">
        <v>31</v>
      </c>
      <c r="B110" s="13" t="s">
        <v>19</v>
      </c>
      <c r="C110" s="14">
        <f>AVERAGE(F110:Q110)</f>
        <v>2.5999999999999996</v>
      </c>
      <c r="D110" s="14">
        <f>MAXA(F110:Q110)</f>
        <v>4.0999999999999996</v>
      </c>
      <c r="E110" s="15">
        <v>30</v>
      </c>
      <c r="F110" s="124"/>
      <c r="G110" s="117"/>
      <c r="H110" s="117">
        <v>4.0999999999999996</v>
      </c>
      <c r="I110" s="117"/>
      <c r="J110" s="117">
        <v>1.1000000000000001</v>
      </c>
      <c r="K110" s="117"/>
      <c r="L110" s="117"/>
      <c r="M110" s="117"/>
      <c r="N110" s="117"/>
      <c r="O110" s="117"/>
      <c r="P110" s="117"/>
      <c r="Q110" s="121"/>
      <c r="R110" s="68">
        <f t="shared" ref="R110:R112" si="39">+AVERAGE(F110:Q110)</f>
        <v>2.5999999999999996</v>
      </c>
      <c r="S110" s="67">
        <f>+MAX(F110:Q110)</f>
        <v>4.0999999999999996</v>
      </c>
    </row>
    <row r="111" spans="1:21" ht="15.75" x14ac:dyDescent="0.25">
      <c r="A111" s="175" t="s">
        <v>32</v>
      </c>
      <c r="B111" s="169" t="s">
        <v>19</v>
      </c>
      <c r="C111" s="174">
        <f>AVERAGE(F111:Q111)</f>
        <v>2.4</v>
      </c>
      <c r="D111" s="174">
        <f>MAXA(F111:Q111)</f>
        <v>2.4</v>
      </c>
      <c r="E111" s="170">
        <v>80</v>
      </c>
      <c r="F111" s="125"/>
      <c r="G111" s="171"/>
      <c r="H111" s="171">
        <v>2.4</v>
      </c>
      <c r="I111" s="171"/>
      <c r="J111" s="171">
        <v>2.4</v>
      </c>
      <c r="K111" s="171"/>
      <c r="L111" s="171"/>
      <c r="M111" s="171"/>
      <c r="N111" s="180"/>
      <c r="O111" s="180"/>
      <c r="P111" s="180"/>
      <c r="Q111" s="177"/>
      <c r="R111" s="68">
        <f t="shared" si="39"/>
        <v>2.4</v>
      </c>
      <c r="S111" s="67">
        <f>+MAX(F111:Q111)</f>
        <v>2.4</v>
      </c>
    </row>
    <row r="112" spans="1:21" ht="15.75" x14ac:dyDescent="0.25">
      <c r="A112" s="10" t="s">
        <v>132</v>
      </c>
      <c r="B112" s="13" t="s">
        <v>131</v>
      </c>
      <c r="C112" s="173"/>
      <c r="D112" s="173"/>
      <c r="E112" s="173"/>
      <c r="F112" s="173"/>
      <c r="G112" s="173"/>
      <c r="H112" s="173">
        <v>51501</v>
      </c>
      <c r="I112" s="173"/>
      <c r="J112" s="173">
        <v>50915</v>
      </c>
      <c r="K112" s="173"/>
      <c r="L112" s="173"/>
      <c r="M112" s="173"/>
      <c r="N112" s="173"/>
      <c r="O112" s="173">
        <v>48378</v>
      </c>
      <c r="P112" s="173"/>
      <c r="Q112" s="173"/>
      <c r="R112" s="68">
        <f t="shared" si="39"/>
        <v>50264.666666666664</v>
      </c>
    </row>
    <row r="113" spans="1:18" ht="15.75" x14ac:dyDescent="0.25">
      <c r="A113" s="10" t="s">
        <v>134</v>
      </c>
      <c r="B113" s="13"/>
      <c r="C113" s="173"/>
      <c r="D113" s="173"/>
      <c r="E113" s="173"/>
      <c r="F113" s="173"/>
      <c r="G113" s="173"/>
      <c r="H113" s="173">
        <v>48</v>
      </c>
      <c r="I113" s="173"/>
      <c r="J113" s="173">
        <v>47</v>
      </c>
      <c r="K113" s="173"/>
      <c r="L113" s="173"/>
      <c r="M113" s="173"/>
      <c r="N113" s="173"/>
      <c r="O113" s="173">
        <v>49</v>
      </c>
      <c r="P113" s="173"/>
      <c r="Q113" s="173"/>
      <c r="R113" s="68">
        <f>+AVERAGE(F113:Q113)</f>
        <v>48</v>
      </c>
    </row>
  </sheetData>
  <conditionalFormatting sqref="F81:P81 F90:I90 F109:I109">
    <cfRule type="cellIs" dxfId="17" priority="59" stopIfTrue="1" operator="greaterThan">
      <formula>$E$24</formula>
    </cfRule>
  </conditionalFormatting>
  <conditionalFormatting sqref="F82:Q82">
    <cfRule type="cellIs" dxfId="16" priority="58" stopIfTrue="1" operator="greaterThan">
      <formula>$E$25</formula>
    </cfRule>
  </conditionalFormatting>
  <conditionalFormatting sqref="F80:Q92">
    <cfRule type="cellIs" dxfId="15" priority="57" stopIfTrue="1" operator="greaterThan">
      <formula>$E$23</formula>
    </cfRule>
  </conditionalFormatting>
  <conditionalFormatting sqref="F91:Q91">
    <cfRule type="cellIs" dxfId="14" priority="56" stopIfTrue="1" operator="greaterThan">
      <formula>$E$34</formula>
    </cfRule>
  </conditionalFormatting>
  <conditionalFormatting sqref="F92:Q92">
    <cfRule type="cellIs" dxfId="13" priority="55" stopIfTrue="1" operator="greaterThan">
      <formula>$E$35</formula>
    </cfRule>
  </conditionalFormatting>
  <conditionalFormatting sqref="F100:P100">
    <cfRule type="cellIs" dxfId="12" priority="54" stopIfTrue="1" operator="greaterThan">
      <formula>$E$24</formula>
    </cfRule>
  </conditionalFormatting>
  <conditionalFormatting sqref="F101:Q101">
    <cfRule type="cellIs" dxfId="11" priority="53" stopIfTrue="1" operator="greaterThan">
      <formula>$E$25</formula>
    </cfRule>
  </conditionalFormatting>
  <conditionalFormatting sqref="F99:Q111">
    <cfRule type="cellIs" dxfId="10" priority="52" stopIfTrue="1" operator="greaterThan">
      <formula>$E$23</formula>
    </cfRule>
  </conditionalFormatting>
  <conditionalFormatting sqref="F110:Q110">
    <cfRule type="cellIs" dxfId="9" priority="51" stopIfTrue="1" operator="greaterThan">
      <formula>$E$34</formula>
    </cfRule>
  </conditionalFormatting>
  <conditionalFormatting sqref="F111:Q111">
    <cfRule type="cellIs" dxfId="8" priority="50" stopIfTrue="1" operator="greaterThan">
      <formula>$E$35</formula>
    </cfRule>
  </conditionalFormatting>
  <conditionalFormatting sqref="Q43 L43 G43:J43">
    <cfRule type="cellIs" dxfId="7" priority="26" stopIfTrue="1" operator="greaterThan">
      <formula>5</formula>
    </cfRule>
  </conditionalFormatting>
  <conditionalFormatting sqref="Q42 K43:K50 G42:L42">
    <cfRule type="cellIs" dxfId="6" priority="27" stopIfTrue="1" operator="between">
      <formula>10</formula>
      <formula>20</formula>
    </cfRule>
    <cfRule type="cellIs" dxfId="5" priority="28" stopIfTrue="1" operator="greaterThan">
      <formula>20</formula>
    </cfRule>
  </conditionalFormatting>
  <conditionalFormatting sqref="Q44 L44 G44:J44">
    <cfRule type="cellIs" dxfId="4" priority="29" stopIfTrue="1" operator="between">
      <formula>5</formula>
      <formula>$E$25</formula>
    </cfRule>
    <cfRule type="cellIs" dxfId="3" priority="30" stopIfTrue="1" operator="greaterThan">
      <formula>$E$25</formula>
    </cfRule>
  </conditionalFormatting>
  <conditionalFormatting sqref="M42:P51">
    <cfRule type="cellIs" dxfId="2" priority="31" stopIfTrue="1" operator="greaterThan">
      <formula>$E$23</formula>
    </cfRule>
  </conditionalFormatting>
  <conditionalFormatting sqref="G15:G18">
    <cfRule type="cellIs" dxfId="1" priority="3" stopIfTrue="1" operator="greaterThan">
      <formula>#REF!</formula>
    </cfRule>
    <cfRule type="cellIs" dxfId="0" priority="4" stopIfTrue="1" operator="between">
      <formula>20</formula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E181-E20B-4D41-8958-694437F6A495}">
  <sheetPr codeName="Sheet5"/>
  <dimension ref="A1:H30"/>
  <sheetViews>
    <sheetView showGridLines="0" workbookViewId="0">
      <selection activeCell="H3" sqref="H3"/>
    </sheetView>
  </sheetViews>
  <sheetFormatPr defaultColWidth="9.140625" defaultRowHeight="14.25" x14ac:dyDescent="0.2"/>
  <cols>
    <col min="1" max="2" width="20.28515625" style="3" customWidth="1"/>
    <col min="3" max="3" width="12.5703125" style="3" customWidth="1"/>
    <col min="4" max="6" width="9.140625" style="3"/>
    <col min="7" max="7" width="18.42578125" style="3" bestFit="1" customWidth="1"/>
    <col min="8" max="8" width="13" style="3" customWidth="1"/>
    <col min="9" max="16384" width="9.140625" style="3"/>
  </cols>
  <sheetData>
    <row r="1" spans="1:8" ht="23.25" x14ac:dyDescent="0.35">
      <c r="A1" s="126" t="s">
        <v>147</v>
      </c>
      <c r="B1" s="127"/>
      <c r="C1" s="128"/>
      <c r="D1" s="128"/>
      <c r="E1" s="128"/>
      <c r="F1" s="128"/>
      <c r="G1" s="128"/>
      <c r="H1" s="128"/>
    </row>
    <row r="2" spans="1:8" ht="15.75" x14ac:dyDescent="0.25">
      <c r="A2" s="129"/>
      <c r="B2" s="130" t="s">
        <v>76</v>
      </c>
      <c r="C2" s="131" t="s">
        <v>0</v>
      </c>
      <c r="D2" s="132" t="s">
        <v>8</v>
      </c>
      <c r="E2" s="133" t="s">
        <v>16</v>
      </c>
      <c r="F2" s="133" t="s">
        <v>0</v>
      </c>
      <c r="G2" s="134" t="s">
        <v>43</v>
      </c>
      <c r="H2" s="134" t="s">
        <v>42</v>
      </c>
    </row>
    <row r="3" spans="1:8" ht="15.75" x14ac:dyDescent="0.25">
      <c r="A3" s="8" t="s">
        <v>4</v>
      </c>
      <c r="B3" s="102">
        <v>5</v>
      </c>
      <c r="C3" s="88">
        <f t="shared" ref="C3:F5" si="0">AVERAGE(C8,C13,C18,C23,C28)</f>
        <v>0.97200000000000009</v>
      </c>
      <c r="D3" s="88">
        <f t="shared" si="0"/>
        <v>1.3875</v>
      </c>
      <c r="E3" s="88">
        <f t="shared" si="0"/>
        <v>0.95499999999999996</v>
      </c>
      <c r="F3" s="88">
        <f t="shared" si="0"/>
        <v>0.95666666666666667</v>
      </c>
      <c r="G3" s="66">
        <f>+AVERAGE(C3:F3)</f>
        <v>1.0677916666666667</v>
      </c>
      <c r="H3" s="66">
        <f>+MAX(C8:F8, C13:F13, C18:F18, C23:F23,C28:F28)</f>
        <v>2.8</v>
      </c>
    </row>
    <row r="4" spans="1:8" ht="15.75" x14ac:dyDescent="0.25">
      <c r="A4" s="163" t="s">
        <v>130</v>
      </c>
      <c r="B4" s="164"/>
      <c r="C4" s="88">
        <f t="shared" si="0"/>
        <v>11.543633333333334</v>
      </c>
      <c r="D4" s="88">
        <f t="shared" si="0"/>
        <v>13.510930555555555</v>
      </c>
      <c r="E4" s="88">
        <f t="shared" si="0"/>
        <v>13.250319444444445</v>
      </c>
      <c r="F4" s="88">
        <f t="shared" si="0"/>
        <v>14.293407407407408</v>
      </c>
      <c r="G4" s="66">
        <f>+AVERAGE(C4:F4)</f>
        <v>13.149572685185186</v>
      </c>
      <c r="H4" s="165"/>
    </row>
    <row r="5" spans="1:8" ht="16.5" thickBot="1" x14ac:dyDescent="0.3">
      <c r="A5" s="163" t="s">
        <v>134</v>
      </c>
      <c r="B5" s="164"/>
      <c r="C5" s="88">
        <f t="shared" si="0"/>
        <v>35.46</v>
      </c>
      <c r="D5" s="88">
        <f t="shared" si="0"/>
        <v>43.774999999999999</v>
      </c>
      <c r="E5" s="88">
        <f t="shared" si="0"/>
        <v>46.3</v>
      </c>
      <c r="F5" s="88">
        <f t="shared" si="0"/>
        <v>35.699999999999996</v>
      </c>
      <c r="G5" s="66">
        <f>+AVERAGE(C5:F5)</f>
        <v>40.308749999999996</v>
      </c>
      <c r="H5" s="165"/>
    </row>
    <row r="6" spans="1:8" ht="23.25" x14ac:dyDescent="0.35">
      <c r="A6" s="40" t="s">
        <v>72</v>
      </c>
      <c r="B6" s="75"/>
      <c r="C6" s="41"/>
      <c r="D6" s="41"/>
      <c r="E6" s="41"/>
      <c r="F6" s="41"/>
      <c r="G6" s="41"/>
      <c r="H6" s="41"/>
    </row>
    <row r="7" spans="1:8" ht="15.75" x14ac:dyDescent="0.25">
      <c r="A7" s="6"/>
      <c r="B7" s="101" t="s">
        <v>76</v>
      </c>
      <c r="C7" s="7" t="s">
        <v>39</v>
      </c>
      <c r="D7" s="7" t="s">
        <v>40</v>
      </c>
      <c r="E7" s="7" t="s">
        <v>41</v>
      </c>
      <c r="F7" s="7" t="s">
        <v>61</v>
      </c>
      <c r="G7" s="23" t="s">
        <v>43</v>
      </c>
      <c r="H7" s="23" t="s">
        <v>42</v>
      </c>
    </row>
    <row r="8" spans="1:8" ht="15.75" x14ac:dyDescent="0.25">
      <c r="A8" s="8" t="s">
        <v>4</v>
      </c>
      <c r="B8" s="102">
        <v>5</v>
      </c>
      <c r="C8" s="76">
        <v>0.78</v>
      </c>
      <c r="D8" s="76">
        <v>2.8</v>
      </c>
      <c r="E8" s="88">
        <v>0.73</v>
      </c>
      <c r="F8" s="88">
        <v>0.67</v>
      </c>
      <c r="G8" s="69">
        <f>+AVERAGE(C8:F8)</f>
        <v>1.2450000000000001</v>
      </c>
      <c r="H8" s="69">
        <f>+MAX(C8:F8)</f>
        <v>2.8</v>
      </c>
    </row>
    <row r="9" spans="1:8" ht="15.75" x14ac:dyDescent="0.25">
      <c r="A9" s="8" t="s">
        <v>130</v>
      </c>
      <c r="B9" s="102"/>
      <c r="C9" s="88">
        <v>7.7469999999999999</v>
      </c>
      <c r="D9" s="88">
        <v>11.224</v>
      </c>
      <c r="E9" s="88">
        <v>11.41</v>
      </c>
      <c r="F9" s="88">
        <v>13.288</v>
      </c>
      <c r="G9" s="66">
        <f>+AVERAGE(C9:F9)</f>
        <v>10.917249999999999</v>
      </c>
      <c r="H9" s="66">
        <f>+MAX(C14:F14, C19:F19, C24:F24, C29:F29,C33:F33)</f>
        <v>16.093611111111112</v>
      </c>
    </row>
    <row r="10" spans="1:8" ht="16.5" thickBot="1" x14ac:dyDescent="0.3">
      <c r="A10" s="8" t="s">
        <v>134</v>
      </c>
      <c r="B10" s="102"/>
      <c r="C10" s="88">
        <v>36</v>
      </c>
      <c r="D10" s="88">
        <v>31.3</v>
      </c>
      <c r="E10" s="88">
        <v>26</v>
      </c>
      <c r="F10" s="88">
        <v>31.2</v>
      </c>
      <c r="G10" s="66">
        <f>+AVERAGE(C10:F10)</f>
        <v>31.125</v>
      </c>
      <c r="H10" s="66">
        <f>+MAX(C16:F16, C21:F21, C26:F26, C30:F30,C34:F34)</f>
        <v>58</v>
      </c>
    </row>
    <row r="11" spans="1:8" ht="23.25" x14ac:dyDescent="0.35">
      <c r="A11" s="40" t="s">
        <v>73</v>
      </c>
      <c r="B11" s="75"/>
      <c r="C11" s="41"/>
      <c r="D11" s="41"/>
      <c r="E11" s="41"/>
      <c r="F11" s="41"/>
      <c r="G11" s="41"/>
      <c r="H11" s="41"/>
    </row>
    <row r="12" spans="1:8" ht="15.75" x14ac:dyDescent="0.25">
      <c r="A12" s="6"/>
      <c r="B12" s="101" t="s">
        <v>76</v>
      </c>
      <c r="C12" s="7" t="s">
        <v>39</v>
      </c>
      <c r="D12" s="7" t="s">
        <v>40</v>
      </c>
      <c r="E12" s="7" t="s">
        <v>41</v>
      </c>
      <c r="F12" s="7" t="s">
        <v>61</v>
      </c>
      <c r="G12" s="23" t="s">
        <v>43</v>
      </c>
      <c r="H12" s="23" t="s">
        <v>42</v>
      </c>
    </row>
    <row r="13" spans="1:8" ht="15.75" x14ac:dyDescent="0.25">
      <c r="A13" s="8" t="s">
        <v>4</v>
      </c>
      <c r="B13" s="102">
        <v>5</v>
      </c>
      <c r="C13" s="76">
        <v>2</v>
      </c>
      <c r="D13" s="76"/>
      <c r="E13" s="88"/>
      <c r="F13" s="96"/>
      <c r="G13" s="69">
        <f>+AVERAGE(C13:F13)</f>
        <v>2</v>
      </c>
      <c r="H13" s="69">
        <f>+MAX(C13:F13)</f>
        <v>2</v>
      </c>
    </row>
    <row r="14" spans="1:8" ht="15.75" x14ac:dyDescent="0.25">
      <c r="A14" s="8" t="s">
        <v>130</v>
      </c>
      <c r="B14" s="102"/>
      <c r="C14" s="88">
        <v>13.332000000000001</v>
      </c>
      <c r="D14" s="88"/>
      <c r="E14" s="88"/>
      <c r="F14" s="88"/>
      <c r="G14" s="66">
        <f>+AVERAGE(C14:F14)</f>
        <v>13.332000000000001</v>
      </c>
      <c r="H14" s="66">
        <f>+MAX(C19:F19, C24:F24, C29:F29, C33:F33,C37:F37)</f>
        <v>16.093611111111112</v>
      </c>
    </row>
    <row r="15" spans="1:8" ht="16.5" thickBot="1" x14ac:dyDescent="0.3">
      <c r="A15" s="8" t="s">
        <v>134</v>
      </c>
      <c r="B15" s="102"/>
      <c r="C15" s="88">
        <v>38.5</v>
      </c>
      <c r="D15" s="88"/>
      <c r="E15" s="88"/>
      <c r="F15" s="88"/>
      <c r="G15" s="66">
        <f>+AVERAGE(C15:F15)</f>
        <v>38.5</v>
      </c>
      <c r="H15" s="66">
        <f>+MAX(C22:F22, C27:F27, C31:F31, C35:F35,C39:F39)</f>
        <v>0</v>
      </c>
    </row>
    <row r="16" spans="1:8" ht="23.25" x14ac:dyDescent="0.35">
      <c r="A16" s="40" t="s">
        <v>74</v>
      </c>
      <c r="B16" s="75"/>
      <c r="C16" s="41"/>
      <c r="D16" s="41"/>
      <c r="E16" s="41"/>
      <c r="F16" s="41"/>
      <c r="G16" s="41"/>
      <c r="H16" s="41"/>
    </row>
    <row r="17" spans="1:8" ht="15.75" x14ac:dyDescent="0.25">
      <c r="A17" s="6"/>
      <c r="B17" s="101" t="s">
        <v>76</v>
      </c>
      <c r="C17" s="7" t="s">
        <v>39</v>
      </c>
      <c r="D17" s="7" t="s">
        <v>40</v>
      </c>
      <c r="E17" s="7" t="s">
        <v>41</v>
      </c>
      <c r="F17" s="7" t="s">
        <v>61</v>
      </c>
      <c r="G17" s="23" t="s">
        <v>43</v>
      </c>
      <c r="H17" s="23" t="s">
        <v>42</v>
      </c>
    </row>
    <row r="18" spans="1:8" ht="15.75" x14ac:dyDescent="0.25">
      <c r="A18" s="8" t="s">
        <v>4</v>
      </c>
      <c r="B18" s="102">
        <v>5</v>
      </c>
      <c r="C18" s="76">
        <v>0.6</v>
      </c>
      <c r="D18" s="76">
        <v>0.59</v>
      </c>
      <c r="E18" s="88">
        <v>1.18</v>
      </c>
      <c r="F18" s="96">
        <v>1.1000000000000001</v>
      </c>
      <c r="G18" s="69">
        <f>+AVERAGE(C18:F18)</f>
        <v>0.86750000000000005</v>
      </c>
      <c r="H18" s="69">
        <f>+MAX(C18:F18)</f>
        <v>1.18</v>
      </c>
    </row>
    <row r="19" spans="1:8" ht="15.75" x14ac:dyDescent="0.25">
      <c r="A19" s="8" t="s">
        <v>130</v>
      </c>
      <c r="B19" s="102"/>
      <c r="C19" s="88">
        <v>13.845000000000001</v>
      </c>
      <c r="D19" s="88">
        <v>16.093611111111112</v>
      </c>
      <c r="E19" s="88">
        <v>14.608611111111111</v>
      </c>
      <c r="F19" s="88">
        <v>15.286111111111111</v>
      </c>
      <c r="G19" s="66">
        <f>+AVERAGE(C19:F19)</f>
        <v>14.958333333333334</v>
      </c>
      <c r="H19" s="66">
        <f>+MAX(C24:F24, C29:F29, C33:F33, C37:F37,C41:F41)</f>
        <v>14.306111111111111</v>
      </c>
    </row>
    <row r="20" spans="1:8" ht="16.5" thickBot="1" x14ac:dyDescent="0.3">
      <c r="A20" s="8" t="s">
        <v>134</v>
      </c>
      <c r="B20" s="102"/>
      <c r="C20" s="88">
        <v>36.799999999999997</v>
      </c>
      <c r="D20" s="88">
        <v>49.8</v>
      </c>
      <c r="E20" s="88">
        <v>49.2</v>
      </c>
      <c r="F20" s="88">
        <v>36.9</v>
      </c>
      <c r="G20" s="66">
        <f>+AVERAGE(C20:F20)</f>
        <v>43.175000000000004</v>
      </c>
      <c r="H20" s="66">
        <f>+MAX(C28:F28, C32:F32, C36:F36, C40:F40,C44:F44)</f>
        <v>0.71</v>
      </c>
    </row>
    <row r="21" spans="1:8" ht="23.25" x14ac:dyDescent="0.35">
      <c r="A21" s="40" t="s">
        <v>62</v>
      </c>
      <c r="B21" s="75"/>
      <c r="C21" s="41"/>
      <c r="D21" s="41"/>
      <c r="E21" s="41"/>
      <c r="F21" s="41"/>
      <c r="G21" s="41"/>
      <c r="H21" s="41"/>
    </row>
    <row r="22" spans="1:8" ht="15.75" x14ac:dyDescent="0.25">
      <c r="A22" s="6"/>
      <c r="B22" s="101" t="s">
        <v>76</v>
      </c>
      <c r="C22" s="7" t="s">
        <v>39</v>
      </c>
      <c r="D22" s="7" t="s">
        <v>40</v>
      </c>
      <c r="E22" s="7" t="s">
        <v>41</v>
      </c>
      <c r="F22" s="7" t="s">
        <v>61</v>
      </c>
      <c r="G22" s="23" t="s">
        <v>43</v>
      </c>
      <c r="H22" s="23" t="s">
        <v>42</v>
      </c>
    </row>
    <row r="23" spans="1:8" ht="15.75" x14ac:dyDescent="0.25">
      <c r="A23" s="8" t="s">
        <v>4</v>
      </c>
      <c r="B23" s="102">
        <v>5</v>
      </c>
      <c r="C23" s="4">
        <v>1.3</v>
      </c>
      <c r="D23" s="4">
        <v>1.71</v>
      </c>
      <c r="E23" s="9">
        <v>1.2</v>
      </c>
      <c r="F23" s="9">
        <v>1.1000000000000001</v>
      </c>
      <c r="G23" s="69">
        <f>+AVERAGE(C23:F23)</f>
        <v>1.3275000000000001</v>
      </c>
      <c r="H23" s="69">
        <f>+MAX(C23:F23)</f>
        <v>1.71</v>
      </c>
    </row>
    <row r="24" spans="1:8" ht="15.75" x14ac:dyDescent="0.25">
      <c r="A24" s="8" t="s">
        <v>130</v>
      </c>
      <c r="B24" s="102"/>
      <c r="C24" s="9">
        <v>13.681111111111111</v>
      </c>
      <c r="D24" s="4">
        <v>13.466944444444444</v>
      </c>
      <c r="E24" s="9">
        <v>13.510277777777778</v>
      </c>
      <c r="F24" s="9">
        <v>14.306111111111111</v>
      </c>
      <c r="G24" s="66">
        <f>+AVERAGE(C24:F24)</f>
        <v>13.74111111111111</v>
      </c>
      <c r="H24" s="66">
        <f>+MAX(C29:F29, C33:F33, C37:F37, C41:F41,C45:F45)</f>
        <v>13.472388888888888</v>
      </c>
    </row>
    <row r="25" spans="1:8" ht="16.5" thickBot="1" x14ac:dyDescent="0.3">
      <c r="A25" s="8" t="s">
        <v>134</v>
      </c>
      <c r="B25" s="102"/>
      <c r="C25" s="88">
        <v>40</v>
      </c>
      <c r="D25" s="88">
        <v>48</v>
      </c>
      <c r="E25" s="88">
        <v>52</v>
      </c>
      <c r="F25" s="88">
        <v>39</v>
      </c>
      <c r="G25" s="66">
        <f>+AVERAGE(C25:F25)</f>
        <v>44.75</v>
      </c>
      <c r="H25" s="66">
        <f>+MAX(C33:F33, C37:F37, C41:F41, C45:F45,C49:F49)</f>
        <v>0</v>
      </c>
    </row>
    <row r="26" spans="1:8" ht="23.25" x14ac:dyDescent="0.35">
      <c r="A26" s="40" t="s">
        <v>75</v>
      </c>
      <c r="B26" s="75"/>
      <c r="C26" s="41"/>
      <c r="D26" s="41"/>
      <c r="E26" s="41"/>
      <c r="F26" s="41"/>
      <c r="G26" s="41"/>
      <c r="H26" s="41"/>
    </row>
    <row r="27" spans="1:8" ht="15.75" x14ac:dyDescent="0.25">
      <c r="A27" s="6"/>
      <c r="B27" s="101" t="s">
        <v>76</v>
      </c>
      <c r="C27" s="7" t="s">
        <v>39</v>
      </c>
      <c r="D27" s="7" t="s">
        <v>40</v>
      </c>
      <c r="E27" s="7" t="s">
        <v>41</v>
      </c>
      <c r="F27" s="7" t="s">
        <v>61</v>
      </c>
      <c r="G27" s="23" t="s">
        <v>43</v>
      </c>
      <c r="H27" s="23" t="s">
        <v>42</v>
      </c>
    </row>
    <row r="28" spans="1:8" ht="15.75" x14ac:dyDescent="0.25">
      <c r="A28" s="8" t="s">
        <v>4</v>
      </c>
      <c r="B28" s="102">
        <v>5</v>
      </c>
      <c r="C28" s="110">
        <v>0.18</v>
      </c>
      <c r="D28" s="110">
        <v>0.45</v>
      </c>
      <c r="E28" s="107">
        <v>0.71</v>
      </c>
      <c r="F28" s="103"/>
      <c r="G28" s="69">
        <f>+AVERAGE(C28:F28)</f>
        <v>0.4466666666666666</v>
      </c>
      <c r="H28" s="69">
        <f>+MAX(C28:F28)</f>
        <v>0.71</v>
      </c>
    </row>
    <row r="29" spans="1:8" ht="15.75" x14ac:dyDescent="0.25">
      <c r="A29" s="8" t="s">
        <v>130</v>
      </c>
      <c r="B29" s="102"/>
      <c r="C29" s="178">
        <v>9.1130555555555564</v>
      </c>
      <c r="D29" s="179">
        <v>13.259166666666667</v>
      </c>
      <c r="E29" s="179">
        <v>13.472388888888888</v>
      </c>
      <c r="F29" s="88"/>
      <c r="G29" s="66">
        <f>+AVERAGE(C29:F29)</f>
        <v>11.948203703703705</v>
      </c>
      <c r="H29" s="66">
        <f>+MAX(C33:F33, C37:F37, C41:F41, C45:F45,C49:F49)</f>
        <v>0</v>
      </c>
    </row>
    <row r="30" spans="1:8" ht="15.75" x14ac:dyDescent="0.25">
      <c r="A30" s="8" t="s">
        <v>134</v>
      </c>
      <c r="B30" s="102"/>
      <c r="C30" s="88">
        <v>26</v>
      </c>
      <c r="D30" s="88">
        <v>46</v>
      </c>
      <c r="E30" s="88">
        <v>58</v>
      </c>
      <c r="F30" s="88"/>
      <c r="G30" s="66">
        <f>+AVERAGE(C30:F30)</f>
        <v>43.333333333333336</v>
      </c>
      <c r="H30" s="66">
        <f>+MAX(C38:F38, C42:F42, C46:F46, C50:F50,C54:F54)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B1D6-540B-408F-AFA1-EF342B163C33}">
  <sheetPr codeName="Sheet7"/>
  <dimension ref="A1:H30"/>
  <sheetViews>
    <sheetView showGridLines="0" zoomScaleNormal="100" workbookViewId="0">
      <selection activeCell="I1" sqref="I1"/>
    </sheetView>
  </sheetViews>
  <sheetFormatPr defaultColWidth="9.140625" defaultRowHeight="14.25" x14ac:dyDescent="0.2"/>
  <cols>
    <col min="1" max="1" width="31.85546875" style="3" customWidth="1"/>
    <col min="2" max="2" width="20.28515625" style="3" customWidth="1"/>
    <col min="3" max="3" width="12.5703125" style="3" customWidth="1"/>
    <col min="4" max="6" width="9.140625" style="3"/>
    <col min="7" max="7" width="18.42578125" style="3" bestFit="1" customWidth="1"/>
    <col min="8" max="8" width="13" style="3" customWidth="1"/>
    <col min="9" max="16384" width="9.140625" style="3"/>
  </cols>
  <sheetData>
    <row r="1" spans="1:8" ht="23.25" x14ac:dyDescent="0.35">
      <c r="A1" s="219" t="s">
        <v>136</v>
      </c>
      <c r="B1" s="220"/>
      <c r="C1" s="220"/>
      <c r="D1" s="220"/>
      <c r="E1" s="220"/>
      <c r="F1" s="220"/>
      <c r="G1" s="220"/>
      <c r="H1" s="221"/>
    </row>
    <row r="2" spans="1:8" ht="15.75" x14ac:dyDescent="0.25">
      <c r="A2" s="6"/>
      <c r="B2" s="7" t="s">
        <v>64</v>
      </c>
      <c r="C2" s="7" t="s">
        <v>39</v>
      </c>
      <c r="D2" s="7" t="s">
        <v>40</v>
      </c>
      <c r="E2" s="7" t="s">
        <v>41</v>
      </c>
      <c r="F2" s="7" t="s">
        <v>61</v>
      </c>
      <c r="G2" s="23" t="s">
        <v>43</v>
      </c>
      <c r="H2" s="23" t="s">
        <v>42</v>
      </c>
    </row>
    <row r="3" spans="1:8" ht="15.75" x14ac:dyDescent="0.25">
      <c r="A3" s="116" t="s">
        <v>63</v>
      </c>
      <c r="B3" s="114">
        <v>140</v>
      </c>
      <c r="C3" s="76"/>
      <c r="D3" s="77">
        <f>AVERAGE(D8,D13,D18,D23,D28)</f>
        <v>119.2</v>
      </c>
      <c r="E3" s="88"/>
      <c r="F3" s="96"/>
      <c r="G3" s="69">
        <f>+AVERAGE(C3:F3)</f>
        <v>119.2</v>
      </c>
      <c r="H3" s="69">
        <f>+MAX(C8:F8,C13:F13,C18:F18,C23:F23,C28:F28)</f>
        <v>152</v>
      </c>
    </row>
    <row r="4" spans="1:8" ht="15.6" customHeight="1" x14ac:dyDescent="0.25">
      <c r="A4" s="116" t="s">
        <v>130</v>
      </c>
      <c r="B4" s="114"/>
      <c r="C4" s="76"/>
      <c r="D4" s="77">
        <f>AVERAGE(D9,D14,D19,D24,D29)</f>
        <v>0.80367777777777771</v>
      </c>
      <c r="E4" s="88"/>
      <c r="F4" s="96"/>
      <c r="G4" s="69">
        <f>+AVERAGE(C4:F4)</f>
        <v>0.80367777777777771</v>
      </c>
      <c r="H4" s="69">
        <f>+MAX(C9:F9,C14:F14,C19:F19,C24:F24,C29:F29)</f>
        <v>1.008</v>
      </c>
    </row>
    <row r="5" spans="1:8" ht="16.5" thickBot="1" x14ac:dyDescent="0.3">
      <c r="A5" s="166" t="s">
        <v>134</v>
      </c>
      <c r="B5" s="167"/>
      <c r="C5" s="76"/>
      <c r="D5" s="77">
        <f>AVERAGE(D10,D15,D20,D25,D30)</f>
        <v>140.19999999999999</v>
      </c>
      <c r="E5" s="88"/>
      <c r="F5" s="96"/>
      <c r="G5" s="168"/>
      <c r="H5" s="168"/>
    </row>
    <row r="6" spans="1:8" ht="23.1" customHeight="1" x14ac:dyDescent="0.35">
      <c r="A6" s="40" t="s">
        <v>72</v>
      </c>
      <c r="B6" s="75"/>
      <c r="C6" s="41"/>
      <c r="D6" s="41"/>
      <c r="E6" s="41"/>
      <c r="F6" s="41"/>
      <c r="G6" s="41"/>
      <c r="H6" s="41"/>
    </row>
    <row r="7" spans="1:8" ht="15.75" x14ac:dyDescent="0.25">
      <c r="A7" s="6"/>
      <c r="B7" s="7" t="s">
        <v>64</v>
      </c>
      <c r="C7" s="7" t="s">
        <v>39</v>
      </c>
      <c r="D7" s="7" t="s">
        <v>40</v>
      </c>
      <c r="E7" s="7" t="s">
        <v>41</v>
      </c>
      <c r="F7" s="7" t="s">
        <v>61</v>
      </c>
      <c r="G7" s="23" t="s">
        <v>43</v>
      </c>
      <c r="H7" s="23" t="s">
        <v>42</v>
      </c>
    </row>
    <row r="8" spans="1:8" ht="15.75" x14ac:dyDescent="0.25">
      <c r="A8" s="116" t="s">
        <v>63</v>
      </c>
      <c r="B8" s="114">
        <v>140</v>
      </c>
      <c r="C8" s="76"/>
      <c r="D8" s="77">
        <v>98</v>
      </c>
      <c r="E8" s="88"/>
      <c r="F8" s="96"/>
      <c r="G8" s="69">
        <f>+AVERAGE(C8:F8)</f>
        <v>98</v>
      </c>
      <c r="H8" s="69">
        <f>+MAX(C8:F8)</f>
        <v>98</v>
      </c>
    </row>
    <row r="9" spans="1:8" ht="15.6" customHeight="1" x14ac:dyDescent="0.25">
      <c r="A9" s="116" t="s">
        <v>130</v>
      </c>
      <c r="B9" s="114"/>
      <c r="C9" s="76"/>
      <c r="D9" s="77">
        <v>1.008</v>
      </c>
      <c r="E9" s="88"/>
      <c r="F9" s="96"/>
      <c r="G9" s="69">
        <f>+AVERAGE(C9:F9)</f>
        <v>1.008</v>
      </c>
      <c r="H9" s="69">
        <f>+MAX(C14:F14,C19:F19,C24:F24,C29:F29,C33:F33)</f>
        <v>0.97388888888888892</v>
      </c>
    </row>
    <row r="10" spans="1:8" ht="16.5" thickBot="1" x14ac:dyDescent="0.3">
      <c r="A10" s="116" t="s">
        <v>134</v>
      </c>
      <c r="B10" s="114"/>
      <c r="C10" s="76"/>
      <c r="D10" s="77">
        <v>130</v>
      </c>
      <c r="E10" s="88"/>
      <c r="F10" s="96"/>
      <c r="G10" s="69">
        <f>+AVERAGE(C10:F10)</f>
        <v>130</v>
      </c>
      <c r="H10" s="69">
        <f>+MAX(C16:F16,C21:F21,C26:F26,C30:F30,C34:F34)</f>
        <v>151</v>
      </c>
    </row>
    <row r="11" spans="1:8" ht="23.25" x14ac:dyDescent="0.35">
      <c r="A11" s="40" t="s">
        <v>73</v>
      </c>
      <c r="B11" s="75"/>
      <c r="C11" s="41"/>
      <c r="D11" s="41"/>
      <c r="E11" s="41"/>
      <c r="F11" s="41"/>
      <c r="G11" s="41"/>
      <c r="H11" s="41"/>
    </row>
    <row r="12" spans="1:8" ht="15.75" x14ac:dyDescent="0.25">
      <c r="A12" s="6"/>
      <c r="B12" s="7" t="s">
        <v>64</v>
      </c>
      <c r="C12" s="7" t="s">
        <v>39</v>
      </c>
      <c r="D12" s="7" t="s">
        <v>40</v>
      </c>
      <c r="E12" s="7" t="s">
        <v>41</v>
      </c>
      <c r="F12" s="7" t="s">
        <v>61</v>
      </c>
      <c r="G12" s="23" t="s">
        <v>43</v>
      </c>
      <c r="H12" s="23" t="s">
        <v>42</v>
      </c>
    </row>
    <row r="13" spans="1:8" ht="15.75" x14ac:dyDescent="0.25">
      <c r="A13" s="116" t="s">
        <v>63</v>
      </c>
      <c r="B13" s="114">
        <v>140</v>
      </c>
      <c r="C13" s="4"/>
      <c r="D13" s="4">
        <v>119</v>
      </c>
      <c r="E13" s="9"/>
      <c r="F13" s="9"/>
      <c r="G13" s="69">
        <f>+AVERAGE(C13:F13)</f>
        <v>119</v>
      </c>
      <c r="H13" s="69">
        <f>+MAX(C13:F13)</f>
        <v>119</v>
      </c>
    </row>
    <row r="14" spans="1:8" ht="15.75" x14ac:dyDescent="0.25">
      <c r="A14" s="116" t="s">
        <v>130</v>
      </c>
      <c r="B14" s="114"/>
      <c r="C14" s="76"/>
      <c r="D14" s="77">
        <v>0.90900000000000003</v>
      </c>
      <c r="E14" s="88"/>
      <c r="F14" s="96"/>
      <c r="G14" s="69">
        <f>+AVERAGE(C14:F14)</f>
        <v>0.90900000000000003</v>
      </c>
      <c r="H14" s="69">
        <f>+MAX(C19:F19,C24:F24,C29:F29,C33:F33,C37:F37)</f>
        <v>0.97388888888888892</v>
      </c>
    </row>
    <row r="15" spans="1:8" ht="16.5" thickBot="1" x14ac:dyDescent="0.3">
      <c r="A15" s="116" t="s">
        <v>134</v>
      </c>
      <c r="B15" s="114"/>
      <c r="C15" s="76"/>
      <c r="D15" s="77">
        <v>130</v>
      </c>
      <c r="E15" s="88"/>
      <c r="F15" s="96"/>
      <c r="G15" s="69">
        <f>+AVERAGE(C15:F15)</f>
        <v>130</v>
      </c>
      <c r="H15" s="69">
        <f>+MAX(C22:F22,C27:F27,C31:F31,C35:F35,C39:F39)</f>
        <v>0</v>
      </c>
    </row>
    <row r="16" spans="1:8" ht="23.25" x14ac:dyDescent="0.35">
      <c r="A16" s="40" t="s">
        <v>74</v>
      </c>
      <c r="B16" s="75"/>
      <c r="C16" s="41"/>
      <c r="D16" s="41"/>
      <c r="E16" s="41"/>
      <c r="F16" s="41"/>
      <c r="G16" s="41"/>
      <c r="H16" s="41"/>
    </row>
    <row r="17" spans="1:8" ht="15.75" x14ac:dyDescent="0.25">
      <c r="A17" s="6"/>
      <c r="B17" s="7" t="s">
        <v>64</v>
      </c>
      <c r="C17" s="7" t="s">
        <v>39</v>
      </c>
      <c r="D17" s="7" t="s">
        <v>40</v>
      </c>
      <c r="E17" s="7" t="s">
        <v>41</v>
      </c>
      <c r="F17" s="7" t="s">
        <v>61</v>
      </c>
      <c r="G17" s="23" t="s">
        <v>43</v>
      </c>
      <c r="H17" s="23" t="s">
        <v>42</v>
      </c>
    </row>
    <row r="18" spans="1:8" ht="15.75" x14ac:dyDescent="0.25">
      <c r="A18" s="116" t="s">
        <v>63</v>
      </c>
      <c r="B18" s="114">
        <v>140</v>
      </c>
      <c r="C18" s="4"/>
      <c r="D18" s="4">
        <v>152</v>
      </c>
      <c r="E18" s="9"/>
      <c r="F18" s="9"/>
      <c r="G18" s="69">
        <f>+AVERAGE(C18:F18)</f>
        <v>152</v>
      </c>
      <c r="H18" s="69">
        <f>+MAX(C18:F18)</f>
        <v>152</v>
      </c>
    </row>
    <row r="19" spans="1:8" ht="15.75" x14ac:dyDescent="0.25">
      <c r="A19" s="116" t="s">
        <v>130</v>
      </c>
      <c r="B19" s="114"/>
      <c r="C19" s="76"/>
      <c r="D19" s="96">
        <v>0.32972222222222225</v>
      </c>
      <c r="E19" s="88"/>
      <c r="F19" s="96"/>
      <c r="G19" s="69">
        <f>+AVERAGE(C19:F19)</f>
        <v>0.32972222222222225</v>
      </c>
      <c r="H19" s="69">
        <f>+MAX(C24:F24,C29:F29,C33:F33,C37:F37,C41:F41)</f>
        <v>0.97388888888888892</v>
      </c>
    </row>
    <row r="20" spans="1:8" ht="16.5" thickBot="1" x14ac:dyDescent="0.3">
      <c r="A20" s="116" t="s">
        <v>134</v>
      </c>
      <c r="B20" s="114"/>
      <c r="C20" s="76"/>
      <c r="D20" s="77">
        <v>131</v>
      </c>
      <c r="E20" s="88"/>
      <c r="F20" s="96"/>
      <c r="G20" s="69">
        <f>+AVERAGE(C20:F20)</f>
        <v>131</v>
      </c>
      <c r="H20" s="69">
        <f>+MAX(C28:F28,C32:F32,C36:F36,C40:F40,C44:F44)</f>
        <v>109</v>
      </c>
    </row>
    <row r="21" spans="1:8" ht="23.25" x14ac:dyDescent="0.35">
      <c r="A21" s="40" t="s">
        <v>62</v>
      </c>
      <c r="B21" s="75"/>
      <c r="C21" s="41"/>
      <c r="D21" s="41"/>
      <c r="E21" s="41"/>
      <c r="F21" s="41"/>
      <c r="G21" s="41"/>
      <c r="H21" s="41"/>
    </row>
    <row r="22" spans="1:8" ht="15.75" x14ac:dyDescent="0.25">
      <c r="A22" s="6"/>
      <c r="B22" s="7" t="s">
        <v>64</v>
      </c>
      <c r="C22" s="7" t="s">
        <v>39</v>
      </c>
      <c r="D22" s="7" t="s">
        <v>40</v>
      </c>
      <c r="E22" s="7" t="s">
        <v>41</v>
      </c>
      <c r="F22" s="7" t="s">
        <v>61</v>
      </c>
      <c r="G22" s="23" t="s">
        <v>43</v>
      </c>
      <c r="H22" s="23" t="s">
        <v>42</v>
      </c>
    </row>
    <row r="23" spans="1:8" ht="15.75" x14ac:dyDescent="0.25">
      <c r="A23" s="116" t="s">
        <v>63</v>
      </c>
      <c r="B23" s="114">
        <v>140</v>
      </c>
      <c r="C23" s="4"/>
      <c r="D23" s="4">
        <v>118</v>
      </c>
      <c r="E23" s="9"/>
      <c r="F23" s="9"/>
      <c r="G23" s="69">
        <f>+AVERAGE(C23:F23)</f>
        <v>118</v>
      </c>
      <c r="H23" s="69">
        <f>+MAX(C23:F23)</f>
        <v>118</v>
      </c>
    </row>
    <row r="24" spans="1:8" ht="15.75" x14ac:dyDescent="0.25">
      <c r="A24" s="116" t="s">
        <v>130</v>
      </c>
      <c r="B24" s="114"/>
      <c r="C24" s="76"/>
      <c r="D24" s="4">
        <v>0.79777777777777781</v>
      </c>
      <c r="E24" s="88"/>
      <c r="F24" s="96"/>
      <c r="G24" s="69">
        <f>+AVERAGE(C24:F24)</f>
        <v>0.79777777777777781</v>
      </c>
      <c r="H24" s="69">
        <f>+MAX(C29:F29,C33:F33,C37:F37,C41:F41,C45:F45)</f>
        <v>0.97388888888888892</v>
      </c>
    </row>
    <row r="25" spans="1:8" ht="16.5" thickBot="1" x14ac:dyDescent="0.3">
      <c r="A25" s="116" t="s">
        <v>134</v>
      </c>
      <c r="B25" s="114"/>
      <c r="C25" s="76"/>
      <c r="D25" s="77">
        <v>159</v>
      </c>
      <c r="E25" s="88"/>
      <c r="F25" s="96"/>
      <c r="G25" s="69">
        <f>+AVERAGE(C25:F25)</f>
        <v>159</v>
      </c>
      <c r="H25" s="69">
        <f>+MAX(C33:F33,C37:F37,C41:F41,C45:F45,C49:F49)</f>
        <v>0</v>
      </c>
    </row>
    <row r="26" spans="1:8" ht="23.25" x14ac:dyDescent="0.35">
      <c r="A26" s="40" t="s">
        <v>75</v>
      </c>
      <c r="B26" s="75"/>
      <c r="C26" s="41"/>
      <c r="D26" s="41"/>
      <c r="E26" s="41"/>
      <c r="F26" s="41"/>
      <c r="G26" s="41"/>
      <c r="H26" s="41"/>
    </row>
    <row r="27" spans="1:8" ht="15.75" x14ac:dyDescent="0.25">
      <c r="A27" s="6"/>
      <c r="B27" s="7" t="s">
        <v>64</v>
      </c>
      <c r="C27" s="7" t="s">
        <v>39</v>
      </c>
      <c r="D27" s="7" t="s">
        <v>40</v>
      </c>
      <c r="E27" s="7" t="s">
        <v>41</v>
      </c>
      <c r="F27" s="7" t="s">
        <v>61</v>
      </c>
      <c r="G27" s="23" t="s">
        <v>43</v>
      </c>
      <c r="H27" s="23" t="s">
        <v>42</v>
      </c>
    </row>
    <row r="28" spans="1:8" ht="15.75" x14ac:dyDescent="0.25">
      <c r="A28" s="116" t="s">
        <v>63</v>
      </c>
      <c r="B28" s="114">
        <v>140</v>
      </c>
      <c r="C28" s="4"/>
      <c r="D28" s="4">
        <v>109</v>
      </c>
      <c r="E28" s="9"/>
      <c r="F28" s="9"/>
      <c r="G28" s="69">
        <f>+AVERAGE(C28:F28)</f>
        <v>109</v>
      </c>
      <c r="H28" s="69">
        <f>+MAX(C28:F28)</f>
        <v>109</v>
      </c>
    </row>
    <row r="29" spans="1:8" ht="15.75" x14ac:dyDescent="0.25">
      <c r="A29" s="116" t="s">
        <v>130</v>
      </c>
      <c r="B29" s="114"/>
      <c r="C29" s="76"/>
      <c r="D29" s="77">
        <v>0.97388888888888892</v>
      </c>
      <c r="E29" s="88"/>
      <c r="F29" s="96"/>
      <c r="G29" s="69">
        <f>+AVERAGE(C29:F29)</f>
        <v>0.97388888888888892</v>
      </c>
      <c r="H29" s="69">
        <f>+MAX(C33:F33,C37:F37,C41:F41,C45:F45,C49:F49)</f>
        <v>0</v>
      </c>
    </row>
    <row r="30" spans="1:8" ht="15.75" x14ac:dyDescent="0.25">
      <c r="A30" s="116" t="s">
        <v>134</v>
      </c>
      <c r="B30" s="114"/>
      <c r="C30" s="76"/>
      <c r="D30" s="77">
        <v>151</v>
      </c>
      <c r="E30" s="88"/>
      <c r="F30" s="96"/>
      <c r="G30" s="69">
        <f>+AVERAGE(C30:F30)</f>
        <v>151</v>
      </c>
      <c r="H30" s="69">
        <f>+MAX(C38:F38,C42:F42,C46:F46,C50:F50,C54:F54)</f>
        <v>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7F06-FEF9-4B41-9094-2B632A74319E}">
  <sheetPr codeName="Sheet9"/>
  <dimension ref="A1:H30"/>
  <sheetViews>
    <sheetView showGridLines="0" workbookViewId="0">
      <selection activeCell="I1" sqref="I1"/>
    </sheetView>
  </sheetViews>
  <sheetFormatPr defaultColWidth="9.140625" defaultRowHeight="14.25" x14ac:dyDescent="0.2"/>
  <cols>
    <col min="1" max="1" width="31.85546875" style="3" customWidth="1"/>
    <col min="2" max="2" width="20.28515625" style="3" customWidth="1"/>
    <col min="3" max="3" width="12.5703125" style="3" customWidth="1"/>
    <col min="4" max="6" width="9.140625" style="3"/>
    <col min="7" max="7" width="18.42578125" style="3" bestFit="1" customWidth="1"/>
    <col min="8" max="8" width="13" style="3" customWidth="1"/>
    <col min="9" max="16384" width="9.140625" style="3"/>
  </cols>
  <sheetData>
    <row r="1" spans="1:8" ht="23.25" x14ac:dyDescent="0.35">
      <c r="A1" s="219" t="s">
        <v>148</v>
      </c>
      <c r="B1" s="220"/>
      <c r="C1" s="220"/>
      <c r="D1" s="220"/>
      <c r="E1" s="220"/>
      <c r="F1" s="220"/>
      <c r="G1" s="220"/>
      <c r="H1" s="221"/>
    </row>
    <row r="2" spans="1:8" ht="15.75" x14ac:dyDescent="0.25">
      <c r="A2" s="6"/>
      <c r="B2" s="7" t="s">
        <v>64</v>
      </c>
      <c r="C2" s="7" t="s">
        <v>39</v>
      </c>
      <c r="D2" s="7" t="s">
        <v>40</v>
      </c>
      <c r="E2" s="7" t="s">
        <v>41</v>
      </c>
      <c r="F2" s="7" t="s">
        <v>61</v>
      </c>
      <c r="G2" s="23" t="s">
        <v>43</v>
      </c>
      <c r="H2" s="23" t="s">
        <v>42</v>
      </c>
    </row>
    <row r="3" spans="1:8" ht="15.6" customHeight="1" x14ac:dyDescent="0.25">
      <c r="A3" s="190" t="s">
        <v>63</v>
      </c>
      <c r="B3" s="191">
        <v>100</v>
      </c>
      <c r="C3" s="192"/>
      <c r="D3" s="193">
        <f>AVERAGE(D8,D13,D18,D23,D28)</f>
        <v>92.6</v>
      </c>
      <c r="E3" s="104"/>
      <c r="F3" s="189"/>
      <c r="G3" s="194">
        <f>+AVERAGE(C3:F3)</f>
        <v>92.6</v>
      </c>
      <c r="H3" s="69">
        <f>+MAX(C8:F8,C13:F13,C18:F18,C23:F23,C28:F28)</f>
        <v>117</v>
      </c>
    </row>
    <row r="4" spans="1:8" ht="15.75" x14ac:dyDescent="0.25">
      <c r="A4" s="114" t="s">
        <v>130</v>
      </c>
      <c r="B4" s="114"/>
      <c r="C4" s="14"/>
      <c r="D4" s="17">
        <f>AVERAGE(D9,D14,D19,D24,D29)</f>
        <v>2.1916777777777776</v>
      </c>
      <c r="E4" s="14"/>
      <c r="F4" s="198"/>
      <c r="G4" s="69">
        <f>+AVERAGE(C4:F4)</f>
        <v>2.1916777777777776</v>
      </c>
      <c r="H4" s="168"/>
    </row>
    <row r="5" spans="1:8" ht="16.5" thickBot="1" x14ac:dyDescent="0.3">
      <c r="A5" s="114" t="s">
        <v>134</v>
      </c>
      <c r="B5" s="114"/>
      <c r="C5" s="14"/>
      <c r="D5" s="17">
        <f>AVERAGE(D10,D15,D20,D25,D30)</f>
        <v>150.19999999999999</v>
      </c>
      <c r="E5" s="14"/>
      <c r="F5" s="198"/>
      <c r="G5" s="69">
        <f>+AVERAGE(C5:F5)</f>
        <v>150.19999999999999</v>
      </c>
      <c r="H5" s="168"/>
    </row>
    <row r="6" spans="1:8" ht="23.25" x14ac:dyDescent="0.35">
      <c r="A6" s="195" t="s">
        <v>72</v>
      </c>
      <c r="B6" s="196"/>
      <c r="C6" s="197"/>
      <c r="D6" s="197"/>
      <c r="E6" s="197"/>
      <c r="F6" s="197"/>
      <c r="G6" s="197"/>
      <c r="H6" s="41"/>
    </row>
    <row r="7" spans="1:8" ht="15.75" x14ac:dyDescent="0.25">
      <c r="A7" s="6"/>
      <c r="B7" s="7" t="s">
        <v>64</v>
      </c>
      <c r="C7" s="7" t="s">
        <v>39</v>
      </c>
      <c r="D7" s="7" t="s">
        <v>40</v>
      </c>
      <c r="E7" s="7" t="s">
        <v>41</v>
      </c>
      <c r="F7" s="7" t="s">
        <v>61</v>
      </c>
      <c r="G7" s="23" t="s">
        <v>43</v>
      </c>
      <c r="H7" s="23" t="s">
        <v>42</v>
      </c>
    </row>
    <row r="8" spans="1:8" ht="15.75" x14ac:dyDescent="0.25">
      <c r="A8" s="190" t="s">
        <v>63</v>
      </c>
      <c r="B8" s="191">
        <v>100</v>
      </c>
      <c r="C8" s="199"/>
      <c r="D8" s="199">
        <v>83</v>
      </c>
      <c r="E8" s="200"/>
      <c r="F8" s="200"/>
      <c r="G8" s="69">
        <f>+AVERAGE(C8:F8)</f>
        <v>83</v>
      </c>
      <c r="H8" s="69">
        <f>+MAX(C8:F8)</f>
        <v>83</v>
      </c>
    </row>
    <row r="9" spans="1:8" ht="15.75" x14ac:dyDescent="0.25">
      <c r="A9" s="114" t="s">
        <v>130</v>
      </c>
      <c r="B9" s="114"/>
      <c r="C9" s="14"/>
      <c r="D9" s="17">
        <v>2.8980000000000001</v>
      </c>
      <c r="E9" s="14"/>
      <c r="F9" s="198"/>
      <c r="G9" s="69">
        <f>+AVERAGE(C9:F9)</f>
        <v>2.8980000000000001</v>
      </c>
      <c r="H9" s="168"/>
    </row>
    <row r="10" spans="1:8" ht="16.5" thickBot="1" x14ac:dyDescent="0.3">
      <c r="A10" s="114" t="s">
        <v>134</v>
      </c>
      <c r="B10" s="114"/>
      <c r="C10" s="14"/>
      <c r="D10" s="17">
        <v>140</v>
      </c>
      <c r="E10" s="14"/>
      <c r="F10" s="198"/>
      <c r="G10" s="69">
        <f>+AVERAGE(C10:F10)</f>
        <v>140</v>
      </c>
      <c r="H10" s="168"/>
    </row>
    <row r="11" spans="1:8" ht="23.25" x14ac:dyDescent="0.35">
      <c r="A11" s="195" t="s">
        <v>73</v>
      </c>
      <c r="B11" s="196"/>
      <c r="C11" s="197"/>
      <c r="D11" s="197"/>
      <c r="E11" s="197"/>
      <c r="F11" s="197"/>
      <c r="G11" s="41"/>
      <c r="H11" s="41"/>
    </row>
    <row r="12" spans="1:8" ht="15.75" x14ac:dyDescent="0.25">
      <c r="A12" s="6"/>
      <c r="B12" s="7" t="s">
        <v>64</v>
      </c>
      <c r="C12" s="7" t="s">
        <v>39</v>
      </c>
      <c r="D12" s="7" t="s">
        <v>40</v>
      </c>
      <c r="E12" s="7" t="s">
        <v>41</v>
      </c>
      <c r="F12" s="7" t="s">
        <v>61</v>
      </c>
      <c r="G12" s="23" t="s">
        <v>43</v>
      </c>
      <c r="H12" s="23" t="s">
        <v>42</v>
      </c>
    </row>
    <row r="13" spans="1:8" ht="15.75" x14ac:dyDescent="0.25">
      <c r="A13" s="114" t="s">
        <v>63</v>
      </c>
      <c r="B13" s="114">
        <v>100</v>
      </c>
      <c r="C13" s="4"/>
      <c r="D13" s="4">
        <v>94</v>
      </c>
      <c r="E13" s="9"/>
      <c r="F13" s="9"/>
      <c r="G13" s="69">
        <f>+AVERAGE(C13:F13)</f>
        <v>94</v>
      </c>
      <c r="H13" s="69">
        <f>+MAX(C13:F13)</f>
        <v>94</v>
      </c>
    </row>
    <row r="14" spans="1:8" ht="15.75" x14ac:dyDescent="0.25">
      <c r="A14" s="114" t="s">
        <v>130</v>
      </c>
      <c r="B14" s="114"/>
      <c r="C14" s="137"/>
      <c r="D14" s="77">
        <v>2.9540000000000002</v>
      </c>
      <c r="E14" s="88"/>
      <c r="F14" s="96"/>
      <c r="G14" s="69">
        <f>+AVERAGE(C14:F14)</f>
        <v>2.9540000000000002</v>
      </c>
      <c r="H14" s="168"/>
    </row>
    <row r="15" spans="1:8" ht="16.5" thickBot="1" x14ac:dyDescent="0.3">
      <c r="A15" s="114" t="s">
        <v>134</v>
      </c>
      <c r="B15" s="114"/>
      <c r="C15" s="14"/>
      <c r="D15" s="17">
        <v>140</v>
      </c>
      <c r="E15" s="14"/>
      <c r="F15" s="198"/>
      <c r="G15" s="69">
        <f>+AVERAGE(C15:F15)</f>
        <v>140</v>
      </c>
      <c r="H15" s="168"/>
    </row>
    <row r="16" spans="1:8" ht="23.25" x14ac:dyDescent="0.35">
      <c r="A16" s="195" t="s">
        <v>74</v>
      </c>
      <c r="B16" s="196"/>
      <c r="C16" s="41"/>
      <c r="D16" s="41"/>
      <c r="E16" s="41"/>
      <c r="F16" s="41"/>
      <c r="G16" s="41"/>
      <c r="H16" s="41"/>
    </row>
    <row r="17" spans="1:8" ht="15.75" x14ac:dyDescent="0.25">
      <c r="A17" s="6"/>
      <c r="B17" s="7" t="s">
        <v>64</v>
      </c>
      <c r="C17" s="7" t="s">
        <v>39</v>
      </c>
      <c r="D17" s="7" t="s">
        <v>40</v>
      </c>
      <c r="E17" s="7" t="s">
        <v>41</v>
      </c>
      <c r="F17" s="7" t="s">
        <v>61</v>
      </c>
      <c r="G17" s="23" t="s">
        <v>43</v>
      </c>
      <c r="H17" s="23" t="s">
        <v>42</v>
      </c>
    </row>
    <row r="18" spans="1:8" ht="15.75" x14ac:dyDescent="0.25">
      <c r="A18" s="190" t="s">
        <v>63</v>
      </c>
      <c r="B18" s="191">
        <v>100</v>
      </c>
      <c r="C18" s="4"/>
      <c r="D18" s="4">
        <v>117</v>
      </c>
      <c r="E18" s="9"/>
      <c r="F18" s="9"/>
      <c r="G18" s="69">
        <f>+AVERAGE(C18:F18)</f>
        <v>117</v>
      </c>
      <c r="H18" s="69">
        <f>+MAX(C18:F18)</f>
        <v>117</v>
      </c>
    </row>
    <row r="19" spans="1:8" ht="15.75" x14ac:dyDescent="0.25">
      <c r="A19" s="114" t="s">
        <v>130</v>
      </c>
      <c r="B19" s="114"/>
      <c r="C19" s="14"/>
      <c r="D19" s="198">
        <v>1.481111111111111</v>
      </c>
      <c r="E19" s="14"/>
      <c r="F19" s="198"/>
      <c r="G19" s="69">
        <f>+AVERAGE(C19:F19)</f>
        <v>1.481111111111111</v>
      </c>
      <c r="H19" s="168"/>
    </row>
    <row r="20" spans="1:8" ht="16.5" thickBot="1" x14ac:dyDescent="0.3">
      <c r="A20" s="114" t="s">
        <v>134</v>
      </c>
      <c r="B20" s="114"/>
      <c r="C20" s="14"/>
      <c r="D20" s="17">
        <v>157</v>
      </c>
      <c r="E20" s="14"/>
      <c r="F20" s="198"/>
      <c r="G20" s="69">
        <f>+AVERAGE(C20:F20)</f>
        <v>157</v>
      </c>
      <c r="H20" s="168"/>
    </row>
    <row r="21" spans="1:8" ht="23.25" x14ac:dyDescent="0.35">
      <c r="A21" s="195" t="s">
        <v>62</v>
      </c>
      <c r="B21" s="196"/>
      <c r="C21" s="197"/>
      <c r="D21" s="197"/>
      <c r="E21" s="197"/>
      <c r="F21" s="197"/>
      <c r="G21" s="41"/>
      <c r="H21" s="41"/>
    </row>
    <row r="22" spans="1:8" ht="15.75" x14ac:dyDescent="0.25">
      <c r="A22" s="6"/>
      <c r="B22" s="7" t="s">
        <v>64</v>
      </c>
      <c r="C22" s="7" t="s">
        <v>39</v>
      </c>
      <c r="D22" s="7" t="s">
        <v>40</v>
      </c>
      <c r="E22" s="7" t="s">
        <v>41</v>
      </c>
      <c r="F22" s="7" t="s">
        <v>61</v>
      </c>
      <c r="G22" s="23" t="s">
        <v>43</v>
      </c>
      <c r="H22" s="23" t="s">
        <v>42</v>
      </c>
    </row>
    <row r="23" spans="1:8" ht="15.75" x14ac:dyDescent="0.25">
      <c r="A23" s="190" t="s">
        <v>63</v>
      </c>
      <c r="B23" s="191">
        <v>100</v>
      </c>
      <c r="C23" s="4"/>
      <c r="D23" s="4">
        <v>88</v>
      </c>
      <c r="E23" s="9"/>
      <c r="F23" s="9"/>
      <c r="G23" s="69">
        <f>+AVERAGE(C23:F23)</f>
        <v>88</v>
      </c>
      <c r="H23" s="69">
        <f>+MAX(C23:F23)</f>
        <v>88</v>
      </c>
    </row>
    <row r="24" spans="1:8" ht="15.75" x14ac:dyDescent="0.25">
      <c r="A24" s="114" t="s">
        <v>130</v>
      </c>
      <c r="B24" s="114"/>
      <c r="C24" s="137"/>
      <c r="D24" s="4">
        <v>1.8505555555555555</v>
      </c>
      <c r="E24" s="88"/>
      <c r="F24" s="96"/>
      <c r="G24" s="69">
        <f>+AVERAGE(C24:F24)</f>
        <v>1.8505555555555555</v>
      </c>
      <c r="H24" s="168"/>
    </row>
    <row r="25" spans="1:8" ht="16.5" thickBot="1" x14ac:dyDescent="0.3">
      <c r="A25" s="114" t="s">
        <v>134</v>
      </c>
      <c r="B25" s="114"/>
      <c r="C25" s="14"/>
      <c r="D25" s="17">
        <v>161</v>
      </c>
      <c r="E25" s="14"/>
      <c r="F25" s="198"/>
      <c r="G25" s="69">
        <f>+AVERAGE(C25:F25)</f>
        <v>161</v>
      </c>
      <c r="H25" s="168"/>
    </row>
    <row r="26" spans="1:8" ht="23.25" x14ac:dyDescent="0.35">
      <c r="A26" s="40" t="s">
        <v>75</v>
      </c>
      <c r="B26" s="75"/>
      <c r="C26" s="41"/>
      <c r="D26" s="41"/>
      <c r="E26" s="41"/>
      <c r="F26" s="41"/>
      <c r="G26" s="41"/>
      <c r="H26" s="41"/>
    </row>
    <row r="27" spans="1:8" ht="15.75" x14ac:dyDescent="0.25">
      <c r="A27" s="6"/>
      <c r="B27" s="7" t="s">
        <v>64</v>
      </c>
      <c r="C27" s="7" t="s">
        <v>39</v>
      </c>
      <c r="D27" s="7" t="s">
        <v>40</v>
      </c>
      <c r="E27" s="7" t="s">
        <v>41</v>
      </c>
      <c r="F27" s="7" t="s">
        <v>61</v>
      </c>
      <c r="G27" s="23" t="s">
        <v>43</v>
      </c>
      <c r="H27" s="23" t="s">
        <v>42</v>
      </c>
    </row>
    <row r="28" spans="1:8" ht="15.75" x14ac:dyDescent="0.25">
      <c r="A28" s="190" t="s">
        <v>63</v>
      </c>
      <c r="B28" s="191">
        <v>100</v>
      </c>
      <c r="C28" s="4"/>
      <c r="D28" s="4">
        <v>81</v>
      </c>
      <c r="E28" s="9"/>
      <c r="F28" s="9"/>
      <c r="G28" s="69">
        <f>+AVERAGE(C28:F28)</f>
        <v>81</v>
      </c>
      <c r="H28" s="69">
        <f>+MAX(C28:F28)</f>
        <v>81</v>
      </c>
    </row>
    <row r="29" spans="1:8" ht="15.75" x14ac:dyDescent="0.25">
      <c r="A29" s="114" t="s">
        <v>130</v>
      </c>
      <c r="B29" s="114"/>
      <c r="C29" s="137"/>
      <c r="D29" s="77">
        <v>1.7747222222222223</v>
      </c>
      <c r="E29" s="88"/>
      <c r="F29" s="96"/>
      <c r="G29" s="69">
        <f>+AVERAGE(C29:F29)</f>
        <v>1.7747222222222223</v>
      </c>
      <c r="H29" s="168"/>
    </row>
    <row r="30" spans="1:8" ht="15.75" x14ac:dyDescent="0.25">
      <c r="A30" s="114" t="s">
        <v>134</v>
      </c>
      <c r="B30" s="114"/>
      <c r="C30" s="14"/>
      <c r="D30" s="17">
        <v>153</v>
      </c>
      <c r="E30" s="14"/>
      <c r="F30" s="198"/>
      <c r="G30" s="69">
        <f>+AVERAGE(C30:F30)</f>
        <v>153</v>
      </c>
      <c r="H30" s="16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C3656D857B5D9C429CE9F0F73EC66B9E" ma:contentTypeVersion="45" ma:contentTypeDescription="Create a new document." ma:contentTypeScope="" ma:versionID="392915072395f8e43bfc55be6f5088fd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80f5caf5-7450-4d58-83d0-abf759ca00c0" targetNamespace="http://schemas.microsoft.com/office/2006/metadata/properties" ma:root="true" ma:fieldsID="93ee3885f2e2a0789629c3e7bbfb36c2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80f5caf5-7450-4d58-83d0-abf759ca00c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5caf5-7450-4d58-83d0-abf759ca0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2023-06-14T23:00:00+00:00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epr-xp3533cb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-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2023-06-14T23:00:00+00:00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lcf76f155ced4ddcb4097134ff3c332f xmlns="80f5caf5-7450-4d58-83d0-abf759ca00c0">
      <Terms xmlns="http://schemas.microsoft.com/office/infopath/2007/PartnerControls"/>
    </lcf76f155ced4ddcb4097134ff3c332f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WA8 0US</FacilityAddressPostcode>
    <TaxCatchAll xmlns="662745e8-e224-48e8-a2e3-254862b8c2f5">
      <Value>12</Value>
      <Value>19</Value>
      <Value>9</Value>
      <Value>21</Value>
      <Value>63</Value>
    </TaxCatchAll>
    <ExternalAuthor xmlns="eebef177-55b5-4448-a5fb-28ea454417ee">Alkegen</ExternalAuthor>
    <SiteName xmlns="eebef177-55b5-4448-a5fb-28ea454417ee">Widnes Alumina Fibres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Pilkington Sullivan Site  Tanhouse Lane  Widnes  Cheshire  WA8 0US</FacilityAddress>
  </documentManagement>
</p:properties>
</file>

<file path=customXml/itemProps1.xml><?xml version="1.0" encoding="utf-8"?>
<ds:datastoreItem xmlns:ds="http://schemas.openxmlformats.org/officeDocument/2006/customXml" ds:itemID="{5E823D18-861D-4797-9441-CED47A09F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09E52-312F-42F9-BF0B-76B815D46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a0ec-c146-4eeb-925a-270f4bc4be63"/>
    <ds:schemaRef ds:uri="662745e8-e224-48e8-a2e3-254862b8c2f5"/>
    <ds:schemaRef ds:uri="eebef177-55b5-4448-a5fb-28ea454417ee"/>
    <ds:schemaRef ds:uri="5ffd8e36-f429-4edc-ab50-c5be84842779"/>
    <ds:schemaRef ds:uri="80f5caf5-7450-4d58-83d0-abf759ca0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5BEA4E-6F40-49B0-8792-26ED39923120}">
  <ds:schemaRefs>
    <ds:schemaRef ds:uri="http://schemas.microsoft.com/office/infopath/2007/PartnerControls"/>
    <ds:schemaRef ds:uri="http://www.w3.org/XML/1998/namespace"/>
    <ds:schemaRef ds:uri="80f5caf5-7450-4d58-83d0-abf759ca00c0"/>
    <ds:schemaRef ds:uri="8595a0ec-c146-4eeb-925a-270f4bc4be63"/>
    <ds:schemaRef ds:uri="662745e8-e224-48e8-a2e3-254862b8c2f5"/>
    <ds:schemaRef ds:uri="eebef177-55b5-4448-a5fb-28ea454417e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5ffd8e36-f429-4edc-ab50-c5be848427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Modifications Record</vt:lpstr>
      <vt:lpstr>Document History</vt:lpstr>
      <vt:lpstr>A2</vt:lpstr>
      <vt:lpstr>A3 (stack 2)</vt:lpstr>
      <vt:lpstr>A4</vt:lpstr>
      <vt:lpstr>A5 (stack 3)</vt:lpstr>
      <vt:lpstr>A6</vt:lpstr>
      <vt:lpstr>A7</vt:lpstr>
      <vt:lpstr>A9</vt:lpstr>
      <vt:lpstr>A14</vt:lpstr>
      <vt:lpstr>Data for modelling</vt:lpstr>
      <vt:lpstr>Dioxin data 2007+</vt:lpstr>
      <vt:lpstr>Opra spreadsheet info</vt:lpstr>
    </vt:vector>
  </TitlesOfParts>
  <Company>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rachelstanley</dc:creator>
  <cp:lastModifiedBy>Clark, Wayne</cp:lastModifiedBy>
  <dcterms:created xsi:type="dcterms:W3CDTF">2011-06-02T14:09:43Z</dcterms:created>
  <dcterms:modified xsi:type="dcterms:W3CDTF">2023-08-01T09:09:40Z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0x0101000E9AD557692E154F9D2697C8C6432F7600C3656D857B5D9C429CE9F0F73EC66B9E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63;#Public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21;#Installations|645f1c9c-65df-490a-9ce3-4a2aa7c5ff7f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19;#EPR|0e5af97d-1a8c-4d8f-a20b-528a11cab1f6</vt:lpwstr>
  </property>
</Properties>
</file>