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microsoft.com/office/2011/relationships/webextensiontaskpanes" Target="xl/webextensions/taskpanes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5"/>
  <workbookPr/>
  <mc:AlternateContent xmlns:mc="http://schemas.openxmlformats.org/markup-compatibility/2006">
    <mc:Choice Requires="x15">
      <x15ac:absPath xmlns:x15ac="http://schemas.microsoft.com/office/spreadsheetml/2010/11/ac" url="https://arup-my.sharepoint.com/personal/helen-r_watson_arup_com/Documents/Net Zero Teesside - Environmental Permit Variation Application/Appendix G - Water Impact Assessment/Annex C/"/>
    </mc:Choice>
  </mc:AlternateContent>
  <xr:revisionPtr revIDLastSave="0" documentId="8_{262329A2-9B2B-4B52-AC33-0B56E168C09D}" xr6:coauthVersionLast="47" xr6:coauthVersionMax="47" xr10:uidLastSave="{00000000-0000-0000-0000-000000000000}"/>
  <bookViews>
    <workbookView xWindow="13920" yWindow="-21600" windowWidth="26010" windowHeight="20985" tabRatio="745" firstSheet="5" activeTab="5" xr2:uid="{00000000-000D-0000-FFFF-FFFF00000000}"/>
  </bookViews>
  <sheets>
    <sheet name="W2 Wastewater Concentrations" sheetId="18" r:id="rId1"/>
    <sheet name="Test 1_Coastal" sheetId="5" r:id="rId2"/>
    <sheet name="Test 2_Coastal" sheetId="10" r:id="rId3"/>
    <sheet name="Test 3_Coastal" sheetId="11" r:id="rId4"/>
    <sheet name="Test 4_Coastal" sheetId="8" r:id="rId5"/>
    <sheet name="Test 5_Coastal" sheetId="16" r:id="rId6"/>
  </sheets>
  <definedNames>
    <definedName name="Date" comment="{&quot;SkabelonDesign&quot;:{&quot;type&quot;:&quot;Text&quot;,&quot;binding&quot;:&quot;Doc.Prop.Date&quot;}}">#REF!</definedName>
    <definedName name="Job_Number_Initials" comment="{&quot;SkabelonDesign&quot;:{&quot;type&quot;:&quot;Text&quot;,&quot;binding&quot;:&quot;Doc.Prop.JobNo_Initials&quot;}}">#REF!</definedName>
    <definedName name="Job_Title" comment="{&quot;SkabelonDesign&quot;:{&quot;type&quot;:&quot;Text&quot;,&quot;binding&quot;:&quot;Doc.Prop.JobTitle&quot;}}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6" l="1"/>
  <c r="O1" i="18"/>
  <c r="G32" i="16"/>
  <c r="K32" i="16" s="1"/>
  <c r="G31" i="16"/>
  <c r="K31" i="16" s="1"/>
  <c r="G30" i="16"/>
  <c r="K30" i="16" s="1"/>
  <c r="G29" i="16"/>
  <c r="K29" i="16" s="1"/>
  <c r="G28" i="16"/>
  <c r="K28" i="16" s="1"/>
  <c r="C34" i="16"/>
  <c r="D34" i="16" s="1"/>
  <c r="C32" i="16"/>
  <c r="D32" i="16" s="1"/>
  <c r="C31" i="16"/>
  <c r="D31" i="16" s="1"/>
  <c r="C30" i="16"/>
  <c r="D30" i="16" s="1"/>
  <c r="C29" i="16"/>
  <c r="D29" i="16" s="1"/>
  <c r="C28" i="16"/>
  <c r="D28" i="16" s="1"/>
  <c r="C27" i="16"/>
  <c r="D27" i="16" s="1"/>
  <c r="E22" i="16"/>
  <c r="E23" i="16" s="1"/>
  <c r="D41" i="5"/>
  <c r="D42" i="5"/>
  <c r="D44" i="5"/>
  <c r="D45" i="5"/>
  <c r="D40" i="5"/>
  <c r="D37" i="5"/>
  <c r="D38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G28" i="18"/>
  <c r="Q28" i="18" s="1"/>
  <c r="J27" i="18"/>
  <c r="L27" i="18" s="1"/>
  <c r="Q27" i="18" s="1"/>
  <c r="G27" i="18"/>
  <c r="G25" i="18"/>
  <c r="Q25" i="18" s="1"/>
  <c r="O25" i="18" s="1"/>
  <c r="G24" i="18"/>
  <c r="Q24" i="18" s="1"/>
  <c r="G23" i="18"/>
  <c r="Q23" i="18" s="1"/>
  <c r="O23" i="18" s="1"/>
  <c r="Q22" i="18"/>
  <c r="O22" i="18" s="1"/>
  <c r="G22" i="18"/>
  <c r="G21" i="18"/>
  <c r="Q21" i="18" s="1"/>
  <c r="G20" i="18"/>
  <c r="Q20" i="18" s="1"/>
  <c r="L16" i="18"/>
  <c r="G16" i="18"/>
  <c r="Q16" i="18" s="1"/>
  <c r="L15" i="18"/>
  <c r="G15" i="18"/>
  <c r="L14" i="18"/>
  <c r="G14" i="18"/>
  <c r="Q14" i="18" s="1"/>
  <c r="O14" i="18" s="1"/>
  <c r="L13" i="18"/>
  <c r="G13" i="18"/>
  <c r="Q13" i="18" s="1"/>
  <c r="L12" i="18"/>
  <c r="G12" i="18"/>
  <c r="L11" i="18"/>
  <c r="G11" i="18"/>
  <c r="L10" i="18"/>
  <c r="G10" i="18"/>
  <c r="Q10" i="18" s="1"/>
  <c r="O10" i="18" s="1"/>
  <c r="L9" i="18"/>
  <c r="E9" i="18"/>
  <c r="G9" i="18" s="1"/>
  <c r="Q9" i="18" s="1"/>
  <c r="O9" i="18" s="1"/>
  <c r="L8" i="18"/>
  <c r="E8" i="18"/>
  <c r="G8" i="18" s="1"/>
  <c r="L7" i="18"/>
  <c r="G7" i="18"/>
  <c r="Q7" i="18" s="1"/>
  <c r="L6" i="18"/>
  <c r="G6" i="18"/>
  <c r="L5" i="18"/>
  <c r="G5" i="18"/>
  <c r="Q5" i="18" s="1"/>
  <c r="L32" i="16"/>
  <c r="I32" i="16"/>
  <c r="M31" i="16"/>
  <c r="L31" i="16"/>
  <c r="I31" i="16"/>
  <c r="L30" i="16"/>
  <c r="I30" i="16"/>
  <c r="L29" i="16"/>
  <c r="L28" i="16"/>
  <c r="I28" i="16"/>
  <c r="L34" i="16"/>
  <c r="I34" i="16"/>
  <c r="L27" i="16"/>
  <c r="I27" i="16"/>
  <c r="O27" i="18" l="1"/>
  <c r="O16" i="18"/>
  <c r="Q6" i="18"/>
  <c r="O28" i="18"/>
  <c r="O24" i="18"/>
  <c r="O5" i="18"/>
  <c r="Q11" i="18"/>
  <c r="O11" i="18" s="1"/>
  <c r="Q15" i="18"/>
  <c r="O15" i="18" s="1"/>
  <c r="O6" i="18"/>
  <c r="Q12" i="18"/>
  <c r="O12" i="18" s="1"/>
  <c r="O20" i="18"/>
  <c r="O7" i="18"/>
  <c r="O21" i="18"/>
  <c r="Q8" i="18"/>
  <c r="O8" i="18" s="1"/>
  <c r="O13" i="18"/>
  <c r="E27" i="16"/>
  <c r="O27" i="16" s="1"/>
  <c r="E28" i="16"/>
  <c r="O28" i="16" s="1"/>
  <c r="E32" i="16"/>
  <c r="N32" i="16" s="1"/>
  <c r="E29" i="16"/>
  <c r="O29" i="16" s="1"/>
  <c r="E30" i="16"/>
  <c r="O30" i="16" s="1"/>
  <c r="E34" i="16"/>
  <c r="E31" i="16"/>
  <c r="P31" i="16" s="1"/>
  <c r="N29" i="16" l="1"/>
  <c r="O32" i="16"/>
  <c r="N28" i="16"/>
  <c r="N31" i="16"/>
  <c r="O31" i="16"/>
  <c r="N30" i="16"/>
  <c r="I32" i="5" l="1"/>
  <c r="I33" i="5"/>
  <c r="I40" i="5"/>
  <c r="I41" i="5"/>
  <c r="I43" i="5"/>
  <c r="G26" i="5"/>
  <c r="G30" i="5"/>
  <c r="G32" i="5"/>
  <c r="G35" i="5"/>
  <c r="G36" i="5"/>
  <c r="G38" i="5"/>
  <c r="G40" i="5"/>
  <c r="G41" i="5"/>
  <c r="G42" i="5"/>
  <c r="G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Livia Machado De Almeida</author>
    <author>tc={6F6B93A9-CD9A-4F29-89B0-C1F0D42D689D}</author>
  </authors>
  <commentList>
    <comment ref="L21" authorId="0" shapeId="0" xr:uid="{1A7A7619-68A3-44DD-A6B3-614BC228BB0D}">
      <text>
        <r>
          <rPr>
            <b/>
            <sz val="9"/>
            <color indexed="81"/>
            <rFont val="Tahoma"/>
            <charset val="1"/>
          </rPr>
          <t>Livia Machado De Almeida:</t>
        </r>
        <r>
          <rPr>
            <sz val="9"/>
            <color indexed="81"/>
            <rFont val="Tahoma"/>
            <charset val="1"/>
          </rPr>
          <t xml:space="preserve">
Permit Limits that allowed 3 new passes</t>
        </r>
      </text>
    </comment>
    <comment ref="B30" authorId="1" shapeId="0" xr:uid="{6F6B93A9-CD9A-4F29-89B0-C1F0D42D689D}">
      <text>
        <t>[Threaded comment]
Your version of Excel allows you to read this threaded comment; however, any edits to it will get removed if the file is opened in a newer version of Excel. Learn more: https://go.microsoft.com/fwlink/?linkid=870924
Comment:
    Seems like this is ionized ammonia</t>
      </text>
    </comment>
    <comment ref="M37" authorId="0" shapeId="0" xr:uid="{27094D21-3173-4BCF-9E10-28BB80328901}">
      <text>
        <r>
          <rPr>
            <b/>
            <sz val="9"/>
            <color indexed="81"/>
            <rFont val="Tahoma"/>
            <charset val="1"/>
          </rPr>
          <t>Livia Machado De Almeida:</t>
        </r>
        <r>
          <rPr>
            <sz val="9"/>
            <color indexed="81"/>
            <rFont val="Tahoma"/>
            <charset val="1"/>
          </rPr>
          <t xml:space="preserve">
New fail, we didn't realized the concentration failed the AA EQS before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Livia Machado De Almeida</author>
  </authors>
  <commentList>
    <comment ref="G26" authorId="0" shapeId="0" xr:uid="{36BA0B70-7E79-4506-81B4-3811F461607C}">
      <text>
        <r>
          <rPr>
            <b/>
            <sz val="9"/>
            <color indexed="81"/>
            <rFont val="Tahoma"/>
            <charset val="1"/>
          </rPr>
          <t>Livia Machado De Almeida:</t>
        </r>
        <r>
          <rPr>
            <sz val="9"/>
            <color indexed="81"/>
            <rFont val="Tahoma"/>
            <charset val="1"/>
          </rPr>
          <t xml:space="preserve">
Collumns G,K and N added to account for the Permit Limits</t>
        </r>
      </text>
    </comment>
  </commentList>
</comments>
</file>

<file path=xl/sharedStrings.xml><?xml version="1.0" encoding="utf-8"?>
<sst xmlns="http://schemas.openxmlformats.org/spreadsheetml/2006/main" count="530" uniqueCount="144">
  <si>
    <t>Flow</t>
  </si>
  <si>
    <t>m3/h</t>
  </si>
  <si>
    <t>Cooling tower blowdown</t>
  </si>
  <si>
    <t>RO Reject</t>
  </si>
  <si>
    <t>Combined Reject for Assessment</t>
  </si>
  <si>
    <t>Concentration</t>
  </si>
  <si>
    <t>Flux</t>
  </si>
  <si>
    <t>Total Organic Carbon</t>
  </si>
  <si>
    <t>TOC</t>
  </si>
  <si>
    <t>mg/l</t>
  </si>
  <si>
    <t>g/h</t>
  </si>
  <si>
    <t>Chemical Oxygen Demand</t>
  </si>
  <si>
    <t>COD</t>
  </si>
  <si>
    <t>Total Suspended Solids</t>
  </si>
  <si>
    <t>TSS</t>
  </si>
  <si>
    <t>Calcium</t>
  </si>
  <si>
    <t>Ca(2+)</t>
  </si>
  <si>
    <t>Magnesium</t>
  </si>
  <si>
    <t>Mg(2+)</t>
  </si>
  <si>
    <t>Iron (total)</t>
  </si>
  <si>
    <t>Fe (total)</t>
  </si>
  <si>
    <t>Manganese</t>
  </si>
  <si>
    <t xml:space="preserve"> Mn</t>
  </si>
  <si>
    <t>Chloride</t>
  </si>
  <si>
    <t>Cl(-)</t>
  </si>
  <si>
    <t>Sulfate</t>
  </si>
  <si>
    <t>SO4(2-)</t>
  </si>
  <si>
    <t>Ammonia</t>
  </si>
  <si>
    <t>N-NH4(+)</t>
  </si>
  <si>
    <t>Sodium</t>
  </si>
  <si>
    <t xml:space="preserve"> Na(+)</t>
  </si>
  <si>
    <t>Fluoride</t>
  </si>
  <si>
    <t>F(-)</t>
  </si>
  <si>
    <t>Sulphide, easily released</t>
  </si>
  <si>
    <t>S(2-)</t>
  </si>
  <si>
    <t>-</t>
  </si>
  <si>
    <t>Sulphite</t>
  </si>
  <si>
    <t xml:space="preserve"> SO3(2-)</t>
  </si>
  <si>
    <t>Arsenic</t>
  </si>
  <si>
    <t>As</t>
  </si>
  <si>
    <t>µg/l</t>
  </si>
  <si>
    <t>Cadmium</t>
  </si>
  <si>
    <t>Cd</t>
  </si>
  <si>
    <t>Chromium</t>
  </si>
  <si>
    <t>Cr</t>
  </si>
  <si>
    <t>Copper</t>
  </si>
  <si>
    <t>Cu</t>
  </si>
  <si>
    <t>Nickel (Ni)</t>
  </si>
  <si>
    <t>Ni</t>
  </si>
  <si>
    <t>Lead (Pb)</t>
  </si>
  <si>
    <t>Pb</t>
  </si>
  <si>
    <t>Zinc (Zn)</t>
  </si>
  <si>
    <t>Zn</t>
  </si>
  <si>
    <t>Mercury (Hg)</t>
  </si>
  <si>
    <t>Hg</t>
  </si>
  <si>
    <t>Total nitrogen (as N)</t>
  </si>
  <si>
    <t>N (total)</t>
  </si>
  <si>
    <t>Total phosphorus (as P)</t>
  </si>
  <si>
    <t>P (total)</t>
  </si>
  <si>
    <t>Key:</t>
  </si>
  <si>
    <t>Parameters included in the existing Permit</t>
  </si>
  <si>
    <t>Parameters assessed at current permit limits as a worst case</t>
  </si>
  <si>
    <t>Parameters that BATc footnotes say aren't relevant</t>
  </si>
  <si>
    <t>Parameters that BATc footnotes say are either/ or</t>
  </si>
  <si>
    <t xml:space="preserve">Test 1 - Coastal </t>
  </si>
  <si>
    <t xml:space="preserve">Refer to: </t>
  </si>
  <si>
    <t>https://www.gov.uk/guidance/surface-water-pollution-risk-assessment-for-your-environmental-permit</t>
  </si>
  <si>
    <t xml:space="preserve">Take values from previous table and simply compare with the EQS. Distinguish between the avg and max values. </t>
  </si>
  <si>
    <t xml:space="preserve">Any value above the EQS fails the test and must be considered for Test 2. </t>
  </si>
  <si>
    <t>Any value below the EQS passes and can be screened out</t>
  </si>
  <si>
    <t>Some abbreviations are used in this table, O is operational, SP is specific pollutant, PHS is priority hazardous substance, PS is priority substance, OP is other pollutant, PAH is polyaromatic hydrocarbons.</t>
  </si>
  <si>
    <t>Element</t>
  </si>
  <si>
    <t>Unit</t>
  </si>
  <si>
    <t>Annual average EQS (micrograms per litre)</t>
  </si>
  <si>
    <t>Pemit Limits (EA) (mg/l)</t>
  </si>
  <si>
    <t>Annual average EQS (mg/l)</t>
  </si>
  <si>
    <t>Maximum allowable concentration EQS (micrograms per litre)</t>
  </si>
  <si>
    <t>Maximum allowable concentration EQS (mg/l)</t>
  </si>
  <si>
    <t>Category</t>
  </si>
  <si>
    <t>Similar chemical</t>
  </si>
  <si>
    <t>Screening Test 1 (Permit Limits)</t>
  </si>
  <si>
    <t>Screening Test 1 (AA)</t>
  </si>
  <si>
    <t>Screening Test 1 (MAC)</t>
  </si>
  <si>
    <t>Pass</t>
  </si>
  <si>
    <t>Refer to: https://www.gov.uk/government/publications/water-companies-water-treatment-works-discharge-limits-for-environmental-permits/water-companies-water-treatment-works-discharge-limits-for-environmental-permits#:~:text=95-percentile%20EQS%20.-,Suspended%20solids%20discharge%20limits%20to%20surface%20water,solids%20limit%20for%20a%20discharge.</t>
  </si>
  <si>
    <t>Not applicable</t>
  </si>
  <si>
    <t>SP</t>
  </si>
  <si>
    <t>Iron - dissolved</t>
  </si>
  <si>
    <t>Fail</t>
  </si>
  <si>
    <t>O</t>
  </si>
  <si>
    <t>Ammonia - un-ionised</t>
  </si>
  <si>
    <t>https://www.irishstatutebook.ie/eli/2009/si/272/made/en/pdf</t>
  </si>
  <si>
    <t>Fluoride - dissolved</t>
  </si>
  <si>
    <t>Hydrogen sulphide</t>
  </si>
  <si>
    <t>PHS</t>
  </si>
  <si>
    <t>Cadmium and its compounds (dissolved)</t>
  </si>
  <si>
    <t>32 (95th percentile)</t>
  </si>
  <si>
    <t>0.032 (95th percentile)</t>
  </si>
  <si>
    <t>Chromium (VI) - dissolved</t>
  </si>
  <si>
    <t>Copper - dissolved (Dissolved organic carbon (DOC) less than or equal to 1 milligram per litre (mg/l))</t>
  </si>
  <si>
    <t xml:space="preserve">3.76 + (2.677 x ((DOC/2) –0.5)) μg/l </t>
  </si>
  <si>
    <t>(3.76 + (2.677 x ((DOC/2) –0.5)))/1000</t>
  </si>
  <si>
    <t>Copper - dissolved (Dissolved organic carbon (DOC) greater than 1mg/l)</t>
  </si>
  <si>
    <t>PS</t>
  </si>
  <si>
    <t>Lead and its compounds (dissolved)</t>
  </si>
  <si>
    <t>Zinc - dissolved plus ambient background concentration. For saltwater, an Ambient Background Concentration of 1.1 µg/l is recommended.</t>
  </si>
  <si>
    <t>We are not discharging to a low flow channel</t>
  </si>
  <si>
    <t>This test is n/a</t>
  </si>
  <si>
    <t>Therefore go to test 3</t>
  </si>
  <si>
    <t>Note: It is not a location with restricted dilution</t>
  </si>
  <si>
    <t>Go to test 4</t>
  </si>
  <si>
    <t>Do these apply to our site?</t>
  </si>
  <si>
    <t xml:space="preserve">No </t>
  </si>
  <si>
    <t>No</t>
  </si>
  <si>
    <t>Ok - go to test 5</t>
  </si>
  <si>
    <t>m3/hr</t>
  </si>
  <si>
    <t>m3/s</t>
  </si>
  <si>
    <t>Step 1</t>
  </si>
  <si>
    <t>Step 2</t>
  </si>
  <si>
    <t>Step 3</t>
  </si>
  <si>
    <t>Parameter</t>
  </si>
  <si>
    <t>Release Con (mg/l)</t>
  </si>
  <si>
    <t>Release Con (µg/l)</t>
  </si>
  <si>
    <t>Flux  (mg/s)</t>
  </si>
  <si>
    <t>Avg Bac Con (mg/l)</t>
  </si>
  <si>
    <t>PL Conc (mg/l)</t>
  </si>
  <si>
    <t>EQS AA (mg/l)</t>
  </si>
  <si>
    <t>EQS AA (µg/l)</t>
  </si>
  <si>
    <t>EQS MAC (mg/l)</t>
  </si>
  <si>
    <t>Capacity - PL (mg/l)</t>
  </si>
  <si>
    <t>Capacity - AA (mg/l)</t>
  </si>
  <si>
    <t>Capacity - MAC (mg/l)</t>
  </si>
  <si>
    <t>Eff Vol Flux Per Lim (l/s)</t>
  </si>
  <si>
    <t>Eff Vol Flux AA (l/s)</t>
  </si>
  <si>
    <t>Eff Vol Flux MAC (l/s)</t>
  </si>
  <si>
    <t>Max Allow Vol Flux (l/s)</t>
  </si>
  <si>
    <t xml:space="preserve">Ammonia </t>
  </si>
  <si>
    <t>INPUT Parameter:</t>
  </si>
  <si>
    <t>Ammonium expressed as nitrogen (N-NH₄⁺)</t>
  </si>
  <si>
    <t>AA EQS for Ammonium (N-NH₄⁺) in the UK for Estuarine and Coastal Waters</t>
  </si>
  <si>
    <t xml:space="preserve">Reference: </t>
  </si>
  <si>
    <t xml:space="preserve">UK Technical Advisory Group (UKTAG) report on Environmental Standards (Phase 1, 2008) </t>
  </si>
  <si>
    <t>sets the annual average EQS for ammonium (expressed as nitrogen, N-NH₄⁺) in estuarine and coastal waters at 0.6 mg/L</t>
  </si>
  <si>
    <t>https://arup-my.sharepoint.com/:b:/p/kevin_barry/EY87ZNTbbpNHhY4f3bY20vMBQJsso8uhuYdHJYA3qe6H7Q?xsdata=MDV8MDJ8TGl2aWEuTWFjaGFkb0RlQWxtZWlkYUBhcnVwLmNvbXxkYWMxOWI1ZDczNGM0ZjgyMWY3NjA4ZGUxMTNjMGVmY3w0YWU0OGI0MTAxMzc0NTk5ODY2MWZjNjQxZmU3N2JlYXwwfDB8NjM4OTY3MTQ2ODA2MzMzMTQ1fFVua25vd258VFdGcGJHWnNiM2Q4ZXlKRmJYQjBlVTFoY0draU9uUnlkV1VzSWxZaU9pSXdMakF1TURBd01DSXNJbEFpT2lKWGFXNHpNaUlzSWtGT0lqb2lUV0ZwYkNJc0lsZFVJam95ZlE9PXwwfHx8&amp;sdata=dTJxYitpVXFwZ2xOYWZZUGNUWGNoVGpaZFo2OG12T2xVbVdGWC9vODBVYz0%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</si>
</sst>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"/>
    <numFmt numFmtId="166" formatCode="0.000"/>
    <numFmt numFmtId="167" formatCode="0.0"/>
    <numFmt numFmtId="168" formatCode="0.000000"/>
  </numFmts>
  <fonts count="21">
    <font>
      <sz val="11"/>
      <color theme="1"/>
      <name val="Arial"/>
      <family val="2"/>
    </font>
    <font>
      <sz val="11"/>
      <name val="Calibri"/>
      <family val="1"/>
      <scheme val="minor"/>
    </font>
    <font>
      <sz val="1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8"/>
      <color theme="3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theme="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14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4" fillId="0" borderId="0" xfId="9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5" xfId="0" applyNumberFormat="1" applyBorder="1" applyAlignment="1">
      <alignment horizontal="left" vertical="center"/>
    </xf>
    <xf numFmtId="164" fontId="0" fillId="0" borderId="0" xfId="0" applyNumberFormat="1"/>
    <xf numFmtId="0" fontId="14" fillId="0" borderId="0" xfId="9"/>
    <xf numFmtId="2" fontId="0" fillId="0" borderId="5" xfId="0" applyNumberFormat="1" applyBorder="1" applyAlignment="1">
      <alignment horizontal="left" vertical="center"/>
    </xf>
    <xf numFmtId="0" fontId="9" fillId="0" borderId="0" xfId="0" applyFont="1"/>
    <xf numFmtId="0" fontId="10" fillId="6" borderId="5" xfId="2" applyFont="1" applyFill="1" applyBorder="1" applyAlignment="1">
      <alignment horizontal="left" vertical="center" wrapText="1"/>
    </xf>
    <xf numFmtId="166" fontId="0" fillId="0" borderId="5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3" fontId="12" fillId="0" borderId="5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 vertical="center" wrapText="1"/>
    </xf>
    <xf numFmtId="0" fontId="10" fillId="6" borderId="6" xfId="2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 wrapText="1"/>
    </xf>
    <xf numFmtId="164" fontId="7" fillId="6" borderId="5" xfId="0" applyNumberFormat="1" applyFont="1" applyFill="1" applyBorder="1" applyAlignment="1">
      <alignment horizontal="left" vertical="center"/>
    </xf>
    <xf numFmtId="166" fontId="12" fillId="0" borderId="5" xfId="0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2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7" fillId="0" borderId="0" xfId="0" applyFont="1"/>
    <xf numFmtId="164" fontId="15" fillId="0" borderId="0" xfId="0" applyNumberFormat="1" applyFont="1" applyAlignment="1">
      <alignment horizontal="left" vertical="center"/>
    </xf>
    <xf numFmtId="0" fontId="15" fillId="0" borderId="0" xfId="0" applyFont="1"/>
    <xf numFmtId="166" fontId="7" fillId="0" borderId="0" xfId="0" applyNumberFormat="1" applyFont="1"/>
    <xf numFmtId="0" fontId="0" fillId="8" borderId="0" xfId="0" applyFill="1"/>
    <xf numFmtId="2" fontId="0" fillId="0" borderId="0" xfId="0" applyNumberFormat="1"/>
    <xf numFmtId="0" fontId="0" fillId="8" borderId="0" xfId="0" applyFill="1" applyAlignment="1">
      <alignment vertical="center"/>
    </xf>
    <xf numFmtId="0" fontId="2" fillId="0" borderId="5" xfId="2" applyBorder="1" applyAlignment="1">
      <alignment horizontal="left" vertical="center" wrapText="1" indent="1"/>
    </xf>
    <xf numFmtId="0" fontId="2" fillId="0" borderId="5" xfId="2" applyBorder="1" applyAlignment="1">
      <alignment horizontal="center" vertical="center" wrapText="1"/>
    </xf>
    <xf numFmtId="0" fontId="2" fillId="8" borderId="28" xfId="2" applyFill="1" applyBorder="1" applyAlignment="1">
      <alignment horizontal="center" vertical="center" wrapText="1"/>
    </xf>
    <xf numFmtId="0" fontId="2" fillId="0" borderId="5" xfId="2" quotePrefix="1" applyBorder="1" applyAlignment="1">
      <alignment horizontal="center" vertical="center" wrapText="1"/>
    </xf>
    <xf numFmtId="0" fontId="2" fillId="8" borderId="5" xfId="2" quotePrefix="1" applyFill="1" applyBorder="1" applyAlignment="1">
      <alignment horizontal="right" vertical="center" wrapText="1" indent="1"/>
    </xf>
    <xf numFmtId="0" fontId="2" fillId="0" borderId="16" xfId="2" quotePrefix="1" applyBorder="1" applyAlignment="1">
      <alignment horizontal="center" vertical="center" wrapText="1"/>
    </xf>
    <xf numFmtId="0" fontId="2" fillId="8" borderId="17" xfId="2" quotePrefix="1" applyFill="1" applyBorder="1" applyAlignment="1">
      <alignment horizontal="right" vertical="center" wrapText="1" indent="1"/>
    </xf>
    <xf numFmtId="1" fontId="2" fillId="8" borderId="5" xfId="2" quotePrefix="1" applyNumberFormat="1" applyFill="1" applyBorder="1" applyAlignment="1">
      <alignment horizontal="right" vertical="center" wrapText="1" indent="1"/>
    </xf>
    <xf numFmtId="1" fontId="2" fillId="8" borderId="17" xfId="2" quotePrefix="1" applyNumberFormat="1" applyFill="1" applyBorder="1" applyAlignment="1">
      <alignment horizontal="right" vertical="center" wrapText="1" indent="1"/>
    </xf>
    <xf numFmtId="0" fontId="2" fillId="8" borderId="5" xfId="2" applyFill="1" applyBorder="1" applyAlignment="1">
      <alignment horizontal="center" vertical="center" wrapText="1"/>
    </xf>
    <xf numFmtId="0" fontId="2" fillId="8" borderId="17" xfId="2" applyFill="1" applyBorder="1" applyAlignment="1">
      <alignment horizontal="center" vertical="center" wrapText="1"/>
    </xf>
    <xf numFmtId="2" fontId="2" fillId="8" borderId="5" xfId="2" quotePrefix="1" applyNumberFormat="1" applyFill="1" applyBorder="1" applyAlignment="1">
      <alignment horizontal="right" vertical="center" wrapText="1" indent="1"/>
    </xf>
    <xf numFmtId="2" fontId="2" fillId="8" borderId="17" xfId="2" quotePrefix="1" applyNumberFormat="1" applyFill="1" applyBorder="1" applyAlignment="1">
      <alignment horizontal="right" vertical="center" wrapText="1" indent="1"/>
    </xf>
    <xf numFmtId="0" fontId="2" fillId="0" borderId="18" xfId="2" quotePrefix="1" applyBorder="1" applyAlignment="1">
      <alignment horizontal="center" vertical="center" wrapText="1"/>
    </xf>
    <xf numFmtId="0" fontId="2" fillId="0" borderId="19" xfId="2" quotePrefix="1" applyBorder="1" applyAlignment="1">
      <alignment horizontal="center" vertical="center" wrapText="1"/>
    </xf>
    <xf numFmtId="0" fontId="2" fillId="8" borderId="20" xfId="2" quotePrefix="1" applyFill="1" applyBorder="1" applyAlignment="1">
      <alignment horizontal="right" vertical="center" wrapText="1" indent="1"/>
    </xf>
    <xf numFmtId="0" fontId="2" fillId="10" borderId="5" xfId="2" applyFill="1" applyBorder="1" applyAlignment="1">
      <alignment horizontal="left" vertical="center" wrapText="1" indent="1"/>
    </xf>
    <xf numFmtId="0" fontId="0" fillId="10" borderId="0" xfId="0" applyFill="1" applyAlignment="1">
      <alignment horizontal="left"/>
    </xf>
    <xf numFmtId="0" fontId="0" fillId="10" borderId="0" xfId="0" applyFill="1"/>
    <xf numFmtId="0" fontId="0" fillId="11" borderId="0" xfId="0" applyFill="1" applyAlignment="1">
      <alignment horizontal="left"/>
    </xf>
    <xf numFmtId="0" fontId="0" fillId="11" borderId="0" xfId="0" applyFill="1"/>
    <xf numFmtId="0" fontId="20" fillId="11" borderId="5" xfId="2" applyFont="1" applyFill="1" applyBorder="1" applyAlignment="1">
      <alignment horizontal="center" vertical="center" wrapText="1"/>
    </xf>
    <xf numFmtId="0" fontId="0" fillId="12" borderId="0" xfId="0" applyFill="1"/>
    <xf numFmtId="0" fontId="2" fillId="12" borderId="5" xfId="2" applyFill="1" applyBorder="1" applyAlignment="1">
      <alignment horizontal="center" vertical="center" wrapText="1"/>
    </xf>
    <xf numFmtId="0" fontId="0" fillId="13" borderId="0" xfId="0" applyFill="1"/>
    <xf numFmtId="1" fontId="2" fillId="8" borderId="5" xfId="2" quotePrefix="1" applyNumberFormat="1" applyFill="1" applyBorder="1" applyAlignment="1">
      <alignment horizontal="center" vertical="center" wrapText="1"/>
    </xf>
    <xf numFmtId="0" fontId="2" fillId="8" borderId="5" xfId="2" quotePrefix="1" applyFill="1" applyBorder="1" applyAlignment="1">
      <alignment horizontal="center" vertical="center" wrapText="1"/>
    </xf>
    <xf numFmtId="0" fontId="2" fillId="13" borderId="5" xfId="2" quotePrefix="1" applyFill="1" applyBorder="1" applyAlignment="1">
      <alignment horizontal="center" vertical="center" wrapText="1"/>
    </xf>
    <xf numFmtId="167" fontId="2" fillId="8" borderId="5" xfId="2" applyNumberForma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left" vertical="center"/>
    </xf>
    <xf numFmtId="1" fontId="0" fillId="7" borderId="5" xfId="0" applyNumberFormat="1" applyFill="1" applyBorder="1" applyAlignment="1">
      <alignment horizontal="left" vertical="center"/>
    </xf>
    <xf numFmtId="1" fontId="12" fillId="7" borderId="5" xfId="0" applyNumberFormat="1" applyFont="1" applyFill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left" vertical="center" wrapText="1"/>
    </xf>
    <xf numFmtId="0" fontId="0" fillId="0" borderId="11" xfId="0" applyBorder="1"/>
    <xf numFmtId="0" fontId="0" fillId="0" borderId="15" xfId="0" applyBorder="1"/>
    <xf numFmtId="0" fontId="0" fillId="0" borderId="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0" fillId="0" borderId="16" xfId="2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10" fillId="0" borderId="18" xfId="2" applyFont="1" applyBorder="1" applyAlignment="1">
      <alignment horizontal="left" vertical="center" wrapText="1"/>
    </xf>
    <xf numFmtId="2" fontId="0" fillId="0" borderId="19" xfId="0" applyNumberFormat="1" applyBorder="1" applyAlignment="1">
      <alignment horizontal="left" vertical="center"/>
    </xf>
    <xf numFmtId="164" fontId="0" fillId="0" borderId="19" xfId="0" applyNumberForma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2" fontId="0" fillId="0" borderId="0" xfId="0" applyNumberFormat="1" applyAlignment="1">
      <alignment horizontal="left"/>
    </xf>
    <xf numFmtId="0" fontId="10" fillId="0" borderId="0" xfId="2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164" fontId="0" fillId="0" borderId="9" xfId="0" applyNumberFormat="1" applyBorder="1" applyAlignment="1">
      <alignment horizontal="left" vertical="center"/>
    </xf>
    <xf numFmtId="166" fontId="0" fillId="0" borderId="9" xfId="0" applyNumberFormat="1" applyBorder="1" applyAlignment="1">
      <alignment horizontal="left" vertical="center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2" fontId="0" fillId="0" borderId="17" xfId="0" applyNumberFormat="1" applyBorder="1" applyAlignment="1">
      <alignment horizontal="left" vertical="center"/>
    </xf>
    <xf numFmtId="2" fontId="0" fillId="0" borderId="20" xfId="0" applyNumberFormat="1" applyBorder="1" applyAlignment="1">
      <alignment horizontal="left" vertical="center"/>
    </xf>
    <xf numFmtId="168" fontId="0" fillId="0" borderId="5" xfId="0" applyNumberFormat="1" applyBorder="1" applyAlignment="1">
      <alignment horizontal="left" vertical="center"/>
    </xf>
    <xf numFmtId="2" fontId="0" fillId="0" borderId="29" xfId="0" applyNumberFormat="1" applyBorder="1" applyAlignment="1">
      <alignment horizontal="left" vertical="center"/>
    </xf>
    <xf numFmtId="0" fontId="10" fillId="0" borderId="35" xfId="2" applyFont="1" applyBorder="1" applyAlignment="1">
      <alignment horizontal="left" vertical="center" wrapText="1"/>
    </xf>
    <xf numFmtId="2" fontId="0" fillId="0" borderId="36" xfId="0" applyNumberFormat="1" applyBorder="1" applyAlignment="1">
      <alignment horizontal="left" vertical="center"/>
    </xf>
    <xf numFmtId="165" fontId="0" fillId="0" borderId="36" xfId="0" applyNumberFormat="1" applyBorder="1" applyAlignment="1">
      <alignment horizontal="left" vertical="center"/>
    </xf>
    <xf numFmtId="164" fontId="0" fillId="0" borderId="36" xfId="0" applyNumberForma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2" fontId="14" fillId="0" borderId="0" xfId="9" applyNumberFormat="1"/>
    <xf numFmtId="2" fontId="2" fillId="0" borderId="5" xfId="2" quotePrefix="1" applyNumberFormat="1" applyBorder="1" applyAlignment="1">
      <alignment horizontal="right" vertical="center" wrapText="1" indent="1"/>
    </xf>
    <xf numFmtId="2" fontId="2" fillId="0" borderId="5" xfId="2" applyNumberFormat="1" applyBorder="1" applyAlignment="1">
      <alignment horizontal="center" vertical="center" wrapText="1"/>
    </xf>
    <xf numFmtId="2" fontId="2" fillId="0" borderId="19" xfId="2" quotePrefix="1" applyNumberFormat="1" applyBorder="1" applyAlignment="1">
      <alignment horizontal="right" vertical="center" wrapText="1" indent="1"/>
    </xf>
    <xf numFmtId="2" fontId="2" fillId="8" borderId="5" xfId="2" quotePrefix="1" applyNumberFormat="1" applyFill="1" applyBorder="1" applyAlignment="1">
      <alignment horizontal="center" vertical="center" wrapText="1"/>
    </xf>
    <xf numFmtId="2" fontId="2" fillId="8" borderId="5" xfId="2" applyNumberFormat="1" applyFill="1" applyBorder="1" applyAlignment="1">
      <alignment horizontal="center" vertical="center" wrapText="1"/>
    </xf>
    <xf numFmtId="1" fontId="2" fillId="5" borderId="5" xfId="2" quotePrefix="1" applyNumberFormat="1" applyFill="1" applyBorder="1" applyAlignment="1">
      <alignment horizontal="center" vertical="center" wrapText="1"/>
    </xf>
    <xf numFmtId="1" fontId="2" fillId="8" borderId="5" xfId="2" applyNumberFormat="1" applyFill="1" applyBorder="1" applyAlignment="1">
      <alignment horizontal="center" vertical="center" wrapText="1"/>
    </xf>
    <xf numFmtId="0" fontId="20" fillId="0" borderId="0" xfId="0" applyFont="1"/>
    <xf numFmtId="0" fontId="20" fillId="0" borderId="21" xfId="0" applyFont="1" applyBorder="1"/>
    <xf numFmtId="0" fontId="20" fillId="0" borderId="23" xfId="0" applyFont="1" applyBorder="1"/>
    <xf numFmtId="0" fontId="20" fillId="0" borderId="22" xfId="0" applyFont="1" applyBorder="1"/>
    <xf numFmtId="0" fontId="18" fillId="9" borderId="8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9" fillId="9" borderId="2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2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0" fillId="6" borderId="6" xfId="2" applyFont="1" applyFill="1" applyBorder="1" applyAlignment="1">
      <alignment horizontal="left" vertical="center" wrapText="1"/>
    </xf>
    <xf numFmtId="0" fontId="10" fillId="6" borderId="7" xfId="2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0" fillId="0" borderId="30" xfId="0" applyBorder="1" applyAlignment="1"/>
    <xf numFmtId="0" fontId="0" fillId="0" borderId="31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2" xfId="0" applyBorder="1" applyAlignment="1"/>
  </cellXfs>
  <cellStyles count="10"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9" builtinId="8"/>
    <cellStyle name="Normal" xfId="0" builtinId="0" customBuiltin="1"/>
    <cellStyle name="Normal 2" xfId="1" xr:uid="{3BC9F2CF-8901-4C70-95BB-124ECC97EC00}"/>
    <cellStyle name="Normal 2 2" xfId="2" xr:uid="{56E6692E-1E4C-4661-A89E-345772A97718}"/>
    <cellStyle name="Title" xfId="3" builtinId="15" customBuiltin="1"/>
    <cellStyle name="Total" xfId="8" builtinId="25" customBuiltin="1"/>
  </cellStyles>
  <dxfs count="0"/>
  <tableStyles count="0" defaultTableStyle="TableStyleMedium2" defaultPivotStyle="PivotStyleLight16"/>
  <colors>
    <mruColors>
      <color rgb="FFFFFF99"/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14</xdr:row>
      <xdr:rowOff>180975</xdr:rowOff>
    </xdr:from>
    <xdr:to>
      <xdr:col>12</xdr:col>
      <xdr:colOff>523875</xdr:colOff>
      <xdr:row>16</xdr:row>
      <xdr:rowOff>66675</xdr:rowOff>
    </xdr:to>
    <xdr:sp macro="" textlink="">
      <xdr:nvSpPr>
        <xdr:cNvPr id="2" name="Arrow: Striped Right 1">
          <a:extLst>
            <a:ext uri="{FF2B5EF4-FFF2-40B4-BE49-F238E27FC236}">
              <a16:creationId xmlns:a16="http://schemas.microsoft.com/office/drawing/2014/main" id="{78F15888-BF6B-4A27-AFEB-ACF4BE358430}"/>
            </a:ext>
          </a:extLst>
        </xdr:cNvPr>
        <xdr:cNvSpPr/>
      </xdr:nvSpPr>
      <xdr:spPr>
        <a:xfrm>
          <a:off x="10407650" y="2930525"/>
          <a:ext cx="438150" cy="247650"/>
        </a:xfrm>
        <a:prstGeom prst="strip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66675</xdr:colOff>
      <xdr:row>14</xdr:row>
      <xdr:rowOff>104775</xdr:rowOff>
    </xdr:from>
    <xdr:to>
      <xdr:col>7</xdr:col>
      <xdr:colOff>581025</xdr:colOff>
      <xdr:row>16</xdr:row>
      <xdr:rowOff>180975</xdr:rowOff>
    </xdr:to>
    <xdr:sp macro="" textlink="">
      <xdr:nvSpPr>
        <xdr:cNvPr id="3" name="Multiplication Sign 2">
          <a:extLst>
            <a:ext uri="{FF2B5EF4-FFF2-40B4-BE49-F238E27FC236}">
              <a16:creationId xmlns:a16="http://schemas.microsoft.com/office/drawing/2014/main" id="{4743A330-A567-4629-9561-20538B877019}"/>
            </a:ext>
          </a:extLst>
        </xdr:cNvPr>
        <xdr:cNvSpPr/>
      </xdr:nvSpPr>
      <xdr:spPr>
        <a:xfrm>
          <a:off x="6940550" y="2854325"/>
          <a:ext cx="514350" cy="438150"/>
        </a:xfrm>
        <a:prstGeom prst="mathMultiply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419100</xdr:colOff>
      <xdr:row>27</xdr:row>
      <xdr:rowOff>104775</xdr:rowOff>
    </xdr:from>
    <xdr:to>
      <xdr:col>22</xdr:col>
      <xdr:colOff>229297</xdr:colOff>
      <xdr:row>30</xdr:row>
      <xdr:rowOff>45861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14C461-536F-682D-7687-5078A0B72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21400" y="6019800"/>
          <a:ext cx="4991797" cy="1000265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123824</xdr:colOff>
      <xdr:row>33</xdr:row>
      <xdr:rowOff>69333</xdr:rowOff>
    </xdr:from>
    <xdr:to>
      <xdr:col>20</xdr:col>
      <xdr:colOff>259773</xdr:colOff>
      <xdr:row>45</xdr:row>
      <xdr:rowOff>47257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54F3855-ADA0-B2CE-2133-61DF0C6A0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39779" y="8364742"/>
          <a:ext cx="6786130" cy="65415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11304</xdr:colOff>
      <xdr:row>11</xdr:row>
      <xdr:rowOff>86571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A13CAA-2EEC-8820-0BCF-7A9FB2BB8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5759470" cy="20249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14654</xdr:colOff>
      <xdr:row>0</xdr:row>
      <xdr:rowOff>24424</xdr:rowOff>
    </xdr:from>
    <xdr:to>
      <xdr:col>7</xdr:col>
      <xdr:colOff>532304</xdr:colOff>
      <xdr:row>16</xdr:row>
      <xdr:rowOff>136770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D99F72-75DC-E722-0F44-37CF140FF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192" y="24424"/>
          <a:ext cx="6188689" cy="2925884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419100</xdr:colOff>
      <xdr:row>19</xdr:row>
      <xdr:rowOff>120105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1927BB-5B2A-7D30-15E1-A9C6E97D6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414433" cy="3498304"/>
        </a:xfrm>
        <a:prstGeom prst="rect">
          <a:avLst/>
        </a:prstGeom>
        <a:ln w="19050">
          <a:solidFill>
            <a:schemeClr val="accent3">
              <a:lumMod val="60000"/>
              <a:lumOff val="40000"/>
            </a:schemeClr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43543</xdr:colOff>
      <xdr:row>17</xdr:row>
      <xdr:rowOff>149972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4A922D-502D-2C4E-86F9-C088C7DB6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66343" cy="3172572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19050</xdr:rowOff>
    </xdr:from>
    <xdr:to>
      <xdr:col>5</xdr:col>
      <xdr:colOff>371475</xdr:colOff>
      <xdr:row>19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48F68-AA51-40C1-804E-9DED27C13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19050"/>
          <a:ext cx="4248150" cy="3333750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 editAs="oneCell">
    <xdr:from>
      <xdr:col>10</xdr:col>
      <xdr:colOff>352425</xdr:colOff>
      <xdr:row>0</xdr:row>
      <xdr:rowOff>6350</xdr:rowOff>
    </xdr:from>
    <xdr:to>
      <xdr:col>15</xdr:col>
      <xdr:colOff>742950</xdr:colOff>
      <xdr:row>19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E3C183-C847-482B-BB9B-CE1A8C045917}"/>
            </a:ext>
            <a:ext uri="{147F2762-F138-4A5C-976F-8EAC2B608ADB}">
              <a16:predDERef xmlns:a16="http://schemas.microsoft.com/office/drawing/2014/main" pred="{F9248F68-AA51-40C1-804E-9DED27C13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6350"/>
          <a:ext cx="4248150" cy="347027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 editAs="oneCell">
    <xdr:from>
      <xdr:col>0</xdr:col>
      <xdr:colOff>658813</xdr:colOff>
      <xdr:row>67</xdr:row>
      <xdr:rowOff>127001</xdr:rowOff>
    </xdr:from>
    <xdr:to>
      <xdr:col>7</xdr:col>
      <xdr:colOff>439020</xdr:colOff>
      <xdr:row>102</xdr:row>
      <xdr:rowOff>133291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BD6318-6252-4AAB-A0B4-6C98BFD06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5638" y="12801601"/>
          <a:ext cx="5990873" cy="63435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ivia Machado De Almeida" id="{C816BB99-5460-4D2F-BBA3-50CE9B25B516}" userId="S::Livia.MachadoDeAlmeida@arup.com::94f0206c-d49f-4a9a-95e6-1e4c21f9f696" providerId="AD"/>
</personList>
</file>

<file path=xl/theme/theme1.xml><?xml version="1.0" encoding="utf-8"?>
<a:theme xmlns:a="http://schemas.openxmlformats.org/drawingml/2006/main" name="Office Theme">
  <a:themeElements>
    <a:clrScheme name="Arup">
      <a:dk1>
        <a:srgbClr val="000000"/>
      </a:dk1>
      <a:lt1>
        <a:srgbClr val="FFFFFF"/>
      </a:lt1>
      <a:dk2>
        <a:srgbClr val="E61E28"/>
      </a:dk2>
      <a:lt2>
        <a:srgbClr val="FFFFFF"/>
      </a:lt2>
      <a:accent1>
        <a:srgbClr val="E61E28"/>
      </a:accent1>
      <a:accent2>
        <a:srgbClr val="7D4196"/>
      </a:accent2>
      <a:accent3>
        <a:srgbClr val="005AAA"/>
      </a:accent3>
      <a:accent4>
        <a:srgbClr val="32A4A0"/>
      </a:accent4>
      <a:accent5>
        <a:srgbClr val="C83C96"/>
      </a:accent5>
      <a:accent6>
        <a:srgbClr val="4BA046"/>
      </a:accent6>
      <a:hlink>
        <a:srgbClr val="606062"/>
      </a:hlink>
      <a:folHlink>
        <a:srgbClr val="C9C9CA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0" dT="2025-10-17T15:09:08.21" personId="{C816BB99-5460-4D2F-BBA3-50CE9B25B516}" id="{6F6B93A9-CD9A-4F29-89B0-C1F0D42D689D}">
    <text>Seems like this is ionized ammonia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692B0A4-A90A-4BBD-9E56-039AC1307E61}">
  <we:reference id="919dff7a-7253-4f9d-997f-8e0132e05c0f" version="1.1.0.1" store="EXCatalog" storeType="EXCatalog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https://www.irishstatutebook.ie/eli/2009/si/272/made/en/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hyperlink" Target="../../../../../:b:/p/kevin_barry/EY87ZNTbbpNHhY4f3bY20vMBQJsso8uhuYdHJYA3qe6H7Q?xsdata=MDV8MDJ8TGl2aWEuTWFjaGFkb0RlQWxtZWlkYUBhcnVwLmNvbXxkYWMxOWI1ZDczNGM0ZjgyMWY3NjA4ZGUxMTNjMGVmY3w0YWU0OGI0MTAxMzc0NTk5ODY2MWZjNjQxZmU3N2JlYXwwfDB8NjM4OTY3MTQ2ODA2MzMzMTQ1fFVua25vd258VFdGcGJHWnNiM2Q4ZXlKRmJYQjBlVTFoY0draU9uUnlkV1VzSWxZaU9pSXdMakF1TURBd01DSXNJbEFpT2lKWGFXNHpNaUlzSWtGT0lqb2lUV0ZwYkNJc0lsZFVJam95ZlE9PXwwfHx8&amp;sdata=dTJxYitpVXFwZ2xOYWZZUGNUWGNoVGpaZFo2OG12T2xVbVdGWC9vODBVYz0%3d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0588-B360-4EF3-81F7-597A018EE644}">
  <dimension ref="A1:T36"/>
  <sheetViews>
    <sheetView workbookViewId="0">
      <selection activeCell="P39" sqref="P39"/>
    </sheetView>
  </sheetViews>
  <sheetFormatPr defaultRowHeight="14.1"/>
  <cols>
    <col min="1" max="1" width="23.625" customWidth="1"/>
  </cols>
  <sheetData>
    <row r="1" spans="1:20" ht="14.45" thickBot="1">
      <c r="A1" s="112"/>
      <c r="B1" s="112"/>
      <c r="C1" s="112"/>
      <c r="D1" s="113" t="s">
        <v>0</v>
      </c>
      <c r="E1" s="115">
        <v>120</v>
      </c>
      <c r="F1" s="114" t="s">
        <v>1</v>
      </c>
      <c r="G1" s="112"/>
      <c r="H1" s="112"/>
      <c r="I1" s="113" t="s">
        <v>0</v>
      </c>
      <c r="J1" s="115">
        <v>23.4</v>
      </c>
      <c r="K1" s="114" t="s">
        <v>1</v>
      </c>
      <c r="L1" s="112"/>
      <c r="M1" s="112"/>
      <c r="N1" s="113" t="s">
        <v>0</v>
      </c>
      <c r="O1" s="115">
        <f>E1+J1</f>
        <v>143.4</v>
      </c>
      <c r="P1" s="114" t="s">
        <v>1</v>
      </c>
      <c r="Q1" s="112"/>
    </row>
    <row r="2" spans="1:20" ht="14.45" thickBot="1"/>
    <row r="3" spans="1:20" ht="18.600000000000001">
      <c r="D3" s="116" t="s">
        <v>2</v>
      </c>
      <c r="E3" s="117"/>
      <c r="F3" s="117"/>
      <c r="G3" s="118"/>
      <c r="H3" s="41"/>
      <c r="I3" s="116" t="s">
        <v>3</v>
      </c>
      <c r="J3" s="117"/>
      <c r="K3" s="117"/>
      <c r="L3" s="118"/>
      <c r="M3" s="41"/>
      <c r="N3" s="119" t="s">
        <v>4</v>
      </c>
      <c r="O3" s="120"/>
      <c r="P3" s="120"/>
      <c r="Q3" s="121"/>
    </row>
    <row r="4" spans="1:20">
      <c r="D4" s="122" t="s">
        <v>5</v>
      </c>
      <c r="E4" s="123"/>
      <c r="F4" s="122" t="s">
        <v>6</v>
      </c>
      <c r="G4" s="123"/>
      <c r="H4" s="39"/>
      <c r="I4" s="122" t="s">
        <v>5</v>
      </c>
      <c r="J4" s="123"/>
      <c r="K4" s="122" t="s">
        <v>6</v>
      </c>
      <c r="L4" s="123"/>
      <c r="M4" s="39"/>
      <c r="N4" s="124" t="s">
        <v>5</v>
      </c>
      <c r="O4" s="123"/>
      <c r="P4" s="122" t="s">
        <v>6</v>
      </c>
      <c r="Q4" s="125"/>
    </row>
    <row r="5" spans="1:20">
      <c r="A5" s="58" t="s">
        <v>7</v>
      </c>
      <c r="B5" s="65" t="s">
        <v>8</v>
      </c>
      <c r="C5" s="44"/>
      <c r="D5" s="45" t="s">
        <v>9</v>
      </c>
      <c r="E5" s="69">
        <v>50</v>
      </c>
      <c r="F5" s="45" t="s">
        <v>10</v>
      </c>
      <c r="G5" s="46">
        <f t="shared" ref="G5:G16" si="0">E5*$E$1</f>
        <v>6000</v>
      </c>
      <c r="H5" s="39"/>
      <c r="I5" s="45" t="s">
        <v>9</v>
      </c>
      <c r="J5" s="110">
        <v>0</v>
      </c>
      <c r="K5" s="45" t="s">
        <v>10</v>
      </c>
      <c r="L5" s="46">
        <f>J5*$J$1</f>
        <v>0</v>
      </c>
      <c r="M5" s="39"/>
      <c r="N5" s="47" t="s">
        <v>9</v>
      </c>
      <c r="O5" s="105">
        <f>Q5/$O$1</f>
        <v>41.84100418410042</v>
      </c>
      <c r="P5" s="45" t="s">
        <v>10</v>
      </c>
      <c r="Q5" s="48">
        <f>G5+L5</f>
        <v>6000</v>
      </c>
    </row>
    <row r="6" spans="1:20">
      <c r="A6" s="58" t="s">
        <v>11</v>
      </c>
      <c r="B6" s="65" t="s">
        <v>12</v>
      </c>
      <c r="C6" s="44"/>
      <c r="D6" s="45" t="s">
        <v>9</v>
      </c>
      <c r="E6" s="69">
        <v>150</v>
      </c>
      <c r="F6" s="45" t="s">
        <v>10</v>
      </c>
      <c r="G6" s="46">
        <f t="shared" si="0"/>
        <v>18000</v>
      </c>
      <c r="H6" s="39"/>
      <c r="I6" s="45" t="s">
        <v>9</v>
      </c>
      <c r="J6" s="110">
        <v>0</v>
      </c>
      <c r="K6" s="45" t="s">
        <v>10</v>
      </c>
      <c r="L6" s="46">
        <f t="shared" ref="L6:L16" si="1">J6*$J$1</f>
        <v>0</v>
      </c>
      <c r="M6" s="39"/>
      <c r="N6" s="47" t="s">
        <v>9</v>
      </c>
      <c r="O6" s="105">
        <f t="shared" ref="O6:O16" si="2">Q6/$O$1</f>
        <v>125.52301255230125</v>
      </c>
      <c r="P6" s="45" t="s">
        <v>10</v>
      </c>
      <c r="Q6" s="48">
        <f t="shared" ref="Q6:Q27" si="3">G6+L6</f>
        <v>18000</v>
      </c>
    </row>
    <row r="7" spans="1:20">
      <c r="A7" s="58" t="s">
        <v>13</v>
      </c>
      <c r="B7" s="43" t="s">
        <v>14</v>
      </c>
      <c r="C7" s="44"/>
      <c r="D7" s="45" t="s">
        <v>9</v>
      </c>
      <c r="E7" s="69">
        <v>30</v>
      </c>
      <c r="F7" s="45" t="s">
        <v>10</v>
      </c>
      <c r="G7" s="46">
        <f t="shared" si="0"/>
        <v>3600</v>
      </c>
      <c r="H7" s="39"/>
      <c r="I7" s="45" t="s">
        <v>9</v>
      </c>
      <c r="J7" s="110">
        <v>10</v>
      </c>
      <c r="K7" s="45" t="s">
        <v>10</v>
      </c>
      <c r="L7" s="49">
        <f t="shared" si="1"/>
        <v>234</v>
      </c>
      <c r="M7" s="39"/>
      <c r="N7" s="47" t="s">
        <v>9</v>
      </c>
      <c r="O7" s="105">
        <f t="shared" si="2"/>
        <v>26.736401673640167</v>
      </c>
      <c r="P7" s="45" t="s">
        <v>10</v>
      </c>
      <c r="Q7" s="48">
        <f t="shared" si="3"/>
        <v>3834</v>
      </c>
    </row>
    <row r="8" spans="1:20">
      <c r="A8" s="42" t="s">
        <v>15</v>
      </c>
      <c r="B8" s="43" t="s">
        <v>16</v>
      </c>
      <c r="C8" s="44"/>
      <c r="D8" s="45" t="s">
        <v>9</v>
      </c>
      <c r="E8" s="67">
        <f>629/2.49</f>
        <v>252.61044176706824</v>
      </c>
      <c r="F8" s="45" t="s">
        <v>10</v>
      </c>
      <c r="G8" s="49">
        <f t="shared" si="0"/>
        <v>30313.25301204819</v>
      </c>
      <c r="H8" s="39"/>
      <c r="I8" s="45" t="s">
        <v>9</v>
      </c>
      <c r="J8" s="67">
        <v>371</v>
      </c>
      <c r="K8" s="45" t="s">
        <v>10</v>
      </c>
      <c r="L8" s="49">
        <f t="shared" si="1"/>
        <v>8681.4</v>
      </c>
      <c r="M8" s="39"/>
      <c r="N8" s="47" t="s">
        <v>9</v>
      </c>
      <c r="O8" s="105">
        <f t="shared" si="2"/>
        <v>271.92923997244202</v>
      </c>
      <c r="P8" s="45" t="s">
        <v>10</v>
      </c>
      <c r="Q8" s="50">
        <f t="shared" si="3"/>
        <v>38994.653012048191</v>
      </c>
    </row>
    <row r="9" spans="1:20">
      <c r="A9" s="42" t="s">
        <v>17</v>
      </c>
      <c r="B9" s="43" t="s">
        <v>18</v>
      </c>
      <c r="C9" s="44"/>
      <c r="D9" s="45" t="s">
        <v>9</v>
      </c>
      <c r="E9" s="67">
        <f>240/4.12</f>
        <v>58.252427184466015</v>
      </c>
      <c r="F9" s="45" t="s">
        <v>10</v>
      </c>
      <c r="G9" s="49">
        <f t="shared" si="0"/>
        <v>6990.2912621359219</v>
      </c>
      <c r="H9" s="39"/>
      <c r="I9" s="45" t="s">
        <v>9</v>
      </c>
      <c r="J9" s="67">
        <v>96</v>
      </c>
      <c r="K9" s="45" t="s">
        <v>10</v>
      </c>
      <c r="L9" s="49">
        <f t="shared" si="1"/>
        <v>2246.3999999999996</v>
      </c>
      <c r="M9" s="39"/>
      <c r="N9" s="47" t="s">
        <v>9</v>
      </c>
      <c r="O9" s="105">
        <f>Q9/$O$1</f>
        <v>64.412072957712155</v>
      </c>
      <c r="P9" s="45" t="s">
        <v>10</v>
      </c>
      <c r="Q9" s="50">
        <f t="shared" si="3"/>
        <v>9236.6912621359224</v>
      </c>
    </row>
    <row r="10" spans="1:20">
      <c r="A10" s="42" t="s">
        <v>19</v>
      </c>
      <c r="B10" s="43" t="s">
        <v>20</v>
      </c>
      <c r="C10" s="44"/>
      <c r="D10" s="45" t="s">
        <v>9</v>
      </c>
      <c r="E10" s="68">
        <v>2.75</v>
      </c>
      <c r="F10" s="45" t="s">
        <v>10</v>
      </c>
      <c r="G10" s="46">
        <f t="shared" si="0"/>
        <v>330</v>
      </c>
      <c r="H10" s="39"/>
      <c r="I10" s="45" t="s">
        <v>9</v>
      </c>
      <c r="J10" s="67">
        <v>0</v>
      </c>
      <c r="K10" s="45" t="s">
        <v>10</v>
      </c>
      <c r="L10" s="49">
        <f t="shared" si="1"/>
        <v>0</v>
      </c>
      <c r="M10" s="39"/>
      <c r="N10" s="47" t="s">
        <v>9</v>
      </c>
      <c r="O10" s="105">
        <f t="shared" si="2"/>
        <v>2.3012552301255229</v>
      </c>
      <c r="P10" s="45" t="s">
        <v>10</v>
      </c>
      <c r="Q10" s="48">
        <f t="shared" si="3"/>
        <v>330</v>
      </c>
    </row>
    <row r="11" spans="1:20">
      <c r="A11" s="42" t="s">
        <v>21</v>
      </c>
      <c r="B11" s="43" t="s">
        <v>22</v>
      </c>
      <c r="C11" s="44"/>
      <c r="D11" s="45" t="s">
        <v>9</v>
      </c>
      <c r="E11" s="108">
        <v>0.3</v>
      </c>
      <c r="F11" s="45" t="s">
        <v>10</v>
      </c>
      <c r="G11" s="46">
        <f t="shared" si="0"/>
        <v>36</v>
      </c>
      <c r="H11" s="39"/>
      <c r="I11" s="45" t="s">
        <v>9</v>
      </c>
      <c r="J11" s="67">
        <v>0</v>
      </c>
      <c r="K11" s="45" t="s">
        <v>10</v>
      </c>
      <c r="L11" s="49">
        <f t="shared" si="1"/>
        <v>0</v>
      </c>
      <c r="M11" s="39"/>
      <c r="N11" s="47" t="s">
        <v>9</v>
      </c>
      <c r="O11" s="105">
        <f t="shared" si="2"/>
        <v>0.2510460251046025</v>
      </c>
      <c r="P11" s="45" t="s">
        <v>10</v>
      </c>
      <c r="Q11" s="48">
        <f t="shared" si="3"/>
        <v>36</v>
      </c>
      <c r="T11" s="6"/>
    </row>
    <row r="12" spans="1:20">
      <c r="A12" s="42" t="s">
        <v>23</v>
      </c>
      <c r="B12" s="63" t="s">
        <v>24</v>
      </c>
      <c r="C12" s="44"/>
      <c r="D12" s="45" t="s">
        <v>9</v>
      </c>
      <c r="E12" s="68">
        <v>221</v>
      </c>
      <c r="F12" s="45" t="s">
        <v>10</v>
      </c>
      <c r="G12" s="46">
        <f t="shared" si="0"/>
        <v>26520</v>
      </c>
      <c r="H12" s="39"/>
      <c r="I12" s="45" t="s">
        <v>9</v>
      </c>
      <c r="J12" s="67">
        <v>372</v>
      </c>
      <c r="K12" s="45" t="s">
        <v>10</v>
      </c>
      <c r="L12" s="49">
        <f t="shared" si="1"/>
        <v>8704.7999999999993</v>
      </c>
      <c r="M12" s="39"/>
      <c r="N12" s="47" t="s">
        <v>9</v>
      </c>
      <c r="O12" s="105">
        <f t="shared" si="2"/>
        <v>245.64016736401675</v>
      </c>
      <c r="P12" s="45" t="s">
        <v>10</v>
      </c>
      <c r="Q12" s="48">
        <f t="shared" si="3"/>
        <v>35224.800000000003</v>
      </c>
      <c r="T12" s="6"/>
    </row>
    <row r="13" spans="1:20">
      <c r="A13" s="42" t="s">
        <v>25</v>
      </c>
      <c r="B13" s="43" t="s">
        <v>26</v>
      </c>
      <c r="C13" s="44"/>
      <c r="D13" s="45" t="s">
        <v>9</v>
      </c>
      <c r="E13" s="68">
        <v>493</v>
      </c>
      <c r="F13" s="45" t="s">
        <v>10</v>
      </c>
      <c r="G13" s="46">
        <f t="shared" si="0"/>
        <v>59160</v>
      </c>
      <c r="H13" s="39"/>
      <c r="I13" s="45" t="s">
        <v>9</v>
      </c>
      <c r="J13" s="67">
        <v>769</v>
      </c>
      <c r="K13" s="45" t="s">
        <v>10</v>
      </c>
      <c r="L13" s="49">
        <f t="shared" si="1"/>
        <v>17994.599999999999</v>
      </c>
      <c r="M13" s="39"/>
      <c r="N13" s="47" t="s">
        <v>9</v>
      </c>
      <c r="O13" s="105">
        <f t="shared" si="2"/>
        <v>538.03765690376576</v>
      </c>
      <c r="P13" s="45" t="s">
        <v>10</v>
      </c>
      <c r="Q13" s="48">
        <f t="shared" si="3"/>
        <v>77154.600000000006</v>
      </c>
      <c r="T13" s="6"/>
    </row>
    <row r="14" spans="1:20">
      <c r="A14" s="42" t="s">
        <v>27</v>
      </c>
      <c r="B14" s="43" t="s">
        <v>28</v>
      </c>
      <c r="C14" s="44"/>
      <c r="D14" s="45" t="s">
        <v>9</v>
      </c>
      <c r="E14" s="68">
        <v>7</v>
      </c>
      <c r="F14" s="45" t="s">
        <v>10</v>
      </c>
      <c r="G14" s="46">
        <f t="shared" si="0"/>
        <v>840</v>
      </c>
      <c r="H14" s="39"/>
      <c r="I14" s="45" t="s">
        <v>9</v>
      </c>
      <c r="J14" s="67">
        <v>0</v>
      </c>
      <c r="K14" s="45" t="s">
        <v>10</v>
      </c>
      <c r="L14" s="49">
        <f t="shared" si="1"/>
        <v>0</v>
      </c>
      <c r="M14" s="39"/>
      <c r="N14" s="47" t="s">
        <v>9</v>
      </c>
      <c r="O14" s="105">
        <f t="shared" si="2"/>
        <v>5.8577405857740583</v>
      </c>
      <c r="P14" s="45" t="s">
        <v>10</v>
      </c>
      <c r="Q14" s="48">
        <f t="shared" si="3"/>
        <v>840</v>
      </c>
      <c r="T14" s="6"/>
    </row>
    <row r="15" spans="1:20">
      <c r="A15" s="42" t="s">
        <v>29</v>
      </c>
      <c r="B15" s="43" t="s">
        <v>30</v>
      </c>
      <c r="C15" s="44"/>
      <c r="D15" s="45" t="s">
        <v>9</v>
      </c>
      <c r="E15" s="68">
        <v>131</v>
      </c>
      <c r="F15" s="45" t="s">
        <v>10</v>
      </c>
      <c r="G15" s="46">
        <f t="shared" si="0"/>
        <v>15720</v>
      </c>
      <c r="H15" s="39"/>
      <c r="I15" s="45" t="s">
        <v>9</v>
      </c>
      <c r="J15" s="67">
        <v>156</v>
      </c>
      <c r="K15" s="45" t="s">
        <v>10</v>
      </c>
      <c r="L15" s="49">
        <f t="shared" si="1"/>
        <v>3650.3999999999996</v>
      </c>
      <c r="M15" s="39"/>
      <c r="N15" s="47" t="s">
        <v>9</v>
      </c>
      <c r="O15" s="105">
        <f t="shared" si="2"/>
        <v>135.07949790794979</v>
      </c>
      <c r="P15" s="45" t="s">
        <v>10</v>
      </c>
      <c r="Q15" s="48">
        <f t="shared" si="3"/>
        <v>19370.400000000001</v>
      </c>
      <c r="T15" s="6"/>
    </row>
    <row r="16" spans="1:20">
      <c r="A16" s="58" t="s">
        <v>31</v>
      </c>
      <c r="B16" s="63" t="s">
        <v>32</v>
      </c>
      <c r="C16" s="44"/>
      <c r="D16" s="45" t="s">
        <v>9</v>
      </c>
      <c r="E16" s="108">
        <v>1.4</v>
      </c>
      <c r="F16" s="45" t="s">
        <v>10</v>
      </c>
      <c r="G16" s="46">
        <f t="shared" si="0"/>
        <v>168</v>
      </c>
      <c r="H16" s="39"/>
      <c r="I16" s="45" t="s">
        <v>9</v>
      </c>
      <c r="J16" s="67">
        <v>2</v>
      </c>
      <c r="K16" s="45" t="s">
        <v>10</v>
      </c>
      <c r="L16" s="49">
        <f t="shared" si="1"/>
        <v>46.8</v>
      </c>
      <c r="M16" s="39"/>
      <c r="N16" s="47" t="s">
        <v>9</v>
      </c>
      <c r="O16" s="105">
        <f t="shared" si="2"/>
        <v>1.497907949790795</v>
      </c>
      <c r="P16" s="45" t="s">
        <v>10</v>
      </c>
      <c r="Q16" s="48">
        <f t="shared" si="3"/>
        <v>214.8</v>
      </c>
      <c r="T16" s="6"/>
    </row>
    <row r="17" spans="1:20">
      <c r="A17" s="58" t="s">
        <v>33</v>
      </c>
      <c r="B17" s="63" t="s">
        <v>34</v>
      </c>
      <c r="C17" s="44"/>
      <c r="D17" s="45" t="s">
        <v>9</v>
      </c>
      <c r="E17" s="109" t="s">
        <v>35</v>
      </c>
      <c r="F17" s="45" t="s">
        <v>10</v>
      </c>
      <c r="G17" s="51" t="s">
        <v>35</v>
      </c>
      <c r="H17" s="39"/>
      <c r="I17" s="45" t="s">
        <v>9</v>
      </c>
      <c r="J17" s="111" t="s">
        <v>35</v>
      </c>
      <c r="K17" s="45" t="s">
        <v>10</v>
      </c>
      <c r="L17" s="51" t="s">
        <v>35</v>
      </c>
      <c r="M17" s="39"/>
      <c r="N17" s="47" t="s">
        <v>9</v>
      </c>
      <c r="O17" s="106" t="s">
        <v>35</v>
      </c>
      <c r="P17" s="45" t="s">
        <v>10</v>
      </c>
      <c r="Q17" s="52" t="s">
        <v>35</v>
      </c>
      <c r="T17" s="6"/>
    </row>
    <row r="18" spans="1:20">
      <c r="A18" s="58" t="s">
        <v>36</v>
      </c>
      <c r="B18" s="63" t="s">
        <v>37</v>
      </c>
      <c r="C18" s="44"/>
      <c r="D18" s="45" t="s">
        <v>9</v>
      </c>
      <c r="E18" s="51" t="s">
        <v>35</v>
      </c>
      <c r="F18" s="45" t="s">
        <v>10</v>
      </c>
      <c r="G18" s="51" t="s">
        <v>35</v>
      </c>
      <c r="H18" s="39"/>
      <c r="I18" s="45" t="s">
        <v>9</v>
      </c>
      <c r="J18" s="111" t="s">
        <v>35</v>
      </c>
      <c r="K18" s="45" t="s">
        <v>10</v>
      </c>
      <c r="L18" s="51" t="s">
        <v>35</v>
      </c>
      <c r="M18" s="39"/>
      <c r="N18" s="47" t="s">
        <v>9</v>
      </c>
      <c r="O18" s="106" t="s">
        <v>35</v>
      </c>
      <c r="P18" s="45" t="s">
        <v>10</v>
      </c>
      <c r="Q18" s="52" t="s">
        <v>35</v>
      </c>
      <c r="T18" s="6"/>
    </row>
    <row r="19" spans="1:20">
      <c r="A19" s="58" t="s">
        <v>38</v>
      </c>
      <c r="B19" s="43" t="s">
        <v>39</v>
      </c>
      <c r="C19" s="44"/>
      <c r="D19" s="45" t="s">
        <v>40</v>
      </c>
      <c r="E19" s="51" t="s">
        <v>35</v>
      </c>
      <c r="F19" s="45" t="s">
        <v>10</v>
      </c>
      <c r="G19" s="51" t="s">
        <v>35</v>
      </c>
      <c r="H19" s="39"/>
      <c r="I19" s="45" t="s">
        <v>40</v>
      </c>
      <c r="J19" s="111" t="s">
        <v>35</v>
      </c>
      <c r="K19" s="45" t="s">
        <v>10</v>
      </c>
      <c r="L19" s="51" t="s">
        <v>35</v>
      </c>
      <c r="M19" s="39"/>
      <c r="N19" s="47" t="s">
        <v>40</v>
      </c>
      <c r="O19" s="106" t="s">
        <v>35</v>
      </c>
      <c r="P19" s="45" t="s">
        <v>10</v>
      </c>
      <c r="Q19" s="52" t="s">
        <v>35</v>
      </c>
      <c r="T19" s="6"/>
    </row>
    <row r="20" spans="1:20">
      <c r="A20" s="58" t="s">
        <v>41</v>
      </c>
      <c r="B20" s="43" t="s">
        <v>42</v>
      </c>
      <c r="C20" s="44"/>
      <c r="D20" s="45" t="s">
        <v>40</v>
      </c>
      <c r="E20" s="68">
        <v>0.34</v>
      </c>
      <c r="F20" s="45" t="s">
        <v>10</v>
      </c>
      <c r="G20" s="53">
        <f>E20*$E$1/1000</f>
        <v>4.0800000000000003E-2</v>
      </c>
      <c r="H20" s="39"/>
      <c r="I20" s="45" t="s">
        <v>40</v>
      </c>
      <c r="J20" s="111" t="s">
        <v>35</v>
      </c>
      <c r="K20" s="45" t="s">
        <v>10</v>
      </c>
      <c r="L20" s="51" t="s">
        <v>35</v>
      </c>
      <c r="M20" s="39"/>
      <c r="N20" s="47" t="s">
        <v>40</v>
      </c>
      <c r="O20" s="105">
        <f>Q20/$O$1*1000</f>
        <v>0.28451882845188287</v>
      </c>
      <c r="P20" s="45" t="s">
        <v>10</v>
      </c>
      <c r="Q20" s="54">
        <f>G20</f>
        <v>4.0800000000000003E-2</v>
      </c>
      <c r="T20" s="6"/>
    </row>
    <row r="21" spans="1:20">
      <c r="A21" s="58" t="s">
        <v>43</v>
      </c>
      <c r="B21" s="43" t="s">
        <v>44</v>
      </c>
      <c r="C21" s="44"/>
      <c r="D21" s="45" t="s">
        <v>40</v>
      </c>
      <c r="E21" s="51">
        <v>7.7</v>
      </c>
      <c r="F21" s="45" t="s">
        <v>10</v>
      </c>
      <c r="G21" s="53">
        <f t="shared" ref="G21:G24" si="4">E21*$E$1/1000</f>
        <v>0.92400000000000004</v>
      </c>
      <c r="H21" s="39"/>
      <c r="I21" s="45" t="s">
        <v>40</v>
      </c>
      <c r="J21" s="111" t="s">
        <v>35</v>
      </c>
      <c r="K21" s="45" t="s">
        <v>10</v>
      </c>
      <c r="L21" s="51" t="s">
        <v>35</v>
      </c>
      <c r="M21" s="39"/>
      <c r="N21" s="47" t="s">
        <v>40</v>
      </c>
      <c r="O21" s="105">
        <f t="shared" ref="O21:O24" si="5">Q21/$O$1*1000</f>
        <v>6.4435146443514641</v>
      </c>
      <c r="P21" s="45" t="s">
        <v>10</v>
      </c>
      <c r="Q21" s="54">
        <f t="shared" ref="Q21:Q25" si="6">G21</f>
        <v>0.92400000000000004</v>
      </c>
      <c r="T21" s="6"/>
    </row>
    <row r="22" spans="1:20">
      <c r="A22" s="58" t="s">
        <v>45</v>
      </c>
      <c r="B22" s="43" t="s">
        <v>46</v>
      </c>
      <c r="C22" s="44"/>
      <c r="D22" s="45" t="s">
        <v>40</v>
      </c>
      <c r="E22" s="51">
        <v>12.1</v>
      </c>
      <c r="F22" s="45" t="s">
        <v>10</v>
      </c>
      <c r="G22" s="53">
        <f t="shared" si="4"/>
        <v>1.452</v>
      </c>
      <c r="H22" s="39"/>
      <c r="I22" s="45" t="s">
        <v>40</v>
      </c>
      <c r="J22" s="111" t="s">
        <v>35</v>
      </c>
      <c r="K22" s="45" t="s">
        <v>10</v>
      </c>
      <c r="L22" s="51" t="s">
        <v>35</v>
      </c>
      <c r="M22" s="39"/>
      <c r="N22" s="47" t="s">
        <v>40</v>
      </c>
      <c r="O22" s="105">
        <f t="shared" si="5"/>
        <v>10.1255230125523</v>
      </c>
      <c r="P22" s="45" t="s">
        <v>10</v>
      </c>
      <c r="Q22" s="54">
        <f t="shared" si="6"/>
        <v>1.452</v>
      </c>
      <c r="T22" s="6"/>
    </row>
    <row r="23" spans="1:20">
      <c r="A23" s="58" t="s">
        <v>47</v>
      </c>
      <c r="B23" s="43" t="s">
        <v>48</v>
      </c>
      <c r="C23" s="44"/>
      <c r="D23" s="45" t="s">
        <v>40</v>
      </c>
      <c r="E23" s="51">
        <v>8.8000000000000007</v>
      </c>
      <c r="F23" s="45" t="s">
        <v>10</v>
      </c>
      <c r="G23" s="53">
        <f t="shared" si="4"/>
        <v>1.056</v>
      </c>
      <c r="H23" s="39"/>
      <c r="I23" s="45" t="s">
        <v>40</v>
      </c>
      <c r="J23" s="111" t="s">
        <v>35</v>
      </c>
      <c r="K23" s="45" t="s">
        <v>10</v>
      </c>
      <c r="L23" s="51" t="s">
        <v>35</v>
      </c>
      <c r="M23" s="39"/>
      <c r="N23" s="47" t="s">
        <v>40</v>
      </c>
      <c r="O23" s="105">
        <f t="shared" si="5"/>
        <v>7.3640167364016733</v>
      </c>
      <c r="P23" s="45" t="s">
        <v>10</v>
      </c>
      <c r="Q23" s="54">
        <f t="shared" si="6"/>
        <v>1.056</v>
      </c>
      <c r="T23" s="6"/>
    </row>
    <row r="24" spans="1:20">
      <c r="A24" s="58" t="s">
        <v>49</v>
      </c>
      <c r="B24" s="43" t="s">
        <v>50</v>
      </c>
      <c r="C24" s="44"/>
      <c r="D24" s="45" t="s">
        <v>40</v>
      </c>
      <c r="E24" s="68">
        <v>100</v>
      </c>
      <c r="F24" s="45" t="s">
        <v>10</v>
      </c>
      <c r="G24" s="49">
        <f t="shared" si="4"/>
        <v>12</v>
      </c>
      <c r="H24" s="39"/>
      <c r="I24" s="45" t="s">
        <v>40</v>
      </c>
      <c r="J24" s="111" t="s">
        <v>35</v>
      </c>
      <c r="K24" s="45" t="s">
        <v>10</v>
      </c>
      <c r="L24" s="51" t="s">
        <v>35</v>
      </c>
      <c r="M24" s="39"/>
      <c r="N24" s="47" t="s">
        <v>40</v>
      </c>
      <c r="O24" s="105">
        <f t="shared" si="5"/>
        <v>83.682008368200826</v>
      </c>
      <c r="P24" s="45" t="s">
        <v>10</v>
      </c>
      <c r="Q24" s="50">
        <f t="shared" si="6"/>
        <v>12</v>
      </c>
      <c r="T24" s="6"/>
    </row>
    <row r="25" spans="1:20">
      <c r="A25" s="58" t="s">
        <v>51</v>
      </c>
      <c r="B25" s="43" t="s">
        <v>52</v>
      </c>
      <c r="C25" s="44"/>
      <c r="D25" s="45" t="s">
        <v>40</v>
      </c>
      <c r="E25" s="69">
        <v>200</v>
      </c>
      <c r="F25" s="45" t="s">
        <v>10</v>
      </c>
      <c r="G25" s="49">
        <f>E25*$E$1</f>
        <v>24000</v>
      </c>
      <c r="H25" s="39"/>
      <c r="I25" s="45" t="s">
        <v>9</v>
      </c>
      <c r="J25" s="111" t="s">
        <v>35</v>
      </c>
      <c r="K25" s="45" t="s">
        <v>10</v>
      </c>
      <c r="L25" s="51" t="s">
        <v>35</v>
      </c>
      <c r="M25" s="39"/>
      <c r="N25" s="47" t="s">
        <v>9</v>
      </c>
      <c r="O25" s="105">
        <f t="shared" ref="O25" si="7">Q25/$O$1</f>
        <v>167.36401673640168</v>
      </c>
      <c r="P25" s="45" t="s">
        <v>10</v>
      </c>
      <c r="Q25" s="50">
        <f t="shared" si="6"/>
        <v>24000</v>
      </c>
      <c r="T25" s="6"/>
    </row>
    <row r="26" spans="1:20">
      <c r="A26" s="58" t="s">
        <v>53</v>
      </c>
      <c r="B26" s="43" t="s">
        <v>54</v>
      </c>
      <c r="C26" s="44"/>
      <c r="D26" s="45" t="s">
        <v>40</v>
      </c>
      <c r="E26" s="51" t="s">
        <v>35</v>
      </c>
      <c r="F26" s="45" t="s">
        <v>10</v>
      </c>
      <c r="G26" s="51" t="s">
        <v>35</v>
      </c>
      <c r="H26" s="39"/>
      <c r="I26" s="45" t="s">
        <v>40</v>
      </c>
      <c r="J26" s="111" t="s">
        <v>35</v>
      </c>
      <c r="K26" s="45" t="s">
        <v>10</v>
      </c>
      <c r="L26" s="51" t="s">
        <v>35</v>
      </c>
      <c r="M26" s="39"/>
      <c r="N26" s="47" t="s">
        <v>40</v>
      </c>
      <c r="O26" s="106" t="s">
        <v>35</v>
      </c>
      <c r="P26" s="45" t="s">
        <v>10</v>
      </c>
      <c r="Q26" s="52" t="s">
        <v>35</v>
      </c>
      <c r="T26" s="6"/>
    </row>
    <row r="27" spans="1:20">
      <c r="A27" s="58" t="s">
        <v>55</v>
      </c>
      <c r="B27" s="43" t="s">
        <v>56</v>
      </c>
      <c r="C27" s="44"/>
      <c r="D27" s="45" t="s">
        <v>9</v>
      </c>
      <c r="E27" s="70">
        <v>27</v>
      </c>
      <c r="F27" s="45" t="s">
        <v>10</v>
      </c>
      <c r="G27" s="46">
        <f t="shared" ref="G27:G28" si="8">E27*$E$1</f>
        <v>3240</v>
      </c>
      <c r="H27" s="39"/>
      <c r="I27" s="45" t="s">
        <v>9</v>
      </c>
      <c r="J27" s="111">
        <f>111*0.225</f>
        <v>24.975000000000001</v>
      </c>
      <c r="K27" s="45" t="s">
        <v>10</v>
      </c>
      <c r="L27" s="49">
        <f>J27*$J$1</f>
        <v>584.41499999999996</v>
      </c>
      <c r="M27" s="39"/>
      <c r="N27" s="47" t="s">
        <v>9</v>
      </c>
      <c r="O27" s="105">
        <f t="shared" ref="O27:O28" si="9">Q27/$O$1</f>
        <v>26.669560669456065</v>
      </c>
      <c r="P27" s="45" t="s">
        <v>10</v>
      </c>
      <c r="Q27" s="50">
        <f t="shared" si="3"/>
        <v>3824.415</v>
      </c>
      <c r="T27" s="6"/>
    </row>
    <row r="28" spans="1:20" ht="14.45" thickBot="1">
      <c r="A28" s="42" t="s">
        <v>57</v>
      </c>
      <c r="B28" s="43" t="s">
        <v>58</v>
      </c>
      <c r="C28" s="44"/>
      <c r="D28" s="45" t="s">
        <v>9</v>
      </c>
      <c r="E28" s="109">
        <v>4.5999999999999996</v>
      </c>
      <c r="F28" s="45" t="s">
        <v>10</v>
      </c>
      <c r="G28" s="46">
        <f t="shared" si="8"/>
        <v>552</v>
      </c>
      <c r="H28" s="39"/>
      <c r="I28" s="45" t="s">
        <v>9</v>
      </c>
      <c r="J28" s="111" t="s">
        <v>35</v>
      </c>
      <c r="K28" s="45" t="s">
        <v>10</v>
      </c>
      <c r="L28" s="51" t="s">
        <v>35</v>
      </c>
      <c r="M28" s="39"/>
      <c r="N28" s="55" t="s">
        <v>9</v>
      </c>
      <c r="O28" s="107">
        <f t="shared" si="9"/>
        <v>3.8493723849372383</v>
      </c>
      <c r="P28" s="56" t="s">
        <v>10</v>
      </c>
      <c r="Q28" s="57">
        <f>G28</f>
        <v>552</v>
      </c>
      <c r="T28" s="6"/>
    </row>
    <row r="32" spans="1:20">
      <c r="A32" s="35" t="s">
        <v>59</v>
      </c>
    </row>
    <row r="33" spans="1:3">
      <c r="A33" s="59" t="s">
        <v>60</v>
      </c>
      <c r="B33" s="60"/>
      <c r="C33" s="60"/>
    </row>
    <row r="34" spans="1:3">
      <c r="A34" s="66" t="s">
        <v>61</v>
      </c>
      <c r="B34" s="66"/>
      <c r="C34" s="66"/>
    </row>
    <row r="35" spans="1:3">
      <c r="A35" s="61" t="s">
        <v>62</v>
      </c>
      <c r="B35" s="62"/>
      <c r="C35" s="62"/>
    </row>
    <row r="36" spans="1:3">
      <c r="A36" s="64" t="s">
        <v>63</v>
      </c>
      <c r="B36" s="64"/>
      <c r="C36" s="64"/>
    </row>
  </sheetData>
  <mergeCells count="9">
    <mergeCell ref="D3:G3"/>
    <mergeCell ref="I3:L3"/>
    <mergeCell ref="N3:Q3"/>
    <mergeCell ref="D4:E4"/>
    <mergeCell ref="F4:G4"/>
    <mergeCell ref="I4:J4"/>
    <mergeCell ref="K4:L4"/>
    <mergeCell ref="N4:O4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EFB7C-25E4-401B-BEAD-B97F3B714FA5}">
  <dimension ref="A2:P47"/>
  <sheetViews>
    <sheetView zoomScale="70" zoomScaleNormal="70" workbookViewId="0">
      <selection activeCell="D42" sqref="D42"/>
    </sheetView>
  </sheetViews>
  <sheetFormatPr defaultColWidth="8.625" defaultRowHeight="14.1"/>
  <cols>
    <col min="1" max="1" width="34.125" style="1" customWidth="1"/>
    <col min="2" max="2" width="14.625" style="1" customWidth="1"/>
    <col min="3" max="3" width="9.5" style="1" customWidth="1"/>
    <col min="4" max="4" width="10.5" style="1" customWidth="1"/>
    <col min="5" max="5" width="14.75" style="4" customWidth="1"/>
    <col min="6" max="6" width="15.375" style="1" bestFit="1" customWidth="1"/>
    <col min="7" max="7" width="14.625" style="1" customWidth="1"/>
    <col min="8" max="8" width="14.375" style="1" customWidth="1"/>
    <col min="9" max="9" width="18.375" style="1" hidden="1" customWidth="1"/>
    <col min="10" max="10" width="17.875" style="1" customWidth="1"/>
    <col min="11" max="11" width="19.25" style="1" bestFit="1" customWidth="1"/>
    <col min="12" max="12" width="22.125" style="1" bestFit="1" customWidth="1"/>
    <col min="13" max="13" width="17.625" style="1" customWidth="1"/>
    <col min="14" max="14" width="15.875" style="1" customWidth="1"/>
    <col min="15" max="15" width="13.5" style="1" customWidth="1"/>
    <col min="16" max="21" width="14.75" style="1" customWidth="1"/>
    <col min="22" max="16384" width="8.625" style="1"/>
  </cols>
  <sheetData>
    <row r="2" spans="1:10">
      <c r="H2" s="1" t="s">
        <v>64</v>
      </c>
    </row>
    <row r="3" spans="1:10">
      <c r="H3" s="1" t="s">
        <v>65</v>
      </c>
      <c r="J3" s="2" t="s">
        <v>66</v>
      </c>
    </row>
    <row r="13" spans="1:10">
      <c r="A13" s="1" t="s">
        <v>67</v>
      </c>
    </row>
    <row r="14" spans="1:10">
      <c r="A14" s="1" t="s">
        <v>68</v>
      </c>
    </row>
    <row r="15" spans="1:10">
      <c r="A15" s="1" t="s">
        <v>69</v>
      </c>
    </row>
    <row r="17" spans="1:16" ht="15.6">
      <c r="A17" s="13" t="s">
        <v>70</v>
      </c>
    </row>
    <row r="19" spans="1:16" ht="28.5" customHeight="1">
      <c r="D19" s="4"/>
      <c r="E19" s="1"/>
    </row>
    <row r="20" spans="1:16" s="14" customFormat="1" ht="66.75" customHeight="1">
      <c r="A20" s="130" t="s">
        <v>71</v>
      </c>
      <c r="B20" s="131"/>
      <c r="C20" s="27" t="s">
        <v>72</v>
      </c>
      <c r="D20" s="29" t="s">
        <v>5</v>
      </c>
      <c r="E20" s="28" t="s">
        <v>73</v>
      </c>
      <c r="F20" s="28" t="s">
        <v>74</v>
      </c>
      <c r="G20" s="28" t="s">
        <v>75</v>
      </c>
      <c r="H20" s="28" t="s">
        <v>76</v>
      </c>
      <c r="I20" s="28" t="s">
        <v>77</v>
      </c>
      <c r="J20" s="27" t="s">
        <v>78</v>
      </c>
      <c r="K20" s="27" t="s">
        <v>79</v>
      </c>
      <c r="L20" s="28" t="s">
        <v>80</v>
      </c>
      <c r="M20" s="28" t="s">
        <v>81</v>
      </c>
      <c r="N20" s="28" t="s">
        <v>82</v>
      </c>
    </row>
    <row r="21" spans="1:16" ht="22.5" customHeight="1">
      <c r="A21" s="10" t="s">
        <v>7</v>
      </c>
      <c r="B21" s="10" t="s">
        <v>8</v>
      </c>
      <c r="C21" s="15" t="s">
        <v>9</v>
      </c>
      <c r="D21" s="8">
        <f>'W2 Wastewater Concentrations'!O5</f>
        <v>41.84100418410042</v>
      </c>
      <c r="E21" s="16"/>
      <c r="F21" s="71">
        <v>50</v>
      </c>
      <c r="G21" s="15"/>
      <c r="H21" s="15"/>
      <c r="I21" s="15"/>
      <c r="J21" s="15"/>
      <c r="K21" s="15"/>
      <c r="L21" s="17" t="s">
        <v>83</v>
      </c>
      <c r="M21" s="15"/>
      <c r="N21" s="15"/>
    </row>
    <row r="22" spans="1:16">
      <c r="A22" s="10" t="s">
        <v>11</v>
      </c>
      <c r="B22" s="10" t="s">
        <v>12</v>
      </c>
      <c r="C22" s="15" t="s">
        <v>9</v>
      </c>
      <c r="D22" s="8">
        <f>'W2 Wastewater Concentrations'!O6</f>
        <v>125.52301255230125</v>
      </c>
      <c r="E22" s="16"/>
      <c r="F22" s="71">
        <v>150</v>
      </c>
      <c r="G22" s="15"/>
      <c r="H22" s="15"/>
      <c r="I22" s="15"/>
      <c r="J22" s="15"/>
      <c r="K22" s="15"/>
      <c r="L22" s="17" t="s">
        <v>83</v>
      </c>
      <c r="M22" s="15"/>
      <c r="N22" s="15"/>
    </row>
    <row r="23" spans="1:16">
      <c r="A23" s="10" t="s">
        <v>13</v>
      </c>
      <c r="B23" s="10" t="s">
        <v>14</v>
      </c>
      <c r="C23" s="15" t="s">
        <v>9</v>
      </c>
      <c r="D23" s="8">
        <f>'W2 Wastewater Concentrations'!O7</f>
        <v>26.736401673640167</v>
      </c>
      <c r="E23" s="15">
        <v>100000</v>
      </c>
      <c r="F23" s="71">
        <v>30</v>
      </c>
      <c r="G23" s="15">
        <f>E23/1000</f>
        <v>100</v>
      </c>
      <c r="H23" s="15" t="s">
        <v>35</v>
      </c>
      <c r="I23" s="15"/>
      <c r="J23" s="15"/>
      <c r="K23" s="15" t="s">
        <v>35</v>
      </c>
      <c r="L23" s="17" t="s">
        <v>83</v>
      </c>
      <c r="M23" s="17" t="s">
        <v>83</v>
      </c>
      <c r="N23" s="15"/>
      <c r="P23" s="18" t="s">
        <v>84</v>
      </c>
    </row>
    <row r="24" spans="1:16">
      <c r="A24" s="10" t="s">
        <v>15</v>
      </c>
      <c r="B24" s="10" t="s">
        <v>16</v>
      </c>
      <c r="C24" s="15" t="s">
        <v>9</v>
      </c>
      <c r="D24" s="8">
        <f>'W2 Wastewater Concentrations'!O8</f>
        <v>271.92923997244202</v>
      </c>
      <c r="E24" s="16"/>
      <c r="F24" s="72"/>
      <c r="G24" s="16"/>
      <c r="H24" s="16"/>
      <c r="I24" s="16"/>
      <c r="J24" s="16"/>
      <c r="K24" s="16"/>
      <c r="L24" s="16"/>
      <c r="M24" s="16"/>
      <c r="N24" s="16"/>
    </row>
    <row r="25" spans="1:16">
      <c r="A25" s="10" t="s">
        <v>17</v>
      </c>
      <c r="B25" s="10" t="s">
        <v>18</v>
      </c>
      <c r="C25" s="15" t="s">
        <v>9</v>
      </c>
      <c r="D25" s="8">
        <f>'W2 Wastewater Concentrations'!O9</f>
        <v>64.412072957712155</v>
      </c>
      <c r="E25" s="16"/>
      <c r="F25" s="72"/>
      <c r="G25" s="16"/>
      <c r="H25" s="16"/>
      <c r="I25" s="16"/>
      <c r="J25" s="16"/>
      <c r="K25" s="16"/>
      <c r="L25" s="16"/>
      <c r="M25" s="16"/>
      <c r="N25" s="16"/>
    </row>
    <row r="26" spans="1:16">
      <c r="A26" s="10" t="s">
        <v>19</v>
      </c>
      <c r="B26" s="10" t="s">
        <v>20</v>
      </c>
      <c r="C26" s="15" t="s">
        <v>9</v>
      </c>
      <c r="D26" s="8">
        <f>'W2 Wastewater Concentrations'!O10</f>
        <v>2.3012552301255229</v>
      </c>
      <c r="E26" s="19">
        <v>1000</v>
      </c>
      <c r="F26" s="71"/>
      <c r="G26" s="15">
        <f t="shared" ref="G26:G36" si="0">E26/1000</f>
        <v>1</v>
      </c>
      <c r="H26" s="20" t="s">
        <v>85</v>
      </c>
      <c r="I26" s="20" t="s">
        <v>85</v>
      </c>
      <c r="J26" s="21" t="s">
        <v>86</v>
      </c>
      <c r="K26" s="22" t="s">
        <v>87</v>
      </c>
      <c r="L26" s="15"/>
      <c r="M26" s="23" t="s">
        <v>88</v>
      </c>
      <c r="N26" s="15"/>
    </row>
    <row r="27" spans="1:16">
      <c r="A27" s="10" t="s">
        <v>21</v>
      </c>
      <c r="B27" s="10" t="s">
        <v>22</v>
      </c>
      <c r="C27" s="15" t="s">
        <v>9</v>
      </c>
      <c r="D27" s="8">
        <f>'W2 Wastewater Concentrations'!O11</f>
        <v>0.2510460251046025</v>
      </c>
      <c r="E27" s="20" t="s">
        <v>85</v>
      </c>
      <c r="F27" s="71"/>
      <c r="G27" s="20" t="s">
        <v>85</v>
      </c>
      <c r="H27" s="20" t="s">
        <v>85</v>
      </c>
      <c r="I27" s="20" t="s">
        <v>85</v>
      </c>
      <c r="J27" s="21" t="s">
        <v>86</v>
      </c>
      <c r="K27" s="15" t="s">
        <v>35</v>
      </c>
      <c r="L27" s="16"/>
      <c r="M27" s="16"/>
      <c r="N27" s="16"/>
    </row>
    <row r="28" spans="1:16">
      <c r="A28" s="10" t="s">
        <v>23</v>
      </c>
      <c r="B28" s="10" t="s">
        <v>24</v>
      </c>
      <c r="C28" s="15" t="s">
        <v>9</v>
      </c>
      <c r="D28" s="8">
        <f>'W2 Wastewater Concentrations'!O12</f>
        <v>245.64016736401675</v>
      </c>
      <c r="E28" s="20" t="s">
        <v>85</v>
      </c>
      <c r="F28" s="71"/>
      <c r="G28" s="20" t="s">
        <v>85</v>
      </c>
      <c r="H28" s="20" t="s">
        <v>85</v>
      </c>
      <c r="I28" s="20" t="s">
        <v>85</v>
      </c>
      <c r="J28" s="20" t="s">
        <v>89</v>
      </c>
      <c r="K28" s="15" t="s">
        <v>35</v>
      </c>
      <c r="L28" s="16"/>
      <c r="M28" s="16"/>
      <c r="N28" s="16"/>
    </row>
    <row r="29" spans="1:16">
      <c r="A29" s="10" t="s">
        <v>25</v>
      </c>
      <c r="B29" s="10" t="s">
        <v>26</v>
      </c>
      <c r="C29" s="15" t="s">
        <v>9</v>
      </c>
      <c r="D29" s="8">
        <f>'W2 Wastewater Concentrations'!O13</f>
        <v>538.03765690376576</v>
      </c>
      <c r="E29" s="20" t="s">
        <v>85</v>
      </c>
      <c r="F29" s="71"/>
      <c r="G29" s="20" t="s">
        <v>85</v>
      </c>
      <c r="H29" s="20" t="s">
        <v>85</v>
      </c>
      <c r="I29" s="20" t="s">
        <v>85</v>
      </c>
      <c r="J29" s="20" t="s">
        <v>89</v>
      </c>
      <c r="K29" s="15" t="s">
        <v>35</v>
      </c>
      <c r="L29" s="16"/>
      <c r="M29" s="16"/>
      <c r="N29" s="16"/>
    </row>
    <row r="30" spans="1:16">
      <c r="A30" s="10" t="s">
        <v>27</v>
      </c>
      <c r="B30" s="10" t="s">
        <v>28</v>
      </c>
      <c r="C30" s="15" t="s">
        <v>9</v>
      </c>
      <c r="D30" s="8">
        <f>'W2 Wastewater Concentrations'!O14</f>
        <v>5.8577405857740583</v>
      </c>
      <c r="E30" s="20">
        <v>21</v>
      </c>
      <c r="F30" s="71"/>
      <c r="G30" s="15">
        <f t="shared" si="0"/>
        <v>2.1000000000000001E-2</v>
      </c>
      <c r="H30" s="20" t="s">
        <v>85</v>
      </c>
      <c r="I30" s="20" t="s">
        <v>85</v>
      </c>
      <c r="J30" s="20" t="s">
        <v>86</v>
      </c>
      <c r="K30" s="22" t="s">
        <v>90</v>
      </c>
      <c r="L30" s="15"/>
      <c r="M30" s="23" t="s">
        <v>88</v>
      </c>
      <c r="N30" s="20"/>
      <c r="P30" s="3" t="s">
        <v>91</v>
      </c>
    </row>
    <row r="31" spans="1:16">
      <c r="A31" s="10" t="s">
        <v>29</v>
      </c>
      <c r="B31" s="10" t="s">
        <v>30</v>
      </c>
      <c r="C31" s="15" t="s">
        <v>9</v>
      </c>
      <c r="D31" s="8">
        <f>'W2 Wastewater Concentrations'!O15</f>
        <v>135.07949790794979</v>
      </c>
      <c r="E31" s="16"/>
      <c r="F31" s="73"/>
      <c r="G31" s="24"/>
      <c r="H31" s="24"/>
      <c r="I31" s="24"/>
      <c r="J31" s="24"/>
      <c r="K31" s="24"/>
      <c r="L31" s="16"/>
      <c r="M31" s="24"/>
      <c r="N31" s="24"/>
    </row>
    <row r="32" spans="1:16">
      <c r="A32" s="10" t="s">
        <v>31</v>
      </c>
      <c r="B32" s="10" t="s">
        <v>32</v>
      </c>
      <c r="C32" s="15" t="s">
        <v>9</v>
      </c>
      <c r="D32" s="8">
        <f>'W2 Wastewater Concentrations'!O16</f>
        <v>1.497907949790795</v>
      </c>
      <c r="E32" s="20">
        <v>5000</v>
      </c>
      <c r="F32" s="74">
        <v>25</v>
      </c>
      <c r="G32" s="15">
        <f t="shared" si="0"/>
        <v>5</v>
      </c>
      <c r="H32" s="20">
        <v>15000</v>
      </c>
      <c r="I32" s="15">
        <f t="shared" ref="I32" si="1">H32/1000</f>
        <v>15</v>
      </c>
      <c r="J32" s="20" t="s">
        <v>89</v>
      </c>
      <c r="K32" s="22" t="s">
        <v>92</v>
      </c>
      <c r="L32" s="17" t="s">
        <v>83</v>
      </c>
      <c r="M32" s="17" t="s">
        <v>83</v>
      </c>
      <c r="N32" s="17" t="s">
        <v>83</v>
      </c>
    </row>
    <row r="33" spans="1:14">
      <c r="A33" s="10" t="s">
        <v>33</v>
      </c>
      <c r="B33" s="10" t="s">
        <v>34</v>
      </c>
      <c r="C33" s="15" t="s">
        <v>9</v>
      </c>
      <c r="D33" s="12" t="str">
        <f>'W2 Wastewater Concentrations'!O17</f>
        <v>-</v>
      </c>
      <c r="E33" s="20" t="s">
        <v>85</v>
      </c>
      <c r="F33" s="30">
        <v>0.2</v>
      </c>
      <c r="G33" s="20" t="s">
        <v>85</v>
      </c>
      <c r="H33" s="20">
        <v>10</v>
      </c>
      <c r="I33" s="15">
        <f t="shared" ref="I33" si="2">H33/1000</f>
        <v>0.01</v>
      </c>
      <c r="J33" s="20" t="s">
        <v>89</v>
      </c>
      <c r="K33" s="22" t="s">
        <v>93</v>
      </c>
      <c r="L33" s="20" t="s">
        <v>35</v>
      </c>
      <c r="M33" s="20" t="s">
        <v>35</v>
      </c>
      <c r="N33" s="15" t="s">
        <v>35</v>
      </c>
    </row>
    <row r="34" spans="1:14">
      <c r="A34" s="10" t="s">
        <v>36</v>
      </c>
      <c r="B34" s="10" t="s">
        <v>37</v>
      </c>
      <c r="C34" s="15" t="s">
        <v>9</v>
      </c>
      <c r="D34" s="12" t="str">
        <f>'W2 Wastewater Concentrations'!O18</f>
        <v>-</v>
      </c>
      <c r="E34" s="20" t="s">
        <v>85</v>
      </c>
      <c r="F34" s="74">
        <v>20</v>
      </c>
      <c r="G34" s="20" t="s">
        <v>85</v>
      </c>
      <c r="H34" s="20" t="s">
        <v>85</v>
      </c>
      <c r="I34" s="20" t="s">
        <v>85</v>
      </c>
      <c r="J34" s="20" t="s">
        <v>89</v>
      </c>
      <c r="K34" s="15" t="s">
        <v>35</v>
      </c>
      <c r="L34" s="20" t="s">
        <v>35</v>
      </c>
      <c r="M34" s="20" t="s">
        <v>35</v>
      </c>
      <c r="N34" s="15" t="s">
        <v>35</v>
      </c>
    </row>
    <row r="35" spans="1:14">
      <c r="A35" s="10" t="s">
        <v>38</v>
      </c>
      <c r="B35" s="10" t="s">
        <v>39</v>
      </c>
      <c r="C35" s="15" t="s">
        <v>9</v>
      </c>
      <c r="D35" s="12" t="str">
        <f>'W2 Wastewater Concentrations'!O19</f>
        <v>-</v>
      </c>
      <c r="E35" s="20">
        <v>25</v>
      </c>
      <c r="F35" s="30">
        <v>0.05</v>
      </c>
      <c r="G35" s="15">
        <f t="shared" si="0"/>
        <v>2.5000000000000001E-2</v>
      </c>
      <c r="H35" s="20" t="s">
        <v>85</v>
      </c>
      <c r="I35" s="20" t="s">
        <v>85</v>
      </c>
      <c r="J35" s="20" t="s">
        <v>86</v>
      </c>
      <c r="K35" s="15" t="s">
        <v>35</v>
      </c>
      <c r="L35" s="20" t="s">
        <v>35</v>
      </c>
      <c r="M35" s="20" t="s">
        <v>35</v>
      </c>
      <c r="N35" s="15" t="s">
        <v>35</v>
      </c>
    </row>
    <row r="36" spans="1:14" ht="42">
      <c r="A36" s="10" t="s">
        <v>41</v>
      </c>
      <c r="B36" s="10" t="s">
        <v>42</v>
      </c>
      <c r="C36" s="15" t="s">
        <v>9</v>
      </c>
      <c r="D36" s="5">
        <f>'W2 Wastewater Concentrations'!O20/1000</f>
        <v>2.8451882845188288E-4</v>
      </c>
      <c r="E36" s="20">
        <v>0.2</v>
      </c>
      <c r="F36" s="30">
        <v>5.0000000000000001E-3</v>
      </c>
      <c r="G36" s="15">
        <f t="shared" si="0"/>
        <v>2.0000000000000001E-4</v>
      </c>
      <c r="H36" s="20" t="s">
        <v>85</v>
      </c>
      <c r="I36" s="20" t="s">
        <v>85</v>
      </c>
      <c r="J36" s="20" t="s">
        <v>94</v>
      </c>
      <c r="K36" s="22" t="s">
        <v>95</v>
      </c>
      <c r="L36" s="17" t="s">
        <v>83</v>
      </c>
      <c r="M36" s="23" t="s">
        <v>88</v>
      </c>
      <c r="N36" s="20"/>
    </row>
    <row r="37" spans="1:14" ht="27.95">
      <c r="A37" s="10" t="s">
        <v>43</v>
      </c>
      <c r="B37" s="25" t="s">
        <v>44</v>
      </c>
      <c r="C37" s="26" t="s">
        <v>9</v>
      </c>
      <c r="D37" s="12">
        <f>'W2 Wastewater Concentrations'!O21/1000</f>
        <v>6.4435146443514646E-3</v>
      </c>
      <c r="E37" s="20" t="s">
        <v>85</v>
      </c>
      <c r="F37" s="30">
        <v>0.05</v>
      </c>
      <c r="G37" s="20">
        <v>5.9999999999999995E-4</v>
      </c>
      <c r="H37" s="20" t="s">
        <v>96</v>
      </c>
      <c r="I37" s="20" t="s">
        <v>97</v>
      </c>
      <c r="J37" s="20" t="s">
        <v>86</v>
      </c>
      <c r="K37" s="22" t="s">
        <v>98</v>
      </c>
      <c r="L37" s="17" t="s">
        <v>83</v>
      </c>
      <c r="M37" s="23" t="s">
        <v>88</v>
      </c>
      <c r="N37" s="17" t="s">
        <v>83</v>
      </c>
    </row>
    <row r="38" spans="1:14" ht="84">
      <c r="A38" s="126" t="s">
        <v>45</v>
      </c>
      <c r="B38" s="126" t="s">
        <v>46</v>
      </c>
      <c r="C38" s="128" t="s">
        <v>9</v>
      </c>
      <c r="D38" s="11">
        <f>'W2 Wastewater Concentrations'!O22/1000</f>
        <v>1.01255230125523E-2</v>
      </c>
      <c r="E38" s="20">
        <v>3.76</v>
      </c>
      <c r="F38" s="30">
        <v>0.05</v>
      </c>
      <c r="G38" s="15">
        <f>E38/1000</f>
        <v>3.7599999999999999E-3</v>
      </c>
      <c r="H38" s="20" t="s">
        <v>85</v>
      </c>
      <c r="I38" s="20" t="s">
        <v>85</v>
      </c>
      <c r="J38" s="20" t="s">
        <v>86</v>
      </c>
      <c r="K38" s="22" t="s">
        <v>99</v>
      </c>
      <c r="L38" s="17" t="s">
        <v>83</v>
      </c>
      <c r="M38" s="23" t="s">
        <v>88</v>
      </c>
      <c r="N38" s="20"/>
    </row>
    <row r="39" spans="1:14" ht="56.1">
      <c r="A39" s="127"/>
      <c r="B39" s="127"/>
      <c r="C39" s="129"/>
      <c r="D39" s="12" t="s">
        <v>35</v>
      </c>
      <c r="E39" s="20" t="s">
        <v>100</v>
      </c>
      <c r="F39" s="30" t="s">
        <v>35</v>
      </c>
      <c r="G39" s="20" t="s">
        <v>101</v>
      </c>
      <c r="H39" s="20" t="s">
        <v>85</v>
      </c>
      <c r="I39" s="20" t="s">
        <v>85</v>
      </c>
      <c r="J39" s="20" t="s">
        <v>86</v>
      </c>
      <c r="K39" s="22" t="s">
        <v>102</v>
      </c>
      <c r="L39" s="20" t="s">
        <v>35</v>
      </c>
      <c r="M39" s="20" t="s">
        <v>35</v>
      </c>
      <c r="N39" s="20" t="s">
        <v>35</v>
      </c>
    </row>
    <row r="40" spans="1:14">
      <c r="A40" s="10" t="s">
        <v>47</v>
      </c>
      <c r="B40" s="10" t="s">
        <v>48</v>
      </c>
      <c r="C40" s="15" t="s">
        <v>9</v>
      </c>
      <c r="D40" s="12">
        <f>'W2 Wastewater Concentrations'!O23/1000</f>
        <v>7.3640167364016733E-3</v>
      </c>
      <c r="E40" s="20">
        <v>8.6</v>
      </c>
      <c r="F40" s="30">
        <v>0.05</v>
      </c>
      <c r="G40" s="15">
        <f>E40/1000</f>
        <v>8.6E-3</v>
      </c>
      <c r="H40" s="20">
        <v>34</v>
      </c>
      <c r="I40" s="15">
        <f t="shared" ref="I40" si="3">H40/1000</f>
        <v>3.4000000000000002E-2</v>
      </c>
      <c r="J40" s="20" t="s">
        <v>103</v>
      </c>
      <c r="K40" s="15" t="s">
        <v>35</v>
      </c>
      <c r="L40" s="17" t="s">
        <v>83</v>
      </c>
      <c r="M40" s="17" t="s">
        <v>83</v>
      </c>
      <c r="N40" s="17" t="s">
        <v>83</v>
      </c>
    </row>
    <row r="41" spans="1:14" ht="42">
      <c r="A41" s="10" t="s">
        <v>49</v>
      </c>
      <c r="B41" s="10" t="s">
        <v>50</v>
      </c>
      <c r="C41" s="15" t="s">
        <v>9</v>
      </c>
      <c r="D41" s="11">
        <f>'W2 Wastewater Concentrations'!O24/1000</f>
        <v>8.3682008368200819E-2</v>
      </c>
      <c r="E41" s="20">
        <v>1.3</v>
      </c>
      <c r="F41" s="30">
        <v>0.02</v>
      </c>
      <c r="G41" s="15">
        <f>E41/1000</f>
        <v>1.2999999999999999E-3</v>
      </c>
      <c r="H41" s="20">
        <v>14</v>
      </c>
      <c r="I41" s="15">
        <f t="shared" ref="I41" si="4">H41/1000</f>
        <v>1.4E-2</v>
      </c>
      <c r="J41" s="20" t="s">
        <v>103</v>
      </c>
      <c r="K41" s="22" t="s">
        <v>104</v>
      </c>
      <c r="L41" s="23" t="s">
        <v>88</v>
      </c>
      <c r="M41" s="23" t="s">
        <v>88</v>
      </c>
      <c r="N41" s="23" t="s">
        <v>88</v>
      </c>
    </row>
    <row r="42" spans="1:14" ht="98.1">
      <c r="A42" s="10" t="s">
        <v>51</v>
      </c>
      <c r="B42" s="10" t="s">
        <v>52</v>
      </c>
      <c r="C42" s="15" t="s">
        <v>9</v>
      </c>
      <c r="D42" s="8">
        <f>'W2 Wastewater Concentrations'!O25/1000</f>
        <v>0.16736401673640169</v>
      </c>
      <c r="E42" s="20">
        <v>6.8</v>
      </c>
      <c r="F42" s="30">
        <v>0.2</v>
      </c>
      <c r="G42" s="15">
        <f>E42/1000</f>
        <v>6.7999999999999996E-3</v>
      </c>
      <c r="H42" s="20" t="s">
        <v>85</v>
      </c>
      <c r="I42" s="20" t="s">
        <v>85</v>
      </c>
      <c r="J42" s="21" t="s">
        <v>86</v>
      </c>
      <c r="K42" s="22" t="s">
        <v>105</v>
      </c>
      <c r="L42" s="23" t="s">
        <v>88</v>
      </c>
      <c r="M42" s="23" t="s">
        <v>88</v>
      </c>
      <c r="N42" s="15"/>
    </row>
    <row r="43" spans="1:14">
      <c r="A43" s="10" t="s">
        <v>53</v>
      </c>
      <c r="B43" s="10" t="s">
        <v>54</v>
      </c>
      <c r="C43" s="15" t="s">
        <v>9</v>
      </c>
      <c r="D43" s="12" t="s">
        <v>35</v>
      </c>
      <c r="E43" s="20" t="s">
        <v>85</v>
      </c>
      <c r="F43" s="30">
        <v>3.0000000000000001E-3</v>
      </c>
      <c r="G43" s="20" t="s">
        <v>85</v>
      </c>
      <c r="H43" s="20">
        <v>7.0000000000000007E-2</v>
      </c>
      <c r="I43" s="15">
        <f t="shared" ref="I43" si="5">H43/1000</f>
        <v>7.0000000000000007E-5</v>
      </c>
      <c r="J43" s="20" t="s">
        <v>94</v>
      </c>
      <c r="K43" s="15" t="s">
        <v>35</v>
      </c>
      <c r="L43" s="15" t="s">
        <v>35</v>
      </c>
      <c r="M43" s="15" t="s">
        <v>35</v>
      </c>
      <c r="N43" s="15" t="s">
        <v>35</v>
      </c>
    </row>
    <row r="44" spans="1:14">
      <c r="A44" s="10" t="s">
        <v>55</v>
      </c>
      <c r="B44" s="10" t="s">
        <v>56</v>
      </c>
      <c r="C44" s="15" t="s">
        <v>9</v>
      </c>
      <c r="D44" s="11">
        <f>'W2 Wastewater Concentrations'!O27/1000</f>
        <v>2.6669560669456065E-2</v>
      </c>
      <c r="E44" s="20">
        <v>0.56699999999999995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>
      <c r="A45" s="10" t="s">
        <v>57</v>
      </c>
      <c r="B45" s="10" t="s">
        <v>58</v>
      </c>
      <c r="C45" s="15" t="s">
        <v>9</v>
      </c>
      <c r="D45" s="12">
        <f>'W2 Wastewater Concentrations'!O28/1000</f>
        <v>3.8493723849372381E-3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4">
      <c r="D46" s="4"/>
      <c r="E46" s="1"/>
    </row>
    <row r="47" spans="1:14">
      <c r="D47" s="4"/>
      <c r="E47" s="1"/>
    </row>
  </sheetData>
  <mergeCells count="4">
    <mergeCell ref="A38:A39"/>
    <mergeCell ref="B38:B39"/>
    <mergeCell ref="C38:C39"/>
    <mergeCell ref="A20:B20"/>
  </mergeCells>
  <phoneticPr fontId="13" type="noConversion"/>
  <hyperlinks>
    <hyperlink ref="P30" r:id="rId1" xr:uid="{794A9467-0710-4B04-AB68-A41A390AD4A3}"/>
  </hyperlinks>
  <pageMargins left="0.7" right="0.7" top="0.75" bottom="0.75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28D0-94B9-4985-8B87-12DD9CD14D99}">
  <dimension ref="B19:B21"/>
  <sheetViews>
    <sheetView zoomScale="99" zoomScaleNormal="99" workbookViewId="0">
      <selection activeCell="C38" sqref="C38"/>
    </sheetView>
  </sheetViews>
  <sheetFormatPr defaultColWidth="8.625" defaultRowHeight="14.1"/>
  <cols>
    <col min="1" max="1" width="8.625" style="1"/>
    <col min="2" max="2" width="24.75" style="1" customWidth="1"/>
    <col min="3" max="3" width="12.75" style="1" bestFit="1" customWidth="1"/>
    <col min="4" max="4" width="8.625" style="1"/>
    <col min="5" max="5" width="11.125" style="1" bestFit="1" customWidth="1"/>
    <col min="6" max="7" width="8.625" style="1"/>
    <col min="8" max="8" width="9.125" style="1" customWidth="1"/>
    <col min="9" max="9" width="9.625" style="1" bestFit="1" customWidth="1"/>
    <col min="10" max="12" width="8.625" style="1"/>
    <col min="13" max="13" width="16.75" style="1" customWidth="1"/>
    <col min="14" max="16384" width="8.625" style="1"/>
  </cols>
  <sheetData>
    <row r="19" spans="2:2">
      <c r="B19" s="1" t="s">
        <v>106</v>
      </c>
    </row>
    <row r="20" spans="2:2">
      <c r="B20" s="1" t="s">
        <v>107</v>
      </c>
    </row>
    <row r="21" spans="2:2">
      <c r="B21" s="1" t="s">
        <v>108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5D07-A9BE-432C-AEB7-6DC16E51D798}">
  <dimension ref="A22:A23"/>
  <sheetViews>
    <sheetView zoomScaleNormal="100" workbookViewId="0">
      <selection activeCell="A22" sqref="A22"/>
    </sheetView>
  </sheetViews>
  <sheetFormatPr defaultColWidth="13.125" defaultRowHeight="14.1"/>
  <cols>
    <col min="1" max="16384" width="13.125" style="1"/>
  </cols>
  <sheetData>
    <row r="22" spans="1:1">
      <c r="A22" s="1" t="s">
        <v>109</v>
      </c>
    </row>
    <row r="23" spans="1:1">
      <c r="A23" s="1" t="s">
        <v>110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32DA-C137-40A7-8064-3DD0B5D6ADD4}">
  <dimension ref="A7:J18"/>
  <sheetViews>
    <sheetView zoomScale="137" zoomScaleNormal="175" workbookViewId="0">
      <selection activeCell="L22" sqref="L22"/>
    </sheetView>
  </sheetViews>
  <sheetFormatPr defaultRowHeight="14.1"/>
  <sheetData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12" spans="1:10">
      <c r="I12" t="s">
        <v>111</v>
      </c>
    </row>
    <row r="13" spans="1:10">
      <c r="I13" t="s">
        <v>112</v>
      </c>
    </row>
    <row r="15" spans="1:10">
      <c r="I15" t="s">
        <v>113</v>
      </c>
    </row>
    <row r="18" spans="9:9">
      <c r="I18" t="s">
        <v>114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3061-5444-4762-B7D3-93542654ABB7}">
  <dimension ref="B7:U104"/>
  <sheetViews>
    <sheetView tabSelected="1" zoomScaleNormal="100" workbookViewId="0">
      <selection activeCell="H57" sqref="H55:H57"/>
    </sheetView>
  </sheetViews>
  <sheetFormatPr defaultRowHeight="14.1"/>
  <cols>
    <col min="2" max="2" width="10.625" customWidth="1"/>
    <col min="3" max="3" width="12.5" customWidth="1"/>
    <col min="4" max="4" width="17.5" bestFit="1" customWidth="1"/>
    <col min="5" max="5" width="13" style="6" customWidth="1"/>
    <col min="6" max="8" width="9.625" customWidth="1"/>
    <col min="9" max="9" width="9.625" hidden="1" customWidth="1"/>
    <col min="10" max="12" width="9.625" customWidth="1"/>
    <col min="13" max="13" width="10.375" customWidth="1"/>
    <col min="14" max="14" width="10.75" customWidth="1"/>
    <col min="15" max="16" width="10.25" customWidth="1"/>
    <col min="17" max="17" width="10.625" customWidth="1"/>
    <col min="18" max="18" width="11.25" customWidth="1"/>
    <col min="19" max="19" width="9.25" customWidth="1"/>
    <col min="20" max="20" width="7.25" customWidth="1"/>
    <col min="21" max="21" width="11.375" customWidth="1"/>
    <col min="22" max="22" width="13.125" customWidth="1"/>
  </cols>
  <sheetData>
    <row r="7" spans="3:17">
      <c r="C7" s="1"/>
      <c r="D7" s="1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12" spans="3:17">
      <c r="O12" s="9"/>
      <c r="P12" s="9"/>
    </row>
    <row r="21" spans="2:21">
      <c r="O21" s="9"/>
      <c r="P21" s="9"/>
    </row>
    <row r="22" spans="2:21">
      <c r="E22" s="38">
        <f>'W2 Wastewater Concentrations'!O1</f>
        <v>143.4</v>
      </c>
      <c r="F22" t="s">
        <v>115</v>
      </c>
    </row>
    <row r="23" spans="2:21">
      <c r="D23" s="1"/>
      <c r="E23" s="38">
        <f>E22/3600</f>
        <v>3.9833333333333332E-2</v>
      </c>
      <c r="F23" t="s">
        <v>116</v>
      </c>
    </row>
    <row r="24" spans="2:21" ht="14.45" thickBot="1">
      <c r="D24" s="1"/>
    </row>
    <row r="25" spans="2:21" ht="14.45" thickBot="1">
      <c r="B25" s="75"/>
      <c r="C25" s="132" t="s">
        <v>117</v>
      </c>
      <c r="D25" s="133"/>
      <c r="E25" s="133"/>
      <c r="F25" s="132" t="s">
        <v>118</v>
      </c>
      <c r="G25" s="133"/>
      <c r="H25" s="133"/>
      <c r="I25" s="133"/>
      <c r="J25" s="133"/>
      <c r="K25" s="134"/>
      <c r="L25" s="134"/>
      <c r="M25" s="135"/>
      <c r="N25" s="136" t="s">
        <v>119</v>
      </c>
      <c r="O25" s="134"/>
      <c r="P25" s="135"/>
      <c r="Q25" s="76"/>
    </row>
    <row r="26" spans="2:21" ht="52.15" customHeight="1">
      <c r="B26" s="92" t="s">
        <v>120</v>
      </c>
      <c r="C26" s="93" t="s">
        <v>121</v>
      </c>
      <c r="D26" s="93" t="s">
        <v>122</v>
      </c>
      <c r="E26" s="93" t="s">
        <v>123</v>
      </c>
      <c r="F26" s="93" t="s">
        <v>124</v>
      </c>
      <c r="G26" s="93" t="s">
        <v>125</v>
      </c>
      <c r="H26" s="93" t="s">
        <v>126</v>
      </c>
      <c r="I26" s="93" t="s">
        <v>127</v>
      </c>
      <c r="J26" s="94" t="s">
        <v>128</v>
      </c>
      <c r="K26" s="89" t="s">
        <v>129</v>
      </c>
      <c r="L26" s="77" t="s">
        <v>130</v>
      </c>
      <c r="M26" s="77" t="s">
        <v>131</v>
      </c>
      <c r="N26" s="77" t="s">
        <v>132</v>
      </c>
      <c r="O26" s="77" t="s">
        <v>133</v>
      </c>
      <c r="P26" s="77" t="s">
        <v>134</v>
      </c>
      <c r="Q26" s="78" t="s">
        <v>135</v>
      </c>
    </row>
    <row r="27" spans="2:21">
      <c r="B27" s="79" t="s">
        <v>19</v>
      </c>
      <c r="C27" s="8">
        <f>'Test 1_Coastal'!D26</f>
        <v>2.3012552301255229</v>
      </c>
      <c r="D27" s="8">
        <f>C27*1000</f>
        <v>2301.2552301255228</v>
      </c>
      <c r="E27" s="8">
        <f t="shared" ref="E27:E32" si="0">D27*$E$23</f>
        <v>91.666666666666657</v>
      </c>
      <c r="F27" s="12">
        <v>0.23799999999999999</v>
      </c>
      <c r="G27" s="12" t="s">
        <v>35</v>
      </c>
      <c r="H27" s="8">
        <v>1</v>
      </c>
      <c r="I27" s="8">
        <f>H27*1000</f>
        <v>1000</v>
      </c>
      <c r="J27" s="95" t="s">
        <v>35</v>
      </c>
      <c r="K27" s="90" t="s">
        <v>35</v>
      </c>
      <c r="L27" s="8">
        <f t="shared" ref="L27:L32" si="1">H27-F27</f>
        <v>0.76200000000000001</v>
      </c>
      <c r="M27" s="8" t="s">
        <v>35</v>
      </c>
      <c r="N27" s="8" t="s">
        <v>35</v>
      </c>
      <c r="O27" s="8">
        <f t="shared" ref="O27:O32" si="2">E27/L27</f>
        <v>120.29746281714785</v>
      </c>
      <c r="P27" s="8" t="s">
        <v>35</v>
      </c>
      <c r="Q27" s="80">
        <v>3500</v>
      </c>
      <c r="S27" s="104"/>
      <c r="U27" s="40"/>
    </row>
    <row r="28" spans="2:21">
      <c r="B28" s="79" t="s">
        <v>41</v>
      </c>
      <c r="C28" s="5">
        <f>'Test 1_Coastal'!D36</f>
        <v>2.8451882845188288E-4</v>
      </c>
      <c r="D28" s="8">
        <f t="shared" ref="D28:D32" si="3">C28*1000</f>
        <v>0.28451882845188287</v>
      </c>
      <c r="E28" s="11">
        <f t="shared" si="0"/>
        <v>1.1333333333333334E-2</v>
      </c>
      <c r="F28" s="97">
        <v>6.7000000000000002E-5</v>
      </c>
      <c r="G28" s="12">
        <f>'Test 1_Coastal'!F36</f>
        <v>5.0000000000000001E-3</v>
      </c>
      <c r="H28" s="5">
        <v>2.0000000000000001E-4</v>
      </c>
      <c r="I28" s="8">
        <f>H28*1000</f>
        <v>0.2</v>
      </c>
      <c r="J28" s="95" t="s">
        <v>35</v>
      </c>
      <c r="K28" s="90">
        <f>G28-F28</f>
        <v>4.9329999999999999E-3</v>
      </c>
      <c r="L28" s="5">
        <f t="shared" si="1"/>
        <v>1.3300000000000001E-4</v>
      </c>
      <c r="M28" s="8" t="s">
        <v>35</v>
      </c>
      <c r="N28" s="8">
        <f>E28/K28</f>
        <v>2.2974525305763907</v>
      </c>
      <c r="O28" s="8">
        <f t="shared" si="2"/>
        <v>85.213032581453632</v>
      </c>
      <c r="P28" s="8" t="s">
        <v>35</v>
      </c>
      <c r="Q28" s="80">
        <v>3500</v>
      </c>
      <c r="S28" s="104"/>
      <c r="U28" s="40"/>
    </row>
    <row r="29" spans="2:21" ht="21.6" customHeight="1">
      <c r="B29" s="79" t="s">
        <v>43</v>
      </c>
      <c r="C29" s="12">
        <f>'Test 1_Coastal'!D37</f>
        <v>6.4435146443514646E-3</v>
      </c>
      <c r="D29" s="8">
        <f>C29*1000</f>
        <v>6.4435146443514641</v>
      </c>
      <c r="E29" s="8">
        <f t="shared" si="0"/>
        <v>0.25666666666666665</v>
      </c>
      <c r="F29" s="12">
        <v>5.2199999999999998E-3</v>
      </c>
      <c r="G29" s="11">
        <f>'Test 1_Coastal'!F37</f>
        <v>0.05</v>
      </c>
      <c r="H29" s="12">
        <v>6.0000000000000001E-3</v>
      </c>
      <c r="I29" s="8"/>
      <c r="J29" s="95">
        <v>3.2000000000000001E-2</v>
      </c>
      <c r="K29" s="91">
        <f>G29-F29</f>
        <v>4.478E-2</v>
      </c>
      <c r="L29" s="12">
        <f t="shared" si="1"/>
        <v>7.8000000000000031E-4</v>
      </c>
      <c r="M29" s="8" t="s">
        <v>35</v>
      </c>
      <c r="N29" s="8">
        <f>E29/K29</f>
        <v>5.7317254726812559</v>
      </c>
      <c r="O29" s="8">
        <f t="shared" si="2"/>
        <v>329.05982905982893</v>
      </c>
      <c r="P29" s="8" t="s">
        <v>35</v>
      </c>
      <c r="Q29" s="80">
        <v>3500</v>
      </c>
      <c r="S29" s="104"/>
      <c r="U29" s="40"/>
    </row>
    <row r="30" spans="2:21">
      <c r="B30" s="79" t="s">
        <v>45</v>
      </c>
      <c r="C30" s="8">
        <f>'Test 1_Coastal'!D38</f>
        <v>1.01255230125523E-2</v>
      </c>
      <c r="D30" s="8">
        <f t="shared" si="3"/>
        <v>10.1255230125523</v>
      </c>
      <c r="E30" s="8">
        <f t="shared" si="0"/>
        <v>0.40333333333333327</v>
      </c>
      <c r="F30" s="5">
        <v>6.3000000000000003E-4</v>
      </c>
      <c r="G30" s="11">
        <f>'Test 1_Coastal'!F38</f>
        <v>0.05</v>
      </c>
      <c r="H30" s="12">
        <v>3.7599999999999999E-3</v>
      </c>
      <c r="I30" s="8">
        <f>H30*1000</f>
        <v>3.76</v>
      </c>
      <c r="J30" s="95" t="s">
        <v>35</v>
      </c>
      <c r="K30" s="91">
        <f>G30-F30</f>
        <v>4.9370000000000004E-2</v>
      </c>
      <c r="L30" s="12">
        <f t="shared" si="1"/>
        <v>3.13E-3</v>
      </c>
      <c r="M30" s="8" t="s">
        <v>35</v>
      </c>
      <c r="N30" s="8">
        <f>E30/K30</f>
        <v>8.1696036729457813</v>
      </c>
      <c r="O30" s="8">
        <f t="shared" si="2"/>
        <v>128.86048988285407</v>
      </c>
      <c r="P30" s="8" t="s">
        <v>35</v>
      </c>
      <c r="Q30" s="80">
        <v>3500</v>
      </c>
      <c r="S30" s="104"/>
      <c r="U30" s="40"/>
    </row>
    <row r="31" spans="2:21">
      <c r="B31" s="79" t="s">
        <v>49</v>
      </c>
      <c r="C31" s="8">
        <f>'Test 1_Coastal'!D41</f>
        <v>8.3682008368200819E-2</v>
      </c>
      <c r="D31" s="8">
        <f t="shared" si="3"/>
        <v>83.682008368200826</v>
      </c>
      <c r="E31" s="8">
        <f t="shared" si="0"/>
        <v>3.3333333333333326</v>
      </c>
      <c r="F31" s="5">
        <v>1.2799999999999999E-4</v>
      </c>
      <c r="G31" s="11">
        <f>'Test 1_Coastal'!F41</f>
        <v>0.02</v>
      </c>
      <c r="H31" s="11">
        <v>1.2999999999999999E-3</v>
      </c>
      <c r="I31" s="8">
        <f>H31*1000</f>
        <v>1.3</v>
      </c>
      <c r="J31" s="95">
        <v>1.4E-2</v>
      </c>
      <c r="K31" s="91">
        <f>G31-F31</f>
        <v>1.9872000000000001E-2</v>
      </c>
      <c r="L31" s="11">
        <f t="shared" si="1"/>
        <v>1.1719999999999999E-3</v>
      </c>
      <c r="M31" s="11">
        <f>J31-F31</f>
        <v>1.3872000000000001E-2</v>
      </c>
      <c r="N31" s="8">
        <f>E31/K31</f>
        <v>167.74020397208798</v>
      </c>
      <c r="O31" s="8">
        <f t="shared" si="2"/>
        <v>2844.141069397042</v>
      </c>
      <c r="P31" s="8">
        <f>E31/M31</f>
        <v>240.29219530949629</v>
      </c>
      <c r="Q31" s="80">
        <v>3500</v>
      </c>
      <c r="S31" s="104"/>
      <c r="U31" s="40"/>
    </row>
    <row r="32" spans="2:21" ht="14.45" thickBot="1">
      <c r="B32" s="81" t="s">
        <v>51</v>
      </c>
      <c r="C32" s="82">
        <f>'Test 1_Coastal'!D42</f>
        <v>0.16736401673640169</v>
      </c>
      <c r="D32" s="82">
        <f t="shared" si="3"/>
        <v>167.36401673640168</v>
      </c>
      <c r="E32" s="82">
        <f t="shared" si="0"/>
        <v>6.666666666666667</v>
      </c>
      <c r="F32" s="83">
        <v>2.1670000000000001E-3</v>
      </c>
      <c r="G32" s="82">
        <f>'Test 1_Coastal'!F42</f>
        <v>0.2</v>
      </c>
      <c r="H32" s="83">
        <v>6.7999999999999996E-3</v>
      </c>
      <c r="I32" s="82">
        <f>H32*1000</f>
        <v>6.8</v>
      </c>
      <c r="J32" s="96" t="s">
        <v>35</v>
      </c>
      <c r="K32" s="98">
        <f>G32-F32</f>
        <v>0.19783300000000001</v>
      </c>
      <c r="L32" s="83">
        <f t="shared" si="1"/>
        <v>4.633E-3</v>
      </c>
      <c r="M32" s="82" t="s">
        <v>35</v>
      </c>
      <c r="N32" s="82">
        <f>E32/K32</f>
        <v>33.698456105233539</v>
      </c>
      <c r="O32" s="82">
        <f t="shared" si="2"/>
        <v>1438.9524426217715</v>
      </c>
      <c r="P32" s="82" t="s">
        <v>35</v>
      </c>
      <c r="Q32" s="84">
        <v>3500</v>
      </c>
      <c r="S32" s="104"/>
      <c r="U32" s="40"/>
    </row>
    <row r="33" spans="2:19" ht="14.45" thickBot="1">
      <c r="C33" s="40"/>
      <c r="D33" s="40"/>
      <c r="E33" s="85"/>
      <c r="S33" s="104"/>
    </row>
    <row r="34" spans="2:19" ht="14.45" thickBot="1">
      <c r="B34" s="99" t="s">
        <v>27</v>
      </c>
      <c r="C34" s="100">
        <f>'Test 1_Coastal'!D30</f>
        <v>5.8577405857740583</v>
      </c>
      <c r="D34" s="100">
        <f>C34*1000</f>
        <v>5857.7405857740587</v>
      </c>
      <c r="E34" s="100">
        <f>D34*$E$23</f>
        <v>233.33333333333331</v>
      </c>
      <c r="F34" s="101">
        <v>2.7E-4</v>
      </c>
      <c r="G34" s="102" t="s">
        <v>35</v>
      </c>
      <c r="H34" s="100">
        <v>0.6</v>
      </c>
      <c r="I34" s="100">
        <f>H34*1000</f>
        <v>600</v>
      </c>
      <c r="J34" s="100" t="s">
        <v>35</v>
      </c>
      <c r="K34" s="102" t="s">
        <v>35</v>
      </c>
      <c r="L34" s="100">
        <f>H34-F34</f>
        <v>0.59972999999999999</v>
      </c>
      <c r="M34" s="100" t="s">
        <v>35</v>
      </c>
      <c r="N34" s="100" t="s">
        <v>35</v>
      </c>
      <c r="O34" s="100">
        <f>E34/L34</f>
        <v>389.06396767434234</v>
      </c>
      <c r="P34" s="100" t="s">
        <v>35</v>
      </c>
      <c r="Q34" s="103">
        <v>3500</v>
      </c>
      <c r="S34" s="104"/>
    </row>
    <row r="35" spans="2:19">
      <c r="B35" s="31"/>
      <c r="C35" s="32"/>
      <c r="D35" s="32"/>
      <c r="E35" s="32"/>
      <c r="F35" s="33"/>
      <c r="G35" s="33"/>
      <c r="H35" s="33"/>
      <c r="I35" s="32"/>
      <c r="J35" s="32"/>
      <c r="K35" s="33"/>
      <c r="L35" s="34"/>
      <c r="M35" s="32"/>
      <c r="N35" s="32"/>
      <c r="O35" s="32"/>
      <c r="P35" s="32"/>
      <c r="Q35" s="14"/>
    </row>
    <row r="36" spans="2:19">
      <c r="B36" s="31" t="s">
        <v>136</v>
      </c>
      <c r="E36"/>
      <c r="I36" s="32"/>
      <c r="J36" s="32"/>
      <c r="K36" s="33"/>
      <c r="L36" s="34"/>
      <c r="M36" s="32"/>
      <c r="N36" s="32"/>
      <c r="O36" s="32"/>
      <c r="P36" s="32"/>
      <c r="Q36" s="14"/>
    </row>
    <row r="37" spans="2:19">
      <c r="B37" s="86" t="s">
        <v>137</v>
      </c>
      <c r="D37" s="87" t="s">
        <v>28</v>
      </c>
      <c r="E37" s="35" t="s">
        <v>138</v>
      </c>
      <c r="F37" s="88"/>
      <c r="G37" s="88"/>
      <c r="H37" s="88"/>
      <c r="J37" s="32"/>
      <c r="K37" s="33"/>
      <c r="L37" s="34"/>
      <c r="M37" s="32"/>
      <c r="N37" s="32"/>
      <c r="O37" s="32"/>
      <c r="P37" s="32"/>
      <c r="Q37" s="14"/>
    </row>
    <row r="38" spans="2:19">
      <c r="E38"/>
      <c r="I38" s="32"/>
      <c r="J38" s="32"/>
      <c r="K38" s="33"/>
      <c r="L38" s="34"/>
      <c r="M38" s="32"/>
      <c r="N38" s="32"/>
      <c r="O38" s="32"/>
      <c r="P38" s="32"/>
      <c r="Q38" s="14"/>
    </row>
    <row r="39" spans="2:19">
      <c r="B39" t="s">
        <v>139</v>
      </c>
      <c r="C39" s="32"/>
      <c r="D39" s="32"/>
      <c r="E39"/>
      <c r="F39" s="33"/>
      <c r="G39" s="33"/>
      <c r="I39" s="32"/>
      <c r="J39" s="32"/>
      <c r="K39" s="9"/>
      <c r="M39" s="32"/>
      <c r="N39" s="32"/>
      <c r="O39" s="32"/>
      <c r="P39" s="32"/>
      <c r="Q39" s="14"/>
    </row>
    <row r="40" spans="2:19" ht="14.45">
      <c r="B40" s="1" t="s">
        <v>140</v>
      </c>
      <c r="C40" s="36" t="s">
        <v>141</v>
      </c>
      <c r="D40" s="32"/>
      <c r="E40"/>
      <c r="G40" s="33"/>
      <c r="H40" s="33"/>
      <c r="I40" s="32"/>
      <c r="J40" s="32"/>
      <c r="K40" s="33"/>
      <c r="L40" s="34"/>
      <c r="M40" s="32"/>
      <c r="N40" s="32"/>
      <c r="O40" s="32"/>
      <c r="P40" s="32"/>
      <c r="Q40" s="14"/>
    </row>
    <row r="41" spans="2:19" ht="14.45">
      <c r="C41" s="37" t="s">
        <v>142</v>
      </c>
      <c r="E41" s="14"/>
      <c r="F41" s="33"/>
      <c r="G41" s="33"/>
      <c r="H41" s="33"/>
      <c r="I41" s="32"/>
      <c r="J41" s="32"/>
      <c r="K41" s="33"/>
      <c r="L41" s="34"/>
      <c r="M41" s="32"/>
      <c r="N41" s="32"/>
      <c r="O41" s="32"/>
      <c r="P41" s="32"/>
      <c r="Q41" s="14"/>
    </row>
    <row r="42" spans="2:19">
      <c r="C42" s="32"/>
    </row>
    <row r="43" spans="2:19">
      <c r="B43" s="31"/>
      <c r="D43" s="32"/>
      <c r="E43"/>
      <c r="F43" s="33"/>
      <c r="G43" s="33"/>
      <c r="H43" s="33"/>
      <c r="I43" s="32"/>
      <c r="J43" s="32"/>
      <c r="K43" s="33"/>
      <c r="L43" s="34"/>
      <c r="M43" s="32"/>
      <c r="N43" s="32"/>
      <c r="O43" s="32"/>
      <c r="P43" s="32"/>
      <c r="Q43" s="14"/>
    </row>
    <row r="44" spans="2:19">
      <c r="B44" s="31"/>
      <c r="C44" s="32"/>
      <c r="D44" s="32"/>
      <c r="E44"/>
      <c r="F44" s="33"/>
      <c r="G44" s="33"/>
      <c r="H44" s="33"/>
      <c r="I44" s="32"/>
      <c r="J44" s="32"/>
      <c r="K44" s="33"/>
      <c r="L44" s="34"/>
      <c r="M44" s="32"/>
      <c r="N44" s="32"/>
      <c r="O44" s="32"/>
      <c r="P44" s="32"/>
      <c r="Q44" s="14"/>
    </row>
    <row r="45" spans="2:19">
      <c r="B45" s="31"/>
      <c r="C45" s="32"/>
      <c r="D45" s="32"/>
      <c r="E45"/>
      <c r="F45" s="33"/>
      <c r="G45" s="33"/>
      <c r="H45" s="33"/>
      <c r="I45" s="32"/>
      <c r="J45" s="32"/>
      <c r="K45" s="33"/>
      <c r="L45" s="34"/>
      <c r="M45" s="32"/>
      <c r="N45" s="32"/>
      <c r="O45" s="32"/>
      <c r="P45" s="32"/>
      <c r="Q45" s="14"/>
    </row>
    <row r="46" spans="2:19">
      <c r="B46" s="31"/>
      <c r="C46" s="32"/>
      <c r="D46" s="32"/>
      <c r="E46"/>
      <c r="F46" s="33"/>
      <c r="G46" s="33"/>
      <c r="H46" s="33"/>
      <c r="I46" s="32"/>
      <c r="J46" s="32"/>
      <c r="K46" s="33"/>
      <c r="L46" s="34"/>
      <c r="M46" s="32"/>
      <c r="N46" s="32"/>
      <c r="O46" s="32"/>
      <c r="P46" s="32"/>
      <c r="Q46" s="14"/>
    </row>
    <row r="47" spans="2:19">
      <c r="B47" s="31"/>
      <c r="C47" s="32"/>
      <c r="D47" s="32"/>
      <c r="E47"/>
      <c r="F47" s="33"/>
      <c r="G47" s="33"/>
      <c r="H47" s="33"/>
      <c r="I47" s="32"/>
      <c r="J47" s="32"/>
      <c r="K47" s="33"/>
      <c r="L47" s="34"/>
      <c r="M47" s="32"/>
      <c r="N47" s="32"/>
      <c r="O47" s="32"/>
      <c r="P47" s="32"/>
      <c r="Q47" s="14"/>
    </row>
    <row r="48" spans="2:19">
      <c r="B48" s="31"/>
      <c r="C48" s="32"/>
      <c r="D48" s="32"/>
      <c r="E48"/>
      <c r="F48" s="33"/>
      <c r="G48" s="33"/>
      <c r="H48" s="33"/>
      <c r="I48" s="32"/>
      <c r="J48" s="32"/>
      <c r="K48" s="33"/>
      <c r="L48" s="34"/>
      <c r="M48" s="32"/>
      <c r="N48" s="32"/>
      <c r="O48" s="32"/>
      <c r="P48" s="32"/>
      <c r="Q48" s="14"/>
    </row>
    <row r="49" spans="2:17">
      <c r="B49" s="31"/>
      <c r="C49" s="32"/>
      <c r="D49" s="32"/>
      <c r="E49"/>
      <c r="F49" s="33"/>
      <c r="G49" s="33"/>
      <c r="H49" s="33"/>
      <c r="I49" s="32"/>
      <c r="J49" s="32"/>
      <c r="K49" s="33"/>
      <c r="L49" s="34"/>
      <c r="M49" s="32"/>
      <c r="N49" s="32"/>
      <c r="O49" s="32"/>
      <c r="P49" s="32"/>
      <c r="Q49" s="14"/>
    </row>
    <row r="50" spans="2:17">
      <c r="B50" s="31"/>
      <c r="C50" s="32"/>
      <c r="D50" s="32"/>
      <c r="E50"/>
      <c r="F50" s="33"/>
      <c r="G50" s="33"/>
      <c r="H50" s="33"/>
      <c r="I50" s="32"/>
      <c r="J50" s="32"/>
      <c r="K50" s="33"/>
      <c r="L50" s="34"/>
      <c r="M50" s="32"/>
      <c r="N50" s="32"/>
      <c r="O50" s="32"/>
      <c r="P50" s="32"/>
      <c r="Q50" s="14"/>
    </row>
    <row r="51" spans="2:17">
      <c r="B51" s="31"/>
      <c r="C51" s="32"/>
      <c r="D51" s="32"/>
      <c r="E51"/>
      <c r="F51" s="33"/>
      <c r="G51" s="33"/>
      <c r="H51" s="33"/>
      <c r="I51" s="32"/>
      <c r="J51" s="32"/>
      <c r="K51" s="33"/>
      <c r="L51" s="34"/>
      <c r="M51" s="32"/>
      <c r="N51" s="32"/>
      <c r="O51" s="32"/>
      <c r="P51" s="32"/>
      <c r="Q51" s="14"/>
    </row>
    <row r="52" spans="2:17">
      <c r="B52" s="31"/>
      <c r="C52" s="32"/>
      <c r="D52" s="32"/>
      <c r="E52"/>
      <c r="F52" s="33"/>
      <c r="G52" s="33"/>
      <c r="H52" s="33"/>
      <c r="I52" s="32"/>
      <c r="J52" s="32"/>
      <c r="K52" s="33"/>
      <c r="L52" s="34"/>
      <c r="M52" s="32"/>
      <c r="N52" s="32"/>
      <c r="O52" s="32"/>
      <c r="P52" s="32"/>
      <c r="Q52" s="14"/>
    </row>
    <row r="53" spans="2:17">
      <c r="B53" s="31"/>
      <c r="C53" s="32"/>
      <c r="D53" s="32"/>
      <c r="E53"/>
      <c r="F53" s="33"/>
      <c r="G53" s="33"/>
      <c r="H53" s="33"/>
      <c r="I53" s="32"/>
      <c r="J53" s="32"/>
      <c r="K53" s="33"/>
      <c r="L53" s="34"/>
      <c r="M53" s="32"/>
      <c r="N53" s="32"/>
      <c r="O53" s="32"/>
      <c r="P53" s="32"/>
      <c r="Q53" s="14"/>
    </row>
    <row r="54" spans="2:17">
      <c r="B54" s="31"/>
      <c r="C54" s="32"/>
      <c r="D54" s="32"/>
      <c r="E54"/>
      <c r="F54" s="33"/>
      <c r="G54" s="33"/>
      <c r="H54" s="33"/>
      <c r="I54" s="32"/>
      <c r="J54" s="32"/>
      <c r="K54" s="33"/>
      <c r="L54" s="34"/>
      <c r="M54" s="32"/>
      <c r="N54" s="32"/>
      <c r="O54" s="32"/>
      <c r="P54" s="32"/>
      <c r="Q54" s="14"/>
    </row>
    <row r="55" spans="2:17">
      <c r="B55" s="31"/>
      <c r="C55" s="32"/>
      <c r="D55" s="32"/>
      <c r="E55"/>
      <c r="F55" s="33"/>
      <c r="G55" s="33"/>
      <c r="H55" s="33"/>
      <c r="I55" s="32"/>
      <c r="J55" s="32"/>
      <c r="K55" s="33"/>
      <c r="L55" s="34"/>
      <c r="M55" s="32"/>
      <c r="N55" s="32"/>
      <c r="O55" s="32"/>
      <c r="P55" s="32"/>
      <c r="Q55" s="14"/>
    </row>
    <row r="56" spans="2:17">
      <c r="B56" s="31"/>
      <c r="C56" s="32"/>
      <c r="D56" s="32"/>
      <c r="E56"/>
      <c r="F56" s="33"/>
      <c r="G56" s="33"/>
      <c r="H56" s="33"/>
      <c r="I56" s="32"/>
      <c r="J56" s="32"/>
      <c r="K56" s="33"/>
      <c r="L56" s="34"/>
      <c r="M56" s="32"/>
      <c r="N56" s="32"/>
      <c r="O56" s="32"/>
      <c r="P56" s="32"/>
      <c r="Q56" s="14"/>
    </row>
    <row r="57" spans="2:17">
      <c r="B57" s="31"/>
      <c r="C57" s="32"/>
      <c r="D57" s="32"/>
      <c r="E57"/>
      <c r="F57" s="33"/>
      <c r="G57" s="33"/>
      <c r="H57" s="33"/>
      <c r="I57" s="32"/>
      <c r="J57" s="32"/>
      <c r="K57" s="33"/>
      <c r="L57" s="34"/>
      <c r="M57" s="32"/>
      <c r="N57" s="32"/>
      <c r="O57" s="32"/>
      <c r="P57" s="32"/>
      <c r="Q57" s="14"/>
    </row>
    <row r="58" spans="2:17">
      <c r="B58" s="31"/>
      <c r="C58" s="32"/>
      <c r="D58" s="32"/>
      <c r="E58"/>
      <c r="F58" s="33"/>
      <c r="G58" s="33"/>
      <c r="H58" s="33"/>
      <c r="I58" s="32"/>
      <c r="J58" s="32"/>
      <c r="K58" s="33"/>
      <c r="L58" s="34"/>
      <c r="M58" s="32"/>
      <c r="N58" s="32"/>
      <c r="O58" s="32"/>
      <c r="P58" s="32"/>
      <c r="Q58" s="14"/>
    </row>
    <row r="59" spans="2:17">
      <c r="B59" s="31"/>
      <c r="C59" s="32"/>
      <c r="D59" s="32"/>
      <c r="E59"/>
      <c r="F59" s="33"/>
      <c r="G59" s="33"/>
      <c r="H59" s="33"/>
      <c r="I59" s="32"/>
      <c r="J59" s="32"/>
      <c r="K59" s="33"/>
      <c r="L59" s="34"/>
      <c r="M59" s="32"/>
      <c r="N59" s="32"/>
      <c r="O59" s="32"/>
      <c r="P59" s="32"/>
      <c r="Q59" s="14"/>
    </row>
    <row r="60" spans="2:17">
      <c r="B60" s="31"/>
      <c r="C60" s="32"/>
      <c r="D60" s="32"/>
      <c r="E60"/>
      <c r="F60" s="33"/>
      <c r="G60" s="33"/>
      <c r="H60" s="33"/>
      <c r="I60" s="32"/>
      <c r="J60" s="32"/>
      <c r="K60" s="33"/>
      <c r="L60" s="34"/>
      <c r="M60" s="32"/>
      <c r="N60" s="32"/>
      <c r="O60" s="32"/>
      <c r="P60" s="32"/>
      <c r="Q60" s="14"/>
    </row>
    <row r="61" spans="2:17">
      <c r="B61" s="31"/>
      <c r="C61" s="32"/>
      <c r="D61" s="32"/>
      <c r="E61"/>
      <c r="F61" s="33"/>
      <c r="G61" s="33"/>
      <c r="H61" s="33"/>
      <c r="I61" s="32"/>
      <c r="J61" s="32"/>
      <c r="K61" s="33"/>
      <c r="L61" s="34"/>
      <c r="M61" s="32"/>
      <c r="N61" s="32"/>
      <c r="O61" s="32"/>
      <c r="P61" s="32"/>
      <c r="Q61" s="14"/>
    </row>
    <row r="62" spans="2:17">
      <c r="B62" s="31"/>
      <c r="C62" s="32"/>
      <c r="D62" s="32"/>
      <c r="E62"/>
      <c r="F62" s="33"/>
      <c r="G62" s="33"/>
      <c r="H62" s="33"/>
      <c r="I62" s="32"/>
      <c r="J62" s="32"/>
      <c r="K62" s="33"/>
      <c r="L62" s="34"/>
      <c r="M62" s="32"/>
      <c r="N62" s="32"/>
      <c r="O62" s="32"/>
      <c r="P62" s="32"/>
      <c r="Q62" s="14"/>
    </row>
    <row r="63" spans="2:17">
      <c r="B63" s="31"/>
      <c r="C63" s="32"/>
      <c r="D63" s="32"/>
      <c r="E63"/>
      <c r="F63" s="33"/>
      <c r="G63" s="33"/>
      <c r="H63" s="33"/>
      <c r="I63" s="32"/>
      <c r="J63" s="32"/>
      <c r="K63" s="33"/>
      <c r="L63" s="34"/>
      <c r="M63" s="32"/>
      <c r="N63" s="32"/>
      <c r="O63" s="32"/>
      <c r="P63" s="32"/>
      <c r="Q63" s="14"/>
    </row>
    <row r="64" spans="2:17">
      <c r="B64" s="31"/>
      <c r="C64" s="32"/>
      <c r="D64" s="32"/>
      <c r="E64"/>
      <c r="F64" s="33"/>
      <c r="G64" s="33"/>
      <c r="H64" s="33"/>
      <c r="I64" s="32"/>
      <c r="J64" s="32"/>
      <c r="K64" s="33"/>
      <c r="L64" s="34"/>
      <c r="M64" s="32"/>
      <c r="N64" s="32"/>
      <c r="O64" s="32"/>
      <c r="P64" s="32"/>
      <c r="Q64" s="14"/>
    </row>
    <row r="65" spans="2:17">
      <c r="B65" s="31"/>
      <c r="C65" s="32"/>
      <c r="D65" s="32"/>
      <c r="E65"/>
      <c r="F65" s="33"/>
      <c r="G65" s="33"/>
      <c r="H65" s="33"/>
      <c r="I65" s="32"/>
      <c r="J65" s="32"/>
      <c r="K65" s="33"/>
      <c r="L65" s="34"/>
      <c r="M65" s="32"/>
      <c r="N65" s="32"/>
      <c r="O65" s="32"/>
      <c r="P65" s="32"/>
      <c r="Q65" s="14"/>
    </row>
    <row r="66" spans="2:17">
      <c r="B66" s="31"/>
      <c r="C66" s="32"/>
      <c r="D66" s="32"/>
      <c r="E66"/>
      <c r="F66" s="33"/>
      <c r="G66" s="33"/>
      <c r="H66" s="33"/>
      <c r="I66" s="32"/>
      <c r="J66" s="32"/>
      <c r="K66" s="33"/>
      <c r="L66" s="34"/>
      <c r="M66" s="32"/>
      <c r="N66" s="32"/>
      <c r="O66" s="32"/>
      <c r="P66" s="32"/>
      <c r="Q66" s="14"/>
    </row>
    <row r="67" spans="2:17">
      <c r="B67" s="31"/>
      <c r="C67" s="32"/>
      <c r="D67" s="32"/>
      <c r="E67"/>
      <c r="F67" s="33"/>
      <c r="G67" s="33"/>
      <c r="H67" s="33"/>
      <c r="I67" s="32"/>
      <c r="J67" s="32"/>
      <c r="K67" s="33"/>
      <c r="L67" s="34"/>
      <c r="M67" s="32"/>
      <c r="N67" s="32"/>
      <c r="O67" s="32"/>
      <c r="P67" s="32"/>
      <c r="Q67" s="14"/>
    </row>
    <row r="104" spans="2:2">
      <c r="B104" s="7" t="s">
        <v>143</v>
      </c>
    </row>
  </sheetData>
  <dataConsolidate/>
  <mergeCells count="3">
    <mergeCell ref="C25:E25"/>
    <mergeCell ref="F25:M25"/>
    <mergeCell ref="N25:P25"/>
  </mergeCells>
  <hyperlinks>
    <hyperlink ref="B104" r:id="rId1" display="https://arup-my.sharepoint.com/:b:/p/kevin_barry/EY87ZNTbbpNHhY4f3bY20vMBQJsso8uhuYdHJYA3qe6H7Q?xsdata=MDV8MDJ8TGl2aWEuTWFjaGFkb0RlQWxtZWlkYUBhcnVwLmNvbXxkYWMxOWI1ZDczNGM0ZjgyMWY3NjA4ZGUxMTNjMGVmY3w0YWU0OGI0MTAxMzc0NTk5ODY2MWZjNjQxZmU3N2JlYXwwfDB8NjM4OTY3MTQ2ODA2MzMzMTQ1fFVua25vd258VFdGcGJHWnNiM2Q4ZXlKRmJYQjBlVTFoY0draU9uUnlkV1VzSWxZaU9pSXdMakF1TURBd01DSXNJbEFpT2lKWGFXNHpNaUlzSWtGT0lqb2lUV0ZwYkNJc0lsZFVJam95ZlE9PXwwfHx8&amp;sdata=dTJxYitpVXFwZ2xOYWZZUGNUWGNoVGpaZFo2OG12T2xVbVdGWC9vODBVYz0%3d" xr:uid="{C1A644E9-F5E8-4F22-9174-B153964074C5}"/>
  </hyperlinks>
  <pageMargins left="0.7" right="0.7" top="0.75" bottom="0.75" header="0.3" footer="0.3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482</Value>
      <Value>12</Value>
      <Value>480</Value>
      <Value>10</Value>
      <Value>22</Value>
    </TaxCatchAll>
    <lcf76f155ced4ddcb4097134ff3c332f xmlns="cff2e7f9-dcc6-4215-a910-ba6ae4f502ee">
      <Terms xmlns="http://schemas.microsoft.com/office/infopath/2007/PartnerControls"/>
    </lcf76f155ced4ddcb4097134ff3c332f>
    <EAReceivedDate xmlns="eebef177-55b5-4448-a5fb-28ea454417ee">2026-03-24T00:00:00+00:00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EPR-PP3501LR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 xsi:nil="true"/>
    <EventLink xmlns="5ffd8e36-f429-4edc-ab50-c5be84842779" xsi:nil="true"/>
    <Customer_x002f_OperatorName xmlns="eebef177-55b5-4448-a5fb-28ea454417ee">Net Zero Teesside Power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_Flow_SignoffStatus xmlns="cff2e7f9-dcc6-4215-a910-ba6ae4f502ee" xsi:nil="true"/>
    <DocumentDate xmlns="eebef177-55b5-4448-a5fb-28ea454417ee">2026-03-24T00:00:00+00:00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EPR/PP3501LR/A001</EPRNumber>
    <FacilityAddressPostcode xmlns="eebef177-55b5-4448-a5fb-28ea454417ee">TS10 5QW</FacilityAddressPostcode>
    <ed3cfd1978f244c4af5dc9d642a18018 xmlns="dbe221e7-66db-4bdb-a92c-aa517c005f15">
      <Terms xmlns="http://schemas.microsoft.com/office/infopath/2007/PartnerControls"/>
    </ed3cfd1978f244c4af5dc9d642a18018>
    <ExternalAuthor xmlns="eebef177-55b5-4448-a5fb-28ea454417ee">PSA</ExternalAuthor>
    <SiteName xmlns="eebef177-55b5-4448-a5fb-28ea454417ee">Net Zero Teesside CCUS Project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Net Zero Teesside CCUS Project Redcar Cleveland TS10 5QW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3.xml><?xml version="1.0" encoding="utf-8"?>
<TemplafyTemplateConfiguration><![CDATA[{"transformationConfigurations":[{"colorTheme":"{{DataSources.ColorThemes[\"Arup\"].ColorTheme}}","disableUpdates":false,"type":"colorTheme"}],"templateName":"Arup Blank","templateDescription":"","enableDocumentContentUpdater":false,"version":"2.0"}]]></TemplafyTemplateConfiguration>
</file>

<file path=customXml/item4.xml><?xml version="1.0" encoding="utf-8"?>
<TemplafyFormConfiguration><![CDATA[{"formFields":[],"formDataEntries":[]}]]></TemplafyFormConfiguratio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3BFC1A260056BE448D0ED9916093864F" ma:contentTypeVersion="48" ma:contentTypeDescription="Create a new document." ma:contentTypeScope="" ma:versionID="f319a3181f5a9dc77f2cee80a0ba68c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cff2e7f9-dcc6-4215-a910-ba6ae4f502ee" targetNamespace="http://schemas.microsoft.com/office/2006/metadata/properties" ma:root="true" ma:fieldsID="adeeb0a7b9495af3a1a6785ef9c1c3c4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cff2e7f9-dcc6-4215-a910-ba6ae4f502ee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Location" minOccurs="0"/>
                <xsd:element ref="ns6:MediaServiceAutoKeyPoints" minOccurs="0"/>
                <xsd:element ref="ns6:MediaServiceKeyPoints" minOccurs="0"/>
                <xsd:element ref="ns6:MediaLengthInSeconds" minOccurs="0"/>
                <xsd:element ref="ns2:SharedWithUsers" minOccurs="0"/>
                <xsd:element ref="ns2:SharedWithDetails" minOccurs="0"/>
                <xsd:element ref="ns6:lcf76f155ced4ddcb4097134ff3c332f" minOccurs="0"/>
                <xsd:element ref="ns6:_Flow_SignoffStatu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30a0cef-31bd-4a60-b0e5-fc8f8b8fd792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30a0cef-31bd-4a60-b0e5-fc8f8b8fd792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2e7f9-dcc6-4215-a910-ba6ae4f50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50" nillable="true" ma:displayName="Tags" ma:internalName="MediaServiceAutoTags" ma:readOnly="true">
      <xsd:simpleType>
        <xsd:restriction base="dms:Text"/>
      </xsd:simpleType>
    </xsd:element>
    <xsd:element name="MediaServiceOCR" ma:index="5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5" nillable="true" ma:displayName="Location" ma:internalName="MediaServiceLocation" ma:readOnly="true">
      <xsd:simpleType>
        <xsd:restriction base="dms:Text"/>
      </xsd:simpleType>
    </xsd:element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63" nillable="true" ma:displayName="Sign-off status" ma:internalName="Sign_x002d_off_x0020_status">
      <xsd:simpleType>
        <xsd:restriction base="dms:Text"/>
      </xsd:simpleType>
    </xsd:element>
    <xsd:element name="MediaServiceObjectDetectorVersions" ma:index="6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932614-8302-4269-BC38-597AF43AC939}"/>
</file>

<file path=customXml/itemProps2.xml><?xml version="1.0" encoding="utf-8"?>
<ds:datastoreItem xmlns:ds="http://schemas.openxmlformats.org/officeDocument/2006/customXml" ds:itemID="{8156586F-BFA8-4FD1-A0BF-52D897AD7BA5}"/>
</file>

<file path=customXml/itemProps3.xml><?xml version="1.0" encoding="utf-8"?>
<ds:datastoreItem xmlns:ds="http://schemas.openxmlformats.org/officeDocument/2006/customXml" ds:itemID="{E59C169C-5B71-4139-B067-6BD7D31FA149}"/>
</file>

<file path=customXml/itemProps4.xml><?xml version="1.0" encoding="utf-8"?>
<ds:datastoreItem xmlns:ds="http://schemas.openxmlformats.org/officeDocument/2006/customXml" ds:itemID="{62CB8C1F-D40D-4C86-BB4B-0CF96D922D6C}"/>
</file>

<file path=customXml/itemProps5.xml><?xml version="1.0" encoding="utf-8"?>
<ds:datastoreItem xmlns:ds="http://schemas.openxmlformats.org/officeDocument/2006/customXml" ds:itemID="{B39B781D-77F0-4217-836C-58CEAF4715C8}"/>
</file>

<file path=docMetadata/LabelInfo.xml><?xml version="1.0" encoding="utf-8"?>
<clbl:labelList xmlns:clbl="http://schemas.microsoft.com/office/2020/mipLabelMetadata">
  <clbl:label id="{82fa3fd3-029b-403d-91b4-1dc930cb0e60}" enabled="1" method="Privileged" siteId="{4ae48b41-0137-4599-8661-fc641fe77b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Barry</dc:creator>
  <cp:keywords/>
  <dc:description/>
  <cp:lastModifiedBy/>
  <cp:revision/>
  <dcterms:created xsi:type="dcterms:W3CDTF">2024-07-15T14:54:52Z</dcterms:created>
  <dcterms:modified xsi:type="dcterms:W3CDTF">2026-06-19T12:52:28Z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a3fd3-029b-403d-91b4-1dc930cb0e60_Enabled">
    <vt:lpwstr>true</vt:lpwstr>
  </property>
  <property fmtid="{D5CDD505-2E9C-101B-9397-08002B2CF9AE}" pid="3" name="MSIP_Label_82fa3fd3-029b-403d-91b4-1dc930cb0e60_SetDate">
    <vt:lpwstr>2022-03-01T21:00:43Z</vt:lpwstr>
  </property>
  <property fmtid="{D5CDD505-2E9C-101B-9397-08002B2CF9AE}" pid="4" name="MSIP_Label_82fa3fd3-029b-403d-91b4-1dc930cb0e60_Method">
    <vt:lpwstr>Privileged</vt:lpwstr>
  </property>
  <property fmtid="{D5CDD505-2E9C-101B-9397-08002B2CF9AE}" pid="5" name="MSIP_Label_82fa3fd3-029b-403d-91b4-1dc930cb0e60_Name">
    <vt:lpwstr>82fa3fd3-029b-403d-91b4-1dc930cb0e60</vt:lpwstr>
  </property>
  <property fmtid="{D5CDD505-2E9C-101B-9397-08002B2CF9AE}" pid="6" name="MSIP_Label_82fa3fd3-029b-403d-91b4-1dc930cb0e60_SiteId">
    <vt:lpwstr>4ae48b41-0137-4599-8661-fc641fe77bea</vt:lpwstr>
  </property>
  <property fmtid="{D5CDD505-2E9C-101B-9397-08002B2CF9AE}" pid="7" name="MSIP_Label_82fa3fd3-029b-403d-91b4-1dc930cb0e60_ActionId">
    <vt:lpwstr>fe0e749a-613b-4eba-a7c1-9cad1fe1868c</vt:lpwstr>
  </property>
  <property fmtid="{D5CDD505-2E9C-101B-9397-08002B2CF9AE}" pid="8" name="MSIP_Label_82fa3fd3-029b-403d-91b4-1dc930cb0e60_ContentBits">
    <vt:lpwstr>0</vt:lpwstr>
  </property>
  <property fmtid="{D5CDD505-2E9C-101B-9397-08002B2CF9AE}" pid="9" name="TemplafyTenantId">
    <vt:lpwstr>arup</vt:lpwstr>
  </property>
  <property fmtid="{D5CDD505-2E9C-101B-9397-08002B2CF9AE}" pid="10" name="TemplafyTemplateId">
    <vt:lpwstr>638203440029340818</vt:lpwstr>
  </property>
  <property fmtid="{D5CDD505-2E9C-101B-9397-08002B2CF9AE}" pid="11" name="TemplafyUserProfileId">
    <vt:lpwstr>637791795926187627</vt:lpwstr>
  </property>
  <property fmtid="{D5CDD505-2E9C-101B-9397-08002B2CF9AE}" pid="12" name="TemplafyLanguageCode">
    <vt:lpwstr>en-GB</vt:lpwstr>
  </property>
  <property fmtid="{D5CDD505-2E9C-101B-9397-08002B2CF9AE}" pid="13" name="TemplafyFromBlank">
    <vt:bool>true</vt:bool>
  </property>
  <property fmtid="{D5CDD505-2E9C-101B-9397-08002B2CF9AE}" pid="14" name="Folder_Number">
    <vt:lpwstr/>
  </property>
  <property fmtid="{D5CDD505-2E9C-101B-9397-08002B2CF9AE}" pid="15" name="Folder_Code">
    <vt:lpwstr/>
  </property>
  <property fmtid="{D5CDD505-2E9C-101B-9397-08002B2CF9AE}" pid="16" name="Folder_Name">
    <vt:lpwstr/>
  </property>
  <property fmtid="{D5CDD505-2E9C-101B-9397-08002B2CF9AE}" pid="17" name="Folder_Description">
    <vt:lpwstr/>
  </property>
  <property fmtid="{D5CDD505-2E9C-101B-9397-08002B2CF9AE}" pid="18" name="/Folder_Name/">
    <vt:lpwstr/>
  </property>
  <property fmtid="{D5CDD505-2E9C-101B-9397-08002B2CF9AE}" pid="19" name="/Folder_Description/">
    <vt:lpwstr/>
  </property>
  <property fmtid="{D5CDD505-2E9C-101B-9397-08002B2CF9AE}" pid="20" name="Folder_Version">
    <vt:lpwstr/>
  </property>
  <property fmtid="{D5CDD505-2E9C-101B-9397-08002B2CF9AE}" pid="21" name="Folder_VersionSeq">
    <vt:lpwstr/>
  </property>
  <property fmtid="{D5CDD505-2E9C-101B-9397-08002B2CF9AE}" pid="22" name="Folder_Manager">
    <vt:lpwstr/>
  </property>
  <property fmtid="{D5CDD505-2E9C-101B-9397-08002B2CF9AE}" pid="23" name="Folder_ManagerDesc">
    <vt:lpwstr/>
  </property>
  <property fmtid="{D5CDD505-2E9C-101B-9397-08002B2CF9AE}" pid="24" name="Folder_Storage">
    <vt:lpwstr/>
  </property>
  <property fmtid="{D5CDD505-2E9C-101B-9397-08002B2CF9AE}" pid="25" name="Folder_StorageDesc">
    <vt:lpwstr/>
  </property>
  <property fmtid="{D5CDD505-2E9C-101B-9397-08002B2CF9AE}" pid="26" name="Folder_Creator">
    <vt:lpwstr/>
  </property>
  <property fmtid="{D5CDD505-2E9C-101B-9397-08002B2CF9AE}" pid="27" name="Folder_CreatorDesc">
    <vt:lpwstr/>
  </property>
  <property fmtid="{D5CDD505-2E9C-101B-9397-08002B2CF9AE}" pid="28" name="Folder_CreateDate">
    <vt:lpwstr/>
  </property>
  <property fmtid="{D5CDD505-2E9C-101B-9397-08002B2CF9AE}" pid="29" name="Folder_Updater">
    <vt:lpwstr/>
  </property>
  <property fmtid="{D5CDD505-2E9C-101B-9397-08002B2CF9AE}" pid="30" name="Folder_UpdaterDesc">
    <vt:lpwstr/>
  </property>
  <property fmtid="{D5CDD505-2E9C-101B-9397-08002B2CF9AE}" pid="31" name="Folder_UpdateDate">
    <vt:lpwstr/>
  </property>
  <property fmtid="{D5CDD505-2E9C-101B-9397-08002B2CF9AE}" pid="32" name="Document_Number">
    <vt:lpwstr/>
  </property>
  <property fmtid="{D5CDD505-2E9C-101B-9397-08002B2CF9AE}" pid="33" name="Document_Name">
    <vt:lpwstr/>
  </property>
  <property fmtid="{D5CDD505-2E9C-101B-9397-08002B2CF9AE}" pid="34" name="Document_FileName">
    <vt:lpwstr/>
  </property>
  <property fmtid="{D5CDD505-2E9C-101B-9397-08002B2CF9AE}" pid="35" name="Document_Version">
    <vt:lpwstr/>
  </property>
  <property fmtid="{D5CDD505-2E9C-101B-9397-08002B2CF9AE}" pid="36" name="Document_VersionSeq">
    <vt:lpwstr/>
  </property>
  <property fmtid="{D5CDD505-2E9C-101B-9397-08002B2CF9AE}" pid="37" name="Document_Creator">
    <vt:lpwstr/>
  </property>
  <property fmtid="{D5CDD505-2E9C-101B-9397-08002B2CF9AE}" pid="38" name="Document_CreatorDesc">
    <vt:lpwstr/>
  </property>
  <property fmtid="{D5CDD505-2E9C-101B-9397-08002B2CF9AE}" pid="39" name="Document_CreateDate">
    <vt:lpwstr/>
  </property>
  <property fmtid="{D5CDD505-2E9C-101B-9397-08002B2CF9AE}" pid="40" name="Document_Updater">
    <vt:lpwstr/>
  </property>
  <property fmtid="{D5CDD505-2E9C-101B-9397-08002B2CF9AE}" pid="41" name="Document_UpdaterDesc">
    <vt:lpwstr/>
  </property>
  <property fmtid="{D5CDD505-2E9C-101B-9397-08002B2CF9AE}" pid="42" name="Document_UpdateDate">
    <vt:lpwstr/>
  </property>
  <property fmtid="{D5CDD505-2E9C-101B-9397-08002B2CF9AE}" pid="43" name="Document_Size">
    <vt:lpwstr/>
  </property>
  <property fmtid="{D5CDD505-2E9C-101B-9397-08002B2CF9AE}" pid="44" name="Document_Storage">
    <vt:lpwstr/>
  </property>
  <property fmtid="{D5CDD505-2E9C-101B-9397-08002B2CF9AE}" pid="45" name="Document_StorageDesc">
    <vt:lpwstr/>
  </property>
  <property fmtid="{D5CDD505-2E9C-101B-9397-08002B2CF9AE}" pid="46" name="Document_Department">
    <vt:lpwstr/>
  </property>
  <property fmtid="{D5CDD505-2E9C-101B-9397-08002B2CF9AE}" pid="47" name="Document_DepartmentDesc">
    <vt:lpwstr/>
  </property>
  <property fmtid="{D5CDD505-2E9C-101B-9397-08002B2CF9AE}" pid="48" name="ContentTypeId">
    <vt:lpwstr>0x0101000E9AD557692E154F9D2697C8C6432F76003BFC1A260056BE448D0ED9916093864F</vt:lpwstr>
  </property>
  <property fmtid="{D5CDD505-2E9C-101B-9397-08002B2CF9AE}" pid="49" name="Arup_Tags">
    <vt:lpwstr/>
  </property>
  <property fmtid="{D5CDD505-2E9C-101B-9397-08002B2CF9AE}" pid="50" name="MediaServiceImageTags">
    <vt:lpwstr/>
  </property>
  <property fmtid="{D5CDD505-2E9C-101B-9397-08002B2CF9AE}" pid="51" name="CO_Topics">
    <vt:lpwstr/>
  </property>
  <property fmtid="{D5CDD505-2E9C-101B-9397-08002B2CF9AE}" pid="52" name="CO_Communities">
    <vt:lpwstr/>
  </property>
  <property fmtid="{D5CDD505-2E9C-101B-9397-08002B2CF9AE}" pid="53" name="Arup_TypeOfContent">
    <vt:lpwstr/>
  </property>
  <property fmtid="{D5CDD505-2E9C-101B-9397-08002B2CF9AE}" pid="54" name="PermitDocumentType">
    <vt:lpwstr/>
  </property>
  <property fmtid="{D5CDD505-2E9C-101B-9397-08002B2CF9AE}" pid="55" name="TypeofPermit">
    <vt:lpwstr>482;#Bespoke|743fbb82-64b4-442a-8bac-afa632175399</vt:lpwstr>
  </property>
  <property fmtid="{D5CDD505-2E9C-101B-9397-08002B2CF9AE}" pid="56" name="DisclosureStatus">
    <vt:lpwstr>480;#Public Register|f1fcf6a6-5d97-4f1d-964e-a2f916eb1f18</vt:lpwstr>
  </property>
  <property fmtid="{D5CDD505-2E9C-101B-9397-08002B2CF9AE}" pid="57" name="ActivityGrouping">
    <vt:lpwstr>12;#Application ＆ Associated Docs|5eadfd3c-6deb-44e1-b7e1-16accd427bec</vt:lpwstr>
  </property>
  <property fmtid="{D5CDD505-2E9C-101B-9397-08002B2CF9AE}" pid="58" name="Catchment">
    <vt:lpwstr/>
  </property>
  <property fmtid="{D5CDD505-2E9C-101B-9397-08002B2CF9AE}" pid="59" name="MajorProjectID">
    <vt:lpwstr/>
  </property>
  <property fmtid="{D5CDD505-2E9C-101B-9397-08002B2CF9AE}" pid="60" name="StandardRulesID">
    <vt:lpwstr/>
  </property>
  <property fmtid="{D5CDD505-2E9C-101B-9397-08002B2CF9AE}" pid="61" name="CessationStatus">
    <vt:lpwstr/>
  </property>
  <property fmtid="{D5CDD505-2E9C-101B-9397-08002B2CF9AE}" pid="62" name="Regime">
    <vt:lpwstr>10;#EPR|0e5af97d-1a8c-4d8f-a20b-528a11cab1f6</vt:lpwstr>
  </property>
  <property fmtid="{D5CDD505-2E9C-101B-9397-08002B2CF9AE}" pid="63" name="RegulatedActivitySub_x002d_Class">
    <vt:lpwstr/>
  </property>
  <property fmtid="{D5CDD505-2E9C-101B-9397-08002B2CF9AE}" pid="64" name="RegulatedActivitySub-Class">
    <vt:lpwstr/>
  </property>
  <property fmtid="{D5CDD505-2E9C-101B-9397-08002B2CF9AE}" pid="65" name="EventType1">
    <vt:lpwstr/>
  </property>
  <property fmtid="{D5CDD505-2E9C-101B-9397-08002B2CF9AE}" pid="66" name="RegulatedActivityClass">
    <vt:lpwstr>22;#Installations|645f1c9c-65df-490a-9ce3-4a2aa7c5ff7f</vt:lpwstr>
  </property>
</Properties>
</file>