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RS admin\COMPLIANCE FILES\CONTROLLED DOCUMENTS\CONTROLLED DOCUMENT TEMPLATES\AUDIT'S\14001 audit\"/>
    </mc:Choice>
  </mc:AlternateContent>
  <xr:revisionPtr revIDLastSave="0" documentId="8_{8B4F91F9-C4EE-4D4F-AE40-DC8C0DE192F4}" xr6:coauthVersionLast="47" xr6:coauthVersionMax="47" xr10:uidLastSave="{00000000-0000-0000-0000-000000000000}"/>
  <bookViews>
    <workbookView xWindow="-108" yWindow="-108" windowWidth="20376" windowHeight="12216" xr2:uid="{9147B4ED-49CB-4686-A796-204EE9285FAA}"/>
  </bookViews>
  <sheets>
    <sheet name="2020-2023" sheetId="3" r:id="rId1"/>
    <sheet name="2017-2020" sheetId="1" r:id="rId2"/>
    <sheet name="2011-2019" sheetId="2" r:id="rId3"/>
  </sheets>
  <definedNames>
    <definedName name="_xlnm._FilterDatabase" localSheetId="2" hidden="1">'2011-2019'!$A$3:$P$34</definedName>
    <definedName name="_xlnm._FilterDatabase" localSheetId="1" hidden="1">'2017-2020'!$A$3:$Q$16</definedName>
    <definedName name="_xlnm.Print_Area" localSheetId="2">'2011-2019'!$A$4:$P$35</definedName>
    <definedName name="_xlnm.Print_Area" localSheetId="0">'2020-2023'!$A$1:$R$20</definedName>
    <definedName name="_xlnm.Print_Titles" localSheetId="2">'2011-2019'!$1:$3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3" l="1"/>
  <c r="P6" i="3"/>
  <c r="N6" i="3"/>
  <c r="N20" i="3" s="1"/>
  <c r="M6" i="3"/>
  <c r="K6" i="3"/>
  <c r="K20" i="3" s="1"/>
  <c r="G20" i="3"/>
  <c r="I6" i="3"/>
  <c r="M17" i="1"/>
  <c r="O5" i="1"/>
  <c r="J5" i="1" l="1"/>
  <c r="H5" i="1"/>
  <c r="J17" i="1" l="1"/>
  <c r="H17" i="1"/>
  <c r="O34" i="2"/>
  <c r="O33" i="2"/>
  <c r="O32" i="2"/>
  <c r="O31" i="2"/>
  <c r="O29" i="2"/>
  <c r="O28" i="2"/>
  <c r="O26" i="2"/>
  <c r="O25" i="2"/>
  <c r="O24" i="2"/>
  <c r="O23" i="2"/>
  <c r="O21" i="2"/>
  <c r="O20" i="2"/>
  <c r="G27" i="2" l="1"/>
  <c r="O27" i="2" s="1"/>
  <c r="F30" i="2"/>
  <c r="G17" i="2"/>
  <c r="G35" i="2" s="1"/>
  <c r="H13" i="2"/>
  <c r="H35" i="2" s="1"/>
  <c r="E35" i="2"/>
  <c r="O9" i="2"/>
  <c r="O14" i="2"/>
  <c r="O6" i="2"/>
  <c r="O19" i="2"/>
  <c r="O5" i="2"/>
  <c r="O16" i="2"/>
  <c r="O11" i="2"/>
  <c r="O10" i="2"/>
  <c r="O15" i="2"/>
  <c r="O7" i="2"/>
  <c r="O12" i="2"/>
  <c r="O8" i="2"/>
  <c r="F35" i="2" l="1"/>
  <c r="O30" i="2"/>
  <c r="O13" i="2"/>
  <c r="J22" i="2"/>
  <c r="O22" i="2" s="1"/>
  <c r="J18" i="2" l="1"/>
  <c r="K18" i="2"/>
  <c r="K17" i="2"/>
  <c r="O17" i="2" s="1"/>
  <c r="K4" i="2"/>
  <c r="O4" i="2" s="1"/>
  <c r="I35" i="2"/>
  <c r="J35" i="2" l="1"/>
  <c r="K35" i="2"/>
  <c r="L18" i="2"/>
  <c r="O18" i="2" s="1"/>
  <c r="L35" i="2" l="1"/>
  <c r="O35" i="2"/>
  <c r="G5" i="1" l="1"/>
  <c r="G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Lawley</author>
  </authors>
  <commentList>
    <comment ref="N4" authorId="0" shapeId="0" xr:uid="{7B02384A-7346-4049-BA8D-B800C3C58277}">
      <text>
        <r>
          <rPr>
            <b/>
            <sz val="9"/>
            <color indexed="81"/>
            <rFont val="Tahoma"/>
            <family val="2"/>
          </rPr>
          <t>Maria Lawley:</t>
        </r>
        <r>
          <rPr>
            <sz val="9"/>
            <color indexed="81"/>
            <rFont val="Tahoma"/>
            <family val="2"/>
          </rPr>
          <t xml:space="preserve">
inv B00007520T
paid 12.05.21</t>
        </r>
      </text>
    </comment>
    <comment ref="N5" authorId="0" shapeId="0" xr:uid="{1DA3F27D-4FCA-445B-B157-E4AB2001EBCF}">
      <text>
        <r>
          <rPr>
            <b/>
            <sz val="9"/>
            <color indexed="81"/>
            <rFont val="Tahoma"/>
            <family val="2"/>
          </rPr>
          <t>Maria Lawley:</t>
        </r>
        <r>
          <rPr>
            <sz val="9"/>
            <color indexed="81"/>
            <rFont val="Tahoma"/>
            <family val="2"/>
          </rPr>
          <t xml:space="preserve">
inv 2169807
CHECKED BY TRACEY @ WESTBURY OK TO PAY SEE EMAIL OF 22.12.21
</t>
        </r>
      </text>
    </comment>
    <comment ref="N6" authorId="0" shapeId="0" xr:uid="{3ABA0F64-2E63-4C4A-B2B9-74A25710E2A6}">
      <text>
        <r>
          <rPr>
            <b/>
            <sz val="9"/>
            <color indexed="81"/>
            <rFont val="Tahoma"/>
            <charset val="1"/>
          </rPr>
          <t>Maria Lawley:</t>
        </r>
        <r>
          <rPr>
            <sz val="9"/>
            <color indexed="81"/>
            <rFont val="Tahoma"/>
            <charset val="1"/>
          </rPr>
          <t xml:space="preserve">
inv B00007821T
ok to pay as per LJS 08.09.21
see ML524</t>
        </r>
      </text>
    </comment>
    <comment ref="N8" authorId="0" shapeId="0" xr:uid="{15CCC139-7441-4137-B95D-F5ED5875549C}">
      <text>
        <r>
          <rPr>
            <b/>
            <sz val="9"/>
            <color indexed="81"/>
            <rFont val="Tahoma"/>
            <family val="2"/>
          </rPr>
          <t>Maria Lawley:</t>
        </r>
        <r>
          <rPr>
            <sz val="9"/>
            <color indexed="81"/>
            <rFont val="Tahoma"/>
            <family val="2"/>
          </rPr>
          <t xml:space="preserve">
INV B00008282T
sent to Tracy @ Westbury as per LJS 08.09.21
ok to pay @ 24.09.2021
see ML531
sent to Westbury 28.09.2021 as new charges are applied
£5464.71 is new rate for 2021/22 charge
see invoices B00008282T, B00009573T and crn B00009601T
</t>
        </r>
      </text>
    </comment>
    <comment ref="N9" authorId="0" shapeId="0" xr:uid="{2EF048D2-AE15-430E-8401-B114095C3615}">
      <text>
        <r>
          <rPr>
            <b/>
            <sz val="9"/>
            <color indexed="81"/>
            <rFont val="Tahoma"/>
            <family val="2"/>
          </rPr>
          <t>Maria Lawley:</t>
        </r>
        <r>
          <rPr>
            <sz val="9"/>
            <color indexed="81"/>
            <rFont val="Tahoma"/>
            <family val="2"/>
          </rPr>
          <t xml:space="preserve">
INV B00007381T
sent to Tracy @ Westbury as per LJS 08.09.21
ok to pay 24.09.2021
see ML529
</t>
        </r>
      </text>
    </comment>
    <comment ref="N10" authorId="0" shapeId="0" xr:uid="{467EF30A-A307-435E-969F-68A29C1C348B}">
      <text>
        <r>
          <rPr>
            <b/>
            <sz val="9"/>
            <color indexed="81"/>
            <rFont val="Tahoma"/>
            <family val="2"/>
          </rPr>
          <t>Maria Lawley:</t>
        </r>
        <r>
          <rPr>
            <sz val="9"/>
            <color indexed="81"/>
            <rFont val="Tahoma"/>
            <family val="2"/>
          </rPr>
          <t xml:space="preserve">
NEW TO 2021/22
INV B00008041T
sent to Tracy @ Westbury as per LJS 08.09.21
ok to pay @ 24.09.2021
see ML530
</t>
        </r>
      </text>
    </comment>
    <comment ref="N11" authorId="0" shapeId="0" xr:uid="{7DF413A4-BB4E-448F-BD54-18AE01B687EA}">
      <text>
        <r>
          <rPr>
            <b/>
            <sz val="9"/>
            <color indexed="81"/>
            <rFont val="Tahoma"/>
            <family val="2"/>
          </rPr>
          <t>Maria Lawley:</t>
        </r>
        <r>
          <rPr>
            <sz val="9"/>
            <color indexed="81"/>
            <rFont val="Tahoma"/>
            <family val="2"/>
          </rPr>
          <t xml:space="preserve">
INV B00008434T
sent to Tracy @ Westbury as per LJS 08.09.21
ok to pay @ 24.09.2021
see ML532
</t>
        </r>
      </text>
    </comment>
    <comment ref="N12" authorId="0" shapeId="0" xr:uid="{B9ADF3C7-E874-4B81-A39C-86C9317F14D4}">
      <text>
        <r>
          <rPr>
            <b/>
            <sz val="9"/>
            <color indexed="81"/>
            <rFont val="Tahoma"/>
            <family val="2"/>
          </rPr>
          <t>Maria Lawley:</t>
        </r>
        <r>
          <rPr>
            <sz val="9"/>
            <color indexed="81"/>
            <rFont val="Tahoma"/>
            <family val="2"/>
          </rPr>
          <t xml:space="preserve">
inv B00007515T
paid 12.05.21
</t>
        </r>
      </text>
    </comment>
    <comment ref="N13" authorId="0" shapeId="0" xr:uid="{0E4B9E8D-2999-4ED9-A936-256A6F970936}">
      <text>
        <r>
          <rPr>
            <b/>
            <sz val="9"/>
            <color indexed="81"/>
            <rFont val="Tahoma"/>
            <charset val="1"/>
          </rPr>
          <t>Maria Lawley:</t>
        </r>
        <r>
          <rPr>
            <sz val="9"/>
            <color indexed="81"/>
            <rFont val="Tahoma"/>
            <charset val="1"/>
          </rPr>
          <t xml:space="preserve">
069361BT
original inv was for £5535.00 but £3849 was credited by 072431BT leaving £1686 o/s - see email for evidence 14.12.2021</t>
        </r>
      </text>
    </comment>
    <comment ref="N14" authorId="0" shapeId="0" xr:uid="{FC984902-9651-41D5-B7F5-CF0CB4507F0A}">
      <text>
        <r>
          <rPr>
            <b/>
            <sz val="9"/>
            <color indexed="81"/>
            <rFont val="Tahoma"/>
            <charset val="1"/>
          </rPr>
          <t>Maria Lawley:</t>
        </r>
        <r>
          <rPr>
            <sz val="9"/>
            <color indexed="81"/>
            <rFont val="Tahoma"/>
            <charset val="1"/>
          </rPr>
          <t xml:space="preserve">
inv 069361BT
SUPERCEDED BY 072441BT
</t>
        </r>
      </text>
    </comment>
    <comment ref="N15" authorId="0" shapeId="0" xr:uid="{7C3D11AB-8822-4F04-A706-3BF3D325118A}">
      <text>
        <r>
          <rPr>
            <b/>
            <sz val="9"/>
            <color indexed="81"/>
            <rFont val="Tahoma"/>
            <charset val="1"/>
          </rPr>
          <t>Maria Lawley:</t>
        </r>
        <r>
          <rPr>
            <sz val="9"/>
            <color indexed="81"/>
            <rFont val="Tahoma"/>
            <charset val="1"/>
          </rPr>
          <t xml:space="preserve">
inv 069341BT
</t>
        </r>
      </text>
    </comment>
    <comment ref="N16" authorId="0" shapeId="0" xr:uid="{4AF3BD7B-E398-482F-900D-C45B349E6BF9}">
      <text>
        <r>
          <rPr>
            <b/>
            <sz val="9"/>
            <color indexed="81"/>
            <rFont val="Tahoma"/>
            <family val="2"/>
          </rPr>
          <t>Maria Lawley:</t>
        </r>
        <r>
          <rPr>
            <sz val="9"/>
            <color indexed="81"/>
            <rFont val="Tahoma"/>
            <family val="2"/>
          </rPr>
          <t xml:space="preserve">
INV B00008425T
ok to pay as per LJS 08.09.2021
see ML525</t>
        </r>
      </text>
    </comment>
    <comment ref="N17" authorId="0" shapeId="0" xr:uid="{A6D4B7E3-A325-4221-890A-38FB526E14EA}">
      <text>
        <r>
          <rPr>
            <b/>
            <sz val="9"/>
            <color indexed="81"/>
            <rFont val="Tahoma"/>
            <family val="2"/>
          </rPr>
          <t>Maria Lawley:</t>
        </r>
        <r>
          <rPr>
            <sz val="9"/>
            <color indexed="81"/>
            <rFont val="Tahoma"/>
            <family val="2"/>
          </rPr>
          <t xml:space="preserve">
IMV B00008472T
ok to pay as per LJS 08.09.21
see ML526</t>
        </r>
      </text>
    </comment>
    <comment ref="N18" authorId="0" shapeId="0" xr:uid="{4457B219-C5B4-4004-A857-46B60A4EAA1E}">
      <text>
        <r>
          <rPr>
            <b/>
            <sz val="9"/>
            <color indexed="81"/>
            <rFont val="Tahoma"/>
            <charset val="1"/>
          </rPr>
          <t>Maria Lawley:</t>
        </r>
        <r>
          <rPr>
            <sz val="9"/>
            <color indexed="81"/>
            <rFont val="Tahoma"/>
            <charset val="1"/>
          </rPr>
          <t xml:space="preserve">
inv 069911BT (TH1830)
credited crn 072391BT (ML533)
inv 072401BT
sent to Westbury for approval 28.09.2021
</t>
        </r>
      </text>
    </comment>
    <comment ref="N19" authorId="0" shapeId="0" xr:uid="{1BF26048-86D1-4F70-80B5-133BC1F574D5}">
      <text>
        <r>
          <rPr>
            <b/>
            <sz val="9"/>
            <color indexed="81"/>
            <rFont val="Tahoma"/>
            <family val="2"/>
          </rPr>
          <t>Maria Lawley:</t>
        </r>
        <r>
          <rPr>
            <sz val="9"/>
            <color indexed="81"/>
            <rFont val="Tahoma"/>
            <family val="2"/>
          </rPr>
          <t xml:space="preserve">
inv B00007488T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Elaine Kitchen</author>
  </authors>
  <commentList>
    <comment ref="I18" authorId="0" shapeId="0" xr:uid="{2FF43535-A079-4C06-81AF-0950EBFE8B87}">
      <text>
        <r>
          <rPr>
            <b/>
            <sz val="9"/>
            <color indexed="81"/>
            <rFont val="Tahoma"/>
            <family val="2"/>
          </rPr>
          <t>Elaine Kitchen:</t>
        </r>
        <r>
          <rPr>
            <sz val="9"/>
            <color indexed="81"/>
            <rFont val="Tahoma"/>
            <family val="2"/>
          </rPr>
          <t xml:space="preserve">
Charges 24/11/15 to 31/3/16</t>
        </r>
      </text>
    </comment>
  </commentList>
</comments>
</file>

<file path=xl/sharedStrings.xml><?xml version="1.0" encoding="utf-8"?>
<sst xmlns="http://schemas.openxmlformats.org/spreadsheetml/2006/main" count="411" uniqueCount="112">
  <si>
    <t>Environment Agency Permits April 2020 to March 2023</t>
  </si>
  <si>
    <t>Invoiced to</t>
  </si>
  <si>
    <t>Site</t>
  </si>
  <si>
    <t>EPR Ref</t>
  </si>
  <si>
    <t>Permit Ref</t>
  </si>
  <si>
    <t>Start *</t>
  </si>
  <si>
    <t>End *</t>
  </si>
  <si>
    <t>2020/21</t>
  </si>
  <si>
    <t xml:space="preserve">Compliance Band </t>
  </si>
  <si>
    <t>Baseline Charge</t>
  </si>
  <si>
    <t>2021/22</t>
  </si>
  <si>
    <t>NEW 2021/22</t>
  </si>
  <si>
    <t xml:space="preserve">Baseline Charge </t>
  </si>
  <si>
    <t>Permit Catergory</t>
  </si>
  <si>
    <t>% increase/decrease</t>
  </si>
  <si>
    <t>NRS WC</t>
  </si>
  <si>
    <t>Meriden Area E</t>
  </si>
  <si>
    <t>LB3931AF</t>
  </si>
  <si>
    <t>April</t>
  </si>
  <si>
    <t>March</t>
  </si>
  <si>
    <t>B (100%)</t>
  </si>
  <si>
    <t>Deposit of waste for recovery &amp; landfill restoration where not auth. by landfill permit</t>
  </si>
  <si>
    <t>Meriden Area G</t>
  </si>
  <si>
    <t>CB3805HC/V006</t>
  </si>
  <si>
    <t>Inert Landfill permit review - charging for minor technical variation</t>
  </si>
  <si>
    <t>NRS WM</t>
  </si>
  <si>
    <t>CB3805HC</t>
  </si>
  <si>
    <t xml:space="preserve">Landfill for inert waste including restoration &amp; Transfer of non-haz waste (less than 25,000 t/year) </t>
  </si>
  <si>
    <t>OS Holdings</t>
  </si>
  <si>
    <t>HB3008GX</t>
  </si>
  <si>
    <t>042811</t>
  </si>
  <si>
    <t>Waste Transfer &amp; Treatment, non-hazardous &amp; inert waste Catergory 4  (53 days from 7/2/19)</t>
  </si>
  <si>
    <t>NRS MA</t>
  </si>
  <si>
    <t>Meriden Cornets End Lane</t>
  </si>
  <si>
    <t>HB3802HF</t>
  </si>
  <si>
    <t>D 125%</t>
  </si>
  <si>
    <t xml:space="preserve">Waste Transfer &amp; Treatment, non-hazardous &amp; inert waste Catergory 4  </t>
  </si>
  <si>
    <t>Tarmac Site (NRS MA)</t>
  </si>
  <si>
    <t>HB3102GD</t>
  </si>
  <si>
    <t>A (95%)</t>
  </si>
  <si>
    <t xml:space="preserve">A (95%) </t>
  </si>
  <si>
    <t xml:space="preserve">SR 2009 No 8 Management of inert extractive waste, inc. with point source discharge or by passive treatment </t>
  </si>
  <si>
    <t>Meriden Quarry Area G</t>
  </si>
  <si>
    <t>HB3007HU/A001</t>
  </si>
  <si>
    <t>SR 2009 No 8 Management of inert extractive waste, inc. with point source discharge or by passive treatment</t>
  </si>
  <si>
    <t>EB3930AS</t>
  </si>
  <si>
    <t>LB3235RJ</t>
  </si>
  <si>
    <t>NRS AGG</t>
  </si>
  <si>
    <t>EPREB3996NT/1/1</t>
  </si>
  <si>
    <t>Rainfall related discharge with no specific substances, volume = 1,000m3 - 50,000m3 per day</t>
  </si>
  <si>
    <t>T/11/35904/T/10/1</t>
  </si>
  <si>
    <t>Trade effluent and/or non-sewage effluent, volume = 1,000m3 - 10,000m3 per day</t>
  </si>
  <si>
    <t>T/11/35387/T/10/1</t>
  </si>
  <si>
    <t>Rainfall related discharge with no specific substances, volume = 20m3 - 1,000m3 per day</t>
  </si>
  <si>
    <t>Saredon WV10 7DD</t>
  </si>
  <si>
    <t>FB3009FU</t>
  </si>
  <si>
    <t>FB3009HG</t>
  </si>
  <si>
    <t>Waste Transfer &amp; Treatment, non-hazardous &amp; inert waste Catergory 3</t>
  </si>
  <si>
    <t>KP3629XJ</t>
  </si>
  <si>
    <t xml:space="preserve">settlement lagoon </t>
  </si>
  <si>
    <t>Saredon WV10 7LL</t>
  </si>
  <si>
    <t>FB3009GX</t>
  </si>
  <si>
    <t>Landfill for inert waste including restoration</t>
  </si>
  <si>
    <t xml:space="preserve">* If not a full year from April, then give dates applicable </t>
  </si>
  <si>
    <t>Environment Agency Permits April 2017 to March 2021</t>
  </si>
  <si>
    <t>2017/2018</t>
  </si>
  <si>
    <t>2018/2019</t>
  </si>
  <si>
    <t>Compliance Band</t>
  </si>
  <si>
    <t>2019/2020</t>
  </si>
  <si>
    <t>*</t>
  </si>
  <si>
    <t>C (110%)</t>
  </si>
  <si>
    <t>n/a</t>
  </si>
  <si>
    <t>+5%</t>
  </si>
  <si>
    <t>SR 2009 No 8 Management of inert extractive waste, inc. with point source discharge or by passive treatment (60 days from 31/1/19)</t>
  </si>
  <si>
    <t>E (150%)</t>
  </si>
  <si>
    <t>+50%</t>
  </si>
  <si>
    <t>Paid 23 May 2019</t>
  </si>
  <si>
    <t>Environment Agency Permits - yearly comparison of charges</t>
  </si>
  <si>
    <t>2011/2012</t>
  </si>
  <si>
    <t>2012/2013</t>
  </si>
  <si>
    <t>2013/2014</t>
  </si>
  <si>
    <t>2014/2015</t>
  </si>
  <si>
    <t>2015/2016</t>
  </si>
  <si>
    <t>2016/2017</t>
  </si>
  <si>
    <t>Totals</t>
  </si>
  <si>
    <t>NP3390VX</t>
  </si>
  <si>
    <t>Area E - Reclamation restoration improvement of land</t>
  </si>
  <si>
    <t>BB3937RX</t>
  </si>
  <si>
    <t>GB3632RR</t>
  </si>
  <si>
    <t>PB3930RX</t>
  </si>
  <si>
    <t>AB3906HN</t>
  </si>
  <si>
    <t>Landfill inert waste incl. restoration &amp; Transfer of non-haz waste (less than 25,000 t/year)</t>
  </si>
  <si>
    <t>EA Permit Application Fee</t>
  </si>
  <si>
    <t>EPRKP3629XJ</t>
  </si>
  <si>
    <t>Discharge of water from silt ponds</t>
  </si>
  <si>
    <t>Saredon</t>
  </si>
  <si>
    <t>BS/010317/017/NW</t>
  </si>
  <si>
    <t>Meriden</t>
  </si>
  <si>
    <t>DB3905MD</t>
  </si>
  <si>
    <t>DB3906HW</t>
  </si>
  <si>
    <t>NB3035RD</t>
  </si>
  <si>
    <t>Adjustment</t>
  </si>
  <si>
    <t>Application - silt pond area</t>
  </si>
  <si>
    <t>Compliance Adjustments</t>
  </si>
  <si>
    <t>EPR Application</t>
  </si>
  <si>
    <t>Meriden (Legal Fees)</t>
  </si>
  <si>
    <t>Provision for Legal Fee</t>
  </si>
  <si>
    <t>Meriden Permit</t>
  </si>
  <si>
    <t>Recovery Permit</t>
  </si>
  <si>
    <t>Saredon quarry planning</t>
  </si>
  <si>
    <t>Subsistence charges</t>
  </si>
  <si>
    <t>Surrender permit recycling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</si>
</sst>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Down"/>
    </fill>
    <fill>
      <patternFill patternType="solid">
        <fgColor theme="9" tint="0.59999389629810485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4">
    <xf numFmtId="0" fontId="0" fillId="0" borderId="0" xfId="0"/>
    <xf numFmtId="8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15" fontId="0" fillId="0" borderId="0" xfId="0" applyNumberFormat="1" applyAlignment="1">
      <alignment horizontal="center"/>
    </xf>
    <xf numFmtId="8" fontId="1" fillId="0" borderId="1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13" fontId="1" fillId="0" borderId="10" xfId="0" quotePrefix="1" applyNumberFormat="1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5" fontId="0" fillId="0" borderId="8" xfId="0" quotePrefix="1" applyNumberFormat="1" applyBorder="1" applyAlignment="1">
      <alignment horizontal="center" vertical="center"/>
    </xf>
    <xf numFmtId="15" fontId="0" fillId="0" borderId="4" xfId="0" quotePrefix="1" applyNumberFormat="1" applyBorder="1" applyAlignment="1">
      <alignment horizontal="center" vertical="center"/>
    </xf>
    <xf numFmtId="8" fontId="0" fillId="0" borderId="4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15" fontId="0" fillId="0" borderId="6" xfId="0" quotePrefix="1" applyNumberFormat="1" applyBorder="1" applyAlignment="1">
      <alignment horizontal="center" vertical="center"/>
    </xf>
    <xf numFmtId="0" fontId="1" fillId="0" borderId="2" xfId="0" quotePrefix="1" applyFont="1" applyBorder="1" applyAlignment="1">
      <alignment horizontal="center"/>
    </xf>
    <xf numFmtId="9" fontId="1" fillId="0" borderId="2" xfId="0" quotePrefix="1" applyNumberFormat="1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8" fontId="1" fillId="0" borderId="16" xfId="0" applyNumberFormat="1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10" xfId="0" quotePrefix="1" applyFont="1" applyBorder="1" applyAlignment="1">
      <alignment horizontal="center" vertical="center"/>
    </xf>
    <xf numFmtId="8" fontId="0" fillId="0" borderId="17" xfId="0" applyNumberForma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8" fontId="0" fillId="0" borderId="15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top" wrapText="1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top" wrapText="1"/>
    </xf>
    <xf numFmtId="8" fontId="0" fillId="0" borderId="18" xfId="0" applyNumberFormat="1" applyBorder="1" applyAlignment="1">
      <alignment vertical="center"/>
    </xf>
    <xf numFmtId="8" fontId="0" fillId="0" borderId="12" xfId="0" applyNumberFormat="1" applyBorder="1" applyAlignment="1">
      <alignment vertical="center"/>
    </xf>
    <xf numFmtId="8" fontId="1" fillId="0" borderId="2" xfId="0" applyNumberFormat="1" applyFont="1" applyBorder="1" applyAlignment="1">
      <alignment horizontal="center" vertical="center"/>
    </xf>
    <xf numFmtId="8" fontId="1" fillId="0" borderId="19" xfId="0" applyNumberFormat="1" applyFont="1" applyBorder="1" applyAlignment="1">
      <alignment vertical="center"/>
    </xf>
    <xf numFmtId="8" fontId="1" fillId="0" borderId="20" xfId="0" applyNumberFormat="1" applyFont="1" applyBorder="1" applyAlignment="1">
      <alignment vertical="center"/>
    </xf>
    <xf numFmtId="8" fontId="1" fillId="0" borderId="23" xfId="0" applyNumberFormat="1" applyFont="1" applyBorder="1" applyAlignment="1">
      <alignment horizontal="right" vertical="center"/>
    </xf>
    <xf numFmtId="8" fontId="0" fillId="0" borderId="24" xfId="0" applyNumberFormat="1" applyBorder="1" applyAlignment="1">
      <alignment vertical="center"/>
    </xf>
    <xf numFmtId="8" fontId="0" fillId="0" borderId="25" xfId="0" applyNumberFormat="1" applyBorder="1" applyAlignment="1">
      <alignment vertical="center"/>
    </xf>
    <xf numFmtId="8" fontId="1" fillId="0" borderId="23" xfId="0" quotePrefix="1" applyNumberFormat="1" applyFont="1" applyBorder="1" applyAlignment="1">
      <alignment horizontal="right" vertical="center"/>
    </xf>
    <xf numFmtId="8" fontId="0" fillId="0" borderId="27" xfId="0" applyNumberFormat="1" applyBorder="1" applyAlignment="1">
      <alignment vertical="center"/>
    </xf>
    <xf numFmtId="8" fontId="0" fillId="0" borderId="26" xfId="0" applyNumberFormat="1" applyBorder="1" applyAlignment="1">
      <alignment vertical="center"/>
    </xf>
    <xf numFmtId="15" fontId="0" fillId="0" borderId="11" xfId="0" applyNumberFormat="1" applyBorder="1" applyAlignment="1">
      <alignment horizontal="center" vertical="center"/>
    </xf>
    <xf numFmtId="15" fontId="0" fillId="0" borderId="12" xfId="0" applyNumberFormat="1" applyBorder="1" applyAlignment="1">
      <alignment horizontal="center" vertical="center"/>
    </xf>
    <xf numFmtId="15" fontId="0" fillId="0" borderId="13" xfId="0" applyNumberFormat="1" applyBorder="1" applyAlignment="1">
      <alignment horizontal="center" vertical="center"/>
    </xf>
    <xf numFmtId="8" fontId="0" fillId="0" borderId="28" xfId="0" applyNumberFormat="1" applyBorder="1" applyAlignment="1">
      <alignment vertical="center"/>
    </xf>
    <xf numFmtId="8" fontId="0" fillId="0" borderId="20" xfId="0" applyNumberFormat="1" applyBorder="1" applyAlignment="1">
      <alignment vertical="center"/>
    </xf>
    <xf numFmtId="8" fontId="0" fillId="0" borderId="22" xfId="0" applyNumberFormat="1" applyBorder="1" applyAlignment="1">
      <alignment vertical="center"/>
    </xf>
    <xf numFmtId="8" fontId="0" fillId="0" borderId="20" xfId="0" applyNumberFormat="1" applyBorder="1" applyAlignment="1">
      <alignment horizontal="center" vertical="center"/>
    </xf>
    <xf numFmtId="8" fontId="0" fillId="2" borderId="20" xfId="0" applyNumberFormat="1" applyFill="1" applyBorder="1" applyAlignment="1">
      <alignment vertical="center"/>
    </xf>
    <xf numFmtId="8" fontId="0" fillId="2" borderId="21" xfId="0" applyNumberFormat="1" applyFill="1" applyBorder="1" applyAlignment="1">
      <alignment vertical="center"/>
    </xf>
    <xf numFmtId="8" fontId="1" fillId="2" borderId="1" xfId="0" applyNumberFormat="1" applyFont="1" applyFill="1" applyBorder="1" applyAlignment="1">
      <alignment vertical="center"/>
    </xf>
    <xf numFmtId="8" fontId="0" fillId="3" borderId="28" xfId="0" applyNumberFormat="1" applyFill="1" applyBorder="1" applyAlignment="1">
      <alignment vertical="center"/>
    </xf>
    <xf numFmtId="8" fontId="0" fillId="3" borderId="20" xfId="0" applyNumberFormat="1" applyFill="1" applyBorder="1" applyAlignment="1">
      <alignment vertical="center"/>
    </xf>
    <xf numFmtId="8" fontId="0" fillId="3" borderId="20" xfId="0" applyNumberFormat="1" applyFill="1" applyBorder="1" applyAlignment="1">
      <alignment horizontal="center" vertical="center"/>
    </xf>
    <xf numFmtId="8" fontId="0" fillId="3" borderId="21" xfId="0" applyNumberFormat="1" applyFill="1" applyBorder="1" applyAlignment="1">
      <alignment vertical="center"/>
    </xf>
    <xf numFmtId="8" fontId="1" fillId="3" borderId="1" xfId="0" applyNumberFormat="1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15" fontId="1" fillId="0" borderId="30" xfId="0" applyNumberFormat="1" applyFont="1" applyBorder="1" applyAlignment="1">
      <alignment horizontal="center" vertical="center"/>
    </xf>
    <xf numFmtId="15" fontId="1" fillId="0" borderId="31" xfId="0" applyNumberFormat="1" applyFont="1" applyBorder="1" applyAlignment="1">
      <alignment horizontal="center" vertical="center"/>
    </xf>
    <xf numFmtId="13" fontId="1" fillId="0" borderId="32" xfId="0" quotePrefix="1" applyNumberFormat="1" applyFont="1" applyBorder="1" applyAlignment="1">
      <alignment horizontal="right" vertical="center"/>
    </xf>
    <xf numFmtId="8" fontId="1" fillId="3" borderId="32" xfId="0" applyNumberFormat="1" applyFont="1" applyFill="1" applyBorder="1" applyAlignment="1">
      <alignment horizontal="right" vertical="center"/>
    </xf>
    <xf numFmtId="0" fontId="1" fillId="3" borderId="30" xfId="0" applyFont="1" applyFill="1" applyBorder="1" applyAlignment="1">
      <alignment horizontal="center" vertical="center"/>
    </xf>
    <xf numFmtId="8" fontId="1" fillId="2" borderId="32" xfId="0" quotePrefix="1" applyNumberFormat="1" applyFont="1" applyFill="1" applyBorder="1" applyAlignment="1">
      <alignment horizontal="right" vertical="center"/>
    </xf>
    <xf numFmtId="0" fontId="1" fillId="2" borderId="30" xfId="0" applyFont="1" applyFill="1" applyBorder="1" applyAlignment="1">
      <alignment horizontal="center" vertical="center"/>
    </xf>
    <xf numFmtId="0" fontId="1" fillId="0" borderId="32" xfId="0" quotePrefix="1" applyFont="1" applyBorder="1" applyAlignment="1">
      <alignment horizontal="center" wrapText="1"/>
    </xf>
    <xf numFmtId="0" fontId="0" fillId="3" borderId="8" xfId="0" applyFill="1" applyBorder="1" applyAlignment="1">
      <alignment horizontal="center" vertical="center"/>
    </xf>
    <xf numFmtId="8" fontId="0" fillId="2" borderId="28" xfId="0" applyNumberFormat="1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9" fontId="1" fillId="0" borderId="33" xfId="0" quotePrefix="1" applyNumberFormat="1" applyFont="1" applyBorder="1" applyAlignment="1">
      <alignment horizont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15" fontId="0" fillId="0" borderId="35" xfId="0" quotePrefix="1" applyNumberFormat="1" applyBorder="1" applyAlignment="1">
      <alignment horizontal="center" vertical="center"/>
    </xf>
    <xf numFmtId="15" fontId="0" fillId="0" borderId="36" xfId="0" applyNumberFormat="1" applyBorder="1" applyAlignment="1">
      <alignment horizontal="center" vertical="center"/>
    </xf>
    <xf numFmtId="8" fontId="0" fillId="0" borderId="37" xfId="0" applyNumberFormat="1" applyBorder="1" applyAlignment="1">
      <alignment vertical="center"/>
    </xf>
    <xf numFmtId="8" fontId="0" fillId="3" borderId="37" xfId="0" applyNumberFormat="1" applyFill="1" applyBorder="1" applyAlignment="1">
      <alignment vertical="center"/>
    </xf>
    <xf numFmtId="0" fontId="0" fillId="3" borderId="35" xfId="0" applyFill="1" applyBorder="1" applyAlignment="1">
      <alignment horizontal="center" vertical="center"/>
    </xf>
    <xf numFmtId="8" fontId="0" fillId="2" borderId="37" xfId="0" applyNumberFormat="1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9" fontId="1" fillId="0" borderId="38" xfId="0" quotePrefix="1" applyNumberFormat="1" applyFont="1" applyBorder="1" applyAlignment="1">
      <alignment horizontal="center"/>
    </xf>
    <xf numFmtId="0" fontId="0" fillId="0" borderId="39" xfId="0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15" fontId="0" fillId="0" borderId="17" xfId="0" quotePrefix="1" applyNumberFormat="1" applyBorder="1" applyAlignment="1">
      <alignment horizontal="center" vertical="center"/>
    </xf>
    <xf numFmtId="15" fontId="0" fillId="0" borderId="40" xfId="0" applyNumberFormat="1" applyBorder="1" applyAlignment="1">
      <alignment horizontal="center" vertical="center"/>
    </xf>
    <xf numFmtId="8" fontId="0" fillId="0" borderId="41" xfId="0" applyNumberFormat="1" applyBorder="1" applyAlignment="1">
      <alignment vertical="center"/>
    </xf>
    <xf numFmtId="8" fontId="0" fillId="3" borderId="41" xfId="0" applyNumberFormat="1" applyFill="1" applyBorder="1" applyAlignment="1">
      <alignment vertical="center"/>
    </xf>
    <xf numFmtId="0" fontId="0" fillId="3" borderId="17" xfId="0" applyFill="1" applyBorder="1" applyAlignment="1">
      <alignment horizontal="center" vertical="center"/>
    </xf>
    <xf numFmtId="8" fontId="0" fillId="2" borderId="41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9" fontId="3" fillId="0" borderId="42" xfId="0" quotePrefix="1" applyNumberFormat="1" applyFont="1" applyBorder="1" applyAlignment="1">
      <alignment horizontal="center"/>
    </xf>
    <xf numFmtId="0" fontId="1" fillId="0" borderId="35" xfId="0" quotePrefix="1" applyFont="1" applyBorder="1" applyAlignment="1">
      <alignment horizontal="center" vertical="center"/>
    </xf>
    <xf numFmtId="8" fontId="0" fillId="0" borderId="37" xfId="0" applyNumberFormat="1" applyBorder="1" applyAlignment="1">
      <alignment horizontal="center" vertical="center"/>
    </xf>
    <xf numFmtId="0" fontId="0" fillId="0" borderId="43" xfId="0" applyBorder="1" applyAlignment="1">
      <alignment vertical="center"/>
    </xf>
    <xf numFmtId="9" fontId="1" fillId="0" borderId="44" xfId="0" quotePrefix="1" applyNumberFormat="1" applyFont="1" applyBorder="1" applyAlignment="1">
      <alignment horizontal="center"/>
    </xf>
    <xf numFmtId="0" fontId="1" fillId="0" borderId="44" xfId="0" quotePrefix="1" applyFont="1" applyBorder="1" applyAlignment="1">
      <alignment horizontal="center"/>
    </xf>
    <xf numFmtId="8" fontId="0" fillId="0" borderId="41" xfId="0" applyNumberFormat="1" applyBorder="1" applyAlignment="1">
      <alignment horizontal="center" vertical="center"/>
    </xf>
    <xf numFmtId="8" fontId="0" fillId="3" borderId="41" xfId="0" applyNumberFormat="1" applyFill="1" applyBorder="1" applyAlignment="1">
      <alignment horizontal="center" vertical="center"/>
    </xf>
    <xf numFmtId="8" fontId="0" fillId="2" borderId="41" xfId="0" applyNumberFormat="1" applyFill="1" applyBorder="1" applyAlignment="1">
      <alignment vertical="center"/>
    </xf>
    <xf numFmtId="0" fontId="1" fillId="0" borderId="42" xfId="0" quotePrefix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45" xfId="0" applyFont="1" applyBorder="1" applyAlignment="1">
      <alignment horizontal="center" vertical="center"/>
    </xf>
    <xf numFmtId="3" fontId="0" fillId="0" borderId="46" xfId="0" applyNumberFormat="1" applyBorder="1" applyAlignment="1">
      <alignment horizontal="center" vertical="center"/>
    </xf>
    <xf numFmtId="3" fontId="0" fillId="0" borderId="47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48" xfId="0" applyNumberFormat="1" applyBorder="1" applyAlignment="1">
      <alignment horizontal="center" vertical="center"/>
    </xf>
    <xf numFmtId="3" fontId="0" fillId="0" borderId="49" xfId="0" applyNumberFormat="1" applyBorder="1" applyAlignment="1">
      <alignment horizontal="center" vertical="center"/>
    </xf>
    <xf numFmtId="0" fontId="0" fillId="0" borderId="50" xfId="0" applyBorder="1" applyAlignment="1">
      <alignment horizontal="center"/>
    </xf>
    <xf numFmtId="164" fontId="1" fillId="0" borderId="52" xfId="0" applyNumberFormat="1" applyFont="1" applyBorder="1" applyAlignment="1">
      <alignment horizontal="center"/>
    </xf>
    <xf numFmtId="0" fontId="1" fillId="4" borderId="53" xfId="0" applyFont="1" applyFill="1" applyBorder="1" applyAlignment="1">
      <alignment horizontal="center" vertical="center"/>
    </xf>
    <xf numFmtId="3" fontId="0" fillId="4" borderId="54" xfId="0" applyNumberFormat="1" applyFill="1" applyBorder="1" applyAlignment="1">
      <alignment horizontal="center" vertical="center"/>
    </xf>
    <xf numFmtId="3" fontId="0" fillId="4" borderId="55" xfId="0" applyNumberFormat="1" applyFill="1" applyBorder="1" applyAlignment="1">
      <alignment horizontal="center" vertical="center"/>
    </xf>
    <xf numFmtId="3" fontId="0" fillId="4" borderId="56" xfId="0" applyNumberFormat="1" applyFill="1" applyBorder="1" applyAlignment="1">
      <alignment horizontal="center" vertical="center"/>
    </xf>
    <xf numFmtId="3" fontId="0" fillId="4" borderId="57" xfId="0" applyNumberFormat="1" applyFill="1" applyBorder="1" applyAlignment="1">
      <alignment horizontal="center" vertical="center"/>
    </xf>
    <xf numFmtId="3" fontId="0" fillId="4" borderId="58" xfId="0" applyNumberForma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/>
    </xf>
    <xf numFmtId="164" fontId="0" fillId="4" borderId="60" xfId="0" applyNumberFormat="1" applyFill="1" applyBorder="1" applyAlignment="1">
      <alignment horizontal="center" vertical="center"/>
    </xf>
    <xf numFmtId="164" fontId="0" fillId="4" borderId="61" xfId="0" applyNumberFormat="1" applyFill="1" applyBorder="1" applyAlignment="1">
      <alignment horizontal="center" vertical="center"/>
    </xf>
    <xf numFmtId="164" fontId="0" fillId="4" borderId="62" xfId="0" applyNumberFormat="1" applyFill="1" applyBorder="1" applyAlignment="1">
      <alignment horizontal="center" vertical="center"/>
    </xf>
    <xf numFmtId="164" fontId="0" fillId="4" borderId="63" xfId="0" applyNumberFormat="1" applyFill="1" applyBorder="1" applyAlignment="1">
      <alignment horizontal="center" vertical="center"/>
    </xf>
    <xf numFmtId="164" fontId="0" fillId="4" borderId="64" xfId="0" applyNumberFormat="1" applyFill="1" applyBorder="1" applyAlignment="1">
      <alignment horizontal="center" vertical="center"/>
    </xf>
    <xf numFmtId="0" fontId="1" fillId="0" borderId="65" xfId="0" applyFont="1" applyBorder="1" applyAlignment="1">
      <alignment vertical="center"/>
    </xf>
    <xf numFmtId="0" fontId="1" fillId="0" borderId="51" xfId="0" applyFont="1" applyBorder="1" applyAlignment="1">
      <alignment horizontal="center" vertical="center"/>
    </xf>
    <xf numFmtId="0" fontId="0" fillId="0" borderId="66" xfId="0" applyBorder="1" applyAlignment="1">
      <alignment vertical="top" wrapText="1"/>
    </xf>
    <xf numFmtId="0" fontId="0" fillId="0" borderId="67" xfId="0" applyBorder="1" applyAlignment="1">
      <alignment vertical="center" wrapText="1"/>
    </xf>
    <xf numFmtId="0" fontId="0" fillId="0" borderId="68" xfId="0" applyBorder="1" applyAlignment="1">
      <alignment vertical="center" wrapText="1"/>
    </xf>
    <xf numFmtId="0" fontId="0" fillId="0" borderId="68" xfId="0" applyBorder="1" applyAlignment="1">
      <alignment vertical="top" wrapText="1"/>
    </xf>
    <xf numFmtId="0" fontId="0" fillId="0" borderId="67" xfId="0" applyBorder="1" applyAlignment="1">
      <alignment vertical="top" wrapText="1"/>
    </xf>
    <xf numFmtId="0" fontId="0" fillId="0" borderId="69" xfId="0" applyBorder="1" applyAlignment="1">
      <alignment vertical="top" wrapText="1"/>
    </xf>
    <xf numFmtId="0" fontId="0" fillId="0" borderId="70" xfId="0" applyBorder="1" applyAlignment="1">
      <alignment vertical="center"/>
    </xf>
    <xf numFmtId="3" fontId="0" fillId="0" borderId="63" xfId="0" applyNumberFormat="1" applyBorder="1" applyAlignment="1">
      <alignment horizontal="center" vertical="center"/>
    </xf>
    <xf numFmtId="3" fontId="0" fillId="0" borderId="61" xfId="0" applyNumberFormat="1" applyBorder="1" applyAlignment="1">
      <alignment horizontal="center" vertical="center"/>
    </xf>
    <xf numFmtId="3" fontId="0" fillId="0" borderId="60" xfId="0" applyNumberFormat="1" applyBorder="1" applyAlignment="1">
      <alignment horizontal="center" vertical="center"/>
    </xf>
    <xf numFmtId="3" fontId="0" fillId="0" borderId="62" xfId="0" applyNumberFormat="1" applyBorder="1" applyAlignment="1">
      <alignment horizontal="center" vertical="center"/>
    </xf>
    <xf numFmtId="3" fontId="0" fillId="0" borderId="64" xfId="0" applyNumberFormat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164" fontId="0" fillId="3" borderId="60" xfId="0" applyNumberFormat="1" applyFill="1" applyBorder="1" applyAlignment="1">
      <alignment horizontal="center" vertical="center"/>
    </xf>
    <xf numFmtId="3" fontId="0" fillId="3" borderId="54" xfId="0" applyNumberFormat="1" applyFill="1" applyBorder="1" applyAlignment="1">
      <alignment horizontal="center" vertical="center"/>
    </xf>
    <xf numFmtId="164" fontId="0" fillId="3" borderId="61" xfId="0" applyNumberFormat="1" applyFill="1" applyBorder="1" applyAlignment="1">
      <alignment horizontal="center" vertical="center"/>
    </xf>
    <xf numFmtId="3" fontId="0" fillId="3" borderId="55" xfId="0" applyNumberFormat="1" applyFill="1" applyBorder="1" applyAlignment="1">
      <alignment horizontal="center" vertical="center"/>
    </xf>
    <xf numFmtId="164" fontId="0" fillId="3" borderId="62" xfId="0" applyNumberFormat="1" applyFill="1" applyBorder="1" applyAlignment="1">
      <alignment horizontal="center" vertical="center"/>
    </xf>
    <xf numFmtId="3" fontId="0" fillId="3" borderId="56" xfId="0" applyNumberFormat="1" applyFill="1" applyBorder="1" applyAlignment="1">
      <alignment horizontal="center" vertical="center"/>
    </xf>
    <xf numFmtId="164" fontId="0" fillId="3" borderId="63" xfId="0" applyNumberFormat="1" applyFill="1" applyBorder="1" applyAlignment="1">
      <alignment horizontal="center" vertical="center"/>
    </xf>
    <xf numFmtId="3" fontId="0" fillId="3" borderId="57" xfId="0" applyNumberFormat="1" applyFill="1" applyBorder="1" applyAlignment="1">
      <alignment horizontal="center" vertical="center"/>
    </xf>
    <xf numFmtId="3" fontId="0" fillId="3" borderId="58" xfId="0" applyNumberFormat="1" applyFill="1" applyBorder="1" applyAlignment="1">
      <alignment horizontal="center" vertical="center"/>
    </xf>
    <xf numFmtId="9" fontId="1" fillId="0" borderId="42" xfId="0" quotePrefix="1" applyNumberFormat="1" applyFont="1" applyBorder="1" applyAlignment="1">
      <alignment horizontal="center"/>
    </xf>
    <xf numFmtId="0" fontId="1" fillId="5" borderId="59" xfId="0" applyFont="1" applyFill="1" applyBorder="1" applyAlignment="1">
      <alignment horizontal="center" vertical="center"/>
    </xf>
    <xf numFmtId="3" fontId="0" fillId="5" borderId="63" xfId="0" applyNumberFormat="1" applyFill="1" applyBorder="1" applyAlignment="1">
      <alignment horizontal="center" vertical="center"/>
    </xf>
    <xf numFmtId="3" fontId="0" fillId="5" borderId="61" xfId="0" applyNumberFormat="1" applyFill="1" applyBorder="1" applyAlignment="1">
      <alignment horizontal="center" vertical="center"/>
    </xf>
    <xf numFmtId="3" fontId="0" fillId="5" borderId="60" xfId="0" applyNumberFormat="1" applyFill="1" applyBorder="1" applyAlignment="1">
      <alignment horizontal="center" vertical="center"/>
    </xf>
    <xf numFmtId="3" fontId="0" fillId="5" borderId="62" xfId="0" applyNumberFormat="1" applyFill="1" applyBorder="1" applyAlignment="1">
      <alignment horizontal="center" vertical="center"/>
    </xf>
    <xf numFmtId="3" fontId="0" fillId="5" borderId="64" xfId="0" applyNumberFormat="1" applyFill="1" applyBorder="1" applyAlignment="1">
      <alignment horizontal="center" vertical="center"/>
    </xf>
    <xf numFmtId="164" fontId="0" fillId="3" borderId="71" xfId="0" applyNumberFormat="1" applyFill="1" applyBorder="1" applyAlignment="1">
      <alignment horizontal="center" vertical="center"/>
    </xf>
    <xf numFmtId="164" fontId="1" fillId="0" borderId="51" xfId="0" applyNumberFormat="1" applyFont="1" applyBorder="1" applyAlignment="1">
      <alignment horizontal="center"/>
    </xf>
    <xf numFmtId="15" fontId="0" fillId="0" borderId="50" xfId="0" applyNumberFormat="1" applyBorder="1" applyAlignment="1">
      <alignment horizontal="center"/>
    </xf>
    <xf numFmtId="164" fontId="3" fillId="3" borderId="62" xfId="0" applyNumberFormat="1" applyFont="1" applyFill="1" applyBorder="1" applyAlignment="1">
      <alignment horizontal="center" vertical="center"/>
    </xf>
    <xf numFmtId="3" fontId="3" fillId="3" borderId="56" xfId="0" applyNumberFormat="1" applyFont="1" applyFill="1" applyBorder="1" applyAlignment="1">
      <alignment horizontal="center" vertical="center"/>
    </xf>
    <xf numFmtId="3" fontId="3" fillId="0" borderId="62" xfId="0" applyNumberFormat="1" applyFont="1" applyBorder="1" applyAlignment="1">
      <alignment horizontal="center" vertical="center"/>
    </xf>
    <xf numFmtId="0" fontId="3" fillId="0" borderId="68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15" fontId="3" fillId="0" borderId="4" xfId="0" quotePrefix="1" applyNumberFormat="1" applyFont="1" applyBorder="1" applyAlignment="1">
      <alignment horizontal="center" vertical="center"/>
    </xf>
    <xf numFmtId="15" fontId="3" fillId="0" borderId="12" xfId="0" applyNumberFormat="1" applyFont="1" applyBorder="1" applyAlignment="1">
      <alignment horizontal="center" vertical="center"/>
    </xf>
    <xf numFmtId="164" fontId="3" fillId="4" borderId="62" xfId="0" applyNumberFormat="1" applyFont="1" applyFill="1" applyBorder="1" applyAlignment="1">
      <alignment horizontal="center" vertical="center"/>
    </xf>
    <xf numFmtId="3" fontId="3" fillId="4" borderId="56" xfId="0" applyNumberFormat="1" applyFont="1" applyFill="1" applyBorder="1" applyAlignment="1">
      <alignment horizontal="center" vertical="center"/>
    </xf>
    <xf numFmtId="3" fontId="3" fillId="5" borderId="62" xfId="0" applyNumberFormat="1" applyFont="1" applyFill="1" applyBorder="1" applyAlignment="1">
      <alignment horizontal="center" vertical="center"/>
    </xf>
    <xf numFmtId="9" fontId="1" fillId="0" borderId="73" xfId="0" quotePrefix="1" applyNumberFormat="1" applyFont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72" xfId="0" applyFont="1" applyBorder="1" applyAlignment="1">
      <alignment vertical="center"/>
    </xf>
    <xf numFmtId="15" fontId="3" fillId="0" borderId="8" xfId="0" quotePrefix="1" applyNumberFormat="1" applyFont="1" applyBorder="1" applyAlignment="1">
      <alignment horizontal="center" vertical="center"/>
    </xf>
    <xf numFmtId="15" fontId="3" fillId="0" borderId="11" xfId="0" applyNumberFormat="1" applyFont="1" applyBorder="1" applyAlignment="1">
      <alignment horizontal="center" vertical="center"/>
    </xf>
    <xf numFmtId="164" fontId="3" fillId="4" borderId="63" xfId="0" applyNumberFormat="1" applyFont="1" applyFill="1" applyBorder="1" applyAlignment="1">
      <alignment horizontal="center" vertical="center"/>
    </xf>
    <xf numFmtId="3" fontId="3" fillId="4" borderId="57" xfId="0" applyNumberFormat="1" applyFont="1" applyFill="1" applyBorder="1" applyAlignment="1">
      <alignment horizontal="center" vertical="center"/>
    </xf>
    <xf numFmtId="3" fontId="3" fillId="0" borderId="63" xfId="0" applyNumberFormat="1" applyFont="1" applyBorder="1" applyAlignment="1">
      <alignment horizontal="center" vertical="center"/>
    </xf>
    <xf numFmtId="3" fontId="3" fillId="5" borderId="63" xfId="0" applyNumberFormat="1" applyFont="1" applyFill="1" applyBorder="1" applyAlignment="1">
      <alignment horizontal="center" vertical="center"/>
    </xf>
    <xf numFmtId="164" fontId="3" fillId="3" borderId="63" xfId="0" applyNumberFormat="1" applyFont="1" applyFill="1" applyBorder="1" applyAlignment="1">
      <alignment horizontal="center" vertical="center"/>
    </xf>
    <xf numFmtId="3" fontId="3" fillId="3" borderId="54" xfId="0" applyNumberFormat="1" applyFont="1" applyFill="1" applyBorder="1" applyAlignment="1">
      <alignment horizontal="center" vertical="center"/>
    </xf>
    <xf numFmtId="0" fontId="3" fillId="0" borderId="66" xfId="0" applyFont="1" applyBorder="1" applyAlignment="1">
      <alignment vertical="top" wrapText="1"/>
    </xf>
    <xf numFmtId="164" fontId="0" fillId="0" borderId="0" xfId="0" applyNumberFormat="1" applyAlignment="1">
      <alignment horizontal="center"/>
    </xf>
    <xf numFmtId="0" fontId="1" fillId="0" borderId="74" xfId="0" applyFont="1" applyBorder="1" applyAlignment="1">
      <alignment horizontal="center" vertical="center"/>
    </xf>
    <xf numFmtId="3" fontId="0" fillId="0" borderId="75" xfId="0" applyNumberFormat="1" applyBorder="1" applyAlignment="1">
      <alignment horizontal="center" vertical="center"/>
    </xf>
    <xf numFmtId="3" fontId="0" fillId="0" borderId="76" xfId="0" applyNumberFormat="1" applyBorder="1" applyAlignment="1">
      <alignment horizontal="center" vertical="center"/>
    </xf>
    <xf numFmtId="3" fontId="0" fillId="0" borderId="77" xfId="0" applyNumberFormat="1" applyBorder="1" applyAlignment="1">
      <alignment horizontal="center" vertical="center"/>
    </xf>
    <xf numFmtId="3" fontId="3" fillId="0" borderId="75" xfId="0" applyNumberFormat="1" applyFont="1" applyBorder="1" applyAlignment="1">
      <alignment horizontal="center" vertical="center"/>
    </xf>
    <xf numFmtId="3" fontId="0" fillId="0" borderId="78" xfId="0" applyNumberFormat="1" applyBorder="1" applyAlignment="1">
      <alignment horizontal="center" vertical="center"/>
    </xf>
    <xf numFmtId="3" fontId="3" fillId="0" borderId="78" xfId="0" applyNumberFormat="1" applyFont="1" applyBorder="1" applyAlignment="1">
      <alignment horizontal="center" vertical="center"/>
    </xf>
    <xf numFmtId="3" fontId="0" fillId="0" borderId="79" xfId="0" applyNumberFormat="1" applyBorder="1" applyAlignment="1">
      <alignment horizontal="center" vertical="center"/>
    </xf>
    <xf numFmtId="3" fontId="0" fillId="6" borderId="80" xfId="0" applyNumberFormat="1" applyFill="1" applyBorder="1" applyAlignment="1">
      <alignment horizontal="center" vertical="center"/>
    </xf>
    <xf numFmtId="3" fontId="0" fillId="6" borderId="81" xfId="0" applyNumberFormat="1" applyFill="1" applyBorder="1" applyAlignment="1">
      <alignment horizontal="center" vertical="center"/>
    </xf>
    <xf numFmtId="3" fontId="0" fillId="6" borderId="82" xfId="0" applyNumberFormat="1" applyFill="1" applyBorder="1" applyAlignment="1">
      <alignment horizontal="center" vertical="center"/>
    </xf>
    <xf numFmtId="3" fontId="3" fillId="6" borderId="80" xfId="0" applyNumberFormat="1" applyFont="1" applyFill="1" applyBorder="1" applyAlignment="1">
      <alignment horizontal="center" vertical="center"/>
    </xf>
    <xf numFmtId="3" fontId="0" fillId="6" borderId="83" xfId="0" applyNumberFormat="1" applyFill="1" applyBorder="1" applyAlignment="1">
      <alignment horizontal="center" vertical="center"/>
    </xf>
    <xf numFmtId="3" fontId="3" fillId="6" borderId="83" xfId="0" applyNumberFormat="1" applyFont="1" applyFill="1" applyBorder="1" applyAlignment="1">
      <alignment horizontal="center" vertical="center"/>
    </xf>
    <xf numFmtId="3" fontId="0" fillId="0" borderId="84" xfId="0" applyNumberFormat="1" applyBorder="1" applyAlignment="1">
      <alignment horizontal="center" vertical="center"/>
    </xf>
    <xf numFmtId="3" fontId="0" fillId="0" borderId="85" xfId="0" applyNumberFormat="1" applyBorder="1" applyAlignment="1">
      <alignment horizontal="center" vertical="center"/>
    </xf>
    <xf numFmtId="3" fontId="0" fillId="0" borderId="86" xfId="0" applyNumberFormat="1" applyBorder="1" applyAlignment="1">
      <alignment horizontal="center" vertical="center"/>
    </xf>
    <xf numFmtId="3" fontId="3" fillId="0" borderId="84" xfId="0" applyNumberFormat="1" applyFont="1" applyBorder="1" applyAlignment="1">
      <alignment horizontal="center" vertical="center"/>
    </xf>
    <xf numFmtId="3" fontId="0" fillId="0" borderId="87" xfId="0" applyNumberFormat="1" applyBorder="1" applyAlignment="1">
      <alignment horizontal="center" vertical="center"/>
    </xf>
    <xf numFmtId="3" fontId="3" fillId="0" borderId="87" xfId="0" applyNumberFormat="1" applyFont="1" applyBorder="1" applyAlignment="1">
      <alignment horizontal="center" vertical="center"/>
    </xf>
    <xf numFmtId="164" fontId="0" fillId="6" borderId="84" xfId="0" applyNumberFormat="1" applyFill="1" applyBorder="1" applyAlignment="1">
      <alignment horizontal="center" vertical="center"/>
    </xf>
    <xf numFmtId="164" fontId="0" fillId="6" borderId="85" xfId="0" applyNumberFormat="1" applyFill="1" applyBorder="1" applyAlignment="1">
      <alignment horizontal="center" vertical="center"/>
    </xf>
    <xf numFmtId="164" fontId="0" fillId="6" borderId="86" xfId="0" applyNumberFormat="1" applyFill="1" applyBorder="1" applyAlignment="1">
      <alignment horizontal="center" vertical="center"/>
    </xf>
    <xf numFmtId="164" fontId="3" fillId="6" borderId="84" xfId="0" applyNumberFormat="1" applyFont="1" applyFill="1" applyBorder="1" applyAlignment="1">
      <alignment horizontal="center" vertical="center"/>
    </xf>
    <xf numFmtId="164" fontId="0" fillId="6" borderId="87" xfId="0" applyNumberFormat="1" applyFill="1" applyBorder="1" applyAlignment="1">
      <alignment horizontal="center" vertical="center"/>
    </xf>
    <xf numFmtId="164" fontId="3" fillId="6" borderId="87" xfId="0" applyNumberFormat="1" applyFont="1" applyFill="1" applyBorder="1" applyAlignment="1">
      <alignment horizontal="center" vertical="center"/>
    </xf>
    <xf numFmtId="0" fontId="1" fillId="6" borderId="88" xfId="0" applyFont="1" applyFill="1" applyBorder="1" applyAlignment="1">
      <alignment horizontal="center" vertical="center"/>
    </xf>
    <xf numFmtId="0" fontId="1" fillId="6" borderId="89" xfId="0" applyFont="1" applyFill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0" fillId="0" borderId="90" xfId="0" applyBorder="1" applyAlignment="1">
      <alignment vertical="center"/>
    </xf>
    <xf numFmtId="0" fontId="0" fillId="0" borderId="91" xfId="0" applyBorder="1" applyAlignment="1">
      <alignment vertical="center"/>
    </xf>
    <xf numFmtId="0" fontId="1" fillId="0" borderId="91" xfId="0" applyFont="1" applyBorder="1" applyAlignment="1">
      <alignment vertical="center"/>
    </xf>
    <xf numFmtId="0" fontId="1" fillId="0" borderId="91" xfId="0" applyFont="1" applyBorder="1" applyAlignment="1">
      <alignment horizontal="center" vertical="center"/>
    </xf>
    <xf numFmtId="15" fontId="0" fillId="0" borderId="91" xfId="0" quotePrefix="1" applyNumberFormat="1" applyBorder="1" applyAlignment="1">
      <alignment horizontal="center" vertical="center"/>
    </xf>
    <xf numFmtId="15" fontId="0" fillId="0" borderId="92" xfId="0" applyNumberFormat="1" applyBorder="1" applyAlignment="1">
      <alignment horizontal="center" vertical="center"/>
    </xf>
    <xf numFmtId="164" fontId="0" fillId="4" borderId="93" xfId="0" applyNumberFormat="1" applyFill="1" applyBorder="1" applyAlignment="1">
      <alignment horizontal="center" vertical="center"/>
    </xf>
    <xf numFmtId="3" fontId="0" fillId="4" borderId="94" xfId="0" applyNumberFormat="1" applyFill="1" applyBorder="1" applyAlignment="1">
      <alignment horizontal="center" vertical="center"/>
    </xf>
    <xf numFmtId="3" fontId="0" fillId="0" borderId="93" xfId="0" applyNumberFormat="1" applyBorder="1" applyAlignment="1">
      <alignment horizontal="center" vertical="center"/>
    </xf>
    <xf numFmtId="3" fontId="0" fillId="5" borderId="93" xfId="0" applyNumberFormat="1" applyFill="1" applyBorder="1" applyAlignment="1">
      <alignment horizontal="center" vertical="center"/>
    </xf>
    <xf numFmtId="164" fontId="0" fillId="3" borderId="93" xfId="0" applyNumberFormat="1" applyFill="1" applyBorder="1" applyAlignment="1">
      <alignment horizontal="center" vertical="center"/>
    </xf>
    <xf numFmtId="3" fontId="0" fillId="3" borderId="94" xfId="0" applyNumberFormat="1" applyFill="1" applyBorder="1" applyAlignment="1">
      <alignment horizontal="center" vertical="center"/>
    </xf>
    <xf numFmtId="3" fontId="0" fillId="0" borderId="95" xfId="0" applyNumberFormat="1" applyBorder="1" applyAlignment="1">
      <alignment horizontal="center" vertical="center"/>
    </xf>
    <xf numFmtId="164" fontId="0" fillId="6" borderId="96" xfId="0" applyNumberFormat="1" applyFill="1" applyBorder="1" applyAlignment="1">
      <alignment horizontal="center" vertical="center"/>
    </xf>
    <xf numFmtId="3" fontId="0" fillId="6" borderId="97" xfId="0" applyNumberFormat="1" applyFill="1" applyBorder="1" applyAlignment="1">
      <alignment horizontal="center" vertical="center"/>
    </xf>
    <xf numFmtId="3" fontId="0" fillId="0" borderId="96" xfId="0" applyNumberFormat="1" applyBorder="1" applyAlignment="1">
      <alignment horizontal="center" vertical="center"/>
    </xf>
    <xf numFmtId="0" fontId="0" fillId="0" borderId="98" xfId="0" applyBorder="1" applyAlignment="1">
      <alignment vertical="top" wrapText="1"/>
    </xf>
    <xf numFmtId="9" fontId="1" fillId="0" borderId="99" xfId="0" quotePrefix="1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46474-F7D5-4A4A-B42D-EA3137573DCB}">
  <sheetPr>
    <pageSetUpPr fitToPage="1"/>
  </sheetPr>
  <dimension ref="A1:T23"/>
  <sheetViews>
    <sheetView tabSelected="1" workbookViewId="0">
      <selection activeCell="N5" sqref="N5"/>
    </sheetView>
  </sheetViews>
  <sheetFormatPr defaultRowHeight="14.45"/>
  <cols>
    <col min="1" max="1" width="10.7109375" customWidth="1"/>
    <col min="2" max="2" width="24.5703125" bestFit="1" customWidth="1"/>
    <col min="3" max="3" width="17.7109375" bestFit="1" customWidth="1"/>
    <col min="4" max="4" width="10.28515625" style="3" customWidth="1"/>
    <col min="5" max="5" width="10.5703125" style="4" bestFit="1" customWidth="1"/>
    <col min="6" max="6" width="9.7109375" style="4" bestFit="1" customWidth="1"/>
    <col min="7" max="7" width="14.28515625" style="3" customWidth="1"/>
    <col min="8" max="8" width="16.85546875" style="3" bestFit="1" customWidth="1"/>
    <col min="9" max="9" width="15.28515625" style="3" bestFit="1" customWidth="1"/>
    <col min="10" max="10" width="2.5703125" style="3" customWidth="1"/>
    <col min="11" max="11" width="15.28515625" style="3" customWidth="1"/>
    <col min="12" max="12" width="16.85546875" style="3" bestFit="1" customWidth="1"/>
    <col min="13" max="13" width="15.28515625" style="3" customWidth="1"/>
    <col min="14" max="14" width="12.7109375" style="3" bestFit="1" customWidth="1"/>
    <col min="15" max="15" width="16.85546875" style="3" bestFit="1" customWidth="1"/>
    <col min="16" max="16" width="15.28515625" style="3" customWidth="1"/>
    <col min="17" max="17" width="46.7109375" customWidth="1"/>
    <col min="18" max="18" width="8.28515625" style="3" customWidth="1"/>
    <col min="19" max="19" width="3.28515625" bestFit="1" customWidth="1"/>
  </cols>
  <sheetData>
    <row r="1" spans="1:20" ht="25.9">
      <c r="A1" s="2" t="s">
        <v>0</v>
      </c>
      <c r="B1" s="2"/>
    </row>
    <row r="2" spans="1:20" ht="20.45" customHeight="1" thickBot="1">
      <c r="A2" s="2"/>
      <c r="B2" s="2"/>
    </row>
    <row r="3" spans="1:20" ht="40.9" customHeight="1" thickTop="1" thickBot="1">
      <c r="A3" s="75" t="s">
        <v>1</v>
      </c>
      <c r="B3" s="76" t="s">
        <v>2</v>
      </c>
      <c r="C3" s="76" t="s">
        <v>3</v>
      </c>
      <c r="D3" s="77" t="s">
        <v>4</v>
      </c>
      <c r="E3" s="78" t="s">
        <v>5</v>
      </c>
      <c r="F3" s="79" t="s">
        <v>6</v>
      </c>
      <c r="G3" s="139" t="s">
        <v>7</v>
      </c>
      <c r="H3" s="133" t="s">
        <v>8</v>
      </c>
      <c r="I3" s="146" t="s">
        <v>9</v>
      </c>
      <c r="J3" s="171"/>
      <c r="K3" s="159" t="s">
        <v>10</v>
      </c>
      <c r="L3" s="160" t="s">
        <v>8</v>
      </c>
      <c r="M3" s="206" t="s">
        <v>9</v>
      </c>
      <c r="N3" s="232" t="s">
        <v>11</v>
      </c>
      <c r="O3" s="233" t="s">
        <v>8</v>
      </c>
      <c r="P3" s="234" t="s">
        <v>12</v>
      </c>
      <c r="Q3" s="145" t="s">
        <v>13</v>
      </c>
      <c r="R3" s="85" t="s">
        <v>14</v>
      </c>
    </row>
    <row r="4" spans="1:20" ht="30" customHeight="1" thickTop="1">
      <c r="A4" s="90" t="s">
        <v>15</v>
      </c>
      <c r="B4" s="91" t="s">
        <v>16</v>
      </c>
      <c r="C4" s="92" t="s">
        <v>17</v>
      </c>
      <c r="D4" s="93">
        <v>104829</v>
      </c>
      <c r="E4" s="94" t="s">
        <v>18</v>
      </c>
      <c r="F4" s="95" t="s">
        <v>19</v>
      </c>
      <c r="G4" s="140">
        <v>5166</v>
      </c>
      <c r="H4" s="134" t="s">
        <v>20</v>
      </c>
      <c r="I4" s="154">
        <v>516600</v>
      </c>
      <c r="J4" s="172"/>
      <c r="K4" s="161">
        <v>5166</v>
      </c>
      <c r="L4" s="162" t="s">
        <v>20</v>
      </c>
      <c r="M4" s="207">
        <v>516600</v>
      </c>
      <c r="N4" s="226">
        <v>5166</v>
      </c>
      <c r="O4" s="214" t="s">
        <v>20</v>
      </c>
      <c r="P4" s="220">
        <v>516600</v>
      </c>
      <c r="Q4" s="147" t="s">
        <v>21</v>
      </c>
      <c r="R4" s="101"/>
      <c r="S4" s="123"/>
    </row>
    <row r="5" spans="1:20" ht="30" customHeight="1">
      <c r="A5" s="235"/>
      <c r="B5" s="236" t="s">
        <v>22</v>
      </c>
      <c r="C5" s="237" t="s">
        <v>23</v>
      </c>
      <c r="D5" s="238"/>
      <c r="E5" s="239"/>
      <c r="F5" s="240"/>
      <c r="G5" s="241"/>
      <c r="H5" s="242"/>
      <c r="I5" s="243"/>
      <c r="J5" s="244"/>
      <c r="K5" s="245"/>
      <c r="L5" s="246"/>
      <c r="M5" s="247"/>
      <c r="N5" s="248">
        <v>3961</v>
      </c>
      <c r="O5" s="249"/>
      <c r="P5" s="250"/>
      <c r="Q5" s="251" t="s">
        <v>24</v>
      </c>
      <c r="R5" s="252"/>
      <c r="S5" s="123"/>
    </row>
    <row r="6" spans="1:20" ht="30" customHeight="1" thickBot="1">
      <c r="A6" s="102" t="s">
        <v>25</v>
      </c>
      <c r="B6" s="103" t="s">
        <v>22</v>
      </c>
      <c r="C6" s="104" t="s">
        <v>26</v>
      </c>
      <c r="D6" s="105">
        <v>402326</v>
      </c>
      <c r="E6" s="106" t="s">
        <v>18</v>
      </c>
      <c r="F6" s="107" t="s">
        <v>19</v>
      </c>
      <c r="G6" s="141">
        <v>8635</v>
      </c>
      <c r="H6" s="135" t="s">
        <v>20</v>
      </c>
      <c r="I6" s="155">
        <f>671500+192000</f>
        <v>863500</v>
      </c>
      <c r="J6" s="173"/>
      <c r="K6" s="163">
        <f>6715+1920</f>
        <v>8635</v>
      </c>
      <c r="L6" s="164" t="s">
        <v>20</v>
      </c>
      <c r="M6" s="208">
        <f>671500+192000</f>
        <v>863500</v>
      </c>
      <c r="N6" s="227">
        <f>6715+1920</f>
        <v>8635</v>
      </c>
      <c r="O6" s="215" t="s">
        <v>20</v>
      </c>
      <c r="P6" s="221">
        <f>671500+192000</f>
        <v>863500</v>
      </c>
      <c r="Q6" s="148" t="s">
        <v>27</v>
      </c>
      <c r="R6" s="113"/>
      <c r="S6" s="123"/>
    </row>
    <row r="7" spans="1:20" ht="30" customHeight="1" thickBot="1">
      <c r="A7" s="90" t="s">
        <v>25</v>
      </c>
      <c r="B7" s="91" t="s">
        <v>28</v>
      </c>
      <c r="C7" s="92" t="s">
        <v>29</v>
      </c>
      <c r="D7" s="114" t="s">
        <v>30</v>
      </c>
      <c r="E7" s="94" t="s">
        <v>18</v>
      </c>
      <c r="F7" s="95" t="s">
        <v>19</v>
      </c>
      <c r="G7" s="140">
        <v>1920</v>
      </c>
      <c r="H7" s="134" t="s">
        <v>20</v>
      </c>
      <c r="I7" s="156">
        <v>192000</v>
      </c>
      <c r="J7" s="174"/>
      <c r="K7" s="161"/>
      <c r="L7" s="162" t="s">
        <v>20</v>
      </c>
      <c r="M7" s="209"/>
      <c r="N7" s="228"/>
      <c r="O7" s="216"/>
      <c r="P7" s="222"/>
      <c r="Q7" s="147" t="s">
        <v>31</v>
      </c>
      <c r="R7" s="101"/>
      <c r="S7" s="123"/>
      <c r="T7" s="28"/>
    </row>
    <row r="8" spans="1:20" ht="30" customHeight="1">
      <c r="A8" s="195" t="s">
        <v>32</v>
      </c>
      <c r="B8" s="193" t="s">
        <v>33</v>
      </c>
      <c r="C8" s="193" t="s">
        <v>34</v>
      </c>
      <c r="D8" s="194" t="s">
        <v>30</v>
      </c>
      <c r="E8" s="196" t="s">
        <v>18</v>
      </c>
      <c r="F8" s="197" t="s">
        <v>19</v>
      </c>
      <c r="G8" s="198"/>
      <c r="H8" s="199"/>
      <c r="I8" s="200"/>
      <c r="J8" s="201"/>
      <c r="K8" s="202">
        <v>1920</v>
      </c>
      <c r="L8" s="203" t="s">
        <v>20</v>
      </c>
      <c r="M8" s="210">
        <v>192000</v>
      </c>
      <c r="N8" s="229">
        <f>2400+4583.61-1518.9</f>
        <v>5464.7099999999991</v>
      </c>
      <c r="O8" s="217" t="s">
        <v>35</v>
      </c>
      <c r="P8" s="223">
        <v>192000</v>
      </c>
      <c r="Q8" s="204" t="s">
        <v>36</v>
      </c>
      <c r="R8" s="192"/>
      <c r="S8" s="123"/>
      <c r="T8" s="28"/>
    </row>
    <row r="9" spans="1:20" ht="43.15">
      <c r="A9" s="116" t="s">
        <v>25</v>
      </c>
      <c r="B9" s="18" t="s">
        <v>37</v>
      </c>
      <c r="C9" s="19" t="s">
        <v>38</v>
      </c>
      <c r="D9" s="20">
        <v>102732</v>
      </c>
      <c r="E9" s="15" t="s">
        <v>18</v>
      </c>
      <c r="F9" s="57" t="s">
        <v>19</v>
      </c>
      <c r="G9" s="142">
        <v>233.7</v>
      </c>
      <c r="H9" s="136" t="s">
        <v>39</v>
      </c>
      <c r="I9" s="157">
        <v>24600</v>
      </c>
      <c r="J9" s="175"/>
      <c r="K9" s="165">
        <v>233.7</v>
      </c>
      <c r="L9" s="166" t="s">
        <v>39</v>
      </c>
      <c r="M9" s="211">
        <v>24600</v>
      </c>
      <c r="N9" s="230">
        <v>233.7</v>
      </c>
      <c r="O9" s="218" t="s">
        <v>40</v>
      </c>
      <c r="P9" s="224">
        <v>24600</v>
      </c>
      <c r="Q9" s="149" t="s">
        <v>41</v>
      </c>
      <c r="R9" s="117"/>
      <c r="S9" s="123"/>
      <c r="T9" s="28"/>
    </row>
    <row r="10" spans="1:20" ht="43.15">
      <c r="A10" s="186" t="s">
        <v>25</v>
      </c>
      <c r="B10" s="184" t="s">
        <v>42</v>
      </c>
      <c r="C10" s="184" t="s">
        <v>43</v>
      </c>
      <c r="D10" s="185">
        <v>405956</v>
      </c>
      <c r="E10" s="187" t="s">
        <v>18</v>
      </c>
      <c r="F10" s="188" t="s">
        <v>19</v>
      </c>
      <c r="G10" s="189"/>
      <c r="H10" s="190"/>
      <c r="I10" s="182"/>
      <c r="J10" s="191"/>
      <c r="K10" s="180">
        <v>233.7</v>
      </c>
      <c r="L10" s="181" t="s">
        <v>39</v>
      </c>
      <c r="M10" s="212">
        <v>24600</v>
      </c>
      <c r="N10" s="231">
        <v>233.7</v>
      </c>
      <c r="O10" s="219" t="s">
        <v>40</v>
      </c>
      <c r="P10" s="225">
        <v>24600</v>
      </c>
      <c r="Q10" s="183" t="s">
        <v>44</v>
      </c>
      <c r="R10" s="117"/>
      <c r="S10" s="123"/>
      <c r="T10" s="28"/>
    </row>
    <row r="11" spans="1:20" ht="30" customHeight="1">
      <c r="A11" s="116" t="s">
        <v>15</v>
      </c>
      <c r="B11" s="18" t="s">
        <v>33</v>
      </c>
      <c r="C11" s="19" t="s">
        <v>45</v>
      </c>
      <c r="D11" s="20">
        <v>103860</v>
      </c>
      <c r="E11" s="15" t="s">
        <v>18</v>
      </c>
      <c r="F11" s="57" t="s">
        <v>19</v>
      </c>
      <c r="G11" s="142">
        <v>5166</v>
      </c>
      <c r="H11" s="136" t="s">
        <v>20</v>
      </c>
      <c r="I11" s="157">
        <v>516600</v>
      </c>
      <c r="J11" s="175"/>
      <c r="K11" s="165">
        <v>5166</v>
      </c>
      <c r="L11" s="166" t="s">
        <v>20</v>
      </c>
      <c r="M11" s="211">
        <v>516600</v>
      </c>
      <c r="N11" s="230">
        <v>4907.7</v>
      </c>
      <c r="O11" s="218" t="s">
        <v>40</v>
      </c>
      <c r="P11" s="224">
        <v>516600</v>
      </c>
      <c r="Q11" s="150" t="s">
        <v>21</v>
      </c>
      <c r="R11" s="117"/>
      <c r="S11" s="123"/>
    </row>
    <row r="12" spans="1:20" ht="30" customHeight="1">
      <c r="A12" s="116" t="s">
        <v>15</v>
      </c>
      <c r="B12" s="18" t="s">
        <v>33</v>
      </c>
      <c r="C12" s="19" t="s">
        <v>46</v>
      </c>
      <c r="D12" s="20">
        <v>104725</v>
      </c>
      <c r="E12" s="15" t="s">
        <v>18</v>
      </c>
      <c r="F12" s="57" t="s">
        <v>19</v>
      </c>
      <c r="G12" s="142">
        <v>5166</v>
      </c>
      <c r="H12" s="136" t="s">
        <v>20</v>
      </c>
      <c r="I12" s="157">
        <v>516600</v>
      </c>
      <c r="J12" s="175"/>
      <c r="K12" s="165">
        <v>5166</v>
      </c>
      <c r="L12" s="166" t="s">
        <v>20</v>
      </c>
      <c r="M12" s="211">
        <v>516600</v>
      </c>
      <c r="N12" s="230">
        <v>5166</v>
      </c>
      <c r="O12" s="218" t="s">
        <v>20</v>
      </c>
      <c r="P12" s="224">
        <v>516600</v>
      </c>
      <c r="Q12" s="150" t="s">
        <v>21</v>
      </c>
      <c r="R12" s="117"/>
      <c r="S12" s="123"/>
    </row>
    <row r="13" spans="1:20" ht="30" customHeight="1">
      <c r="A13" s="116" t="s">
        <v>47</v>
      </c>
      <c r="B13" s="18" t="s">
        <v>33</v>
      </c>
      <c r="C13" s="19" t="s">
        <v>48</v>
      </c>
      <c r="D13" s="20"/>
      <c r="E13" s="15" t="s">
        <v>18</v>
      </c>
      <c r="F13" s="57" t="s">
        <v>19</v>
      </c>
      <c r="G13" s="142">
        <v>1686</v>
      </c>
      <c r="H13" s="136"/>
      <c r="I13" s="157">
        <v>168600</v>
      </c>
      <c r="J13" s="175"/>
      <c r="K13" s="165">
        <v>1686</v>
      </c>
      <c r="L13" s="166"/>
      <c r="M13" s="211">
        <v>168600</v>
      </c>
      <c r="N13" s="230">
        <v>1686</v>
      </c>
      <c r="O13" s="218"/>
      <c r="P13" s="224">
        <v>168600</v>
      </c>
      <c r="Q13" s="150" t="s">
        <v>49</v>
      </c>
      <c r="R13" s="118"/>
      <c r="S13" s="123"/>
    </row>
    <row r="14" spans="1:20" ht="30" customHeight="1">
      <c r="A14" s="116" t="s">
        <v>47</v>
      </c>
      <c r="B14" s="18" t="s">
        <v>33</v>
      </c>
      <c r="C14" s="19" t="s">
        <v>50</v>
      </c>
      <c r="D14" s="20"/>
      <c r="E14" s="15" t="s">
        <v>18</v>
      </c>
      <c r="F14" s="57" t="s">
        <v>19</v>
      </c>
      <c r="G14" s="142">
        <v>3849</v>
      </c>
      <c r="H14" s="136"/>
      <c r="I14" s="157">
        <v>384900</v>
      </c>
      <c r="J14" s="175"/>
      <c r="K14" s="165">
        <v>3849</v>
      </c>
      <c r="L14" s="166"/>
      <c r="M14" s="211">
        <v>384900</v>
      </c>
      <c r="N14" s="230">
        <v>3849</v>
      </c>
      <c r="O14" s="218"/>
      <c r="P14" s="224">
        <v>384900</v>
      </c>
      <c r="Q14" s="150" t="s">
        <v>51</v>
      </c>
      <c r="R14" s="118"/>
      <c r="S14" s="123"/>
    </row>
    <row r="15" spans="1:20" ht="30" customHeight="1" thickBot="1">
      <c r="A15" s="102" t="s">
        <v>25</v>
      </c>
      <c r="B15" s="103" t="s">
        <v>28</v>
      </c>
      <c r="C15" s="104" t="s">
        <v>52</v>
      </c>
      <c r="D15" s="105"/>
      <c r="E15" s="106" t="s">
        <v>18</v>
      </c>
      <c r="F15" s="107" t="s">
        <v>19</v>
      </c>
      <c r="G15" s="141">
        <v>718</v>
      </c>
      <c r="H15" s="135"/>
      <c r="I15" s="155">
        <v>71800</v>
      </c>
      <c r="J15" s="173"/>
      <c r="K15" s="163">
        <v>718</v>
      </c>
      <c r="L15" s="164"/>
      <c r="M15" s="208">
        <v>71800</v>
      </c>
      <c r="N15" s="227">
        <v>718</v>
      </c>
      <c r="O15" s="215"/>
      <c r="P15" s="221">
        <v>71800</v>
      </c>
      <c r="Q15" s="151" t="s">
        <v>53</v>
      </c>
      <c r="R15" s="170"/>
      <c r="S15" s="123"/>
    </row>
    <row r="16" spans="1:20" ht="30" customHeight="1">
      <c r="A16" s="10" t="s">
        <v>47</v>
      </c>
      <c r="B16" s="11" t="s">
        <v>54</v>
      </c>
      <c r="C16" s="12" t="s">
        <v>55</v>
      </c>
      <c r="D16" s="13">
        <v>103341</v>
      </c>
      <c r="E16" s="14" t="s">
        <v>18</v>
      </c>
      <c r="F16" s="56" t="s">
        <v>19</v>
      </c>
      <c r="G16" s="143">
        <v>5166</v>
      </c>
      <c r="H16" s="137" t="s">
        <v>20</v>
      </c>
      <c r="I16" s="154">
        <v>516600</v>
      </c>
      <c r="J16" s="172"/>
      <c r="K16" s="167">
        <v>5166</v>
      </c>
      <c r="L16" s="168" t="s">
        <v>20</v>
      </c>
      <c r="M16" s="207">
        <v>516600</v>
      </c>
      <c r="N16" s="226">
        <v>4907.7</v>
      </c>
      <c r="O16" s="214" t="s">
        <v>40</v>
      </c>
      <c r="P16" s="220">
        <v>516600</v>
      </c>
      <c r="Q16" s="152" t="s">
        <v>21</v>
      </c>
      <c r="R16" s="89"/>
      <c r="S16" s="123"/>
    </row>
    <row r="17" spans="1:20" ht="30" customHeight="1">
      <c r="A17" s="17" t="s">
        <v>47</v>
      </c>
      <c r="B17" s="18" t="s">
        <v>54</v>
      </c>
      <c r="C17" s="19" t="s">
        <v>56</v>
      </c>
      <c r="D17" s="20">
        <v>400247</v>
      </c>
      <c r="E17" s="15" t="s">
        <v>18</v>
      </c>
      <c r="F17" s="57" t="s">
        <v>19</v>
      </c>
      <c r="G17" s="142">
        <v>2875</v>
      </c>
      <c r="H17" s="136" t="s">
        <v>20</v>
      </c>
      <c r="I17" s="157">
        <v>287500</v>
      </c>
      <c r="J17" s="175"/>
      <c r="K17" s="165">
        <v>2875</v>
      </c>
      <c r="L17" s="166" t="s">
        <v>20</v>
      </c>
      <c r="M17" s="211">
        <v>287500</v>
      </c>
      <c r="N17" s="230">
        <v>2731.25</v>
      </c>
      <c r="O17" s="218" t="s">
        <v>40</v>
      </c>
      <c r="P17" s="224">
        <v>287500</v>
      </c>
      <c r="Q17" s="150" t="s">
        <v>57</v>
      </c>
      <c r="R17" s="27"/>
      <c r="S17" s="123"/>
    </row>
    <row r="18" spans="1:20" ht="30" customHeight="1">
      <c r="A18" s="10" t="s">
        <v>15</v>
      </c>
      <c r="B18" s="18" t="s">
        <v>54</v>
      </c>
      <c r="C18" s="19" t="s">
        <v>58</v>
      </c>
      <c r="D18" s="13"/>
      <c r="E18" s="14" t="s">
        <v>18</v>
      </c>
      <c r="F18" s="56" t="s">
        <v>19</v>
      </c>
      <c r="G18" s="142"/>
      <c r="H18" s="136"/>
      <c r="I18" s="157"/>
      <c r="J18" s="175"/>
      <c r="K18" s="165">
        <v>1686</v>
      </c>
      <c r="L18" s="166"/>
      <c r="M18" s="211">
        <v>168600</v>
      </c>
      <c r="N18" s="230">
        <v>1686</v>
      </c>
      <c r="O18" s="218"/>
      <c r="P18" s="224">
        <v>168600</v>
      </c>
      <c r="Q18" s="150" t="s">
        <v>49</v>
      </c>
      <c r="R18" s="26"/>
      <c r="S18" s="123"/>
      <c r="T18" t="s">
        <v>59</v>
      </c>
    </row>
    <row r="19" spans="1:20" ht="30" customHeight="1" thickBot="1">
      <c r="A19" s="21" t="s">
        <v>47</v>
      </c>
      <c r="B19" s="22" t="s">
        <v>60</v>
      </c>
      <c r="C19" s="23" t="s">
        <v>61</v>
      </c>
      <c r="D19" s="24">
        <v>104159</v>
      </c>
      <c r="E19" s="25" t="s">
        <v>18</v>
      </c>
      <c r="F19" s="58" t="s">
        <v>19</v>
      </c>
      <c r="G19" s="144">
        <v>6715</v>
      </c>
      <c r="H19" s="138" t="s">
        <v>20</v>
      </c>
      <c r="I19" s="158">
        <v>671500</v>
      </c>
      <c r="J19" s="176"/>
      <c r="K19" s="177">
        <v>6715</v>
      </c>
      <c r="L19" s="169" t="s">
        <v>20</v>
      </c>
      <c r="M19" s="213">
        <v>671500</v>
      </c>
      <c r="N19" s="227">
        <v>6715</v>
      </c>
      <c r="O19" s="215" t="s">
        <v>20</v>
      </c>
      <c r="P19" s="221">
        <v>671500</v>
      </c>
      <c r="Q19" s="153" t="s">
        <v>62</v>
      </c>
      <c r="R19" s="27"/>
      <c r="S19" s="123"/>
    </row>
    <row r="20" spans="1:20" ht="30" customHeight="1" thickTop="1" thickBot="1">
      <c r="A20" s="123"/>
      <c r="B20" s="124"/>
      <c r="F20" s="179"/>
      <c r="G20" s="178">
        <f>SUM(G4:G19)</f>
        <v>47295.7</v>
      </c>
      <c r="K20" s="178">
        <f>SUM(K4:K19)</f>
        <v>49215.4</v>
      </c>
      <c r="N20" s="253">
        <f>SUM(N4:N19)</f>
        <v>56060.759999999995</v>
      </c>
      <c r="R20" s="27"/>
    </row>
    <row r="21" spans="1:20" ht="15" thickTop="1">
      <c r="N21" s="205"/>
    </row>
    <row r="23" spans="1:20">
      <c r="A23" t="s">
        <v>63</v>
      </c>
    </row>
  </sheetData>
  <pageMargins left="0.7" right="0.7" top="0.75" bottom="0.75" header="0.3" footer="0.3"/>
  <pageSetup paperSize="9" scale="4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E1C5-CA9A-4D3A-8463-AD53D1ABE1CF}">
  <sheetPr>
    <pageSetUpPr fitToPage="1"/>
  </sheetPr>
  <dimension ref="A1:S20"/>
  <sheetViews>
    <sheetView workbookViewId="0">
      <selection sqref="A1:XFD1048576"/>
    </sheetView>
  </sheetViews>
  <sheetFormatPr defaultRowHeight="14.45"/>
  <cols>
    <col min="1" max="1" width="10.7109375" customWidth="1"/>
    <col min="2" max="2" width="22.7109375" bestFit="1" customWidth="1"/>
    <col min="3" max="3" width="17.7109375" bestFit="1" customWidth="1"/>
    <col min="4" max="4" width="10.28515625" style="3" customWidth="1"/>
    <col min="5" max="5" width="10.5703125" style="4" bestFit="1" customWidth="1"/>
    <col min="6" max="6" width="9.7109375" style="4" bestFit="1" customWidth="1"/>
    <col min="7" max="8" width="10.140625" style="1" bestFit="1" customWidth="1"/>
    <col min="9" max="9" width="15.28515625" style="3" bestFit="1" customWidth="1"/>
    <col min="10" max="10" width="10.140625" style="1" customWidth="1"/>
    <col min="11" max="11" width="15.28515625" style="3" bestFit="1" customWidth="1"/>
    <col min="12" max="12" width="14.28515625" style="3" bestFit="1" customWidth="1"/>
    <col min="13" max="13" width="14.28515625" style="3" customWidth="1"/>
    <col min="14" max="14" width="16.85546875" style="3" bestFit="1" customWidth="1"/>
    <col min="15" max="15" width="15.28515625" style="3" bestFit="1" customWidth="1"/>
    <col min="16" max="16" width="46.7109375" customWidth="1"/>
    <col min="17" max="17" width="8.28515625" style="3" customWidth="1"/>
    <col min="18" max="18" width="3.28515625" bestFit="1" customWidth="1"/>
  </cols>
  <sheetData>
    <row r="1" spans="1:19" ht="25.9">
      <c r="A1" s="2" t="s">
        <v>64</v>
      </c>
      <c r="B1" s="2"/>
    </row>
    <row r="2" spans="1:19" ht="20.45" customHeight="1" thickBot="1">
      <c r="A2" s="2"/>
      <c r="B2" s="2"/>
    </row>
    <row r="3" spans="1:19" ht="40.9" customHeight="1" thickTop="1" thickBot="1">
      <c r="A3" s="75" t="s">
        <v>1</v>
      </c>
      <c r="B3" s="76" t="s">
        <v>2</v>
      </c>
      <c r="C3" s="76" t="s">
        <v>3</v>
      </c>
      <c r="D3" s="77" t="s">
        <v>4</v>
      </c>
      <c r="E3" s="78" t="s">
        <v>5</v>
      </c>
      <c r="F3" s="79" t="s">
        <v>6</v>
      </c>
      <c r="G3" s="80" t="s">
        <v>65</v>
      </c>
      <c r="H3" s="81" t="s">
        <v>66</v>
      </c>
      <c r="I3" s="82" t="s">
        <v>67</v>
      </c>
      <c r="J3" s="83" t="s">
        <v>68</v>
      </c>
      <c r="K3" s="84" t="s">
        <v>67</v>
      </c>
      <c r="L3" s="125" t="s">
        <v>9</v>
      </c>
      <c r="M3" s="139" t="s">
        <v>7</v>
      </c>
      <c r="N3" s="133" t="s">
        <v>8</v>
      </c>
      <c r="O3" s="146" t="s">
        <v>9</v>
      </c>
      <c r="P3" s="145" t="s">
        <v>13</v>
      </c>
      <c r="Q3" s="85" t="s">
        <v>14</v>
      </c>
    </row>
    <row r="4" spans="1:19" ht="30" customHeight="1" thickTop="1">
      <c r="A4" s="90" t="s">
        <v>15</v>
      </c>
      <c r="B4" s="91" t="s">
        <v>16</v>
      </c>
      <c r="C4" s="92" t="s">
        <v>17</v>
      </c>
      <c r="D4" s="93">
        <v>104829</v>
      </c>
      <c r="E4" s="94" t="s">
        <v>18</v>
      </c>
      <c r="F4" s="95" t="s">
        <v>19</v>
      </c>
      <c r="G4" s="96">
        <v>2530</v>
      </c>
      <c r="H4" s="97">
        <v>5166</v>
      </c>
      <c r="I4" s="98" t="s">
        <v>20</v>
      </c>
      <c r="J4" s="99">
        <v>5166</v>
      </c>
      <c r="K4" s="100" t="s">
        <v>20</v>
      </c>
      <c r="L4" s="126">
        <v>516600</v>
      </c>
      <c r="M4" s="140">
        <v>5166</v>
      </c>
      <c r="N4" s="134" t="s">
        <v>20</v>
      </c>
      <c r="O4" s="154">
        <v>516600</v>
      </c>
      <c r="P4" s="147" t="s">
        <v>21</v>
      </c>
      <c r="Q4" s="101">
        <v>0</v>
      </c>
      <c r="R4" s="123" t="s">
        <v>69</v>
      </c>
    </row>
    <row r="5" spans="1:19" ht="30" customHeight="1" thickBot="1">
      <c r="A5" s="102" t="s">
        <v>25</v>
      </c>
      <c r="B5" s="103" t="s">
        <v>22</v>
      </c>
      <c r="C5" s="104" t="s">
        <v>26</v>
      </c>
      <c r="D5" s="105">
        <v>402326</v>
      </c>
      <c r="E5" s="106" t="s">
        <v>18</v>
      </c>
      <c r="F5" s="107" t="s">
        <v>19</v>
      </c>
      <c r="G5" s="108">
        <f>9120-3123.29+2250</f>
        <v>8246.7099999999991</v>
      </c>
      <c r="H5" s="109">
        <f>7386.5-5018.77+5018.77+1435</f>
        <v>8821.5</v>
      </c>
      <c r="I5" s="110" t="s">
        <v>70</v>
      </c>
      <c r="J5" s="111">
        <f>6715+1920</f>
        <v>8635</v>
      </c>
      <c r="K5" s="112" t="s">
        <v>20</v>
      </c>
      <c r="L5" s="127">
        <v>671500</v>
      </c>
      <c r="M5" s="141">
        <v>8635</v>
      </c>
      <c r="N5" s="135" t="s">
        <v>20</v>
      </c>
      <c r="O5" s="155">
        <f>671500+192000</f>
        <v>863500</v>
      </c>
      <c r="P5" s="148" t="s">
        <v>27</v>
      </c>
      <c r="Q5" s="113">
        <v>-0.05</v>
      </c>
      <c r="R5" s="123" t="s">
        <v>69</v>
      </c>
    </row>
    <row r="6" spans="1:19" ht="30" customHeight="1">
      <c r="A6" s="90" t="s">
        <v>25</v>
      </c>
      <c r="B6" s="91" t="s">
        <v>28</v>
      </c>
      <c r="C6" s="92" t="s">
        <v>29</v>
      </c>
      <c r="D6" s="114" t="s">
        <v>30</v>
      </c>
      <c r="E6" s="94" t="s">
        <v>18</v>
      </c>
      <c r="F6" s="95" t="s">
        <v>19</v>
      </c>
      <c r="G6" s="115" t="s">
        <v>71</v>
      </c>
      <c r="H6" s="97">
        <v>264.85000000000002</v>
      </c>
      <c r="I6" s="98" t="s">
        <v>39</v>
      </c>
      <c r="J6" s="99">
        <v>1920</v>
      </c>
      <c r="K6" s="100" t="s">
        <v>20</v>
      </c>
      <c r="L6" s="126">
        <v>192000</v>
      </c>
      <c r="M6" s="140">
        <v>1920</v>
      </c>
      <c r="N6" s="134" t="s">
        <v>20</v>
      </c>
      <c r="O6" s="156">
        <v>192000</v>
      </c>
      <c r="P6" s="147" t="s">
        <v>31</v>
      </c>
      <c r="Q6" s="101" t="s">
        <v>72</v>
      </c>
      <c r="R6" s="123"/>
      <c r="S6" s="28"/>
    </row>
    <row r="7" spans="1:19" ht="43.15">
      <c r="A7" s="116" t="s">
        <v>25</v>
      </c>
      <c r="B7" s="18" t="s">
        <v>37</v>
      </c>
      <c r="C7" s="19" t="s">
        <v>38</v>
      </c>
      <c r="D7" s="20">
        <v>102732</v>
      </c>
      <c r="E7" s="15" t="s">
        <v>18</v>
      </c>
      <c r="F7" s="57" t="s">
        <v>19</v>
      </c>
      <c r="G7" s="62" t="s">
        <v>71</v>
      </c>
      <c r="H7" s="67">
        <v>38.42</v>
      </c>
      <c r="I7" s="73" t="s">
        <v>39</v>
      </c>
      <c r="J7" s="63">
        <v>233.7</v>
      </c>
      <c r="K7" s="71" t="s">
        <v>39</v>
      </c>
      <c r="L7" s="128">
        <v>24600</v>
      </c>
      <c r="M7" s="142">
        <v>233.7</v>
      </c>
      <c r="N7" s="136" t="s">
        <v>39</v>
      </c>
      <c r="O7" s="157">
        <v>24600</v>
      </c>
      <c r="P7" s="149" t="s">
        <v>73</v>
      </c>
      <c r="Q7" s="117">
        <v>0</v>
      </c>
      <c r="R7" s="123" t="s">
        <v>69</v>
      </c>
      <c r="S7" s="28"/>
    </row>
    <row r="8" spans="1:19" ht="30" customHeight="1">
      <c r="A8" s="116" t="s">
        <v>15</v>
      </c>
      <c r="B8" s="18" t="s">
        <v>33</v>
      </c>
      <c r="C8" s="19" t="s">
        <v>45</v>
      </c>
      <c r="D8" s="20">
        <v>103860</v>
      </c>
      <c r="E8" s="15" t="s">
        <v>18</v>
      </c>
      <c r="F8" s="57" t="s">
        <v>19</v>
      </c>
      <c r="G8" s="60">
        <v>2530</v>
      </c>
      <c r="H8" s="67">
        <v>5166</v>
      </c>
      <c r="I8" s="73" t="s">
        <v>20</v>
      </c>
      <c r="J8" s="63">
        <v>5166</v>
      </c>
      <c r="K8" s="71" t="s">
        <v>20</v>
      </c>
      <c r="L8" s="128">
        <v>516600</v>
      </c>
      <c r="M8" s="142">
        <v>5166</v>
      </c>
      <c r="N8" s="136" t="s">
        <v>20</v>
      </c>
      <c r="O8" s="157">
        <v>516600</v>
      </c>
      <c r="P8" s="150" t="s">
        <v>21</v>
      </c>
      <c r="Q8" s="117">
        <v>0</v>
      </c>
      <c r="R8" s="123" t="s">
        <v>69</v>
      </c>
    </row>
    <row r="9" spans="1:19" ht="30" customHeight="1">
      <c r="A9" s="116" t="s">
        <v>15</v>
      </c>
      <c r="B9" s="18" t="s">
        <v>33</v>
      </c>
      <c r="C9" s="19" t="s">
        <v>46</v>
      </c>
      <c r="D9" s="20">
        <v>104725</v>
      </c>
      <c r="E9" s="15" t="s">
        <v>18</v>
      </c>
      <c r="F9" s="57" t="s">
        <v>19</v>
      </c>
      <c r="G9" s="60">
        <v>2530</v>
      </c>
      <c r="H9" s="67">
        <v>5166</v>
      </c>
      <c r="I9" s="73" t="s">
        <v>20</v>
      </c>
      <c r="J9" s="63">
        <v>5166</v>
      </c>
      <c r="K9" s="71" t="s">
        <v>20</v>
      </c>
      <c r="L9" s="128">
        <v>516600</v>
      </c>
      <c r="M9" s="142">
        <v>5166</v>
      </c>
      <c r="N9" s="136" t="s">
        <v>20</v>
      </c>
      <c r="O9" s="157">
        <v>516600</v>
      </c>
      <c r="P9" s="150" t="s">
        <v>21</v>
      </c>
      <c r="Q9" s="117">
        <v>0</v>
      </c>
      <c r="R9" s="123" t="s">
        <v>69</v>
      </c>
    </row>
    <row r="10" spans="1:19" ht="30" customHeight="1">
      <c r="A10" s="116" t="s">
        <v>47</v>
      </c>
      <c r="B10" s="18" t="s">
        <v>33</v>
      </c>
      <c r="C10" s="19" t="s">
        <v>48</v>
      </c>
      <c r="D10" s="20"/>
      <c r="E10" s="15" t="s">
        <v>18</v>
      </c>
      <c r="F10" s="57" t="s">
        <v>19</v>
      </c>
      <c r="G10" s="62" t="s">
        <v>71</v>
      </c>
      <c r="H10" s="68" t="s">
        <v>71</v>
      </c>
      <c r="I10" s="73"/>
      <c r="J10" s="63">
        <v>1686</v>
      </c>
      <c r="K10" s="71"/>
      <c r="L10" s="128">
        <v>168600</v>
      </c>
      <c r="M10" s="142">
        <v>1686</v>
      </c>
      <c r="N10" s="136"/>
      <c r="O10" s="157">
        <v>168600</v>
      </c>
      <c r="P10" s="150" t="s">
        <v>49</v>
      </c>
      <c r="Q10" s="118"/>
      <c r="R10" s="123" t="s">
        <v>69</v>
      </c>
    </row>
    <row r="11" spans="1:19" ht="30" customHeight="1">
      <c r="A11" s="116" t="s">
        <v>47</v>
      </c>
      <c r="B11" s="18" t="s">
        <v>33</v>
      </c>
      <c r="C11" s="19" t="s">
        <v>50</v>
      </c>
      <c r="D11" s="20"/>
      <c r="E11" s="15" t="s">
        <v>18</v>
      </c>
      <c r="F11" s="57" t="s">
        <v>19</v>
      </c>
      <c r="G11" s="62" t="s">
        <v>71</v>
      </c>
      <c r="H11" s="68" t="s">
        <v>71</v>
      </c>
      <c r="I11" s="73"/>
      <c r="J11" s="63">
        <v>3849</v>
      </c>
      <c r="K11" s="71"/>
      <c r="L11" s="128">
        <v>384900</v>
      </c>
      <c r="M11" s="142">
        <v>3849</v>
      </c>
      <c r="N11" s="136"/>
      <c r="O11" s="157">
        <v>384900</v>
      </c>
      <c r="P11" s="150" t="s">
        <v>51</v>
      </c>
      <c r="Q11" s="118"/>
      <c r="R11" s="123" t="s">
        <v>69</v>
      </c>
    </row>
    <row r="12" spans="1:19" ht="30" customHeight="1" thickBot="1">
      <c r="A12" s="102" t="s">
        <v>25</v>
      </c>
      <c r="B12" s="103" t="s">
        <v>28</v>
      </c>
      <c r="C12" s="104" t="s">
        <v>52</v>
      </c>
      <c r="D12" s="105"/>
      <c r="E12" s="106" t="s">
        <v>18</v>
      </c>
      <c r="F12" s="107" t="s">
        <v>19</v>
      </c>
      <c r="G12" s="119" t="s">
        <v>71</v>
      </c>
      <c r="H12" s="120" t="s">
        <v>71</v>
      </c>
      <c r="I12" s="110"/>
      <c r="J12" s="121">
        <v>718</v>
      </c>
      <c r="K12" s="112"/>
      <c r="L12" s="127">
        <v>71800</v>
      </c>
      <c r="M12" s="141">
        <v>718</v>
      </c>
      <c r="N12" s="135"/>
      <c r="O12" s="155">
        <v>71800</v>
      </c>
      <c r="P12" s="151" t="s">
        <v>53</v>
      </c>
      <c r="Q12" s="122"/>
      <c r="R12" s="123" t="s">
        <v>69</v>
      </c>
    </row>
    <row r="13" spans="1:19" ht="30" customHeight="1">
      <c r="A13" s="10" t="s">
        <v>47</v>
      </c>
      <c r="B13" s="11" t="s">
        <v>54</v>
      </c>
      <c r="C13" s="12" t="s">
        <v>55</v>
      </c>
      <c r="D13" s="13">
        <v>103341</v>
      </c>
      <c r="E13" s="14" t="s">
        <v>18</v>
      </c>
      <c r="F13" s="56" t="s">
        <v>19</v>
      </c>
      <c r="G13" s="59">
        <v>2530</v>
      </c>
      <c r="H13" s="66">
        <v>4907.7</v>
      </c>
      <c r="I13" s="86" t="s">
        <v>39</v>
      </c>
      <c r="J13" s="87">
        <v>5166</v>
      </c>
      <c r="K13" s="88" t="s">
        <v>20</v>
      </c>
      <c r="L13" s="129">
        <v>516600</v>
      </c>
      <c r="M13" s="143">
        <v>5166</v>
      </c>
      <c r="N13" s="137" t="s">
        <v>20</v>
      </c>
      <c r="O13" s="154">
        <v>516600</v>
      </c>
      <c r="P13" s="152" t="s">
        <v>21</v>
      </c>
      <c r="Q13" s="89" t="s">
        <v>72</v>
      </c>
      <c r="R13" s="123"/>
    </row>
    <row r="14" spans="1:19" ht="30" customHeight="1">
      <c r="A14" s="17" t="s">
        <v>47</v>
      </c>
      <c r="B14" s="18" t="s">
        <v>54</v>
      </c>
      <c r="C14" s="19" t="s">
        <v>56</v>
      </c>
      <c r="D14" s="20">
        <v>400247</v>
      </c>
      <c r="E14" s="15" t="s">
        <v>18</v>
      </c>
      <c r="F14" s="57" t="s">
        <v>19</v>
      </c>
      <c r="G14" s="60">
        <v>1580</v>
      </c>
      <c r="H14" s="67">
        <v>2875</v>
      </c>
      <c r="I14" s="73" t="s">
        <v>20</v>
      </c>
      <c r="J14" s="63">
        <v>2875</v>
      </c>
      <c r="K14" s="71" t="s">
        <v>20</v>
      </c>
      <c r="L14" s="128">
        <v>287500</v>
      </c>
      <c r="M14" s="142">
        <v>2875</v>
      </c>
      <c r="N14" s="136" t="s">
        <v>20</v>
      </c>
      <c r="O14" s="157">
        <v>287500</v>
      </c>
      <c r="P14" s="150" t="s">
        <v>57</v>
      </c>
      <c r="Q14" s="27">
        <v>0</v>
      </c>
      <c r="R14" s="123" t="s">
        <v>69</v>
      </c>
    </row>
    <row r="15" spans="1:19" ht="30" customHeight="1">
      <c r="A15" s="10" t="s">
        <v>15</v>
      </c>
      <c r="B15" s="18" t="s">
        <v>54</v>
      </c>
      <c r="C15" s="19" t="s">
        <v>58</v>
      </c>
      <c r="D15" s="13"/>
      <c r="E15" s="14" t="s">
        <v>18</v>
      </c>
      <c r="F15" s="56" t="s">
        <v>19</v>
      </c>
      <c r="G15" s="60">
        <v>2052</v>
      </c>
      <c r="H15" s="67">
        <v>1686</v>
      </c>
      <c r="I15" s="73"/>
      <c r="J15" s="63">
        <v>1686</v>
      </c>
      <c r="K15" s="71"/>
      <c r="L15" s="128">
        <v>168600</v>
      </c>
      <c r="M15" s="142"/>
      <c r="N15" s="136"/>
      <c r="O15" s="157"/>
      <c r="P15" s="150" t="s">
        <v>49</v>
      </c>
      <c r="Q15" s="26"/>
      <c r="R15" s="123" t="s">
        <v>69</v>
      </c>
      <c r="S15" t="s">
        <v>59</v>
      </c>
    </row>
    <row r="16" spans="1:19" ht="30" customHeight="1" thickBot="1">
      <c r="A16" s="21" t="s">
        <v>47</v>
      </c>
      <c r="B16" s="22" t="s">
        <v>60</v>
      </c>
      <c r="C16" s="23" t="s">
        <v>61</v>
      </c>
      <c r="D16" s="24">
        <v>104159</v>
      </c>
      <c r="E16" s="25" t="s">
        <v>18</v>
      </c>
      <c r="F16" s="58" t="s">
        <v>19</v>
      </c>
      <c r="G16" s="61">
        <v>6570</v>
      </c>
      <c r="H16" s="69">
        <v>6715</v>
      </c>
      <c r="I16" s="74" t="s">
        <v>20</v>
      </c>
      <c r="J16" s="64">
        <v>10072.5</v>
      </c>
      <c r="K16" s="72" t="s">
        <v>74</v>
      </c>
      <c r="L16" s="130">
        <v>671500</v>
      </c>
      <c r="M16" s="144">
        <v>6715</v>
      </c>
      <c r="N16" s="138" t="s">
        <v>20</v>
      </c>
      <c r="O16" s="158">
        <v>671500</v>
      </c>
      <c r="P16" s="153" t="s">
        <v>62</v>
      </c>
      <c r="Q16" s="27" t="s">
        <v>75</v>
      </c>
      <c r="R16" s="123"/>
    </row>
    <row r="17" spans="1:17" ht="30" customHeight="1" thickTop="1" thickBot="1">
      <c r="A17" s="123" t="s">
        <v>69</v>
      </c>
      <c r="B17" s="124" t="s">
        <v>76</v>
      </c>
      <c r="G17" s="5">
        <f>SUM(G4:G16)</f>
        <v>28568.71</v>
      </c>
      <c r="H17" s="70">
        <f t="shared" ref="H17:J17" si="0">SUM(H4:H16)</f>
        <v>40806.47</v>
      </c>
      <c r="J17" s="65">
        <f t="shared" si="0"/>
        <v>52339.199999999997</v>
      </c>
      <c r="L17" s="131"/>
      <c r="M17" s="132">
        <f>SUM(M4:M16)</f>
        <v>47295.7</v>
      </c>
      <c r="Q17" s="27"/>
    </row>
    <row r="20" spans="1:17">
      <c r="A20" t="s">
        <v>63</v>
      </c>
    </row>
  </sheetData>
  <sortState xmlns:xlrd2="http://schemas.microsoft.com/office/spreadsheetml/2017/richdata2" ref="A4:H16">
    <sortCondition ref="B4:B16"/>
  </sortState>
  <pageMargins left="0.31496062992125984" right="0.31496062992125984" top="0.74803149606299213" bottom="0.74803149606299213" header="0.31496062992125984" footer="0.31496062992125984"/>
  <pageSetup paperSize="9" scale="50" fitToHeight="0" orientation="landscape" r:id="rId1"/>
  <headerFooter>
    <oddFooter>&amp;L&amp;Z&amp;F&amp;R&amp;D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1FEBA-1DC9-4681-8E2A-91E2CF07B651}">
  <sheetPr filterMode="1">
    <pageSetUpPr fitToPage="1"/>
  </sheetPr>
  <dimension ref="A1:P35"/>
  <sheetViews>
    <sheetView workbookViewId="0"/>
  </sheetViews>
  <sheetFormatPr defaultRowHeight="14.45"/>
  <cols>
    <col min="1" max="1" width="10.7109375" customWidth="1"/>
    <col min="2" max="2" width="22.7109375" bestFit="1" customWidth="1"/>
    <col min="3" max="3" width="19" customWidth="1"/>
    <col min="4" max="8" width="10.28515625" style="3" customWidth="1"/>
    <col min="9" max="14" width="11.140625" style="1" customWidth="1"/>
    <col min="15" max="15" width="11.140625" style="1" bestFit="1" customWidth="1"/>
    <col min="16" max="16" width="41.28515625" customWidth="1"/>
  </cols>
  <sheetData>
    <row r="1" spans="1:16" ht="25.9">
      <c r="A1" s="2" t="s">
        <v>77</v>
      </c>
      <c r="B1" s="2"/>
    </row>
    <row r="2" spans="1:16" ht="20.45" customHeight="1">
      <c r="A2" s="2"/>
      <c r="B2" s="2"/>
      <c r="P2" s="38"/>
    </row>
    <row r="3" spans="1:16" ht="25.9" customHeight="1">
      <c r="A3" s="6" t="s">
        <v>1</v>
      </c>
      <c r="B3" s="7" t="s">
        <v>2</v>
      </c>
      <c r="C3" s="7" t="s">
        <v>3</v>
      </c>
      <c r="D3" s="8" t="s">
        <v>4</v>
      </c>
      <c r="E3" s="33" t="s">
        <v>78</v>
      </c>
      <c r="F3" s="33" t="s">
        <v>79</v>
      </c>
      <c r="G3" s="33" t="s">
        <v>80</v>
      </c>
      <c r="H3" s="33" t="s">
        <v>81</v>
      </c>
      <c r="I3" s="9" t="s">
        <v>82</v>
      </c>
      <c r="J3" s="9" t="s">
        <v>83</v>
      </c>
      <c r="K3" s="9" t="s">
        <v>65</v>
      </c>
      <c r="L3" s="29" t="s">
        <v>66</v>
      </c>
      <c r="M3" s="53"/>
      <c r="N3" s="50"/>
      <c r="O3" s="47" t="s">
        <v>84</v>
      </c>
      <c r="P3" s="39" t="s">
        <v>13</v>
      </c>
    </row>
    <row r="4" spans="1:16" ht="30" hidden="1" customHeight="1">
      <c r="A4" s="30" t="s">
        <v>15</v>
      </c>
      <c r="B4" s="31" t="s">
        <v>33</v>
      </c>
      <c r="C4" s="35" t="s">
        <v>85</v>
      </c>
      <c r="D4" s="36">
        <v>102016</v>
      </c>
      <c r="E4" s="37"/>
      <c r="F4" s="37"/>
      <c r="G4" s="37"/>
      <c r="H4" s="37">
        <v>1580</v>
      </c>
      <c r="I4" s="37">
        <v>1580</v>
      </c>
      <c r="J4" s="37">
        <v>1580</v>
      </c>
      <c r="K4" s="37">
        <f>1580-1038.9</f>
        <v>541.09999999999991</v>
      </c>
      <c r="L4" s="45"/>
      <c r="M4" s="51"/>
      <c r="N4" s="51"/>
      <c r="O4" s="48">
        <f t="shared" ref="O4:O19" si="0">SUM(E4:L4)</f>
        <v>5281.1</v>
      </c>
      <c r="P4" s="40" t="s">
        <v>86</v>
      </c>
    </row>
    <row r="5" spans="1:16" ht="30" hidden="1" customHeight="1">
      <c r="A5" s="17" t="s">
        <v>15</v>
      </c>
      <c r="B5" s="18" t="s">
        <v>54</v>
      </c>
      <c r="C5" s="19" t="s">
        <v>87</v>
      </c>
      <c r="D5" s="20">
        <v>103341</v>
      </c>
      <c r="E5" s="16"/>
      <c r="F5" s="16"/>
      <c r="G5" s="16"/>
      <c r="H5" s="16">
        <v>2530</v>
      </c>
      <c r="I5" s="16">
        <v>2530</v>
      </c>
      <c r="J5" s="16">
        <v>2530</v>
      </c>
      <c r="K5" s="16">
        <v>-2308.19</v>
      </c>
      <c r="L5" s="46"/>
      <c r="M5" s="52"/>
      <c r="N5" s="52"/>
      <c r="O5" s="49">
        <f t="shared" si="0"/>
        <v>5281.8099999999995</v>
      </c>
      <c r="P5" s="41" t="s">
        <v>21</v>
      </c>
    </row>
    <row r="6" spans="1:16" ht="30" hidden="1" customHeight="1">
      <c r="A6" s="17" t="s">
        <v>47</v>
      </c>
      <c r="B6" s="18" t="s">
        <v>54</v>
      </c>
      <c r="C6" s="19" t="s">
        <v>55</v>
      </c>
      <c r="D6" s="20">
        <v>103341</v>
      </c>
      <c r="E6" s="16"/>
      <c r="F6" s="16"/>
      <c r="G6" s="16"/>
      <c r="H6" s="16"/>
      <c r="I6" s="16"/>
      <c r="J6" s="16"/>
      <c r="K6" s="16">
        <v>2308.19</v>
      </c>
      <c r="L6" s="46">
        <v>4907.7</v>
      </c>
      <c r="M6" s="52"/>
      <c r="N6" s="52"/>
      <c r="O6" s="49">
        <f t="shared" si="0"/>
        <v>7215.8899999999994</v>
      </c>
      <c r="P6" s="41" t="s">
        <v>21</v>
      </c>
    </row>
    <row r="7" spans="1:16" ht="30" hidden="1" customHeight="1">
      <c r="A7" s="17" t="s">
        <v>15</v>
      </c>
      <c r="B7" s="18" t="s">
        <v>54</v>
      </c>
      <c r="C7" s="19" t="s">
        <v>55</v>
      </c>
      <c r="D7" s="20">
        <v>103341</v>
      </c>
      <c r="E7" s="16"/>
      <c r="F7" s="16"/>
      <c r="G7" s="16"/>
      <c r="H7" s="16"/>
      <c r="I7" s="16"/>
      <c r="J7" s="16"/>
      <c r="K7" s="16">
        <v>2530</v>
      </c>
      <c r="L7" s="46"/>
      <c r="M7" s="52"/>
      <c r="N7" s="52"/>
      <c r="O7" s="49">
        <f t="shared" si="0"/>
        <v>2530</v>
      </c>
      <c r="P7" s="41" t="s">
        <v>21</v>
      </c>
    </row>
    <row r="8" spans="1:16" ht="30" hidden="1" customHeight="1">
      <c r="A8" s="17" t="s">
        <v>15</v>
      </c>
      <c r="B8" s="18" t="s">
        <v>33</v>
      </c>
      <c r="C8" s="19" t="s">
        <v>45</v>
      </c>
      <c r="D8" s="20">
        <v>103860</v>
      </c>
      <c r="E8" s="16"/>
      <c r="F8" s="16"/>
      <c r="G8" s="16">
        <v>1280</v>
      </c>
      <c r="H8" s="16">
        <v>2530</v>
      </c>
      <c r="I8" s="16">
        <v>2530</v>
      </c>
      <c r="J8" s="16">
        <v>2530</v>
      </c>
      <c r="K8" s="16">
        <v>2530</v>
      </c>
      <c r="L8" s="46">
        <v>5166</v>
      </c>
      <c r="M8" s="52"/>
      <c r="N8" s="52"/>
      <c r="O8" s="49">
        <f t="shared" si="0"/>
        <v>16566</v>
      </c>
      <c r="P8" s="41" t="s">
        <v>21</v>
      </c>
    </row>
    <row r="9" spans="1:16" ht="30" hidden="1" customHeight="1">
      <c r="A9" s="17" t="s">
        <v>47</v>
      </c>
      <c r="B9" s="18" t="s">
        <v>60</v>
      </c>
      <c r="C9" s="19" t="s">
        <v>61</v>
      </c>
      <c r="D9" s="20">
        <v>104159</v>
      </c>
      <c r="E9" s="16"/>
      <c r="F9" s="16"/>
      <c r="G9" s="16"/>
      <c r="H9" s="16"/>
      <c r="I9" s="16"/>
      <c r="J9" s="16"/>
      <c r="K9" s="16">
        <v>3258</v>
      </c>
      <c r="L9" s="46">
        <v>6715</v>
      </c>
      <c r="M9" s="52"/>
      <c r="N9" s="52"/>
      <c r="O9" s="49">
        <f t="shared" si="0"/>
        <v>9973</v>
      </c>
      <c r="P9" s="42" t="s">
        <v>62</v>
      </c>
    </row>
    <row r="10" spans="1:16" ht="30" hidden="1" customHeight="1">
      <c r="A10" s="17" t="s">
        <v>15</v>
      </c>
      <c r="B10" s="18" t="s">
        <v>60</v>
      </c>
      <c r="C10" s="19" t="s">
        <v>61</v>
      </c>
      <c r="D10" s="20">
        <v>104159</v>
      </c>
      <c r="E10" s="16"/>
      <c r="F10" s="16"/>
      <c r="G10" s="16"/>
      <c r="H10" s="16"/>
      <c r="I10" s="16"/>
      <c r="J10" s="16"/>
      <c r="K10" s="16">
        <v>6570</v>
      </c>
      <c r="L10" s="46"/>
      <c r="M10" s="52"/>
      <c r="N10" s="52"/>
      <c r="O10" s="49">
        <f t="shared" si="0"/>
        <v>6570</v>
      </c>
      <c r="P10" s="42" t="s">
        <v>62</v>
      </c>
    </row>
    <row r="11" spans="1:16" ht="30" hidden="1" customHeight="1">
      <c r="A11" s="17" t="s">
        <v>15</v>
      </c>
      <c r="B11" s="18" t="s">
        <v>60</v>
      </c>
      <c r="C11" s="19" t="s">
        <v>88</v>
      </c>
      <c r="D11" s="20">
        <v>104159</v>
      </c>
      <c r="E11" s="16"/>
      <c r="F11" s="16"/>
      <c r="G11" s="16"/>
      <c r="H11" s="16">
        <v>6570</v>
      </c>
      <c r="I11" s="16">
        <v>8212.5</v>
      </c>
      <c r="J11" s="16">
        <v>6570</v>
      </c>
      <c r="K11" s="16">
        <v>-3258</v>
      </c>
      <c r="L11" s="46"/>
      <c r="M11" s="52"/>
      <c r="N11" s="52"/>
      <c r="O11" s="49">
        <f t="shared" si="0"/>
        <v>18094.5</v>
      </c>
      <c r="P11" s="42" t="s">
        <v>62</v>
      </c>
    </row>
    <row r="12" spans="1:16" ht="30" hidden="1" customHeight="1">
      <c r="A12" s="17" t="s">
        <v>15</v>
      </c>
      <c r="B12" s="18" t="s">
        <v>33</v>
      </c>
      <c r="C12" s="19" t="s">
        <v>46</v>
      </c>
      <c r="D12" s="20">
        <v>104725</v>
      </c>
      <c r="E12" s="16"/>
      <c r="F12" s="16"/>
      <c r="G12" s="16">
        <v>2453.2600000000002</v>
      </c>
      <c r="H12" s="16">
        <v>2530</v>
      </c>
      <c r="I12" s="16">
        <v>2530</v>
      </c>
      <c r="J12" s="16">
        <v>2530</v>
      </c>
      <c r="K12" s="16">
        <v>2530</v>
      </c>
      <c r="L12" s="46">
        <v>5166</v>
      </c>
      <c r="M12" s="52"/>
      <c r="N12" s="52"/>
      <c r="O12" s="49">
        <f t="shared" si="0"/>
        <v>17739.260000000002</v>
      </c>
      <c r="P12" s="41" t="s">
        <v>21</v>
      </c>
    </row>
    <row r="13" spans="1:16" ht="30" hidden="1" customHeight="1">
      <c r="A13" s="17" t="s">
        <v>15</v>
      </c>
      <c r="B13" s="18" t="s">
        <v>16</v>
      </c>
      <c r="C13" s="19" t="s">
        <v>17</v>
      </c>
      <c r="D13" s="20">
        <v>104829</v>
      </c>
      <c r="E13" s="16"/>
      <c r="F13" s="16"/>
      <c r="G13" s="16">
        <v>4342</v>
      </c>
      <c r="H13" s="16">
        <f>2530+148.27</f>
        <v>2678.27</v>
      </c>
      <c r="I13" s="16">
        <v>2530</v>
      </c>
      <c r="J13" s="16">
        <v>2530</v>
      </c>
      <c r="K13" s="16">
        <v>2530</v>
      </c>
      <c r="L13" s="46">
        <v>5166</v>
      </c>
      <c r="M13" s="52"/>
      <c r="N13" s="52"/>
      <c r="O13" s="49">
        <f t="shared" si="0"/>
        <v>19776.27</v>
      </c>
      <c r="P13" s="41" t="s">
        <v>21</v>
      </c>
    </row>
    <row r="14" spans="1:16" ht="30" hidden="1" customHeight="1">
      <c r="A14" s="17" t="s">
        <v>47</v>
      </c>
      <c r="B14" s="18" t="s">
        <v>54</v>
      </c>
      <c r="C14" s="19" t="s">
        <v>56</v>
      </c>
      <c r="D14" s="20">
        <v>400247</v>
      </c>
      <c r="E14" s="16"/>
      <c r="F14" s="16"/>
      <c r="G14" s="16"/>
      <c r="H14" s="16"/>
      <c r="I14" s="16"/>
      <c r="J14" s="16"/>
      <c r="K14" s="16">
        <v>1406.85</v>
      </c>
      <c r="L14" s="46">
        <v>2875</v>
      </c>
      <c r="M14" s="52"/>
      <c r="N14" s="52"/>
      <c r="O14" s="49">
        <f t="shared" si="0"/>
        <v>4281.8500000000004</v>
      </c>
      <c r="P14" s="41" t="s">
        <v>57</v>
      </c>
    </row>
    <row r="15" spans="1:16" ht="30" hidden="1" customHeight="1">
      <c r="A15" s="17" t="s">
        <v>15</v>
      </c>
      <c r="B15" s="18" t="s">
        <v>54</v>
      </c>
      <c r="C15" s="19" t="s">
        <v>56</v>
      </c>
      <c r="D15" s="20">
        <v>400247</v>
      </c>
      <c r="E15" s="16"/>
      <c r="F15" s="16"/>
      <c r="G15" s="16">
        <v>1480.93</v>
      </c>
      <c r="H15" s="16"/>
      <c r="I15" s="16"/>
      <c r="J15" s="16"/>
      <c r="K15" s="16">
        <v>1580</v>
      </c>
      <c r="L15" s="46"/>
      <c r="M15" s="52"/>
      <c r="N15" s="52"/>
      <c r="O15" s="49">
        <f t="shared" si="0"/>
        <v>3060.9300000000003</v>
      </c>
      <c r="P15" s="41" t="s">
        <v>57</v>
      </c>
    </row>
    <row r="16" spans="1:16" ht="30" hidden="1" customHeight="1">
      <c r="A16" s="17" t="s">
        <v>15</v>
      </c>
      <c r="B16" s="18" t="s">
        <v>54</v>
      </c>
      <c r="C16" s="19" t="s">
        <v>89</v>
      </c>
      <c r="D16" s="20">
        <v>400247</v>
      </c>
      <c r="E16" s="16"/>
      <c r="F16" s="16"/>
      <c r="G16" s="16"/>
      <c r="H16" s="16">
        <v>1580</v>
      </c>
      <c r="I16" s="16">
        <v>1580</v>
      </c>
      <c r="J16" s="16">
        <v>1580</v>
      </c>
      <c r="K16" s="16">
        <v>-1406.85</v>
      </c>
      <c r="L16" s="46"/>
      <c r="M16" s="52"/>
      <c r="N16" s="52"/>
      <c r="O16" s="49">
        <f t="shared" si="0"/>
        <v>3333.15</v>
      </c>
      <c r="P16" s="41" t="s">
        <v>57</v>
      </c>
    </row>
    <row r="17" spans="1:16" ht="30" hidden="1" customHeight="1">
      <c r="A17" s="17" t="s">
        <v>15</v>
      </c>
      <c r="B17" s="18" t="s">
        <v>33</v>
      </c>
      <c r="C17" s="19" t="s">
        <v>90</v>
      </c>
      <c r="D17" s="20">
        <v>400960</v>
      </c>
      <c r="E17" s="16"/>
      <c r="F17" s="16"/>
      <c r="G17" s="16">
        <f>1990+294.41</f>
        <v>2284.41</v>
      </c>
      <c r="H17" s="16">
        <v>2040</v>
      </c>
      <c r="I17" s="16">
        <v>2040</v>
      </c>
      <c r="J17" s="16">
        <v>2040</v>
      </c>
      <c r="K17" s="16">
        <f>2040-1274.3</f>
        <v>765.7</v>
      </c>
      <c r="L17" s="46"/>
      <c r="M17" s="52"/>
      <c r="N17" s="52"/>
      <c r="O17" s="49">
        <f t="shared" si="0"/>
        <v>9170.11</v>
      </c>
      <c r="P17" s="43" t="s">
        <v>86</v>
      </c>
    </row>
    <row r="18" spans="1:16" ht="30" hidden="1" customHeight="1">
      <c r="A18" s="17" t="s">
        <v>25</v>
      </c>
      <c r="B18" s="18" t="s">
        <v>22</v>
      </c>
      <c r="C18" s="19" t="s">
        <v>26</v>
      </c>
      <c r="D18" s="20">
        <v>402326</v>
      </c>
      <c r="E18" s="16"/>
      <c r="F18" s="16"/>
      <c r="G18" s="16"/>
      <c r="H18" s="16"/>
      <c r="I18" s="16">
        <v>3214.43</v>
      </c>
      <c r="J18" s="16">
        <f>8664</f>
        <v>8664</v>
      </c>
      <c r="K18" s="16">
        <f>9120-3123.29+2250</f>
        <v>8246.7099999999991</v>
      </c>
      <c r="L18" s="46">
        <f>7386.5-5018.77+6453.77</f>
        <v>8821.5</v>
      </c>
      <c r="M18" s="52"/>
      <c r="N18" s="52"/>
      <c r="O18" s="49">
        <f t="shared" si="0"/>
        <v>28946.639999999999</v>
      </c>
      <c r="P18" s="43" t="s">
        <v>91</v>
      </c>
    </row>
    <row r="19" spans="1:16" ht="30" hidden="1" customHeight="1">
      <c r="A19" s="17" t="s">
        <v>25</v>
      </c>
      <c r="B19" s="18" t="s">
        <v>22</v>
      </c>
      <c r="C19" s="19" t="s">
        <v>26</v>
      </c>
      <c r="D19" s="20">
        <v>402326</v>
      </c>
      <c r="E19" s="16"/>
      <c r="F19" s="16"/>
      <c r="G19" s="16"/>
      <c r="H19" s="16"/>
      <c r="I19" s="16"/>
      <c r="J19" s="16">
        <v>1280</v>
      </c>
      <c r="K19" s="16"/>
      <c r="L19" s="46"/>
      <c r="M19" s="52"/>
      <c r="N19" s="52"/>
      <c r="O19" s="49">
        <f t="shared" si="0"/>
        <v>1280</v>
      </c>
      <c r="P19" s="43" t="s">
        <v>92</v>
      </c>
    </row>
    <row r="20" spans="1:16" ht="30" customHeight="1">
      <c r="A20" s="17" t="s">
        <v>15</v>
      </c>
      <c r="B20" s="18" t="s">
        <v>54</v>
      </c>
      <c r="C20" s="19" t="s">
        <v>93</v>
      </c>
      <c r="D20" s="20"/>
      <c r="E20" s="16">
        <v>1306.33</v>
      </c>
      <c r="F20" s="16">
        <v>2052</v>
      </c>
      <c r="G20" s="16">
        <v>2052</v>
      </c>
      <c r="H20" s="16">
        <v>2052</v>
      </c>
      <c r="I20" s="16">
        <v>2052</v>
      </c>
      <c r="J20" s="16">
        <v>2052</v>
      </c>
      <c r="K20" s="16">
        <v>2052</v>
      </c>
      <c r="L20" s="16">
        <v>1686</v>
      </c>
      <c r="M20" s="16"/>
      <c r="N20" s="54"/>
      <c r="O20" s="49">
        <f>SUM(E20:N20)</f>
        <v>15304.33</v>
      </c>
      <c r="P20" s="41" t="s">
        <v>94</v>
      </c>
    </row>
    <row r="21" spans="1:16" ht="30" customHeight="1">
      <c r="A21" s="17" t="s">
        <v>47</v>
      </c>
      <c r="B21" s="18" t="s">
        <v>95</v>
      </c>
      <c r="C21" s="32" t="s">
        <v>96</v>
      </c>
      <c r="D21" s="20"/>
      <c r="E21" s="16"/>
      <c r="F21" s="16"/>
      <c r="G21" s="16"/>
      <c r="H21" s="16"/>
      <c r="I21" s="16"/>
      <c r="J21" s="16">
        <v>5850</v>
      </c>
      <c r="K21" s="16"/>
      <c r="L21" s="16"/>
      <c r="M21" s="16"/>
      <c r="N21" s="54"/>
      <c r="O21" s="49">
        <f t="shared" ref="O21:O34" si="1">SUM(E21:N21)</f>
        <v>5850</v>
      </c>
      <c r="P21" s="41"/>
    </row>
    <row r="22" spans="1:16" ht="30" customHeight="1">
      <c r="A22" s="17" t="s">
        <v>25</v>
      </c>
      <c r="B22" s="18" t="s">
        <v>97</v>
      </c>
      <c r="C22" s="19" t="s">
        <v>98</v>
      </c>
      <c r="D22" s="20"/>
      <c r="E22" s="16"/>
      <c r="F22" s="16"/>
      <c r="G22" s="16"/>
      <c r="H22" s="16"/>
      <c r="I22" s="16"/>
      <c r="J22" s="16">
        <f>720+410</f>
        <v>1130</v>
      </c>
      <c r="K22" s="16"/>
      <c r="L22" s="16"/>
      <c r="M22" s="16"/>
      <c r="N22" s="54"/>
      <c r="O22" s="49">
        <f t="shared" si="1"/>
        <v>1130</v>
      </c>
      <c r="P22" s="43" t="s">
        <v>92</v>
      </c>
    </row>
    <row r="23" spans="1:16" ht="30" customHeight="1">
      <c r="A23" s="17" t="s">
        <v>25</v>
      </c>
      <c r="B23" s="18" t="s">
        <v>97</v>
      </c>
      <c r="C23" s="19" t="s">
        <v>99</v>
      </c>
      <c r="D23" s="20"/>
      <c r="E23" s="16"/>
      <c r="F23" s="16"/>
      <c r="G23" s="16"/>
      <c r="H23" s="16"/>
      <c r="I23" s="16"/>
      <c r="J23" s="16">
        <v>1950</v>
      </c>
      <c r="K23" s="16"/>
      <c r="L23" s="16"/>
      <c r="M23" s="16"/>
      <c r="N23" s="54"/>
      <c r="O23" s="49">
        <f t="shared" si="1"/>
        <v>1950</v>
      </c>
      <c r="P23" s="43" t="s">
        <v>92</v>
      </c>
    </row>
    <row r="24" spans="1:16" ht="30" customHeight="1">
      <c r="A24" s="17" t="s">
        <v>15</v>
      </c>
      <c r="B24" s="18"/>
      <c r="C24" s="19" t="s">
        <v>100</v>
      </c>
      <c r="D24" s="20"/>
      <c r="E24" s="16"/>
      <c r="F24" s="16">
        <v>1590</v>
      </c>
      <c r="G24" s="16"/>
      <c r="H24" s="16">
        <v>-822.74</v>
      </c>
      <c r="I24" s="16"/>
      <c r="J24" s="16"/>
      <c r="K24" s="16"/>
      <c r="L24" s="16"/>
      <c r="M24" s="16"/>
      <c r="N24" s="54"/>
      <c r="O24" s="49">
        <f t="shared" si="1"/>
        <v>767.26</v>
      </c>
      <c r="P24" s="41"/>
    </row>
    <row r="25" spans="1:16" ht="30" customHeight="1">
      <c r="A25" s="17" t="s">
        <v>15</v>
      </c>
      <c r="B25" s="18" t="s">
        <v>101</v>
      </c>
      <c r="C25" s="19"/>
      <c r="D25" s="20"/>
      <c r="E25" s="16"/>
      <c r="F25" s="16">
        <v>1590</v>
      </c>
      <c r="G25" s="16"/>
      <c r="H25" s="16"/>
      <c r="I25" s="16"/>
      <c r="J25" s="16"/>
      <c r="K25" s="16"/>
      <c r="L25" s="16"/>
      <c r="M25" s="16"/>
      <c r="N25" s="54"/>
      <c r="O25" s="49">
        <f t="shared" si="1"/>
        <v>1590</v>
      </c>
      <c r="P25" s="41"/>
    </row>
    <row r="26" spans="1:16" ht="30" customHeight="1">
      <c r="A26" s="17" t="s">
        <v>15</v>
      </c>
      <c r="B26" s="18" t="s">
        <v>102</v>
      </c>
      <c r="C26" s="19"/>
      <c r="D26" s="20"/>
      <c r="E26" s="16"/>
      <c r="F26" s="16">
        <v>4843</v>
      </c>
      <c r="G26" s="16"/>
      <c r="H26" s="16"/>
      <c r="I26" s="16"/>
      <c r="J26" s="16"/>
      <c r="K26" s="16"/>
      <c r="L26" s="16"/>
      <c r="M26" s="16"/>
      <c r="N26" s="54"/>
      <c r="O26" s="49">
        <f t="shared" si="1"/>
        <v>4843</v>
      </c>
      <c r="P26" s="41"/>
    </row>
    <row r="27" spans="1:16" ht="30" customHeight="1">
      <c r="A27" s="17" t="s">
        <v>15</v>
      </c>
      <c r="B27" s="18" t="s">
        <v>103</v>
      </c>
      <c r="C27" s="19"/>
      <c r="D27" s="20"/>
      <c r="E27" s="16"/>
      <c r="F27" s="16"/>
      <c r="G27" s="16">
        <f>1540+2337+1540+2460+6080+42.19</f>
        <v>13999.19</v>
      </c>
      <c r="H27" s="16"/>
      <c r="I27" s="16"/>
      <c r="J27" s="16"/>
      <c r="K27" s="16"/>
      <c r="L27" s="16"/>
      <c r="M27" s="16"/>
      <c r="N27" s="54"/>
      <c r="O27" s="49">
        <f t="shared" si="1"/>
        <v>13999.19</v>
      </c>
      <c r="P27" s="41"/>
    </row>
    <row r="28" spans="1:16" ht="30" customHeight="1">
      <c r="A28" s="17" t="s">
        <v>15</v>
      </c>
      <c r="B28" s="18" t="s">
        <v>104</v>
      </c>
      <c r="C28" s="19"/>
      <c r="D28" s="20"/>
      <c r="E28" s="16"/>
      <c r="F28" s="16"/>
      <c r="G28" s="16"/>
      <c r="H28" s="16">
        <v>1900</v>
      </c>
      <c r="I28" s="16"/>
      <c r="J28" s="16"/>
      <c r="K28" s="16"/>
      <c r="L28" s="16"/>
      <c r="M28" s="16"/>
      <c r="N28" s="54"/>
      <c r="O28" s="49">
        <f t="shared" si="1"/>
        <v>1900</v>
      </c>
      <c r="P28" s="41"/>
    </row>
    <row r="29" spans="1:16" ht="30" customHeight="1">
      <c r="A29" s="17" t="s">
        <v>25</v>
      </c>
      <c r="B29" s="18" t="s">
        <v>105</v>
      </c>
      <c r="C29" s="19"/>
      <c r="D29" s="20"/>
      <c r="E29" s="16"/>
      <c r="F29" s="16"/>
      <c r="G29" s="16"/>
      <c r="H29" s="16"/>
      <c r="I29" s="16"/>
      <c r="J29" s="16"/>
      <c r="K29" s="16">
        <v>180</v>
      </c>
      <c r="L29" s="16">
        <v>180</v>
      </c>
      <c r="M29" s="16"/>
      <c r="N29" s="54"/>
      <c r="O29" s="49">
        <f t="shared" si="1"/>
        <v>360</v>
      </c>
      <c r="P29" s="43" t="s">
        <v>106</v>
      </c>
    </row>
    <row r="30" spans="1:16" ht="30" customHeight="1">
      <c r="A30" s="17" t="s">
        <v>15</v>
      </c>
      <c r="B30" s="18" t="s">
        <v>107</v>
      </c>
      <c r="C30" s="19"/>
      <c r="D30" s="20"/>
      <c r="E30" s="16">
        <v>1540</v>
      </c>
      <c r="F30" s="16">
        <f>1540+1981.48</f>
        <v>3521.48</v>
      </c>
      <c r="G30" s="16"/>
      <c r="H30" s="16"/>
      <c r="I30" s="16"/>
      <c r="J30" s="16"/>
      <c r="K30" s="16"/>
      <c r="L30" s="16"/>
      <c r="M30" s="16"/>
      <c r="N30" s="54"/>
      <c r="O30" s="49">
        <f t="shared" si="1"/>
        <v>5061.4799999999996</v>
      </c>
      <c r="P30" s="41"/>
    </row>
    <row r="31" spans="1:16" ht="30" customHeight="1">
      <c r="A31" s="17" t="s">
        <v>15</v>
      </c>
      <c r="B31" s="18" t="s">
        <v>108</v>
      </c>
      <c r="C31" s="19"/>
      <c r="D31" s="20"/>
      <c r="E31" s="16">
        <v>443.61</v>
      </c>
      <c r="F31" s="16">
        <v>2460</v>
      </c>
      <c r="G31" s="16"/>
      <c r="H31" s="16"/>
      <c r="I31" s="16"/>
      <c r="J31" s="16"/>
      <c r="K31" s="16"/>
      <c r="L31" s="16"/>
      <c r="M31" s="16"/>
      <c r="N31" s="54"/>
      <c r="O31" s="49">
        <f t="shared" si="1"/>
        <v>2903.61</v>
      </c>
      <c r="P31" s="41"/>
    </row>
    <row r="32" spans="1:16" ht="30" customHeight="1">
      <c r="A32" s="17" t="s">
        <v>15</v>
      </c>
      <c r="B32" s="18" t="s">
        <v>109</v>
      </c>
      <c r="C32" s="19"/>
      <c r="D32" s="20"/>
      <c r="E32" s="16">
        <v>4843</v>
      </c>
      <c r="F32" s="16"/>
      <c r="G32" s="16"/>
      <c r="H32" s="16"/>
      <c r="I32" s="16"/>
      <c r="J32" s="16"/>
      <c r="K32" s="16"/>
      <c r="L32" s="16"/>
      <c r="M32" s="16"/>
      <c r="N32" s="54"/>
      <c r="O32" s="49">
        <f t="shared" si="1"/>
        <v>4843</v>
      </c>
      <c r="P32" s="41"/>
    </row>
    <row r="33" spans="1:16" ht="30" customHeight="1">
      <c r="A33" s="17" t="s">
        <v>15</v>
      </c>
      <c r="B33" s="18" t="s">
        <v>110</v>
      </c>
      <c r="C33" s="19"/>
      <c r="D33" s="20"/>
      <c r="E33" s="16"/>
      <c r="F33" s="16">
        <v>3927.67</v>
      </c>
      <c r="G33" s="16"/>
      <c r="H33" s="16"/>
      <c r="I33" s="16"/>
      <c r="J33" s="16"/>
      <c r="K33" s="16"/>
      <c r="L33" s="16"/>
      <c r="M33" s="16"/>
      <c r="N33" s="54"/>
      <c r="O33" s="49">
        <f t="shared" si="1"/>
        <v>3927.67</v>
      </c>
      <c r="P33" s="41"/>
    </row>
    <row r="34" spans="1:16" ht="30" customHeight="1" thickBot="1">
      <c r="A34" s="17" t="s">
        <v>15</v>
      </c>
      <c r="B34" s="18" t="s">
        <v>111</v>
      </c>
      <c r="C34" s="19"/>
      <c r="D34" s="20"/>
      <c r="E34" s="16"/>
      <c r="F34" s="16"/>
      <c r="G34" s="16">
        <v>1540</v>
      </c>
      <c r="H34" s="16"/>
      <c r="I34" s="16"/>
      <c r="J34" s="34"/>
      <c r="K34" s="34"/>
      <c r="L34" s="34"/>
      <c r="M34" s="34"/>
      <c r="N34" s="55"/>
      <c r="O34" s="49">
        <f t="shared" si="1"/>
        <v>1540</v>
      </c>
      <c r="P34" s="44"/>
    </row>
    <row r="35" spans="1:16" ht="30" customHeight="1" thickBot="1">
      <c r="E35" s="5">
        <f t="shared" ref="E35:O35" si="2">SUBTOTAL(9,E4:E34)</f>
        <v>8132.9400000000005</v>
      </c>
      <c r="F35" s="5">
        <f t="shared" si="2"/>
        <v>19984.150000000001</v>
      </c>
      <c r="G35" s="5">
        <f t="shared" si="2"/>
        <v>17591.190000000002</v>
      </c>
      <c r="H35" s="5">
        <f t="shared" si="2"/>
        <v>3129.26</v>
      </c>
      <c r="I35" s="5">
        <f t="shared" si="2"/>
        <v>2052</v>
      </c>
      <c r="J35" s="5">
        <f t="shared" si="2"/>
        <v>10982</v>
      </c>
      <c r="K35" s="5">
        <f t="shared" si="2"/>
        <v>2232</v>
      </c>
      <c r="L35" s="5">
        <f t="shared" si="2"/>
        <v>1866</v>
      </c>
      <c r="M35" s="5"/>
      <c r="N35" s="5"/>
      <c r="O35" s="5">
        <f t="shared" si="2"/>
        <v>65969.539999999994</v>
      </c>
    </row>
  </sheetData>
  <autoFilter ref="A3:P34" xr:uid="{2B1CCE75-3D50-4160-80B5-6BF0AD86FD0F}">
    <filterColumn colId="3">
      <filters blank="1"/>
    </filterColumn>
  </autoFilter>
  <sortState xmlns:xlrd2="http://schemas.microsoft.com/office/spreadsheetml/2017/richdata2" ref="A4:P34">
    <sortCondition ref="D4:D34"/>
    <sortCondition ref="C4:C34"/>
  </sortState>
  <pageMargins left="0.51181102362204722" right="0.31496062992125984" top="0.35433070866141736" bottom="0.35433070866141736" header="0.11811023622047245" footer="0.11811023622047245"/>
  <pageSetup paperSize="9" scale="69" fitToHeight="0" orientation="landscape" r:id="rId1"/>
  <headerFooter>
    <oddFooter>&amp;L&amp;Z&amp;F&amp;R&amp;D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ReceivedDate xmlns="eebef177-55b5-4448-a5fb-28ea454417ee">2023-04-02T23:00:00+00:00</EAReceivedDate>
    <ga477587807b4e8dbd9d142e03c014fa xmlns="dbe221e7-66db-4bdb-a92c-aa517c005f15">
      <Terms xmlns="http://schemas.microsoft.com/office/infopath/2007/PartnerControls"/>
    </ga477587807b4e8dbd9d142e03c014fa>
    <PermitNumber xmlns="eebef177-55b5-4448-a5fb-28ea454417ee">EPR-WP3929SF</PermitNumber>
    <bf174f8632e04660b372cf372c1956fe xmlns="dbe221e7-66db-4bdb-a92c-aa517c005f15">
      <Terms xmlns="http://schemas.microsoft.com/office/infopath/2007/PartnerControls"/>
    </bf174f8632e04660b372cf372c1956fe>
    <CessationDate xmlns="eebef177-55b5-4448-a5fb-28ea454417ee" xsi:nil="true"/>
    <NationalSecurity xmlns="eebef177-55b5-4448-a5fb-28ea454417ee">No</NationalSecurity>
    <OtherReference xmlns="eebef177-55b5-4448-a5fb-28ea454417ee">EAWML 409026</OtherReference>
    <EventLink xmlns="5ffd8e36-f429-4edc-ab50-c5be84842779" xsi:nil="true"/>
    <Customer_x002f_OperatorName xmlns="eebef177-55b5-4448-a5fb-28ea454417ee">NRS Woodcote Aggregates Limited</Customer_x002f_OperatorName>
    <m63bd5d2e6554c968a3f4ff9289590fe xmlns="dbe221e7-66db-4bdb-a92c-aa517c005f15">
      <Terms xmlns="http://schemas.microsoft.com/office/infopath/2007/PartnerControls"/>
    </m63bd5d2e6554c968a3f4ff9289590fe>
    <ncb1594ff73b435992550f571a78c184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22401b98bfe4ec6b8dacbec81c66a1e xmlns="dbe221e7-66db-4bdb-a92c-aa517c005f15">
      <Terms xmlns="http://schemas.microsoft.com/office/infopath/2007/PartnerControls"/>
    </d22401b98bfe4ec6b8dacbec81c66a1e>
    <DocumentDate xmlns="eebef177-55b5-4448-a5fb-28ea454417ee">2023-04-02T23:00:00+00:00</DocumentDate>
    <CurrentPermit xmlns="eebef177-55b5-4448-a5fb-28ea454417ee">N/A - Do not select for New Permits</CurrentPermit>
    <c52c737aaa794145b5e1ab0b33580095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f91636ce86a943e5a85e589048b494b2 xmlns="dbe221e7-66db-4bdb-a92c-aa517c005f15">
      <Terms xmlns="http://schemas.microsoft.com/office/infopath/2007/PartnerControls"/>
    </f91636ce86a943e5a85e589048b494b2>
    <mb0b523b12654e57a98fd73f451222f6 xmlns="dbe221e7-66db-4bdb-a92c-aa517c005f15">
      <Terms xmlns="http://schemas.microsoft.com/office/infopath/2007/PartnerControls"/>
    </mb0b523b12654e57a98fd73f451222f6>
    <lcf76f155ced4ddcb4097134ff3c332f xmlns="9a785deb-a762-4798-bcdc-303564f53cb0">
      <Terms xmlns="http://schemas.microsoft.com/office/infopath/2007/PartnerControls"/>
    </lcf76f155ced4ddcb4097134ff3c332f>
    <d3564be703db47eda46ec138bc1ba091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EPRNumber xmlns="eebef177-55b5-4448-a5fb-28ea454417ee">EPR/WP3929SF/A001</EPRNumber>
    <FacilityAddressPostcode xmlns="eebef177-55b5-4448-a5fb-28ea454417ee">TF11 8RS</FacilityAddressPostcode>
    <ed3cfd1978f244c4af5dc9d642a18018 xmlns="dbe221e7-66db-4bdb-a92c-aa517c005f15">
      <Terms xmlns="http://schemas.microsoft.com/office/infopath/2007/PartnerControls"/>
    </ed3cfd1978f244c4af5dc9d642a18018>
    <TaxCatchAll xmlns="662745e8-e224-48e8-a2e3-254862b8c2f5">
      <Value>41</Value>
      <Value>40</Value>
      <Value>11</Value>
      <Value>32</Value>
      <Value>14</Value>
    </TaxCatchAll>
    <ExternalAuthor xmlns="eebef177-55b5-4448-a5fb-28ea454417ee">NRS Woodcote Aggregates Limited</ExternalAuthor>
    <SiteName xmlns="eebef177-55b5-4448-a5fb-28ea454417ee">Woodcote Wood Quarry</SiteName>
    <p517ccc45a7e4674ae144f9410147bb3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Waste Operations</TermName>
          <TermId xmlns="http://schemas.microsoft.com/office/infopath/2007/PartnerControls">dc63c9b7-da6e-463c-b2cf-265b08d49156</TermId>
        </TermInfo>
      </Terms>
    </p517ccc45a7e4674ae144f9410147bb3>
    <FacilityAddress xmlns="eebef177-55b5-4448-a5fb-28ea454417ee">Woodcote Hill, Sheriffhales, Shifnal Shropshire, TF11 8RS</FacilityAddress>
    <la34db7254a948be973d9738b9f07ba7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Bespoke</TermName>
          <TermId xmlns="http://schemas.microsoft.com/office/infopath/2007/PartnerControls">743fbb82-64b4-442a-8bac-afa632175399</TermId>
        </TermInfo>
      </Terms>
    </la34db7254a948be973d9738b9f07ba7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64CCF2290A9227498CBA22780DE46CFA" ma:contentTypeVersion="44" ma:contentTypeDescription="Create a new document." ma:contentTypeScope="" ma:versionID="94bb4e09b28e1feae55f3438729693e9">
  <xsd:schema xmlns:xsd="http://www.w3.org/2001/XMLSchema" xmlns:xs="http://www.w3.org/2001/XMLSchema" xmlns:p="http://schemas.microsoft.com/office/2006/metadata/properties" xmlns:ns2="dbe221e7-66db-4bdb-a92c-aa517c005f15" xmlns:ns3="662745e8-e224-48e8-a2e3-254862b8c2f5" xmlns:ns4="eebef177-55b5-4448-a5fb-28ea454417ee" xmlns:ns5="5ffd8e36-f429-4edc-ab50-c5be84842779" xmlns:ns6="9a785deb-a762-4798-bcdc-303564f53cb0" targetNamespace="http://schemas.microsoft.com/office/2006/metadata/properties" ma:root="true" ma:fieldsID="ede022386e9fe758cb89ead7642d8aec" ns2:_="" ns3:_="" ns4:_="" ns5:_="" ns6:_="">
    <xsd:import namespace="dbe221e7-66db-4bdb-a92c-aa517c005f15"/>
    <xsd:import namespace="662745e8-e224-48e8-a2e3-254862b8c2f5"/>
    <xsd:import namespace="eebef177-55b5-4448-a5fb-28ea454417ee"/>
    <xsd:import namespace="5ffd8e36-f429-4edc-ab50-c5be84842779"/>
    <xsd:import namespace="9a785deb-a762-4798-bcdc-303564f53cb0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lcf76f155ced4ddcb4097134ff3c332f" minOccurs="0"/>
                <xsd:element ref="ns6:MediaServiceGenerationTime" minOccurs="0"/>
                <xsd:element ref="ns6:MediaServiceEventHashCode" minOccurs="0"/>
                <xsd:element ref="ns6:MediaServiceOCR" minOccurs="0"/>
                <xsd:element ref="ns6:MediaServiceDateTaken" minOccurs="0"/>
                <xsd:element ref="ns6:MediaServiceLocation" minOccurs="0"/>
                <xsd:element ref="ns6:MediaLengthInSeconds" minOccurs="0"/>
                <xsd:element ref="ns2:SharedWithUsers" minOccurs="0"/>
                <xsd:element ref="ns2:SharedWithDetails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221e7-66db-4bdb-a92c-aa517c005f15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1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-1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43e4e61-1be0-4b06-bd98-8598df83c830}" ma:internalName="TaxCatchAll" ma:showField="CatchAllData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3e4e61-1be0-4b06-bd98-8598df83c830}" ma:internalName="TaxCatchAllLabel" ma:readOnly="true" ma:showField="CatchAllDataLabel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85deb-a762-4798-bcdc-303564f53c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5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5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55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56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5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6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DEE728-BD68-442E-9165-1921BD6A0F07}"/>
</file>

<file path=customXml/itemProps2.xml><?xml version="1.0" encoding="utf-8"?>
<ds:datastoreItem xmlns:ds="http://schemas.openxmlformats.org/officeDocument/2006/customXml" ds:itemID="{EACECD8E-4942-441C-AC39-B202BCF05CCC}"/>
</file>

<file path=customXml/itemProps3.xml><?xml version="1.0" encoding="utf-8"?>
<ds:datastoreItem xmlns:ds="http://schemas.openxmlformats.org/officeDocument/2006/customXml" ds:itemID="{A5A7DFDA-17E4-41A2-A32E-D0EAF9E6C6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Kitchen</dc:creator>
  <cp:keywords/>
  <dc:description/>
  <cp:lastModifiedBy/>
  <cp:revision/>
  <dcterms:created xsi:type="dcterms:W3CDTF">2018-07-12T09:27:27Z</dcterms:created>
  <dcterms:modified xsi:type="dcterms:W3CDTF">2024-08-29T09:24:37Z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0x0101000E9AD557692E154F9D2697C8C6432F760064CCF2290A9227498CBA22780DE46CFA</vt:lpwstr>
  </property>
  <property fmtid="{D5CDD505-2E9C-101B-9397-08002B2CF9AE}" pid="3" name="PermitDocumentType">
    <vt:lpwstr/>
  </property>
  <property fmtid="{D5CDD505-2E9C-101B-9397-08002B2CF9AE}" pid="4" name="MediaServiceImageTags">
    <vt:lpwstr/>
  </property>
  <property fmtid="{D5CDD505-2E9C-101B-9397-08002B2CF9AE}" pid="5" name="TypeofPermit">
    <vt:lpwstr>32;#Bespoke|743fbb82-64b4-442a-8bac-afa632175399</vt:lpwstr>
  </property>
  <property fmtid="{D5CDD505-2E9C-101B-9397-08002B2CF9AE}" pid="6" name="DisclosureStatus">
    <vt:lpwstr>41;#Public Register|f1fcf6a6-5d97-4f1d-964e-a2f916eb1f18</vt:lpwstr>
  </property>
  <property fmtid="{D5CDD505-2E9C-101B-9397-08002B2CF9AE}" pid="7" name="RegulatedActivitySub-Class">
    <vt:lpwstr/>
  </property>
  <property fmtid="{D5CDD505-2E9C-101B-9397-08002B2CF9AE}" pid="8" name="EventType1">
    <vt:lpwstr/>
  </property>
  <property fmtid="{D5CDD505-2E9C-101B-9397-08002B2CF9AE}" pid="9" name="ActivityGrouping">
    <vt:lpwstr>14;#Application ＆ Associated Docs|5eadfd3c-6deb-44e1-b7e1-16accd427bec</vt:lpwstr>
  </property>
  <property fmtid="{D5CDD505-2E9C-101B-9397-08002B2CF9AE}" pid="10" name="RegulatedActivityClass">
    <vt:lpwstr>40;#Waste Operations|dc63c9b7-da6e-463c-b2cf-265b08d49156</vt:lpwstr>
  </property>
  <property fmtid="{D5CDD505-2E9C-101B-9397-08002B2CF9AE}" pid="11" name="Catchment">
    <vt:lpwstr/>
  </property>
  <property fmtid="{D5CDD505-2E9C-101B-9397-08002B2CF9AE}" pid="12" name="MajorProjectID">
    <vt:lpwstr/>
  </property>
  <property fmtid="{D5CDD505-2E9C-101B-9397-08002B2CF9AE}" pid="13" name="StandardRulesID">
    <vt:lpwstr/>
  </property>
  <property fmtid="{D5CDD505-2E9C-101B-9397-08002B2CF9AE}" pid="14" name="CessationStatus">
    <vt:lpwstr/>
  </property>
  <property fmtid="{D5CDD505-2E9C-101B-9397-08002B2CF9AE}" pid="15" name="Regime">
    <vt:lpwstr>11;#EPR|0e5af97d-1a8c-4d8f-a20b-528a11cab1f6</vt:lpwstr>
  </property>
  <property fmtid="{D5CDD505-2E9C-101B-9397-08002B2CF9AE}" pid="16" name="SysUpdateNoER">
    <vt:lpwstr>No</vt:lpwstr>
  </property>
</Properties>
</file>