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ynwright\Desktop\"/>
    </mc:Choice>
  </mc:AlternateContent>
  <xr:revisionPtr revIDLastSave="0" documentId="8_{5203416B-4886-4957-9EA2-AECF2ACC5A7D}" xr6:coauthVersionLast="47" xr6:coauthVersionMax="47" xr10:uidLastSave="{00000000-0000-0000-0000-000000000000}"/>
  <bookViews>
    <workbookView xWindow="-28920" yWindow="1380" windowWidth="29040" windowHeight="15840" tabRatio="976" firstSheet="1" activeTab="1" xr2:uid="{00000000-000D-0000-FFFF-FFFF00000000}"/>
  </bookViews>
  <sheets>
    <sheet name="Backcalculation AA" sheetId="24" r:id="rId1"/>
    <sheet name="Backcalculation MAC" sheetId="2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6" l="1"/>
  <c r="C53" i="26"/>
  <c r="D51" i="26"/>
  <c r="C51" i="26"/>
  <c r="D50" i="26"/>
  <c r="C50" i="26"/>
  <c r="D49" i="26"/>
  <c r="C49" i="26"/>
  <c r="D48" i="26"/>
  <c r="C48" i="26"/>
  <c r="G52" i="26"/>
  <c r="F52" i="26"/>
  <c r="K52" i="26" s="1"/>
  <c r="D52" i="26"/>
  <c r="C52" i="26"/>
  <c r="F53" i="24"/>
  <c r="I53" i="24" s="1"/>
  <c r="D53" i="24"/>
  <c r="C53" i="24"/>
  <c r="G52" i="24"/>
  <c r="F52" i="24"/>
  <c r="K52" i="24" s="1"/>
  <c r="D52" i="24"/>
  <c r="C52" i="24"/>
  <c r="G51" i="24"/>
  <c r="F51" i="24"/>
  <c r="K51" i="24" s="1"/>
  <c r="D51" i="24"/>
  <c r="C51" i="24"/>
  <c r="G50" i="24"/>
  <c r="F50" i="24"/>
  <c r="D50" i="24"/>
  <c r="C50" i="24"/>
  <c r="G49" i="24"/>
  <c r="F49" i="24"/>
  <c r="I49" i="24" s="1"/>
  <c r="D49" i="24"/>
  <c r="C49" i="24"/>
  <c r="G48" i="24"/>
  <c r="F48" i="24"/>
  <c r="K48" i="24" s="1"/>
  <c r="D48" i="24"/>
  <c r="C48" i="24"/>
  <c r="H52" i="26" l="1"/>
  <c r="L52" i="26" s="1"/>
  <c r="I52" i="26"/>
  <c r="N52" i="26" s="1"/>
  <c r="K53" i="24"/>
  <c r="N53" i="24"/>
  <c r="M53" i="24"/>
  <c r="H53" i="24"/>
  <c r="L53" i="24" s="1"/>
  <c r="H52" i="24"/>
  <c r="L52" i="24" s="1"/>
  <c r="I52" i="24"/>
  <c r="I50" i="24"/>
  <c r="N50" i="24" s="1"/>
  <c r="K50" i="24"/>
  <c r="K49" i="24"/>
  <c r="H50" i="24"/>
  <c r="L50" i="24" s="1"/>
  <c r="N49" i="24"/>
  <c r="M49" i="24"/>
  <c r="H51" i="24"/>
  <c r="L51" i="24" s="1"/>
  <c r="I51" i="24"/>
  <c r="H48" i="24"/>
  <c r="L48" i="24" s="1"/>
  <c r="I48" i="24"/>
  <c r="H49" i="24"/>
  <c r="L49" i="24" s="1"/>
  <c r="C58" i="26"/>
  <c r="D58" i="26"/>
  <c r="D46" i="26"/>
  <c r="C46" i="26"/>
  <c r="D45" i="26"/>
  <c r="C45" i="26"/>
  <c r="G61" i="26"/>
  <c r="G60" i="26"/>
  <c r="G59" i="26"/>
  <c r="G57" i="26"/>
  <c r="G56" i="26"/>
  <c r="G55" i="26"/>
  <c r="G23" i="26"/>
  <c r="G22" i="26"/>
  <c r="G21" i="26"/>
  <c r="F61" i="26"/>
  <c r="K61" i="26" s="1"/>
  <c r="D61" i="26"/>
  <c r="C61" i="26"/>
  <c r="G61" i="24"/>
  <c r="F61" i="24"/>
  <c r="D61" i="24"/>
  <c r="C61" i="24"/>
  <c r="G46" i="24"/>
  <c r="G45" i="24"/>
  <c r="F46" i="24"/>
  <c r="K46" i="24" s="1"/>
  <c r="D46" i="24"/>
  <c r="C46" i="24"/>
  <c r="F45" i="24"/>
  <c r="K45" i="24" s="1"/>
  <c r="D45" i="24"/>
  <c r="C45" i="24"/>
  <c r="G57" i="24"/>
  <c r="G56" i="24"/>
  <c r="G55" i="24"/>
  <c r="G60" i="24"/>
  <c r="G59" i="24"/>
  <c r="G22" i="24"/>
  <c r="G23" i="24"/>
  <c r="G24" i="24"/>
  <c r="G19" i="24"/>
  <c r="G17" i="24"/>
  <c r="M52" i="26" l="1"/>
  <c r="M50" i="24"/>
  <c r="N52" i="24"/>
  <c r="M52" i="24"/>
  <c r="N48" i="24"/>
  <c r="M48" i="24"/>
  <c r="N51" i="24"/>
  <c r="M51" i="24"/>
  <c r="H61" i="24"/>
  <c r="L61" i="24" s="1"/>
  <c r="H61" i="26"/>
  <c r="I61" i="26"/>
  <c r="L61" i="26"/>
  <c r="I61" i="24"/>
  <c r="K61" i="24"/>
  <c r="I45" i="24"/>
  <c r="M45" i="24" s="1"/>
  <c r="I46" i="24"/>
  <c r="N46" i="24" s="1"/>
  <c r="H46" i="24"/>
  <c r="L46" i="24" s="1"/>
  <c r="H45" i="24"/>
  <c r="L45" i="24" s="1"/>
  <c r="F57" i="26"/>
  <c r="D57" i="26"/>
  <c r="C57" i="26"/>
  <c r="F56" i="26"/>
  <c r="D56" i="26"/>
  <c r="C56" i="26"/>
  <c r="F55" i="26"/>
  <c r="D55" i="26"/>
  <c r="C55" i="26"/>
  <c r="F60" i="26"/>
  <c r="D60" i="26"/>
  <c r="C60" i="26"/>
  <c r="F59" i="26"/>
  <c r="D59" i="26"/>
  <c r="C59" i="26"/>
  <c r="D44" i="26"/>
  <c r="C44" i="26"/>
  <c r="D43" i="26"/>
  <c r="C43" i="26"/>
  <c r="D42" i="26"/>
  <c r="C42" i="26"/>
  <c r="D41" i="26"/>
  <c r="C41" i="26"/>
  <c r="D40" i="26"/>
  <c r="C40" i="26"/>
  <c r="D39" i="26"/>
  <c r="C39" i="26"/>
  <c r="D38" i="26"/>
  <c r="C38" i="26"/>
  <c r="D37" i="26"/>
  <c r="C37" i="26"/>
  <c r="D36" i="26"/>
  <c r="C36" i="26"/>
  <c r="D34" i="26"/>
  <c r="C34" i="26"/>
  <c r="D33" i="26"/>
  <c r="C33" i="26"/>
  <c r="D32" i="26"/>
  <c r="C32" i="26"/>
  <c r="D31" i="26"/>
  <c r="C31" i="26"/>
  <c r="D30" i="26"/>
  <c r="C30" i="26"/>
  <c r="D29" i="26"/>
  <c r="C29" i="26"/>
  <c r="D27" i="26"/>
  <c r="C27" i="26"/>
  <c r="D26" i="26"/>
  <c r="C26" i="26"/>
  <c r="D25" i="26"/>
  <c r="C25" i="26"/>
  <c r="D24" i="26"/>
  <c r="C24" i="26"/>
  <c r="F23" i="26"/>
  <c r="D23" i="26"/>
  <c r="C23" i="26"/>
  <c r="F22" i="26"/>
  <c r="D22" i="26"/>
  <c r="C22" i="26"/>
  <c r="F21" i="26"/>
  <c r="D21" i="26"/>
  <c r="C21" i="26"/>
  <c r="D19" i="26"/>
  <c r="C19" i="26"/>
  <c r="D18" i="26"/>
  <c r="C18" i="26"/>
  <c r="D17" i="26"/>
  <c r="C17" i="26"/>
  <c r="D16" i="26"/>
  <c r="C16" i="26"/>
  <c r="F5" i="26"/>
  <c r="F7" i="26" s="1"/>
  <c r="D21" i="24"/>
  <c r="C21" i="24"/>
  <c r="F5" i="24"/>
  <c r="F60" i="24"/>
  <c r="K60" i="24" s="1"/>
  <c r="D60" i="24"/>
  <c r="C60" i="24"/>
  <c r="F19" i="24"/>
  <c r="I57" i="26" l="1"/>
  <c r="K60" i="26"/>
  <c r="H60" i="26"/>
  <c r="L60" i="26" s="1"/>
  <c r="I60" i="26"/>
  <c r="K56" i="26"/>
  <c r="H56" i="26"/>
  <c r="L56" i="26" s="1"/>
  <c r="I56" i="26"/>
  <c r="M56" i="26" s="1"/>
  <c r="K55" i="26"/>
  <c r="H55" i="26"/>
  <c r="L55" i="26" s="1"/>
  <c r="K57" i="26"/>
  <c r="H57" i="26"/>
  <c r="I55" i="26"/>
  <c r="K59" i="26"/>
  <c r="I59" i="26"/>
  <c r="N59" i="26" s="1"/>
  <c r="H59" i="26"/>
  <c r="L59" i="26" s="1"/>
  <c r="K23" i="26"/>
  <c r="I23" i="26"/>
  <c r="H23" i="26"/>
  <c r="L23" i="26" s="1"/>
  <c r="K22" i="26"/>
  <c r="H22" i="26"/>
  <c r="L22" i="26" s="1"/>
  <c r="I22" i="26"/>
  <c r="K21" i="26"/>
  <c r="H21" i="26"/>
  <c r="L21" i="26" s="1"/>
  <c r="I21" i="26"/>
  <c r="N45" i="24"/>
  <c r="N61" i="26"/>
  <c r="M61" i="26"/>
  <c r="N61" i="24"/>
  <c r="M61" i="24"/>
  <c r="M46" i="24"/>
  <c r="N57" i="26"/>
  <c r="L57" i="26"/>
  <c r="N23" i="26"/>
  <c r="M57" i="26"/>
  <c r="I60" i="24"/>
  <c r="N60" i="24" s="1"/>
  <c r="H60" i="24"/>
  <c r="L60" i="24" s="1"/>
  <c r="F58" i="24"/>
  <c r="K58" i="24" s="1"/>
  <c r="D58" i="24"/>
  <c r="C58" i="24"/>
  <c r="F57" i="24"/>
  <c r="K57" i="24" s="1"/>
  <c r="D57" i="24"/>
  <c r="C57" i="24"/>
  <c r="F56" i="24"/>
  <c r="K56" i="24" s="1"/>
  <c r="D56" i="24"/>
  <c r="C56" i="24"/>
  <c r="F55" i="24"/>
  <c r="K55" i="24" s="1"/>
  <c r="D55" i="24"/>
  <c r="C55" i="24"/>
  <c r="F59" i="24"/>
  <c r="K59" i="24" s="1"/>
  <c r="D59" i="24"/>
  <c r="C59" i="24"/>
  <c r="F44" i="24"/>
  <c r="K44" i="24" s="1"/>
  <c r="D44" i="24"/>
  <c r="C44" i="24"/>
  <c r="F43" i="24"/>
  <c r="K43" i="24" s="1"/>
  <c r="D43" i="24"/>
  <c r="C43" i="24"/>
  <c r="F42" i="24"/>
  <c r="K42" i="24" s="1"/>
  <c r="D42" i="24"/>
  <c r="C42" i="24"/>
  <c r="F41" i="24"/>
  <c r="K41" i="24" s="1"/>
  <c r="D41" i="24"/>
  <c r="C41" i="24"/>
  <c r="F40" i="24"/>
  <c r="K40" i="24" s="1"/>
  <c r="D40" i="24"/>
  <c r="C40" i="24"/>
  <c r="F39" i="24"/>
  <c r="D39" i="24"/>
  <c r="C39" i="24"/>
  <c r="F38" i="24"/>
  <c r="K38" i="24" s="1"/>
  <c r="D38" i="24"/>
  <c r="C38" i="24"/>
  <c r="F37" i="24"/>
  <c r="D37" i="24"/>
  <c r="C37" i="24"/>
  <c r="F36" i="24"/>
  <c r="K36" i="24" s="1"/>
  <c r="D36" i="24"/>
  <c r="C36" i="24"/>
  <c r="K35" i="24"/>
  <c r="I35" i="24"/>
  <c r="H35" i="24"/>
  <c r="L35" i="24" s="1"/>
  <c r="F34" i="24"/>
  <c r="D34" i="24"/>
  <c r="C34" i="24"/>
  <c r="F33" i="24"/>
  <c r="K33" i="24" s="1"/>
  <c r="D33" i="24"/>
  <c r="C33" i="24"/>
  <c r="F32" i="24"/>
  <c r="D32" i="24"/>
  <c r="C32" i="24"/>
  <c r="F31" i="24"/>
  <c r="K31" i="24" s="1"/>
  <c r="D31" i="24"/>
  <c r="C31" i="24"/>
  <c r="F30" i="24"/>
  <c r="K30" i="24" s="1"/>
  <c r="D30" i="24"/>
  <c r="C30" i="24"/>
  <c r="F29" i="24"/>
  <c r="D29" i="24"/>
  <c r="C29" i="24"/>
  <c r="K28" i="24"/>
  <c r="I28" i="24"/>
  <c r="H28" i="24"/>
  <c r="L28" i="24" s="1"/>
  <c r="F27" i="24"/>
  <c r="K27" i="24" s="1"/>
  <c r="D27" i="24"/>
  <c r="C27" i="24"/>
  <c r="F26" i="24"/>
  <c r="K26" i="24" s="1"/>
  <c r="D26" i="24"/>
  <c r="C26" i="24"/>
  <c r="F25" i="24"/>
  <c r="K25" i="24" s="1"/>
  <c r="D25" i="24"/>
  <c r="C25" i="24"/>
  <c r="F24" i="24"/>
  <c r="K24" i="24" s="1"/>
  <c r="D24" i="24"/>
  <c r="C24" i="24"/>
  <c r="F23" i="24"/>
  <c r="K23" i="24" s="1"/>
  <c r="D23" i="24"/>
  <c r="C23" i="24"/>
  <c r="F22" i="24"/>
  <c r="K22" i="24" s="1"/>
  <c r="D22" i="24"/>
  <c r="C22" i="24"/>
  <c r="K19" i="24"/>
  <c r="D19" i="24"/>
  <c r="C19" i="24"/>
  <c r="F18" i="24"/>
  <c r="D18" i="24"/>
  <c r="C18" i="24"/>
  <c r="F17" i="24"/>
  <c r="D17" i="24"/>
  <c r="C17" i="24"/>
  <c r="F16" i="24"/>
  <c r="K16" i="24" s="1"/>
  <c r="D16" i="24"/>
  <c r="C16" i="24"/>
  <c r="F7" i="24"/>
  <c r="N55" i="26" l="1"/>
  <c r="M55" i="26"/>
  <c r="M59" i="26"/>
  <c r="N56" i="26"/>
  <c r="M23" i="26"/>
  <c r="N22" i="26"/>
  <c r="M22" i="26"/>
  <c r="N21" i="26"/>
  <c r="M21" i="26"/>
  <c r="N60" i="26"/>
  <c r="M60" i="26"/>
  <c r="H31" i="24"/>
  <c r="L31" i="24" s="1"/>
  <c r="M60" i="24"/>
  <c r="H59" i="24"/>
  <c r="L59" i="24" s="1"/>
  <c r="I31" i="24"/>
  <c r="I32" i="24"/>
  <c r="I17" i="24"/>
  <c r="I41" i="24"/>
  <c r="H55" i="24"/>
  <c r="L55" i="24" s="1"/>
  <c r="I42" i="24"/>
  <c r="H56" i="24"/>
  <c r="L56" i="24" s="1"/>
  <c r="H57" i="24"/>
  <c r="L57" i="24" s="1"/>
  <c r="I29" i="24"/>
  <c r="I30" i="24"/>
  <c r="H36" i="24"/>
  <c r="L36" i="24" s="1"/>
  <c r="H42" i="24"/>
  <c r="L42" i="24" s="1"/>
  <c r="H29" i="24"/>
  <c r="L29" i="24" s="1"/>
  <c r="H44" i="24"/>
  <c r="L44" i="24" s="1"/>
  <c r="K29" i="24"/>
  <c r="I58" i="24"/>
  <c r="K32" i="24"/>
  <c r="I43" i="24"/>
  <c r="H30" i="24"/>
  <c r="L30" i="24" s="1"/>
  <c r="I56" i="24"/>
  <c r="M56" i="24" s="1"/>
  <c r="H41" i="24"/>
  <c r="L41" i="24" s="1"/>
  <c r="I37" i="24"/>
  <c r="I18" i="24"/>
  <c r="I59" i="24"/>
  <c r="I57" i="24"/>
  <c r="I34" i="24"/>
  <c r="H43" i="24"/>
  <c r="L43" i="24" s="1"/>
  <c r="H39" i="24"/>
  <c r="L39" i="24" s="1"/>
  <c r="I55" i="24"/>
  <c r="H58" i="24"/>
  <c r="L58" i="24" s="1"/>
  <c r="I36" i="24"/>
  <c r="K37" i="24"/>
  <c r="I44" i="24"/>
  <c r="H40" i="24"/>
  <c r="L40" i="24" s="1"/>
  <c r="H16" i="24"/>
  <c r="L16" i="24" s="1"/>
  <c r="H17" i="24"/>
  <c r="L17" i="24" s="1"/>
  <c r="H18" i="24"/>
  <c r="L18" i="24" s="1"/>
  <c r="H34" i="24"/>
  <c r="L34" i="24" s="1"/>
  <c r="I40" i="24"/>
  <c r="I16" i="24"/>
  <c r="M16" i="24" s="1"/>
  <c r="H19" i="24"/>
  <c r="L19" i="24" s="1"/>
  <c r="H23" i="24"/>
  <c r="L23" i="24" s="1"/>
  <c r="H27" i="24"/>
  <c r="L27" i="24" s="1"/>
  <c r="H33" i="24"/>
  <c r="L33" i="24" s="1"/>
  <c r="I39" i="24"/>
  <c r="K17" i="24"/>
  <c r="K18" i="24"/>
  <c r="I19" i="24"/>
  <c r="I22" i="24"/>
  <c r="I23" i="24"/>
  <c r="I24" i="24"/>
  <c r="I25" i="24"/>
  <c r="I26" i="24"/>
  <c r="I27" i="24"/>
  <c r="H32" i="24"/>
  <c r="L32" i="24" s="1"/>
  <c r="I33" i="24"/>
  <c r="K34" i="24"/>
  <c r="H37" i="24"/>
  <c r="L37" i="24" s="1"/>
  <c r="I38" i="24"/>
  <c r="K39" i="24"/>
  <c r="H22" i="24"/>
  <c r="L22" i="24" s="1"/>
  <c r="H24" i="24"/>
  <c r="L24" i="24" s="1"/>
  <c r="H25" i="24"/>
  <c r="L25" i="24" s="1"/>
  <c r="H26" i="24"/>
  <c r="L26" i="24" s="1"/>
  <c r="H38" i="24"/>
  <c r="L38" i="24" s="1"/>
  <c r="N58" i="24" l="1"/>
  <c r="M58" i="24"/>
  <c r="N57" i="24"/>
  <c r="M57" i="24"/>
  <c r="N55" i="24"/>
  <c r="M55" i="24"/>
  <c r="M19" i="24"/>
  <c r="N19" i="24"/>
  <c r="M18" i="24"/>
  <c r="N18" i="24"/>
  <c r="M27" i="24"/>
  <c r="N27" i="24"/>
  <c r="M17" i="24"/>
  <c r="N17" i="24"/>
  <c r="M26" i="24"/>
  <c r="N26" i="24"/>
  <c r="M25" i="24"/>
  <c r="N25" i="24"/>
  <c r="N16" i="24"/>
  <c r="N56" i="24"/>
  <c r="M24" i="24"/>
  <c r="N24" i="24"/>
  <c r="M23" i="24"/>
  <c r="N23" i="24"/>
  <c r="M22" i="24"/>
  <c r="N22" i="24"/>
  <c r="M59" i="24"/>
  <c r="N59" i="24"/>
  <c r="N44" i="24"/>
  <c r="M4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Wright</author>
  </authors>
  <commentList>
    <comment ref="J16" authorId="0" shapeId="0" xr:uid="{14FCEE52-F05C-4FEE-AADB-86D8D558B0D9}">
      <text>
        <r>
          <rPr>
            <sz val="10"/>
            <color indexed="81"/>
            <rFont val="Tahoma"/>
            <family val="2"/>
          </rPr>
          <t>Based on 'Good' with high alkalinity</t>
        </r>
      </text>
    </comment>
    <comment ref="J17" authorId="0" shapeId="0" xr:uid="{BA9F8E3A-5EB3-4AB8-B182-2DDA786FC49E}">
      <text>
        <r>
          <rPr>
            <sz val="10"/>
            <color indexed="81"/>
            <rFont val="Tahoma"/>
            <family val="2"/>
          </rPr>
          <t>Based on 'Good' with high alkalinity</t>
        </r>
      </text>
    </comment>
    <comment ref="J22" authorId="0" shapeId="0" xr:uid="{513F7C69-9B72-4C8C-BCB1-1B5BE8A44B3F}">
      <text>
        <r>
          <rPr>
            <sz val="10"/>
            <color indexed="81"/>
            <rFont val="Tahoma"/>
            <family val="2"/>
          </rPr>
          <t>Based on high alkalinity</t>
        </r>
      </text>
    </comment>
    <comment ref="J57" authorId="0" shapeId="0" xr:uid="{349495BF-BF9F-4CB4-AD71-60268D73E52A}">
      <text>
        <r>
          <rPr>
            <sz val="9"/>
            <color indexed="81"/>
            <rFont val="Tahoma"/>
            <family val="2"/>
          </rPr>
          <t>No EQS - substituted with similar substance (toluene)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Wright</author>
  </authors>
  <commentList>
    <comment ref="J22" authorId="0" shapeId="0" xr:uid="{D63492A6-2F96-45A8-B06D-8EF1562002DF}">
      <text>
        <r>
          <rPr>
            <sz val="10"/>
            <color indexed="81"/>
            <rFont val="Tahoma"/>
            <family val="2"/>
          </rPr>
          <t>Based on high alkalinity</t>
        </r>
      </text>
    </comment>
    <comment ref="J56" authorId="0" shapeId="0" xr:uid="{C66EBE98-680E-46DC-BCC6-DC77B3C74484}">
      <text>
        <r>
          <rPr>
            <sz val="9"/>
            <color indexed="81"/>
            <rFont val="Tahoma"/>
            <family val="2"/>
          </rPr>
          <t>95th Percentile</t>
        </r>
      </text>
    </comment>
    <comment ref="J57" authorId="0" shapeId="0" xr:uid="{684DAC7B-2FE2-4207-A596-B7E110BA40DA}">
      <text>
        <r>
          <rPr>
            <sz val="9"/>
            <color indexed="81"/>
            <rFont val="Tahoma"/>
            <family val="2"/>
          </rPr>
          <t>No EQS - substitued with similar substance (toluene)</t>
        </r>
      </text>
    </comment>
    <comment ref="J59" authorId="0" shapeId="0" xr:uid="{038D3CFA-6CEE-4029-8E88-C9944FBCAA93}">
      <text>
        <r>
          <rPr>
            <sz val="9"/>
            <color indexed="81"/>
            <rFont val="Tahoma"/>
            <family val="2"/>
          </rPr>
          <t>95th Percentile</t>
        </r>
      </text>
    </comment>
    <comment ref="J61" authorId="0" shapeId="0" xr:uid="{03C106DA-ECFA-479F-BB89-5005CBD96F47}">
      <text>
        <r>
          <rPr>
            <sz val="9"/>
            <color indexed="81"/>
            <rFont val="Tahoma"/>
            <family val="2"/>
          </rPr>
          <t>95th Percentile</t>
        </r>
      </text>
    </comment>
  </commentList>
</comments>
</file>

<file path=xl/sharedStrings.xml><?xml version="1.0" encoding="utf-8"?>
<sst xmlns="http://schemas.openxmlformats.org/spreadsheetml/2006/main" count="698" uniqueCount="100">
  <si>
    <t>Discharge Rate (C )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</si>
  <si>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/day</t>
    </r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</si>
  <si>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</t>
    </r>
  </si>
  <si>
    <t>Receiving Water Flow Rate (D )</t>
  </si>
  <si>
    <t xml:space="preserve"> </t>
  </si>
  <si>
    <t>Dilution Factor</t>
  </si>
  <si>
    <t>Sewage Reduction Factor (E )</t>
  </si>
  <si>
    <t>Substance</t>
  </si>
  <si>
    <t>Discharge</t>
  </si>
  <si>
    <t>River Flow</t>
  </si>
  <si>
    <t>STW</t>
  </si>
  <si>
    <t>Background</t>
  </si>
  <si>
    <t xml:space="preserve">Process </t>
  </si>
  <si>
    <t>Conc</t>
  </si>
  <si>
    <t>EQS (AA)</t>
  </si>
  <si>
    <t>Test 1</t>
  </si>
  <si>
    <t>Test 2</t>
  </si>
  <si>
    <t>Test 3</t>
  </si>
  <si>
    <t>Test 4</t>
  </si>
  <si>
    <t>Rate</t>
  </si>
  <si>
    <t>Reduction</t>
  </si>
  <si>
    <t xml:space="preserve">Conc </t>
  </si>
  <si>
    <t>Contribution</t>
  </si>
  <si>
    <t>after</t>
  </si>
  <si>
    <t>(% of EQS)</t>
  </si>
  <si>
    <t>PEC-BC</t>
  </si>
  <si>
    <t>EQS-PEC</t>
  </si>
  <si>
    <t>(site)</t>
  </si>
  <si>
    <t>(to River)</t>
  </si>
  <si>
    <t>mixing</t>
  </si>
  <si>
    <t>EQS</t>
  </si>
  <si>
    <t>RC-Source</t>
  </si>
  <si>
    <t>EFR</t>
  </si>
  <si>
    <t>RFR</t>
  </si>
  <si>
    <t>STRF</t>
  </si>
  <si>
    <t>RC-Process</t>
  </si>
  <si>
    <t>BC</t>
  </si>
  <si>
    <t>PC</t>
  </si>
  <si>
    <t>PEC</t>
  </si>
  <si>
    <t>Test Threshold 10%</t>
  </si>
  <si>
    <t>Test Threshold 
4%</t>
  </si>
  <si>
    <t>Major Components</t>
  </si>
  <si>
    <t>mg/l</t>
  </si>
  <si>
    <t>Factor</t>
  </si>
  <si>
    <t>Ammoniacal-N</t>
  </si>
  <si>
    <t>BOD</t>
  </si>
  <si>
    <t>Chloride</t>
  </si>
  <si>
    <t>Sulphate</t>
  </si>
  <si>
    <t>Metals</t>
  </si>
  <si>
    <t>Mercury</t>
  </si>
  <si>
    <t>n/a</t>
  </si>
  <si>
    <t>No AA EQS</t>
  </si>
  <si>
    <t>Cadmium</t>
  </si>
  <si>
    <t>Chromium</t>
  </si>
  <si>
    <t>Copper (dissolved)</t>
  </si>
  <si>
    <t>Nickel (dissolved)</t>
  </si>
  <si>
    <t>Lead  (dissolved)</t>
  </si>
  <si>
    <t>Zinc  (dissolved)</t>
  </si>
  <si>
    <t>Pesticides / Herbicides</t>
  </si>
  <si>
    <t>ug/l</t>
  </si>
  <si>
    <t xml:space="preserve">MCPP (Mecoprop) </t>
  </si>
  <si>
    <t>N/A</t>
  </si>
  <si>
    <t xml:space="preserve">MCPB </t>
  </si>
  <si>
    <t xml:space="preserve">Dichlorprop </t>
  </si>
  <si>
    <t xml:space="preserve">Chlorobenzene </t>
  </si>
  <si>
    <t xml:space="preserve">1,4 Dichlorobenzene </t>
  </si>
  <si>
    <t xml:space="preserve">Benazolin </t>
  </si>
  <si>
    <t>Hydrocarbons</t>
  </si>
  <si>
    <t>Benzene</t>
  </si>
  <si>
    <t>Ethylbenzene</t>
  </si>
  <si>
    <t>Toluene</t>
  </si>
  <si>
    <t>p-isopropyltoluene</t>
  </si>
  <si>
    <t>m,p-xylene</t>
  </si>
  <si>
    <t>o-xylene</t>
  </si>
  <si>
    <t>1,2,4-Trimethylbenzene</t>
  </si>
  <si>
    <t>1,3,5-Trimethylbenzene</t>
  </si>
  <si>
    <t>Naphthalene</t>
  </si>
  <si>
    <t>Manganese (dissolved)</t>
  </si>
  <si>
    <t xml:space="preserve">Iron </t>
  </si>
  <si>
    <t>Other</t>
  </si>
  <si>
    <t>Antimony</t>
  </si>
  <si>
    <t>Molybdenum</t>
  </si>
  <si>
    <t>Selenium</t>
  </si>
  <si>
    <t>Boron</t>
  </si>
  <si>
    <t>Cyanide (free)</t>
  </si>
  <si>
    <t>Orthophosphate</t>
  </si>
  <si>
    <t>Organic Substances</t>
  </si>
  <si>
    <t>Xylene</t>
  </si>
  <si>
    <t>Phenol</t>
  </si>
  <si>
    <t>Mecoprop</t>
  </si>
  <si>
    <t>Upstream data</t>
  </si>
  <si>
    <t>10% of EQS used as background due to limited or no data</t>
  </si>
  <si>
    <t>Downstream data</t>
  </si>
  <si>
    <t>PNEC used</t>
  </si>
  <si>
    <t>EQS (MAC)</t>
  </si>
  <si>
    <t>No MAC EQS</t>
  </si>
  <si>
    <t>Copper</t>
  </si>
  <si>
    <t>Nickel</t>
  </si>
  <si>
    <t>Lead</t>
  </si>
  <si>
    <t>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</si>
</sst>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"/>
    <numFmt numFmtId="165" formatCode="0.0000"/>
    <numFmt numFmtId="166" formatCode="0.0"/>
    <numFmt numFmtId="167" formatCode="#,##0.0"/>
    <numFmt numFmtId="168" formatCode="#,##0.000"/>
    <numFmt numFmtId="169" formatCode="0.0%"/>
    <numFmt numFmtId="170" formatCode="#,##0.000000"/>
    <numFmt numFmtId="171" formatCode="0.000%"/>
    <numFmt numFmtId="172" formatCode="0.00000"/>
    <numFmt numFmtId="173" formatCode="#,##0.0000"/>
    <numFmt numFmtId="174" formatCode="#,##0.00000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8" applyNumberFormat="0" applyAlignment="0" applyProtection="0"/>
    <xf numFmtId="0" fontId="14" fillId="6" borderId="9" applyNumberFormat="0" applyAlignment="0" applyProtection="0"/>
    <xf numFmtId="0" fontId="15" fillId="6" borderId="8" applyNumberFormat="0" applyAlignment="0" applyProtection="0"/>
    <xf numFmtId="0" fontId="16" fillId="0" borderId="10" applyNumberFormat="0" applyFill="0" applyAlignment="0" applyProtection="0"/>
    <xf numFmtId="0" fontId="17" fillId="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12" applyNumberFormat="0" applyFont="0" applyAlignment="0" applyProtection="0"/>
  </cellStyleXfs>
  <cellXfs count="98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3" borderId="3" xfId="0" applyFont="1" applyFill="1" applyBorder="1" applyAlignment="1">
      <alignment horizontal="left"/>
    </xf>
    <xf numFmtId="4" fontId="4" fillId="33" borderId="3" xfId="0" applyNumberFormat="1" applyFont="1" applyFill="1" applyBorder="1" applyAlignment="1">
      <alignment horizontal="center"/>
    </xf>
    <xf numFmtId="0" fontId="4" fillId="33" borderId="3" xfId="0" applyFont="1" applyFill="1" applyBorder="1" applyAlignment="1">
      <alignment horizontal="center"/>
    </xf>
    <xf numFmtId="9" fontId="2" fillId="33" borderId="3" xfId="1" applyFont="1" applyFill="1" applyBorder="1" applyAlignment="1">
      <alignment horizontal="right"/>
    </xf>
    <xf numFmtId="2" fontId="4" fillId="33" borderId="3" xfId="0" applyNumberFormat="1" applyFont="1" applyFill="1" applyBorder="1" applyAlignment="1">
      <alignment horizontal="center"/>
    </xf>
    <xf numFmtId="169" fontId="2" fillId="33" borderId="3" xfId="1" applyNumberFormat="1" applyFont="1" applyFill="1" applyBorder="1" applyAlignment="1">
      <alignment horizontal="right"/>
    </xf>
    <xf numFmtId="0" fontId="2" fillId="0" borderId="3" xfId="0" applyFont="1" applyBorder="1"/>
    <xf numFmtId="167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9" fontId="2" fillId="0" borderId="0" xfId="1" applyFont="1"/>
    <xf numFmtId="3" fontId="2" fillId="0" borderId="3" xfId="0" applyNumberFormat="1" applyFont="1" applyBorder="1" applyAlignment="1">
      <alignment horizontal="center"/>
    </xf>
    <xf numFmtId="0" fontId="4" fillId="33" borderId="3" xfId="0" applyFont="1" applyFill="1" applyBorder="1"/>
    <xf numFmtId="166" fontId="2" fillId="33" borderId="3" xfId="1" applyNumberFormat="1" applyFont="1" applyFill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170" fontId="2" fillId="0" borderId="3" xfId="0" applyNumberFormat="1" applyFont="1" applyBorder="1" applyAlignment="1">
      <alignment horizontal="center"/>
    </xf>
    <xf numFmtId="0" fontId="3" fillId="33" borderId="3" xfId="0" applyFont="1" applyFill="1" applyBorder="1" applyAlignment="1">
      <alignment horizontal="center"/>
    </xf>
    <xf numFmtId="0" fontId="2" fillId="33" borderId="3" xfId="0" applyFont="1" applyFill="1" applyBorder="1"/>
    <xf numFmtId="0" fontId="2" fillId="33" borderId="3" xfId="0" applyFont="1" applyFill="1" applyBorder="1" applyAlignment="1">
      <alignment horizontal="center"/>
    </xf>
    <xf numFmtId="168" fontId="2" fillId="0" borderId="0" xfId="0" applyNumberFormat="1" applyFont="1"/>
    <xf numFmtId="9" fontId="4" fillId="33" borderId="3" xfId="1" applyFont="1" applyFill="1" applyBorder="1" applyAlignment="1">
      <alignment horizontal="right"/>
    </xf>
    <xf numFmtId="9" fontId="24" fillId="0" borderId="3" xfId="1" applyFont="1" applyFill="1" applyBorder="1" applyAlignment="1">
      <alignment horizontal="center"/>
    </xf>
    <xf numFmtId="9" fontId="24" fillId="0" borderId="3" xfId="0" applyNumberFormat="1" applyFont="1" applyBorder="1" applyAlignment="1">
      <alignment horizontal="center"/>
    </xf>
    <xf numFmtId="9" fontId="24" fillId="33" borderId="3" xfId="1" applyFont="1" applyFill="1" applyBorder="1" applyAlignment="1">
      <alignment horizontal="center"/>
    </xf>
    <xf numFmtId="9" fontId="25" fillId="33" borderId="3" xfId="1" applyFont="1" applyFill="1" applyBorder="1" applyAlignment="1">
      <alignment horizontal="center"/>
    </xf>
    <xf numFmtId="9" fontId="25" fillId="33" borderId="3" xfId="0" applyNumberFormat="1" applyFont="1" applyFill="1" applyBorder="1" applyAlignment="1">
      <alignment horizontal="center"/>
    </xf>
    <xf numFmtId="9" fontId="25" fillId="33" borderId="3" xfId="1" applyFont="1" applyFill="1" applyBorder="1" applyAlignment="1">
      <alignment horizontal="right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/>
    </xf>
    <xf numFmtId="165" fontId="2" fillId="34" borderId="3" xfId="0" applyNumberFormat="1" applyFont="1" applyFill="1" applyBorder="1" applyAlignment="1">
      <alignment horizontal="center"/>
    </xf>
    <xf numFmtId="166" fontId="2" fillId="35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/>
    <xf numFmtId="2" fontId="4" fillId="0" borderId="0" xfId="0" applyNumberFormat="1" applyFont="1" applyAlignment="1">
      <alignment horizontal="center"/>
    </xf>
    <xf numFmtId="164" fontId="2" fillId="0" borderId="0" xfId="0" applyNumberFormat="1" applyFont="1"/>
    <xf numFmtId="4" fontId="4" fillId="0" borderId="0" xfId="0" applyNumberFormat="1" applyFont="1" applyAlignment="1">
      <alignment horizontal="left"/>
    </xf>
    <xf numFmtId="3" fontId="2" fillId="0" borderId="0" xfId="0" applyNumberFormat="1" applyFont="1"/>
    <xf numFmtId="9" fontId="2" fillId="0" borderId="3" xfId="1" applyFont="1" applyFill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73" fontId="2" fillId="0" borderId="3" xfId="0" applyNumberFormat="1" applyFont="1" applyBorder="1" applyAlignment="1">
      <alignment horizontal="center"/>
    </xf>
    <xf numFmtId="166" fontId="2" fillId="35" borderId="0" xfId="0" applyNumberFormat="1" applyFont="1" applyFill="1" applyAlignment="1">
      <alignment horizontal="left"/>
    </xf>
    <xf numFmtId="164" fontId="2" fillId="34" borderId="0" xfId="0" applyNumberFormat="1" applyFont="1" applyFill="1" applyAlignment="1">
      <alignment horizontal="left"/>
    </xf>
    <xf numFmtId="165" fontId="2" fillId="36" borderId="3" xfId="0" applyNumberFormat="1" applyFont="1" applyFill="1" applyBorder="1" applyAlignment="1">
      <alignment horizontal="center"/>
    </xf>
    <xf numFmtId="166" fontId="2" fillId="36" borderId="3" xfId="0" applyNumberFormat="1" applyFont="1" applyFill="1" applyBorder="1" applyAlignment="1">
      <alignment horizontal="center"/>
    </xf>
    <xf numFmtId="164" fontId="2" fillId="36" borderId="3" xfId="0" applyNumberFormat="1" applyFont="1" applyFill="1" applyBorder="1" applyAlignment="1">
      <alignment horizontal="center"/>
    </xf>
    <xf numFmtId="1" fontId="2" fillId="36" borderId="3" xfId="0" applyNumberFormat="1" applyFont="1" applyFill="1" applyBorder="1" applyAlignment="1">
      <alignment horizontal="center"/>
    </xf>
    <xf numFmtId="172" fontId="2" fillId="36" borderId="3" xfId="0" applyNumberFormat="1" applyFont="1" applyFill="1" applyBorder="1" applyAlignment="1">
      <alignment horizontal="center"/>
    </xf>
    <xf numFmtId="0" fontId="2" fillId="36" borderId="0" xfId="0" applyFont="1" applyFill="1"/>
    <xf numFmtId="0" fontId="2" fillId="37" borderId="0" xfId="0" applyFont="1" applyFill="1"/>
    <xf numFmtId="174" fontId="2" fillId="0" borderId="3" xfId="0" applyNumberFormat="1" applyFont="1" applyBorder="1" applyAlignment="1">
      <alignment horizontal="center"/>
    </xf>
    <xf numFmtId="165" fontId="2" fillId="37" borderId="3" xfId="0" applyNumberFormat="1" applyFont="1" applyFill="1" applyBorder="1" applyAlignment="1">
      <alignment horizontal="center"/>
    </xf>
    <xf numFmtId="165" fontId="3" fillId="33" borderId="3" xfId="0" applyNumberFormat="1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73" fontId="2" fillId="0" borderId="0" xfId="0" applyNumberFormat="1" applyFont="1" applyAlignment="1">
      <alignment horizontal="center"/>
    </xf>
    <xf numFmtId="9" fontId="24" fillId="0" borderId="0" xfId="1" applyFont="1" applyFill="1" applyBorder="1" applyAlignment="1">
      <alignment horizontal="center"/>
    </xf>
    <xf numFmtId="9" fontId="24" fillId="0" borderId="0" xfId="0" applyNumberFormat="1" applyFont="1" applyAlignment="1">
      <alignment horizontal="center"/>
    </xf>
    <xf numFmtId="9" fontId="2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3" xfId="0" applyFont="1" applyBorder="1"/>
    <xf numFmtId="9" fontId="2" fillId="0" borderId="3" xfId="1" applyFont="1" applyBorder="1" applyAlignment="1">
      <alignment horizontal="center"/>
    </xf>
    <xf numFmtId="9" fontId="24" fillId="33" borderId="3" xfId="1" applyFont="1" applyFill="1" applyBorder="1" applyAlignment="1">
      <alignment horizontal="right"/>
    </xf>
    <xf numFmtId="9" fontId="24" fillId="0" borderId="3" xfId="1" applyFont="1" applyBorder="1" applyAlignment="1">
      <alignment horizontal="right"/>
    </xf>
    <xf numFmtId="164" fontId="2" fillId="0" borderId="3" xfId="1" applyNumberFormat="1" applyFont="1" applyBorder="1" applyAlignment="1">
      <alignment horizontal="center"/>
    </xf>
    <xf numFmtId="164" fontId="2" fillId="33" borderId="3" xfId="1" applyNumberFormat="1" applyFont="1" applyFill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165" fontId="2" fillId="35" borderId="3" xfId="0" applyNumberFormat="1" applyFont="1" applyFill="1" applyBorder="1" applyAlignment="1">
      <alignment horizontal="center"/>
    </xf>
    <xf numFmtId="1" fontId="2" fillId="35" borderId="3" xfId="0" applyNumberFormat="1" applyFont="1" applyFill="1" applyBorder="1" applyAlignment="1">
      <alignment horizontal="center"/>
    </xf>
    <xf numFmtId="169" fontId="2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5000000}"/>
    <cellStyle name="Note 2" xfId="43" xr:uid="{00000000-0005-0000-0000-000026000000}"/>
    <cellStyle name="Output" xfId="11" builtinId="21" customBuiltin="1"/>
    <cellStyle name="Percent" xfId="1" builtinId="5"/>
    <cellStyle name="Title" xfId="2" builtinId="15" customBuiltin="1"/>
    <cellStyle name="Total" xfId="17" builtinId="25" customBuiltin="1"/>
    <cellStyle name="Warning Text" xfId="15" builtinId="11" customBuiltin="1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00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371C-1902-473F-9E04-9496FD0DE6BB}">
  <dimension ref="A1:S66"/>
  <sheetViews>
    <sheetView zoomScale="85" zoomScaleNormal="85" workbookViewId="0">
      <pane xSplit="1" ySplit="14" topLeftCell="B15" activePane="bottomRight" state="frozen"/>
      <selection pane="bottomRight" activeCell="B20" sqref="B20:J20"/>
      <selection pane="bottomLeft" activeCell="A13" sqref="A13"/>
      <selection pane="topRight" activeCell="B1" sqref="B1"/>
    </sheetView>
  </sheetViews>
  <sheetFormatPr defaultRowHeight="12.75"/>
  <cols>
    <col min="1" max="1" width="31.33203125" style="2" customWidth="1"/>
    <col min="2" max="2" width="13.5" style="1" customWidth="1"/>
    <col min="3" max="4" width="13.5" style="2" customWidth="1"/>
    <col min="5" max="6" width="13.5" style="3" customWidth="1"/>
    <col min="7" max="7" width="13.5" style="4" customWidth="1"/>
    <col min="8" max="8" width="13.5" style="3" customWidth="1"/>
    <col min="9" max="11" width="13.5" style="2" customWidth="1"/>
    <col min="12" max="14" width="13.5" style="5" customWidth="1"/>
    <col min="15" max="16" width="13.5" style="2" customWidth="1"/>
    <col min="17" max="25" width="9.33203125" style="2"/>
    <col min="26" max="26" width="13.1640625" style="2" bestFit="1" customWidth="1"/>
    <col min="27" max="27" width="9.33203125" style="2"/>
    <col min="28" max="28" width="12" style="2" bestFit="1" customWidth="1"/>
    <col min="29" max="16384" width="9.33203125" style="2"/>
  </cols>
  <sheetData>
    <row r="1" spans="1:15">
      <c r="A1" s="6"/>
    </row>
    <row r="2" spans="1:15">
      <c r="A2" s="6"/>
    </row>
    <row r="3" spans="1:15">
      <c r="A3" s="6"/>
      <c r="F3" s="6"/>
      <c r="G3" s="5"/>
      <c r="I3" s="97"/>
      <c r="J3" s="97"/>
    </row>
    <row r="4" spans="1:15" ht="14.25">
      <c r="E4" s="7" t="s">
        <v>0</v>
      </c>
      <c r="F4" s="52">
        <v>150</v>
      </c>
      <c r="G4" s="53" t="s">
        <v>1</v>
      </c>
      <c r="H4" s="51"/>
      <c r="I4" s="54"/>
    </row>
    <row r="5" spans="1:15" ht="14.25">
      <c r="E5" s="1"/>
      <c r="F5" s="8">
        <f>F4/24/60/60</f>
        <v>1.7361111111111112E-3</v>
      </c>
      <c r="G5" s="53" t="s">
        <v>2</v>
      </c>
      <c r="I5" s="5"/>
      <c r="J5" s="53"/>
      <c r="K5" s="54"/>
    </row>
    <row r="6" spans="1:15" ht="14.25">
      <c r="E6" s="7" t="s">
        <v>3</v>
      </c>
      <c r="F6" s="54">
        <v>0.13400000000000001</v>
      </c>
      <c r="G6" s="53" t="s">
        <v>2</v>
      </c>
      <c r="H6" s="55" t="s">
        <v>4</v>
      </c>
      <c r="I6" s="8"/>
      <c r="J6" s="53"/>
    </row>
    <row r="7" spans="1:15">
      <c r="E7" s="7" t="s">
        <v>5</v>
      </c>
      <c r="F7" s="56">
        <f>(F6+F5)/F5</f>
        <v>78.183999999999997</v>
      </c>
      <c r="G7" s="5"/>
    </row>
    <row r="8" spans="1:15">
      <c r="C8" s="8"/>
      <c r="E8" s="7" t="s">
        <v>6</v>
      </c>
      <c r="F8" s="9">
        <v>1</v>
      </c>
    </row>
    <row r="9" spans="1:15">
      <c r="B9" s="7"/>
      <c r="C9" s="8"/>
      <c r="F9" s="9"/>
    </row>
    <row r="10" spans="1:15">
      <c r="B10" s="7"/>
      <c r="C10" s="8"/>
      <c r="K10" s="3" t="s">
        <v>4</v>
      </c>
      <c r="L10" s="4"/>
      <c r="M10" s="4" t="s">
        <v>4</v>
      </c>
      <c r="N10" s="4" t="s">
        <v>4</v>
      </c>
    </row>
    <row r="11" spans="1:15" s="13" customFormat="1" ht="14.25" customHeight="1">
      <c r="A11" s="10" t="s">
        <v>7</v>
      </c>
      <c r="B11" s="11" t="s">
        <v>8</v>
      </c>
      <c r="C11" s="10" t="s">
        <v>8</v>
      </c>
      <c r="D11" s="10" t="s">
        <v>9</v>
      </c>
      <c r="E11" s="10" t="s">
        <v>10</v>
      </c>
      <c r="F11" s="10" t="s">
        <v>8</v>
      </c>
      <c r="G11" s="12" t="s">
        <v>11</v>
      </c>
      <c r="H11" s="10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10" t="s">
        <v>17</v>
      </c>
      <c r="N11" s="10" t="s">
        <v>18</v>
      </c>
    </row>
    <row r="12" spans="1:15" s="13" customFormat="1" ht="14.25" customHeight="1">
      <c r="A12" s="10"/>
      <c r="B12" s="11" t="s">
        <v>13</v>
      </c>
      <c r="C12" s="10" t="s">
        <v>19</v>
      </c>
      <c r="D12" s="10" t="s">
        <v>19</v>
      </c>
      <c r="E12" s="10" t="s">
        <v>20</v>
      </c>
      <c r="F12" s="10" t="s">
        <v>21</v>
      </c>
      <c r="G12" s="12" t="s">
        <v>13</v>
      </c>
      <c r="H12" s="10" t="s">
        <v>22</v>
      </c>
      <c r="I12" s="10" t="s">
        <v>23</v>
      </c>
      <c r="J12" s="10"/>
      <c r="K12" s="10" t="s">
        <v>24</v>
      </c>
      <c r="L12" s="12"/>
      <c r="M12" s="59" t="s">
        <v>25</v>
      </c>
      <c r="N12" s="60" t="s">
        <v>26</v>
      </c>
    </row>
    <row r="13" spans="1:15" s="13" customFormat="1" ht="14.25" customHeight="1">
      <c r="A13" s="10"/>
      <c r="B13" s="11" t="s">
        <v>27</v>
      </c>
      <c r="C13" s="10"/>
      <c r="D13" s="10"/>
      <c r="E13" s="10"/>
      <c r="F13" s="10" t="s">
        <v>28</v>
      </c>
      <c r="G13" s="12"/>
      <c r="H13" s="10"/>
      <c r="I13" s="10" t="s">
        <v>29</v>
      </c>
      <c r="J13" s="10"/>
      <c r="K13" s="10"/>
      <c r="L13" s="12"/>
      <c r="M13" s="61" t="s">
        <v>30</v>
      </c>
      <c r="N13" s="60"/>
    </row>
    <row r="14" spans="1:15" s="13" customFormat="1" ht="38.25" customHeight="1">
      <c r="A14" s="10"/>
      <c r="B14" s="11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2" t="s">
        <v>36</v>
      </c>
      <c r="H14" s="10" t="s">
        <v>37</v>
      </c>
      <c r="I14" s="10" t="s">
        <v>38</v>
      </c>
      <c r="J14" s="10"/>
      <c r="K14" s="46" t="s">
        <v>39</v>
      </c>
      <c r="L14" s="46" t="s">
        <v>40</v>
      </c>
      <c r="M14" s="47" t="s">
        <v>39</v>
      </c>
      <c r="N14" s="14"/>
    </row>
    <row r="15" spans="1:15" ht="14.25" customHeight="1">
      <c r="A15" s="15" t="s">
        <v>41</v>
      </c>
      <c r="B15" s="16" t="s">
        <v>42</v>
      </c>
      <c r="C15" s="17" t="s">
        <v>2</v>
      </c>
      <c r="D15" s="17" t="s">
        <v>2</v>
      </c>
      <c r="E15" s="17" t="s">
        <v>43</v>
      </c>
      <c r="F15" s="17" t="s">
        <v>42</v>
      </c>
      <c r="G15" s="16" t="s">
        <v>42</v>
      </c>
      <c r="H15" s="17" t="s">
        <v>42</v>
      </c>
      <c r="I15" s="17" t="s">
        <v>42</v>
      </c>
      <c r="J15" s="17" t="s">
        <v>42</v>
      </c>
      <c r="K15" s="18" t="s">
        <v>4</v>
      </c>
      <c r="L15" s="19" t="s">
        <v>4</v>
      </c>
      <c r="M15" s="20" t="s">
        <v>4</v>
      </c>
      <c r="N15" s="18" t="s">
        <v>4</v>
      </c>
    </row>
    <row r="16" spans="1:15" ht="14.25" customHeight="1">
      <c r="A16" s="21" t="s">
        <v>44</v>
      </c>
      <c r="B16" s="22">
        <v>4.8</v>
      </c>
      <c r="C16" s="23">
        <f t="shared" ref="C16:C27" si="0">F$4/(24*60*60)</f>
        <v>1.736111111111111E-3</v>
      </c>
      <c r="D16" s="27">
        <f>F$6</f>
        <v>0.13400000000000001</v>
      </c>
      <c r="E16" s="25">
        <v>1</v>
      </c>
      <c r="F16" s="30">
        <f>B16*E16</f>
        <v>4.8</v>
      </c>
      <c r="G16" s="50">
        <v>0.15</v>
      </c>
      <c r="H16" s="22">
        <f>F16*C16/D16</f>
        <v>6.2189054726368154E-2</v>
      </c>
      <c r="I16" s="48">
        <f>((F16*C16)+(G16*D16))/(C16+D16)</f>
        <v>0.20947508441624882</v>
      </c>
      <c r="J16" s="25">
        <v>0.6</v>
      </c>
      <c r="K16" s="40">
        <f>F16/J16</f>
        <v>8</v>
      </c>
      <c r="L16" s="41">
        <f>H16/J16</f>
        <v>0.10364842454394693</v>
      </c>
      <c r="M16" s="85">
        <f>(I16-G16)/J16</f>
        <v>9.9125140693748046E-2</v>
      </c>
      <c r="N16" s="28">
        <f t="shared" ref="N16:N17" si="1">J16-I16</f>
        <v>0.39052491558375113</v>
      </c>
      <c r="O16" s="29" t="s">
        <v>4</v>
      </c>
    </row>
    <row r="17" spans="1:19" ht="14.25" customHeight="1">
      <c r="A17" s="21" t="s">
        <v>45</v>
      </c>
      <c r="B17" s="30">
        <v>39</v>
      </c>
      <c r="C17" s="23">
        <f t="shared" si="0"/>
        <v>1.736111111111111E-3</v>
      </c>
      <c r="D17" s="27">
        <f t="shared" ref="D17:D19" si="2">F$6</f>
        <v>0.13400000000000001</v>
      </c>
      <c r="E17" s="25">
        <v>1</v>
      </c>
      <c r="F17" s="30">
        <f t="shared" ref="F17:F19" si="3">B17*E17</f>
        <v>39</v>
      </c>
      <c r="G17" s="66">
        <f t="shared" ref="G17:G24" si="4">J17/10</f>
        <v>0.5</v>
      </c>
      <c r="H17" s="22">
        <f t="shared" ref="H17:H44" si="5">F17*C17/D17</f>
        <v>0.50528606965174128</v>
      </c>
      <c r="I17" s="48">
        <f t="shared" ref="I17:I44" si="6">((F17*C17)+(G17*D17))/(C17+D17)</f>
        <v>0.99242811828507105</v>
      </c>
      <c r="J17" s="25">
        <v>5</v>
      </c>
      <c r="K17" s="57">
        <f t="shared" ref="K17:K19" si="7">F17/J17</f>
        <v>7.8</v>
      </c>
      <c r="L17" s="58">
        <f t="shared" ref="L17:L19" si="8">H17/J17</f>
        <v>0.10105721393034825</v>
      </c>
      <c r="M17" s="85">
        <f t="shared" ref="M17:M19" si="9">(I17-G17)/J17</f>
        <v>9.8485623657014215E-2</v>
      </c>
      <c r="N17" s="28">
        <f t="shared" si="1"/>
        <v>4.0075718817149291</v>
      </c>
    </row>
    <row r="18" spans="1:19" ht="14.25" customHeight="1">
      <c r="A18" s="21" t="s">
        <v>46</v>
      </c>
      <c r="B18" s="30">
        <v>1970</v>
      </c>
      <c r="C18" s="23">
        <f t="shared" si="0"/>
        <v>1.736111111111111E-3</v>
      </c>
      <c r="D18" s="27">
        <f t="shared" si="2"/>
        <v>0.13400000000000001</v>
      </c>
      <c r="E18" s="25">
        <v>1</v>
      </c>
      <c r="F18" s="30">
        <f t="shared" si="3"/>
        <v>1970</v>
      </c>
      <c r="G18" s="95">
        <v>29</v>
      </c>
      <c r="H18" s="92">
        <f t="shared" si="5"/>
        <v>25.52342454394693</v>
      </c>
      <c r="I18" s="92">
        <f t="shared" si="6"/>
        <v>53.826051366008386</v>
      </c>
      <c r="J18" s="30">
        <v>250</v>
      </c>
      <c r="K18" s="40">
        <f t="shared" si="7"/>
        <v>7.88</v>
      </c>
      <c r="L18" s="41">
        <f t="shared" si="8"/>
        <v>0.10209369817578773</v>
      </c>
      <c r="M18" s="96">
        <f t="shared" si="9"/>
        <v>9.930420546403354E-2</v>
      </c>
      <c r="N18" s="93">
        <f>J18-I18</f>
        <v>196.17394863399161</v>
      </c>
    </row>
    <row r="19" spans="1:19" ht="14.25" customHeight="1">
      <c r="A19" s="21" t="s">
        <v>47</v>
      </c>
      <c r="B19" s="30">
        <v>3150</v>
      </c>
      <c r="C19" s="23">
        <f t="shared" si="0"/>
        <v>1.736111111111111E-3</v>
      </c>
      <c r="D19" s="27">
        <f t="shared" si="2"/>
        <v>0.13400000000000001</v>
      </c>
      <c r="E19" s="25">
        <v>1</v>
      </c>
      <c r="F19" s="30">
        <f t="shared" si="3"/>
        <v>3150</v>
      </c>
      <c r="G19" s="68">
        <f t="shared" si="4"/>
        <v>40</v>
      </c>
      <c r="H19" s="92">
        <f t="shared" si="5"/>
        <v>40.811567164179102</v>
      </c>
      <c r="I19" s="92">
        <f t="shared" si="6"/>
        <v>79.777959684845996</v>
      </c>
      <c r="J19" s="30">
        <v>400</v>
      </c>
      <c r="K19" s="40">
        <f t="shared" si="7"/>
        <v>7.875</v>
      </c>
      <c r="L19" s="41">
        <f t="shared" si="8"/>
        <v>0.10202891791044776</v>
      </c>
      <c r="M19" s="85">
        <f t="shared" si="9"/>
        <v>9.9444899212114996E-2</v>
      </c>
      <c r="N19" s="93">
        <f>J19-I19</f>
        <v>320.222040315154</v>
      </c>
    </row>
    <row r="20" spans="1:19" ht="14.25" customHeight="1">
      <c r="A20" s="31" t="s">
        <v>48</v>
      </c>
      <c r="B20" s="16" t="s">
        <v>42</v>
      </c>
      <c r="C20" s="17" t="s">
        <v>2</v>
      </c>
      <c r="D20" s="17" t="s">
        <v>2</v>
      </c>
      <c r="E20" s="17" t="s">
        <v>43</v>
      </c>
      <c r="F20" s="17" t="s">
        <v>42</v>
      </c>
      <c r="G20" s="16" t="s">
        <v>42</v>
      </c>
      <c r="H20" s="17" t="s">
        <v>42</v>
      </c>
      <c r="I20" s="17" t="s">
        <v>42</v>
      </c>
      <c r="J20" s="17" t="s">
        <v>42</v>
      </c>
      <c r="K20" s="42"/>
      <c r="L20" s="42"/>
      <c r="M20" s="42"/>
      <c r="N20" s="32"/>
      <c r="S20" s="33"/>
    </row>
    <row r="21" spans="1:19" ht="14.25" customHeight="1">
      <c r="A21" s="21" t="s">
        <v>49</v>
      </c>
      <c r="B21" s="25" t="s">
        <v>50</v>
      </c>
      <c r="C21" s="23">
        <f t="shared" ref="C21" si="10">F$4/(24*60*60)</f>
        <v>1.736111111111111E-3</v>
      </c>
      <c r="D21" s="27">
        <f t="shared" ref="D21" si="11">F$6</f>
        <v>0.13400000000000001</v>
      </c>
      <c r="E21" s="25">
        <v>1</v>
      </c>
      <c r="F21" s="25" t="s">
        <v>50</v>
      </c>
      <c r="G21" s="25" t="s">
        <v>50</v>
      </c>
      <c r="H21" s="25" t="s">
        <v>50</v>
      </c>
      <c r="I21" s="25" t="s">
        <v>50</v>
      </c>
      <c r="J21" s="25" t="s">
        <v>50</v>
      </c>
      <c r="K21" s="25" t="s">
        <v>50</v>
      </c>
      <c r="L21" s="25" t="s">
        <v>50</v>
      </c>
      <c r="M21" s="58" t="s">
        <v>50</v>
      </c>
      <c r="N21" s="25" t="s">
        <v>50</v>
      </c>
      <c r="P21" s="2" t="s">
        <v>51</v>
      </c>
      <c r="S21" s="33"/>
    </row>
    <row r="22" spans="1:19" ht="14.25" customHeight="1">
      <c r="A22" s="21" t="s">
        <v>52</v>
      </c>
      <c r="B22" s="62">
        <v>1.9E-3</v>
      </c>
      <c r="C22" s="23">
        <f t="shared" si="0"/>
        <v>1.736111111111111E-3</v>
      </c>
      <c r="D22" s="27">
        <f t="shared" ref="D22:D27" si="12">F$6</f>
        <v>0.13400000000000001</v>
      </c>
      <c r="E22" s="25">
        <v>1</v>
      </c>
      <c r="F22" s="27">
        <f t="shared" ref="F22:F27" si="13">B22*E22</f>
        <v>1.9E-3</v>
      </c>
      <c r="G22" s="69">
        <f t="shared" si="4"/>
        <v>2.5000000000000001E-5</v>
      </c>
      <c r="H22" s="72">
        <f t="shared" si="5"/>
        <v>2.4616500829187393E-5</v>
      </c>
      <c r="I22" s="72">
        <f t="shared" si="6"/>
        <v>4.8981888877519703E-5</v>
      </c>
      <c r="J22" s="25">
        <v>2.5000000000000001E-4</v>
      </c>
      <c r="K22" s="40">
        <f t="shared" ref="K22:K44" si="14">F22/J22</f>
        <v>7.6</v>
      </c>
      <c r="L22" s="41">
        <f t="shared" ref="L22:L44" si="15">H22/J22</f>
        <v>9.8466003316749567E-2</v>
      </c>
      <c r="M22" s="85">
        <f t="shared" ref="M22:M27" si="16">(I22-G22)/J22</f>
        <v>9.592755551007881E-2</v>
      </c>
      <c r="N22" s="91">
        <f t="shared" ref="N22:N27" si="17">J22-I22</f>
        <v>2.010181111224803E-4</v>
      </c>
      <c r="S22" s="33"/>
    </row>
    <row r="23" spans="1:19" ht="14.25" customHeight="1">
      <c r="A23" s="21" t="s">
        <v>53</v>
      </c>
      <c r="B23" s="27">
        <v>3.6999999999999998E-2</v>
      </c>
      <c r="C23" s="23">
        <f t="shared" si="0"/>
        <v>1.736111111111111E-3</v>
      </c>
      <c r="D23" s="27">
        <f t="shared" si="12"/>
        <v>0.13400000000000001</v>
      </c>
      <c r="E23" s="25">
        <v>1</v>
      </c>
      <c r="F23" s="27">
        <f t="shared" si="13"/>
        <v>3.6999999999999998E-2</v>
      </c>
      <c r="G23" s="65">
        <f t="shared" si="4"/>
        <v>4.7000000000000004E-4</v>
      </c>
      <c r="H23" s="62">
        <f t="shared" si="5"/>
        <v>4.7937396351575444E-4</v>
      </c>
      <c r="I23" s="62">
        <f t="shared" si="6"/>
        <v>9.3723114703775715E-4</v>
      </c>
      <c r="J23" s="25">
        <v>4.7000000000000002E-3</v>
      </c>
      <c r="K23" s="40">
        <f t="shared" si="14"/>
        <v>7.872340425531914</v>
      </c>
      <c r="L23" s="41">
        <f t="shared" si="15"/>
        <v>0.10199446032250094</v>
      </c>
      <c r="M23" s="85">
        <f t="shared" si="16"/>
        <v>9.9410882348458948E-2</v>
      </c>
      <c r="N23" s="88">
        <f t="shared" si="17"/>
        <v>3.762768852962243E-3</v>
      </c>
      <c r="S23" s="33"/>
    </row>
    <row r="24" spans="1:19" ht="14.25" customHeight="1">
      <c r="A24" s="21" t="s">
        <v>54</v>
      </c>
      <c r="B24" s="27">
        <v>0.19</v>
      </c>
      <c r="C24" s="23">
        <f t="shared" si="0"/>
        <v>1.736111111111111E-3</v>
      </c>
      <c r="D24" s="27">
        <f t="shared" si="12"/>
        <v>0.13400000000000001</v>
      </c>
      <c r="E24" s="25">
        <v>1</v>
      </c>
      <c r="F24" s="27">
        <f t="shared" si="13"/>
        <v>0.19</v>
      </c>
      <c r="G24" s="65">
        <f t="shared" si="4"/>
        <v>2.4199999999999998E-3</v>
      </c>
      <c r="H24" s="62">
        <f t="shared" si="5"/>
        <v>2.4616500829187397E-3</v>
      </c>
      <c r="I24" s="62">
        <f t="shared" si="6"/>
        <v>4.8192121150107438E-3</v>
      </c>
      <c r="J24" s="73">
        <v>2.4199999999999999E-2</v>
      </c>
      <c r="K24" s="40">
        <f t="shared" si="14"/>
        <v>7.8512396694214877</v>
      </c>
      <c r="L24" s="41">
        <f t="shared" si="15"/>
        <v>0.10172107780655949</v>
      </c>
      <c r="M24" s="85">
        <f t="shared" si="16"/>
        <v>9.9140996488047278E-2</v>
      </c>
      <c r="N24" s="88">
        <f t="shared" si="17"/>
        <v>1.9380787884989256E-2</v>
      </c>
      <c r="S24" s="33"/>
    </row>
    <row r="25" spans="1:19" ht="14.25" customHeight="1">
      <c r="A25" s="21" t="s">
        <v>55</v>
      </c>
      <c r="B25" s="27">
        <v>0.113</v>
      </c>
      <c r="C25" s="23">
        <f t="shared" si="0"/>
        <v>1.736111111111111E-3</v>
      </c>
      <c r="D25" s="27">
        <f t="shared" si="12"/>
        <v>0.13400000000000001</v>
      </c>
      <c r="E25" s="25">
        <v>1</v>
      </c>
      <c r="F25" s="27">
        <f t="shared" si="13"/>
        <v>0.113</v>
      </c>
      <c r="G25" s="49">
        <v>9.7000000000000005E-4</v>
      </c>
      <c r="H25" s="62">
        <f t="shared" si="5"/>
        <v>1.4640339966832505E-3</v>
      </c>
      <c r="I25" s="62">
        <f t="shared" si="6"/>
        <v>2.4029018725058838E-3</v>
      </c>
      <c r="J25" s="73">
        <v>1.4420000000000001E-2</v>
      </c>
      <c r="K25" s="40">
        <f t="shared" si="14"/>
        <v>7.8363384188626908</v>
      </c>
      <c r="L25" s="41">
        <f t="shared" si="15"/>
        <v>0.10152801641354026</v>
      </c>
      <c r="M25" s="85">
        <f t="shared" si="16"/>
        <v>9.9369061893611915E-2</v>
      </c>
      <c r="N25" s="88">
        <f t="shared" si="17"/>
        <v>1.2017098127494116E-2</v>
      </c>
      <c r="S25" s="33"/>
    </row>
    <row r="26" spans="1:19" ht="14.25" customHeight="1">
      <c r="A26" s="21" t="s">
        <v>56</v>
      </c>
      <c r="B26" s="27">
        <v>5.8000000000000003E-2</v>
      </c>
      <c r="C26" s="23">
        <f t="shared" si="0"/>
        <v>1.736111111111111E-3</v>
      </c>
      <c r="D26" s="27">
        <f t="shared" si="12"/>
        <v>0.13400000000000001</v>
      </c>
      <c r="E26" s="25">
        <v>1</v>
      </c>
      <c r="F26" s="27">
        <f t="shared" si="13"/>
        <v>5.8000000000000003E-2</v>
      </c>
      <c r="G26" s="49">
        <v>1.2999999999999999E-4</v>
      </c>
      <c r="H26" s="62">
        <f t="shared" si="5"/>
        <v>7.514510779436152E-4</v>
      </c>
      <c r="I26" s="62">
        <f t="shared" si="6"/>
        <v>8.7017701831576782E-4</v>
      </c>
      <c r="J26" s="73">
        <v>7.4400000000000004E-3</v>
      </c>
      <c r="K26" s="40">
        <f t="shared" si="14"/>
        <v>7.795698924731183</v>
      </c>
      <c r="L26" s="41">
        <f t="shared" si="15"/>
        <v>0.10100148897091601</v>
      </c>
      <c r="M26" s="85">
        <f t="shared" si="16"/>
        <v>9.9486158375775235E-2</v>
      </c>
      <c r="N26" s="88">
        <f t="shared" si="17"/>
        <v>6.5698229816842325E-3</v>
      </c>
      <c r="S26" s="33"/>
    </row>
    <row r="27" spans="1:19" ht="14.25" customHeight="1">
      <c r="A27" s="21" t="s">
        <v>57</v>
      </c>
      <c r="B27" s="27">
        <v>0.254</v>
      </c>
      <c r="C27" s="23">
        <f t="shared" si="0"/>
        <v>1.736111111111111E-3</v>
      </c>
      <c r="D27" s="27">
        <f t="shared" si="12"/>
        <v>0.13400000000000001</v>
      </c>
      <c r="E27" s="25">
        <v>1</v>
      </c>
      <c r="F27" s="27">
        <f t="shared" si="13"/>
        <v>0.254</v>
      </c>
      <c r="G27" s="49">
        <v>4.1999999999999997E-3</v>
      </c>
      <c r="H27" s="62">
        <f t="shared" si="5"/>
        <v>3.2908374792703149E-3</v>
      </c>
      <c r="I27" s="62">
        <f t="shared" si="6"/>
        <v>7.3950271155223575E-3</v>
      </c>
      <c r="J27" s="73">
        <v>3.2190000000000003E-2</v>
      </c>
      <c r="K27" s="40">
        <f t="shared" si="14"/>
        <v>7.8906492699596145</v>
      </c>
      <c r="L27" s="41">
        <f t="shared" si="15"/>
        <v>0.10223167068251987</v>
      </c>
      <c r="M27" s="85">
        <f t="shared" si="16"/>
        <v>9.9255269199203397E-2</v>
      </c>
      <c r="N27" s="88">
        <f t="shared" si="17"/>
        <v>2.4794972884477646E-2</v>
      </c>
      <c r="S27" s="33"/>
    </row>
    <row r="28" spans="1:19" ht="14.25" hidden="1" customHeight="1">
      <c r="A28" s="31" t="s">
        <v>58</v>
      </c>
      <c r="B28" s="35" t="s">
        <v>59</v>
      </c>
      <c r="C28" s="36"/>
      <c r="D28" s="36"/>
      <c r="E28" s="37"/>
      <c r="F28" s="35" t="s">
        <v>59</v>
      </c>
      <c r="G28" s="75" t="s">
        <v>59</v>
      </c>
      <c r="H28" s="34" t="e">
        <f t="shared" si="5"/>
        <v>#VALUE!</v>
      </c>
      <c r="I28" s="26" t="e">
        <f t="shared" si="6"/>
        <v>#VALUE!</v>
      </c>
      <c r="J28" s="74" t="s">
        <v>59</v>
      </c>
      <c r="K28" s="40" t="e">
        <f t="shared" si="14"/>
        <v>#VALUE!</v>
      </c>
      <c r="L28" s="41" t="e">
        <f t="shared" si="15"/>
        <v>#VALUE!</v>
      </c>
      <c r="M28" s="86" t="s">
        <v>4</v>
      </c>
      <c r="N28" s="89" t="s">
        <v>4</v>
      </c>
    </row>
    <row r="29" spans="1:19" ht="14.25" hidden="1" customHeight="1">
      <c r="A29" s="21" t="s">
        <v>60</v>
      </c>
      <c r="B29" s="22">
        <v>0.4</v>
      </c>
      <c r="C29" s="23">
        <f t="shared" ref="C29:C34" si="18">F$4/(24*60*60)</f>
        <v>1.736111111111111E-3</v>
      </c>
      <c r="D29" s="24">
        <f t="shared" ref="D29:D34" si="19">F$6</f>
        <v>0.13400000000000001</v>
      </c>
      <c r="E29" s="25">
        <v>1</v>
      </c>
      <c r="F29" s="25">
        <f>B29*E29</f>
        <v>0.4</v>
      </c>
      <c r="G29" s="23">
        <v>0.02</v>
      </c>
      <c r="H29" s="34">
        <f t="shared" si="5"/>
        <v>5.1824212271973464E-3</v>
      </c>
      <c r="I29" s="26">
        <f t="shared" si="6"/>
        <v>2.4860329479177327E-2</v>
      </c>
      <c r="J29" s="23">
        <v>18</v>
      </c>
      <c r="K29" s="40">
        <f t="shared" si="14"/>
        <v>2.2222222222222223E-2</v>
      </c>
      <c r="L29" s="41">
        <f t="shared" si="15"/>
        <v>2.8791229039985258E-4</v>
      </c>
      <c r="M29" s="41" t="s">
        <v>61</v>
      </c>
      <c r="N29" s="26" t="s">
        <v>61</v>
      </c>
    </row>
    <row r="30" spans="1:19" ht="14.25" hidden="1" customHeight="1">
      <c r="A30" s="21" t="s">
        <v>62</v>
      </c>
      <c r="B30" s="24">
        <v>0.02</v>
      </c>
      <c r="C30" s="23">
        <f t="shared" si="18"/>
        <v>1.736111111111111E-3</v>
      </c>
      <c r="D30" s="24">
        <f t="shared" si="19"/>
        <v>0.13400000000000001</v>
      </c>
      <c r="E30" s="25">
        <v>1</v>
      </c>
      <c r="F30" s="25">
        <f>B30*E30</f>
        <v>0.02</v>
      </c>
      <c r="G30" s="23">
        <v>0.02</v>
      </c>
      <c r="H30" s="34">
        <f t="shared" si="5"/>
        <v>2.5912106135986729E-4</v>
      </c>
      <c r="I30" s="26">
        <f t="shared" si="6"/>
        <v>0.02</v>
      </c>
      <c r="J30" s="23">
        <v>18</v>
      </c>
      <c r="K30" s="40">
        <f t="shared" si="14"/>
        <v>1.1111111111111111E-3</v>
      </c>
      <c r="L30" s="41">
        <f t="shared" si="15"/>
        <v>1.4395614519992627E-5</v>
      </c>
      <c r="M30" s="41" t="s">
        <v>61</v>
      </c>
      <c r="N30" s="26" t="s">
        <v>61</v>
      </c>
    </row>
    <row r="31" spans="1:19" ht="14.25" hidden="1" customHeight="1">
      <c r="A31" s="21" t="s">
        <v>63</v>
      </c>
      <c r="B31" s="24">
        <v>0.02</v>
      </c>
      <c r="C31" s="23">
        <f t="shared" si="18"/>
        <v>1.736111111111111E-3</v>
      </c>
      <c r="D31" s="24">
        <f t="shared" si="19"/>
        <v>0.13400000000000001</v>
      </c>
      <c r="E31" s="25">
        <v>1</v>
      </c>
      <c r="F31" s="25">
        <f>B31*E31</f>
        <v>0.02</v>
      </c>
      <c r="G31" s="23">
        <v>0.02</v>
      </c>
      <c r="H31" s="34">
        <f t="shared" si="5"/>
        <v>2.5912106135986729E-4</v>
      </c>
      <c r="I31" s="26">
        <f t="shared" si="6"/>
        <v>0.02</v>
      </c>
      <c r="J31" s="23">
        <v>10</v>
      </c>
      <c r="K31" s="40">
        <f t="shared" si="14"/>
        <v>2E-3</v>
      </c>
      <c r="L31" s="41">
        <f t="shared" si="15"/>
        <v>2.591210613598673E-5</v>
      </c>
      <c r="M31" s="41" t="s">
        <v>61</v>
      </c>
      <c r="N31" s="26" t="s">
        <v>61</v>
      </c>
    </row>
    <row r="32" spans="1:19" ht="14.25" hidden="1" customHeight="1">
      <c r="A32" s="21" t="s">
        <v>64</v>
      </c>
      <c r="B32" s="30">
        <v>1</v>
      </c>
      <c r="C32" s="23">
        <f t="shared" si="18"/>
        <v>1.736111111111111E-3</v>
      </c>
      <c r="D32" s="24">
        <f t="shared" si="19"/>
        <v>0.13400000000000001</v>
      </c>
      <c r="E32" s="25">
        <v>1</v>
      </c>
      <c r="F32" s="25">
        <f>B32*E32</f>
        <v>1</v>
      </c>
      <c r="G32" s="23">
        <v>1</v>
      </c>
      <c r="H32" s="34">
        <f t="shared" si="5"/>
        <v>1.2956053067993365E-2</v>
      </c>
      <c r="I32" s="26">
        <f t="shared" si="6"/>
        <v>1</v>
      </c>
      <c r="J32" s="23">
        <v>100</v>
      </c>
      <c r="K32" s="40">
        <f t="shared" si="14"/>
        <v>0.01</v>
      </c>
      <c r="L32" s="41">
        <f t="shared" si="15"/>
        <v>1.2956053067993364E-4</v>
      </c>
      <c r="M32" s="41" t="s">
        <v>61</v>
      </c>
      <c r="N32" s="26" t="s">
        <v>61</v>
      </c>
    </row>
    <row r="33" spans="1:14" ht="14.25" hidden="1" customHeight="1">
      <c r="A33" s="21" t="s">
        <v>65</v>
      </c>
      <c r="B33" s="30">
        <v>1</v>
      </c>
      <c r="C33" s="23">
        <f t="shared" si="18"/>
        <v>1.736111111111111E-3</v>
      </c>
      <c r="D33" s="24">
        <f t="shared" si="19"/>
        <v>0.13400000000000001</v>
      </c>
      <c r="E33" s="25">
        <v>1</v>
      </c>
      <c r="F33" s="25">
        <f>B33*E33</f>
        <v>1</v>
      </c>
      <c r="G33" s="23">
        <v>1</v>
      </c>
      <c r="H33" s="34">
        <f t="shared" si="5"/>
        <v>1.2956053067993365E-2</v>
      </c>
      <c r="I33" s="26">
        <f t="shared" si="6"/>
        <v>1</v>
      </c>
      <c r="J33" s="23">
        <v>100</v>
      </c>
      <c r="K33" s="40">
        <f t="shared" si="14"/>
        <v>0.01</v>
      </c>
      <c r="L33" s="41">
        <f t="shared" si="15"/>
        <v>1.2956053067993364E-4</v>
      </c>
      <c r="M33" s="41" t="s">
        <v>61</v>
      </c>
      <c r="N33" s="26" t="s">
        <v>61</v>
      </c>
    </row>
    <row r="34" spans="1:14" ht="14.25" hidden="1" customHeight="1">
      <c r="A34" s="21" t="s">
        <v>66</v>
      </c>
      <c r="B34" s="24">
        <v>0.02</v>
      </c>
      <c r="C34" s="23">
        <f t="shared" si="18"/>
        <v>1.736111111111111E-3</v>
      </c>
      <c r="D34" s="24">
        <f t="shared" si="19"/>
        <v>0.13400000000000001</v>
      </c>
      <c r="E34" s="25">
        <v>1</v>
      </c>
      <c r="F34" s="25">
        <f t="shared" ref="F34" si="20">B34*E34</f>
        <v>0.02</v>
      </c>
      <c r="G34" s="23">
        <v>0.02</v>
      </c>
      <c r="H34" s="34">
        <f t="shared" si="5"/>
        <v>2.5912106135986729E-4</v>
      </c>
      <c r="I34" s="26">
        <f t="shared" si="6"/>
        <v>0.02</v>
      </c>
      <c r="J34" s="23">
        <v>0.5</v>
      </c>
      <c r="K34" s="40">
        <f t="shared" si="14"/>
        <v>0.04</v>
      </c>
      <c r="L34" s="41">
        <f t="shared" si="15"/>
        <v>5.1824212271973458E-4</v>
      </c>
      <c r="M34" s="41" t="s">
        <v>61</v>
      </c>
      <c r="N34" s="26" t="s">
        <v>61</v>
      </c>
    </row>
    <row r="35" spans="1:14" ht="14.25" hidden="1" customHeight="1">
      <c r="A35" s="31" t="s">
        <v>67</v>
      </c>
      <c r="B35" s="35" t="s">
        <v>59</v>
      </c>
      <c r="C35" s="36"/>
      <c r="D35" s="36"/>
      <c r="E35" s="37"/>
      <c r="F35" s="35" t="s">
        <v>59</v>
      </c>
      <c r="G35" s="75" t="s">
        <v>59</v>
      </c>
      <c r="H35" s="34" t="e">
        <f t="shared" si="5"/>
        <v>#VALUE!</v>
      </c>
      <c r="I35" s="26" t="e">
        <f t="shared" si="6"/>
        <v>#VALUE!</v>
      </c>
      <c r="J35" s="74" t="s">
        <v>59</v>
      </c>
      <c r="K35" s="40" t="e">
        <f t="shared" si="14"/>
        <v>#VALUE!</v>
      </c>
      <c r="L35" s="41" t="e">
        <f t="shared" si="15"/>
        <v>#VALUE!</v>
      </c>
      <c r="M35" s="86" t="s">
        <v>4</v>
      </c>
      <c r="N35" s="89" t="s">
        <v>4</v>
      </c>
    </row>
    <row r="36" spans="1:14" ht="14.25" hidden="1" customHeight="1">
      <c r="A36" s="21" t="s">
        <v>68</v>
      </c>
      <c r="B36" s="30">
        <v>1</v>
      </c>
      <c r="C36" s="23">
        <f t="shared" ref="C36:C46" si="21">F$4/(24*60*60)</f>
        <v>1.736111111111111E-3</v>
      </c>
      <c r="D36" s="24">
        <f>F$6</f>
        <v>0.13400000000000001</v>
      </c>
      <c r="E36" s="25">
        <v>1</v>
      </c>
      <c r="F36" s="25">
        <f t="shared" ref="F36:F46" si="22">B36*E36</f>
        <v>1</v>
      </c>
      <c r="G36" s="23">
        <v>1</v>
      </c>
      <c r="H36" s="34">
        <f t="shared" si="5"/>
        <v>1.2956053067993365E-2</v>
      </c>
      <c r="I36" s="26">
        <f t="shared" si="6"/>
        <v>1</v>
      </c>
      <c r="J36" s="23">
        <v>10</v>
      </c>
      <c r="K36" s="40">
        <f t="shared" si="14"/>
        <v>0.1</v>
      </c>
      <c r="L36" s="41">
        <f t="shared" si="15"/>
        <v>1.2956053067993364E-3</v>
      </c>
      <c r="M36" s="41" t="s">
        <v>61</v>
      </c>
      <c r="N36" s="26" t="s">
        <v>61</v>
      </c>
    </row>
    <row r="37" spans="1:14" ht="14.25" hidden="1" customHeight="1">
      <c r="A37" s="21" t="s">
        <v>69</v>
      </c>
      <c r="B37" s="30">
        <v>1</v>
      </c>
      <c r="C37" s="23">
        <f t="shared" si="21"/>
        <v>1.736111111111111E-3</v>
      </c>
      <c r="D37" s="24">
        <f>F$6</f>
        <v>0.13400000000000001</v>
      </c>
      <c r="E37" s="25">
        <v>1</v>
      </c>
      <c r="F37" s="25">
        <f t="shared" si="22"/>
        <v>1</v>
      </c>
      <c r="G37" s="23">
        <v>1</v>
      </c>
      <c r="H37" s="34">
        <f t="shared" si="5"/>
        <v>1.2956053067993365E-2</v>
      </c>
      <c r="I37" s="26">
        <f t="shared" si="6"/>
        <v>1</v>
      </c>
      <c r="J37" s="23">
        <v>30</v>
      </c>
      <c r="K37" s="40">
        <f t="shared" si="14"/>
        <v>3.3333333333333333E-2</v>
      </c>
      <c r="L37" s="41">
        <f t="shared" si="15"/>
        <v>4.3186843559977881E-4</v>
      </c>
      <c r="M37" s="41" t="s">
        <v>61</v>
      </c>
      <c r="N37" s="26" t="s">
        <v>61</v>
      </c>
    </row>
    <row r="38" spans="1:14" ht="14.25" hidden="1" customHeight="1">
      <c r="A38" s="21" t="s">
        <v>70</v>
      </c>
      <c r="B38" s="30">
        <v>1</v>
      </c>
      <c r="C38" s="23">
        <f t="shared" si="21"/>
        <v>1.736111111111111E-3</v>
      </c>
      <c r="D38" s="24">
        <f>F$6</f>
        <v>0.13400000000000001</v>
      </c>
      <c r="E38" s="25">
        <v>1</v>
      </c>
      <c r="F38" s="25">
        <f t="shared" si="22"/>
        <v>1</v>
      </c>
      <c r="G38" s="23">
        <v>1</v>
      </c>
      <c r="H38" s="34">
        <f t="shared" si="5"/>
        <v>1.2956053067993365E-2</v>
      </c>
      <c r="I38" s="26">
        <f t="shared" si="6"/>
        <v>1</v>
      </c>
      <c r="J38" s="23">
        <v>74</v>
      </c>
      <c r="K38" s="40">
        <f t="shared" si="14"/>
        <v>1.3513513513513514E-2</v>
      </c>
      <c r="L38" s="41">
        <f t="shared" si="15"/>
        <v>1.7508179821612655E-4</v>
      </c>
      <c r="M38" s="41" t="s">
        <v>61</v>
      </c>
      <c r="N38" s="26" t="s">
        <v>61</v>
      </c>
    </row>
    <row r="39" spans="1:14" ht="14.25" hidden="1" customHeight="1">
      <c r="A39" s="21" t="s">
        <v>71</v>
      </c>
      <c r="B39" s="30">
        <v>1</v>
      </c>
      <c r="C39" s="23">
        <f t="shared" si="21"/>
        <v>1.736111111111111E-3</v>
      </c>
      <c r="D39" s="24">
        <f t="shared" ref="D39:D41" si="23">F$6</f>
        <v>0.13400000000000001</v>
      </c>
      <c r="E39" s="25">
        <v>1</v>
      </c>
      <c r="F39" s="25">
        <f t="shared" si="22"/>
        <v>1</v>
      </c>
      <c r="G39" s="23">
        <v>1</v>
      </c>
      <c r="H39" s="34">
        <f t="shared" si="5"/>
        <v>1.2956053067993365E-2</v>
      </c>
      <c r="I39" s="26">
        <f t="shared" si="6"/>
        <v>1</v>
      </c>
      <c r="J39" s="23">
        <v>74</v>
      </c>
      <c r="K39" s="40">
        <f t="shared" si="14"/>
        <v>1.3513513513513514E-2</v>
      </c>
      <c r="L39" s="41">
        <f t="shared" si="15"/>
        <v>1.7508179821612655E-4</v>
      </c>
      <c r="M39" s="41" t="s">
        <v>61</v>
      </c>
      <c r="N39" s="26" t="s">
        <v>61</v>
      </c>
    </row>
    <row r="40" spans="1:14" ht="14.25" hidden="1" customHeight="1">
      <c r="A40" s="21" t="s">
        <v>72</v>
      </c>
      <c r="B40" s="30">
        <v>1</v>
      </c>
      <c r="C40" s="23">
        <f t="shared" si="21"/>
        <v>1.736111111111111E-3</v>
      </c>
      <c r="D40" s="24">
        <f t="shared" si="23"/>
        <v>0.13400000000000001</v>
      </c>
      <c r="E40" s="25">
        <v>1</v>
      </c>
      <c r="F40" s="25">
        <f t="shared" si="22"/>
        <v>1</v>
      </c>
      <c r="G40" s="23">
        <v>1</v>
      </c>
      <c r="H40" s="34">
        <f t="shared" si="5"/>
        <v>1.2956053067993365E-2</v>
      </c>
      <c r="I40" s="26">
        <f t="shared" si="6"/>
        <v>1</v>
      </c>
      <c r="J40" s="23">
        <v>30</v>
      </c>
      <c r="K40" s="40">
        <f t="shared" si="14"/>
        <v>3.3333333333333333E-2</v>
      </c>
      <c r="L40" s="41">
        <f t="shared" si="15"/>
        <v>4.3186843559977881E-4</v>
      </c>
      <c r="M40" s="41" t="s">
        <v>61</v>
      </c>
      <c r="N40" s="26" t="s">
        <v>61</v>
      </c>
    </row>
    <row r="41" spans="1:14" ht="14.25" hidden="1" customHeight="1">
      <c r="A41" s="21" t="s">
        <v>73</v>
      </c>
      <c r="B41" s="30">
        <v>1</v>
      </c>
      <c r="C41" s="23">
        <f t="shared" si="21"/>
        <v>1.736111111111111E-3</v>
      </c>
      <c r="D41" s="24">
        <f t="shared" si="23"/>
        <v>0.13400000000000001</v>
      </c>
      <c r="E41" s="25">
        <v>1</v>
      </c>
      <c r="F41" s="25">
        <f t="shared" si="22"/>
        <v>1</v>
      </c>
      <c r="G41" s="23">
        <v>1</v>
      </c>
      <c r="H41" s="34">
        <f t="shared" si="5"/>
        <v>1.2956053067993365E-2</v>
      </c>
      <c r="I41" s="26">
        <f t="shared" si="6"/>
        <v>1</v>
      </c>
      <c r="J41" s="23">
        <v>30</v>
      </c>
      <c r="K41" s="40">
        <f t="shared" si="14"/>
        <v>3.3333333333333333E-2</v>
      </c>
      <c r="L41" s="41">
        <f t="shared" si="15"/>
        <v>4.3186843559977881E-4</v>
      </c>
      <c r="M41" s="41" t="s">
        <v>61</v>
      </c>
      <c r="N41" s="26" t="s">
        <v>61</v>
      </c>
    </row>
    <row r="42" spans="1:14" ht="14.25" hidden="1" customHeight="1">
      <c r="A42" s="21" t="s">
        <v>74</v>
      </c>
      <c r="B42" s="30">
        <v>1</v>
      </c>
      <c r="C42" s="23">
        <f t="shared" si="21"/>
        <v>1.736111111111111E-3</v>
      </c>
      <c r="D42" s="24">
        <f>F$6</f>
        <v>0.13400000000000001</v>
      </c>
      <c r="E42" s="25">
        <v>1</v>
      </c>
      <c r="F42" s="25">
        <f t="shared" si="22"/>
        <v>1</v>
      </c>
      <c r="G42" s="23">
        <v>1</v>
      </c>
      <c r="H42" s="34">
        <f t="shared" si="5"/>
        <v>1.2956053067993365E-2</v>
      </c>
      <c r="I42" s="26">
        <f t="shared" si="6"/>
        <v>1</v>
      </c>
      <c r="J42" s="23">
        <v>30</v>
      </c>
      <c r="K42" s="40">
        <f t="shared" si="14"/>
        <v>3.3333333333333333E-2</v>
      </c>
      <c r="L42" s="41">
        <f t="shared" si="15"/>
        <v>4.3186843559977881E-4</v>
      </c>
      <c r="M42" s="41" t="s">
        <v>61</v>
      </c>
      <c r="N42" s="26" t="s">
        <v>61</v>
      </c>
    </row>
    <row r="43" spans="1:14" ht="14.25" hidden="1" customHeight="1">
      <c r="A43" s="21" t="s">
        <v>75</v>
      </c>
      <c r="B43" s="30">
        <v>1</v>
      </c>
      <c r="C43" s="23">
        <f t="shared" si="21"/>
        <v>1.736111111111111E-3</v>
      </c>
      <c r="D43" s="24">
        <f>F$6</f>
        <v>0.13400000000000001</v>
      </c>
      <c r="E43" s="25">
        <v>1</v>
      </c>
      <c r="F43" s="25">
        <f t="shared" si="22"/>
        <v>1</v>
      </c>
      <c r="G43" s="23">
        <v>1</v>
      </c>
      <c r="H43" s="34">
        <f t="shared" si="5"/>
        <v>1.2956053067993365E-2</v>
      </c>
      <c r="I43" s="26">
        <f t="shared" si="6"/>
        <v>1</v>
      </c>
      <c r="J43" s="23">
        <v>30</v>
      </c>
      <c r="K43" s="40">
        <f t="shared" si="14"/>
        <v>3.3333333333333333E-2</v>
      </c>
      <c r="L43" s="41">
        <f t="shared" si="15"/>
        <v>4.3186843559977881E-4</v>
      </c>
      <c r="M43" s="41" t="s">
        <v>61</v>
      </c>
      <c r="N43" s="26" t="s">
        <v>61</v>
      </c>
    </row>
    <row r="44" spans="1:14" ht="14.25" hidden="1" customHeight="1">
      <c r="A44" s="21" t="s">
        <v>76</v>
      </c>
      <c r="B44" s="30">
        <v>5</v>
      </c>
      <c r="C44" s="23">
        <f t="shared" si="21"/>
        <v>1.736111111111111E-3</v>
      </c>
      <c r="D44" s="24">
        <f>F$6</f>
        <v>0.13400000000000001</v>
      </c>
      <c r="E44" s="25">
        <v>1</v>
      </c>
      <c r="F44" s="25">
        <f t="shared" si="22"/>
        <v>5</v>
      </c>
      <c r="G44" s="23">
        <v>5</v>
      </c>
      <c r="H44" s="34">
        <f t="shared" si="5"/>
        <v>6.4780265339966836E-2</v>
      </c>
      <c r="I44" s="26">
        <f t="shared" si="6"/>
        <v>5</v>
      </c>
      <c r="J44" s="23">
        <v>2</v>
      </c>
      <c r="K44" s="40">
        <f t="shared" si="14"/>
        <v>2.5</v>
      </c>
      <c r="L44" s="41">
        <f t="shared" si="15"/>
        <v>3.2390132669983418E-2</v>
      </c>
      <c r="M44" s="87">
        <f>(I44-G44)/J44</f>
        <v>0</v>
      </c>
      <c r="N44" s="90">
        <f>I44/J44</f>
        <v>2.5</v>
      </c>
    </row>
    <row r="45" spans="1:14" ht="14.25" customHeight="1">
      <c r="A45" s="21" t="s">
        <v>77</v>
      </c>
      <c r="B45" s="22">
        <v>2.5</v>
      </c>
      <c r="C45" s="23">
        <f t="shared" si="21"/>
        <v>1.736111111111111E-3</v>
      </c>
      <c r="D45" s="27">
        <f t="shared" ref="D45:D46" si="24">F$6</f>
        <v>0.13400000000000001</v>
      </c>
      <c r="E45" s="25">
        <v>1</v>
      </c>
      <c r="F45" s="27">
        <f t="shared" si="22"/>
        <v>2.5</v>
      </c>
      <c r="G45" s="65">
        <f t="shared" ref="G45:G46" si="25">J45/10</f>
        <v>3.2335999999999997E-2</v>
      </c>
      <c r="H45" s="62">
        <f t="shared" ref="H45:H46" si="26">F45*C45/D45</f>
        <v>3.2390132669983418E-2</v>
      </c>
      <c r="I45" s="62">
        <f t="shared" ref="I45:I46" si="27">((F45*C45)+(G45*D45))/(C45+D45)</f>
        <v>6.3898263378696404E-2</v>
      </c>
      <c r="J45" s="73">
        <v>0.32335999999999998</v>
      </c>
      <c r="K45" s="40">
        <f t="shared" ref="K45:K46" si="28">F45/J45</f>
        <v>7.7313211281543799</v>
      </c>
      <c r="L45" s="41">
        <f t="shared" ref="L45:L46" si="29">H45/J45</f>
        <v>0.10016740682206648</v>
      </c>
      <c r="M45" s="85">
        <f t="shared" ref="M45:M46" si="30">(I45-G45)/J45</f>
        <v>9.7607197484835512E-2</v>
      </c>
      <c r="N45" s="88">
        <f t="shared" ref="N45:N46" si="31">J45-I45</f>
        <v>0.25946173662130356</v>
      </c>
    </row>
    <row r="46" spans="1:14" ht="14.25" customHeight="1">
      <c r="A46" s="21" t="s">
        <v>78</v>
      </c>
      <c r="B46" s="22">
        <v>7.8</v>
      </c>
      <c r="C46" s="23">
        <f t="shared" si="21"/>
        <v>1.736111111111111E-3</v>
      </c>
      <c r="D46" s="27">
        <f t="shared" si="24"/>
        <v>0.13400000000000001</v>
      </c>
      <c r="E46" s="25">
        <v>1</v>
      </c>
      <c r="F46" s="27">
        <f t="shared" si="22"/>
        <v>7.8</v>
      </c>
      <c r="G46" s="65">
        <f t="shared" si="25"/>
        <v>0.1</v>
      </c>
      <c r="H46" s="62">
        <f t="shared" si="26"/>
        <v>0.10105721393034825</v>
      </c>
      <c r="I46" s="62">
        <f t="shared" si="27"/>
        <v>0.19848562365701425</v>
      </c>
      <c r="J46" s="25">
        <v>1</v>
      </c>
      <c r="K46" s="40">
        <f t="shared" si="28"/>
        <v>7.8</v>
      </c>
      <c r="L46" s="41">
        <f t="shared" si="29"/>
        <v>0.10105721393034825</v>
      </c>
      <c r="M46" s="85">
        <f t="shared" si="30"/>
        <v>9.8485623657014243E-2</v>
      </c>
      <c r="N46" s="88">
        <f t="shared" si="31"/>
        <v>0.80151437634298572</v>
      </c>
    </row>
    <row r="47" spans="1:14" ht="14.25" customHeight="1">
      <c r="A47" s="31" t="s">
        <v>79</v>
      </c>
      <c r="B47" s="16" t="s">
        <v>42</v>
      </c>
      <c r="C47" s="17" t="s">
        <v>2</v>
      </c>
      <c r="D47" s="17" t="s">
        <v>2</v>
      </c>
      <c r="E47" s="17" t="s">
        <v>43</v>
      </c>
      <c r="F47" s="17" t="s">
        <v>42</v>
      </c>
      <c r="G47" s="16" t="s">
        <v>42</v>
      </c>
      <c r="H47" s="17" t="s">
        <v>42</v>
      </c>
      <c r="I47" s="17" t="s">
        <v>42</v>
      </c>
      <c r="J47" s="17" t="s">
        <v>42</v>
      </c>
      <c r="K47" s="42"/>
      <c r="L47" s="42"/>
      <c r="M47" s="42"/>
      <c r="N47" s="32"/>
    </row>
    <row r="48" spans="1:14" ht="14.25" customHeight="1">
      <c r="A48" s="21" t="s">
        <v>80</v>
      </c>
      <c r="B48" s="27">
        <v>3.9E-2</v>
      </c>
      <c r="C48" s="23">
        <f t="shared" ref="C48:C51" si="32">F$4/(24*60*60)</f>
        <v>1.736111111111111E-3</v>
      </c>
      <c r="D48" s="27">
        <f t="shared" ref="D48:D51" si="33">F$6</f>
        <v>0.13400000000000001</v>
      </c>
      <c r="E48" s="25">
        <v>1</v>
      </c>
      <c r="F48" s="27">
        <f t="shared" ref="F48:F51" si="34">B48*E48</f>
        <v>3.9E-2</v>
      </c>
      <c r="G48" s="65">
        <f t="shared" ref="G48:G51" si="35">J48/10</f>
        <v>5.0000000000000001E-4</v>
      </c>
      <c r="H48" s="62">
        <f t="shared" ref="H48:H51" si="36">F48*C48/D48</f>
        <v>5.0528606965174127E-4</v>
      </c>
      <c r="I48" s="62">
        <f t="shared" ref="I48:I51" si="37">((F48*C48)+(G48*D48))/(C48+D48)</f>
        <v>9.9242811828507103E-4</v>
      </c>
      <c r="J48" s="25">
        <v>5.0000000000000001E-3</v>
      </c>
      <c r="K48" s="40">
        <f t="shared" ref="K48:K51" si="38">F48/J48</f>
        <v>7.8</v>
      </c>
      <c r="L48" s="41">
        <f t="shared" ref="L48:L51" si="39">H48/J48</f>
        <v>0.10105721393034825</v>
      </c>
      <c r="M48" s="85">
        <f t="shared" ref="M48:M51" si="40">(I48-G48)/J48</f>
        <v>9.8485623657014201E-2</v>
      </c>
      <c r="N48" s="88">
        <f t="shared" ref="N48:N51" si="41">J48-I48</f>
        <v>4.0075718817149291E-3</v>
      </c>
    </row>
    <row r="49" spans="1:14" ht="14.25" customHeight="1">
      <c r="A49" s="21" t="s">
        <v>81</v>
      </c>
      <c r="B49" s="27">
        <v>0.55000000000000004</v>
      </c>
      <c r="C49" s="23">
        <f t="shared" si="32"/>
        <v>1.736111111111111E-3</v>
      </c>
      <c r="D49" s="27">
        <f t="shared" si="33"/>
        <v>0.13400000000000001</v>
      </c>
      <c r="E49" s="25">
        <v>1</v>
      </c>
      <c r="F49" s="27">
        <f t="shared" si="34"/>
        <v>0.55000000000000004</v>
      </c>
      <c r="G49" s="65">
        <f t="shared" si="35"/>
        <v>7.000000000000001E-3</v>
      </c>
      <c r="H49" s="62">
        <f t="shared" si="36"/>
        <v>7.1258291873963521E-3</v>
      </c>
      <c r="I49" s="62">
        <f t="shared" si="37"/>
        <v>1.3945155018929704E-2</v>
      </c>
      <c r="J49" s="26">
        <v>7.0000000000000007E-2</v>
      </c>
      <c r="K49" s="40">
        <f t="shared" si="38"/>
        <v>7.8571428571428568</v>
      </c>
      <c r="L49" s="41">
        <f t="shared" si="39"/>
        <v>0.10179755981994788</v>
      </c>
      <c r="M49" s="85">
        <f t="shared" si="40"/>
        <v>9.9216500270424321E-2</v>
      </c>
      <c r="N49" s="88">
        <f t="shared" si="41"/>
        <v>5.6054844981070301E-2</v>
      </c>
    </row>
    <row r="50" spans="1:14" ht="14.25" customHeight="1">
      <c r="A50" s="21" t="s">
        <v>82</v>
      </c>
      <c r="B50" s="27">
        <v>7.8E-2</v>
      </c>
      <c r="C50" s="23">
        <f t="shared" si="32"/>
        <v>1.736111111111111E-3</v>
      </c>
      <c r="D50" s="27">
        <f t="shared" si="33"/>
        <v>0.13400000000000001</v>
      </c>
      <c r="E50" s="25">
        <v>1</v>
      </c>
      <c r="F50" s="27">
        <f t="shared" si="34"/>
        <v>7.8E-2</v>
      </c>
      <c r="G50" s="65">
        <f t="shared" si="35"/>
        <v>1E-3</v>
      </c>
      <c r="H50" s="62">
        <f t="shared" si="36"/>
        <v>1.0105721393034825E-3</v>
      </c>
      <c r="I50" s="62">
        <f t="shared" si="37"/>
        <v>1.9848562365701421E-3</v>
      </c>
      <c r="J50" s="26">
        <v>0.01</v>
      </c>
      <c r="K50" s="40">
        <f t="shared" si="38"/>
        <v>7.8</v>
      </c>
      <c r="L50" s="41">
        <f t="shared" si="39"/>
        <v>0.10105721393034825</v>
      </c>
      <c r="M50" s="85">
        <f t="shared" si="40"/>
        <v>9.8485623657014201E-2</v>
      </c>
      <c r="N50" s="88">
        <f t="shared" si="41"/>
        <v>8.0151437634298581E-3</v>
      </c>
    </row>
    <row r="51" spans="1:14" ht="14.25" customHeight="1">
      <c r="A51" s="21" t="s">
        <v>83</v>
      </c>
      <c r="B51" s="22">
        <v>15.7</v>
      </c>
      <c r="C51" s="23">
        <f t="shared" si="32"/>
        <v>1.736111111111111E-3</v>
      </c>
      <c r="D51" s="27">
        <f t="shared" si="33"/>
        <v>0.13400000000000001</v>
      </c>
      <c r="E51" s="25">
        <v>1</v>
      </c>
      <c r="F51" s="27">
        <f t="shared" si="34"/>
        <v>15.7</v>
      </c>
      <c r="G51" s="65">
        <f t="shared" si="35"/>
        <v>0.2</v>
      </c>
      <c r="H51" s="62">
        <f t="shared" si="36"/>
        <v>0.20341003316749581</v>
      </c>
      <c r="I51" s="62">
        <f t="shared" si="37"/>
        <v>0.39825028138749619</v>
      </c>
      <c r="J51" s="25">
        <v>2</v>
      </c>
      <c r="K51" s="40">
        <f t="shared" si="38"/>
        <v>7.85</v>
      </c>
      <c r="L51" s="41">
        <f t="shared" si="39"/>
        <v>0.10170501658374791</v>
      </c>
      <c r="M51" s="85">
        <f t="shared" si="40"/>
        <v>9.9125140693748087E-2</v>
      </c>
      <c r="N51" s="88">
        <f t="shared" si="41"/>
        <v>1.6017497186125038</v>
      </c>
    </row>
    <row r="52" spans="1:14" ht="14.25" customHeight="1">
      <c r="A52" s="21" t="s">
        <v>84</v>
      </c>
      <c r="B52" s="27">
        <v>7.6E-3</v>
      </c>
      <c r="C52" s="23">
        <f t="shared" ref="C52" si="42">F$4/(24*60*60)</f>
        <v>1.736111111111111E-3</v>
      </c>
      <c r="D52" s="27">
        <f t="shared" ref="D52" si="43">F$6</f>
        <v>0.13400000000000001</v>
      </c>
      <c r="E52" s="25">
        <v>1</v>
      </c>
      <c r="F52" s="27">
        <f t="shared" ref="F52" si="44">B52*E52</f>
        <v>7.6E-3</v>
      </c>
      <c r="G52" s="65">
        <f t="shared" ref="G52" si="45">J52/10</f>
        <v>1E-4</v>
      </c>
      <c r="H52" s="62">
        <f t="shared" ref="H52" si="46">F52*C52/D52</f>
        <v>9.8466003316749574E-5</v>
      </c>
      <c r="I52" s="62">
        <f t="shared" ref="I52" si="47">((F52*C52)+(G52*D52))/(C52+D52)</f>
        <v>1.9592755551007881E-4</v>
      </c>
      <c r="J52" s="25">
        <v>1E-3</v>
      </c>
      <c r="K52" s="40">
        <f t="shared" ref="K52" si="48">F52/J52</f>
        <v>7.6</v>
      </c>
      <c r="L52" s="41">
        <f t="shared" ref="L52" si="49">H52/J52</f>
        <v>9.8466003316749567E-2</v>
      </c>
      <c r="M52" s="85">
        <f t="shared" ref="M52" si="50">(I52-G52)/J52</f>
        <v>9.592755551007881E-2</v>
      </c>
      <c r="N52" s="88">
        <f t="shared" ref="N52" si="51">J52-I52</f>
        <v>8.0407244448992118E-4</v>
      </c>
    </row>
    <row r="53" spans="1:14" ht="14.25" customHeight="1">
      <c r="A53" s="21" t="s">
        <v>85</v>
      </c>
      <c r="B53" s="27">
        <v>1</v>
      </c>
      <c r="C53" s="23">
        <f t="shared" ref="C53" si="52">F$4/(24*60*60)</f>
        <v>1.736111111111111E-3</v>
      </c>
      <c r="D53" s="27">
        <f t="shared" ref="D53" si="53">F$6</f>
        <v>0.13400000000000001</v>
      </c>
      <c r="E53" s="25">
        <v>1</v>
      </c>
      <c r="F53" s="27">
        <f t="shared" ref="F53" si="54">B53*E53</f>
        <v>1</v>
      </c>
      <c r="G53" s="94">
        <v>0.14000000000000001</v>
      </c>
      <c r="H53" s="62">
        <f t="shared" ref="H53" si="55">F53*C53/D53</f>
        <v>1.2956053067993365E-2</v>
      </c>
      <c r="I53" s="62">
        <f t="shared" ref="I53" si="56">((F53*C53)+(G53*D53))/(C53+D53)</f>
        <v>0.1509996930318224</v>
      </c>
      <c r="J53" s="25">
        <v>0.12</v>
      </c>
      <c r="K53" s="40">
        <f t="shared" ref="K53" si="57">F53/J53</f>
        <v>8.3333333333333339</v>
      </c>
      <c r="L53" s="41">
        <f t="shared" ref="L53" si="58">H53/J53</f>
        <v>0.10796710889994471</v>
      </c>
      <c r="M53" s="85">
        <f t="shared" ref="M53" si="59">(I53-G53)/J53</f>
        <v>9.1664108598519867E-2</v>
      </c>
      <c r="N53" s="88">
        <f t="shared" ref="N53" si="60">J53-I53</f>
        <v>-3.0999693031822401E-2</v>
      </c>
    </row>
    <row r="54" spans="1:14" ht="14.25" customHeight="1">
      <c r="A54" s="31" t="s">
        <v>86</v>
      </c>
      <c r="B54" s="16" t="s">
        <v>42</v>
      </c>
      <c r="C54" s="17" t="s">
        <v>2</v>
      </c>
      <c r="D54" s="17" t="s">
        <v>2</v>
      </c>
      <c r="E54" s="17" t="s">
        <v>43</v>
      </c>
      <c r="F54" s="17" t="s">
        <v>42</v>
      </c>
      <c r="G54" s="16" t="s">
        <v>42</v>
      </c>
      <c r="H54" s="17" t="s">
        <v>42</v>
      </c>
      <c r="I54" s="17" t="s">
        <v>42</v>
      </c>
      <c r="J54" s="17" t="s">
        <v>42</v>
      </c>
      <c r="K54" s="43"/>
      <c r="L54" s="44"/>
      <c r="M54" s="45"/>
      <c r="N54" s="39"/>
    </row>
    <row r="55" spans="1:14" ht="14.25" customHeight="1">
      <c r="A55" s="21" t="s">
        <v>68</v>
      </c>
      <c r="B55" s="27">
        <v>7.8E-2</v>
      </c>
      <c r="C55" s="23">
        <f t="shared" ref="C55:C59" si="61">F$4/(24*60*60)</f>
        <v>1.736111111111111E-3</v>
      </c>
      <c r="D55" s="27">
        <f t="shared" ref="D55:D59" si="62">F$6</f>
        <v>0.13400000000000001</v>
      </c>
      <c r="E55" s="25">
        <v>1</v>
      </c>
      <c r="F55" s="27">
        <f>B55*E55</f>
        <v>7.8E-2</v>
      </c>
      <c r="G55" s="65">
        <f>J55/10</f>
        <v>1E-3</v>
      </c>
      <c r="H55" s="62">
        <f>F55*C55/D55</f>
        <v>1.0105721393034825E-3</v>
      </c>
      <c r="I55" s="62">
        <f>((F55*C55)+(G55*D55))/(C55+D55)</f>
        <v>1.9848562365701421E-3</v>
      </c>
      <c r="J55" s="26">
        <v>0.01</v>
      </c>
      <c r="K55" s="40">
        <f>F55/J55</f>
        <v>7.8</v>
      </c>
      <c r="L55" s="41">
        <f>H55/J55</f>
        <v>0.10105721393034825</v>
      </c>
      <c r="M55" s="85">
        <f>(I55-G55)/J55</f>
        <v>9.8485623657014201E-2</v>
      </c>
      <c r="N55" s="88">
        <f>J55-I55</f>
        <v>8.0151437634298581E-3</v>
      </c>
    </row>
    <row r="56" spans="1:14" ht="14.25" customHeight="1">
      <c r="A56" s="21" t="s">
        <v>70</v>
      </c>
      <c r="B56" s="27">
        <v>0.57999999999999996</v>
      </c>
      <c r="C56" s="23">
        <f t="shared" si="61"/>
        <v>1.736111111111111E-3</v>
      </c>
      <c r="D56" s="27">
        <f t="shared" si="62"/>
        <v>0.13400000000000001</v>
      </c>
      <c r="E56" s="25">
        <v>1</v>
      </c>
      <c r="F56" s="27">
        <f>B56*E56</f>
        <v>0.57999999999999996</v>
      </c>
      <c r="G56" s="65">
        <f>J56/10</f>
        <v>7.3999999999999995E-3</v>
      </c>
      <c r="H56" s="62">
        <f>F56*C56/D56</f>
        <v>7.5145107794361522E-3</v>
      </c>
      <c r="I56" s="62">
        <f>((F56*C56)+(G56*D56))/(C56+D56)</f>
        <v>1.4723749104676149E-2</v>
      </c>
      <c r="J56" s="26">
        <v>7.3999999999999996E-2</v>
      </c>
      <c r="K56" s="40">
        <f>F56/J56</f>
        <v>7.8378378378378377</v>
      </c>
      <c r="L56" s="41">
        <f>H56/J56</f>
        <v>0.10154744296535341</v>
      </c>
      <c r="M56" s="85">
        <f>(I56-G56)/J56</f>
        <v>9.8969582495623654E-2</v>
      </c>
      <c r="N56" s="88">
        <f>J56-I56</f>
        <v>5.9276250895323845E-2</v>
      </c>
    </row>
    <row r="57" spans="1:14" ht="14.25" customHeight="1">
      <c r="A57" s="21" t="s">
        <v>69</v>
      </c>
      <c r="B57" s="27">
        <v>0.57999999999999996</v>
      </c>
      <c r="C57" s="23">
        <f t="shared" si="61"/>
        <v>1.736111111111111E-3</v>
      </c>
      <c r="D57" s="27">
        <f t="shared" si="62"/>
        <v>0.13400000000000001</v>
      </c>
      <c r="E57" s="25">
        <v>1</v>
      </c>
      <c r="F57" s="27">
        <f>B57*E57</f>
        <v>0.57999999999999996</v>
      </c>
      <c r="G57" s="65">
        <f>J57/10</f>
        <v>7.3999999999999995E-3</v>
      </c>
      <c r="H57" s="62">
        <f>F57*C57/D57</f>
        <v>7.5145107794361522E-3</v>
      </c>
      <c r="I57" s="62">
        <f>((F57*C57)+(G57*D57))/(C57+D57)</f>
        <v>1.4723749104676149E-2</v>
      </c>
      <c r="J57" s="26">
        <v>7.3999999999999996E-2</v>
      </c>
      <c r="K57" s="40">
        <f>F57/J57</f>
        <v>7.8378378378378377</v>
      </c>
      <c r="L57" s="41">
        <f>H57/J57</f>
        <v>0.10154744296535341</v>
      </c>
      <c r="M57" s="85">
        <f>(I57-G57)/J57</f>
        <v>9.8969582495623654E-2</v>
      </c>
      <c r="N57" s="88">
        <f>J57-I57</f>
        <v>5.9276250895323845E-2</v>
      </c>
    </row>
    <row r="58" spans="1:14">
      <c r="A58" s="21" t="s">
        <v>87</v>
      </c>
      <c r="B58" s="27">
        <v>0.23400000000000001</v>
      </c>
      <c r="C58" s="23">
        <f t="shared" si="61"/>
        <v>1.736111111111111E-3</v>
      </c>
      <c r="D58" s="27">
        <f t="shared" si="62"/>
        <v>0.13400000000000001</v>
      </c>
      <c r="E58" s="25">
        <v>1</v>
      </c>
      <c r="F58" s="27">
        <f>B58*E58</f>
        <v>0.23400000000000001</v>
      </c>
      <c r="G58" s="94">
        <v>1E-3</v>
      </c>
      <c r="H58" s="62">
        <f>F58*C58/D58</f>
        <v>3.0317164179104474E-3</v>
      </c>
      <c r="I58" s="62">
        <f>((F58*C58)+(G58*D58))/(C58+D58)</f>
        <v>3.9801493911797801E-3</v>
      </c>
      <c r="J58" s="26">
        <v>0.03</v>
      </c>
      <c r="K58" s="40">
        <f>F58/J58</f>
        <v>7.8000000000000007</v>
      </c>
      <c r="L58" s="41">
        <f>H58/J58</f>
        <v>0.10105721393034825</v>
      </c>
      <c r="M58" s="85">
        <f>(I58-G58)/J58</f>
        <v>9.9338313039326012E-2</v>
      </c>
      <c r="N58" s="88">
        <f>J58-I58</f>
        <v>2.6019850608820221E-2</v>
      </c>
    </row>
    <row r="59" spans="1:14" ht="14.25" customHeight="1">
      <c r="A59" s="21" t="s">
        <v>88</v>
      </c>
      <c r="B59" s="27">
        <v>0.06</v>
      </c>
      <c r="C59" s="23">
        <f t="shared" si="61"/>
        <v>1.736111111111111E-3</v>
      </c>
      <c r="D59" s="27">
        <f t="shared" si="62"/>
        <v>0.13400000000000001</v>
      </c>
      <c r="E59" s="25">
        <v>1</v>
      </c>
      <c r="F59" s="27">
        <f t="shared" ref="F59" si="63">B59*E59</f>
        <v>0.06</v>
      </c>
      <c r="G59" s="69">
        <f t="shared" ref="G59:G60" si="64">J59/10</f>
        <v>7.7000000000000007E-4</v>
      </c>
      <c r="H59" s="62">
        <f t="shared" ref="H59" si="65">F59*C59/D59</f>
        <v>7.7736318407960192E-4</v>
      </c>
      <c r="I59" s="62">
        <f t="shared" ref="I59" si="66">((F59*C59)+(G59*D59))/(C59+D59)</f>
        <v>1.5275718817149289E-3</v>
      </c>
      <c r="J59" s="26">
        <v>7.7000000000000002E-3</v>
      </c>
      <c r="K59" s="40">
        <f t="shared" ref="K59" si="67">F59/J59</f>
        <v>7.7922077922077913</v>
      </c>
      <c r="L59" s="41">
        <f t="shared" ref="L59" si="68">H59/J59</f>
        <v>0.10095625767267558</v>
      </c>
      <c r="M59" s="85">
        <f t="shared" ref="M59" si="69">(I59-G59)/J59</f>
        <v>9.8385958664276463E-2</v>
      </c>
      <c r="N59" s="88">
        <f t="shared" ref="N59" si="70">J59-I59</f>
        <v>6.1724281182850716E-3</v>
      </c>
    </row>
    <row r="60" spans="1:14" ht="14.25" customHeight="1">
      <c r="A60" s="21" t="s">
        <v>76</v>
      </c>
      <c r="B60" s="27">
        <v>1.4999999999999999E-2</v>
      </c>
      <c r="C60" s="23">
        <f t="shared" ref="C60" si="71">F$4/(24*60*60)</f>
        <v>1.736111111111111E-3</v>
      </c>
      <c r="D60" s="27">
        <f t="shared" ref="D60" si="72">F$6</f>
        <v>0.13400000000000001</v>
      </c>
      <c r="E60" s="25">
        <v>1</v>
      </c>
      <c r="F60" s="27">
        <f t="shared" ref="F60" si="73">B60*E60</f>
        <v>1.4999999999999999E-2</v>
      </c>
      <c r="G60" s="65">
        <f t="shared" si="64"/>
        <v>2.0000000000000001E-4</v>
      </c>
      <c r="H60" s="62">
        <f t="shared" ref="H60" si="74">F60*C60/D60</f>
        <v>1.9434079601990048E-4</v>
      </c>
      <c r="I60" s="62">
        <f t="shared" ref="I60" si="75">((F60*C60)+(G60*D60))/(C60+D60)</f>
        <v>3.8929704287322221E-4</v>
      </c>
      <c r="J60" s="26">
        <v>2E-3</v>
      </c>
      <c r="K60" s="40">
        <f t="shared" ref="K60" si="76">F60/J60</f>
        <v>7.5</v>
      </c>
      <c r="L60" s="41">
        <f t="shared" ref="L60" si="77">H60/J60</f>
        <v>9.717039800995024E-2</v>
      </c>
      <c r="M60" s="85">
        <f t="shared" ref="M60" si="78">(I60-G60)/J60</f>
        <v>9.4648521436611094E-2</v>
      </c>
      <c r="N60" s="88">
        <f t="shared" ref="N60" si="79">J60-I60</f>
        <v>1.6107029571267779E-3</v>
      </c>
    </row>
    <row r="61" spans="1:14" ht="14.25" customHeight="1">
      <c r="A61" s="21" t="s">
        <v>89</v>
      </c>
      <c r="B61" s="27">
        <v>0.14000000000000001</v>
      </c>
      <c r="C61" s="23">
        <f t="shared" ref="C61" si="80">F$4/(24*60*60)</f>
        <v>1.736111111111111E-3</v>
      </c>
      <c r="D61" s="27">
        <f t="shared" ref="D61" si="81">F$6</f>
        <v>0.13400000000000001</v>
      </c>
      <c r="E61" s="25">
        <v>1</v>
      </c>
      <c r="F61" s="27">
        <f t="shared" ref="F61" si="82">B61*E61</f>
        <v>0.14000000000000001</v>
      </c>
      <c r="G61" s="65">
        <f t="shared" ref="G61" si="83">J61/10</f>
        <v>1.8E-3</v>
      </c>
      <c r="H61" s="62">
        <f t="shared" ref="H61" si="84">F61*C61/D61</f>
        <v>1.8138474295190713E-3</v>
      </c>
      <c r="I61" s="62">
        <f t="shared" ref="I61" si="85">((F61*C61)+(G61*D61))/(C61+D61)</f>
        <v>3.5676250895323855E-3</v>
      </c>
      <c r="J61" s="26">
        <v>1.7999999999999999E-2</v>
      </c>
      <c r="K61" s="40">
        <f t="shared" ref="K61" si="86">F61/J61</f>
        <v>7.7777777777777795</v>
      </c>
      <c r="L61" s="41">
        <f t="shared" ref="L61" si="87">H61/J61</f>
        <v>0.10076930163994842</v>
      </c>
      <c r="M61" s="85">
        <f t="shared" ref="M61" si="88">(I61-G61)/J61</f>
        <v>9.8201393862910311E-2</v>
      </c>
      <c r="N61" s="88">
        <f t="shared" ref="N61" si="89">J61-I61</f>
        <v>1.4432374910467612E-2</v>
      </c>
    </row>
    <row r="62" spans="1:14">
      <c r="B62" s="38"/>
    </row>
    <row r="63" spans="1:14">
      <c r="A63" s="63" t="s">
        <v>90</v>
      </c>
    </row>
    <row r="64" spans="1:14">
      <c r="A64" s="70" t="s">
        <v>91</v>
      </c>
    </row>
    <row r="65" spans="1:2">
      <c r="A65" s="64" t="s">
        <v>92</v>
      </c>
      <c r="B65" s="3"/>
    </row>
    <row r="66" spans="1:2">
      <c r="A66" s="71" t="s">
        <v>93</v>
      </c>
      <c r="B66" s="3"/>
    </row>
  </sheetData>
  <mergeCells count="1">
    <mergeCell ref="I3:J3"/>
  </mergeCells>
  <conditionalFormatting sqref="K15:K61">
    <cfRule type="cellIs" dxfId="19" priority="2" operator="greaterThan">
      <formula>10%</formula>
    </cfRule>
  </conditionalFormatting>
  <conditionalFormatting sqref="L1:L10 L15:L19 L21:L46 L48:L62 L65:L1048576">
    <cfRule type="cellIs" dxfId="18" priority="4" operator="greaterThan">
      <formula>0.04</formula>
    </cfRule>
  </conditionalFormatting>
  <conditionalFormatting sqref="L20">
    <cfRule type="cellIs" dxfId="17" priority="6" operator="greaterThan">
      <formula>10%</formula>
    </cfRule>
  </conditionalFormatting>
  <conditionalFormatting sqref="L47">
    <cfRule type="cellIs" dxfId="16" priority="1" operator="greaterThan">
      <formula>10%</formula>
    </cfRule>
  </conditionalFormatting>
  <conditionalFormatting sqref="M15">
    <cfRule type="cellIs" dxfId="15" priority="5" operator="greaterThan">
      <formula>0.1</formula>
    </cfRule>
  </conditionalFormatting>
  <conditionalFormatting sqref="M28 M35 M44 M54:M58">
    <cfRule type="cellIs" dxfId="14" priority="7" operator="greaterThan">
      <formula>0.1</formula>
    </cfRule>
  </conditionalFormatting>
  <conditionalFormatting sqref="N1:N10 N13:N14 N28 N35 N44 N54:N58 N65:N1048576">
    <cfRule type="cellIs" dxfId="13" priority="8" operator="greaterThan">
      <formula>1.1</formula>
    </cfRule>
  </conditionalFormatting>
  <conditionalFormatting sqref="N15">
    <cfRule type="cellIs" dxfId="12" priority="3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DD7F-8D52-49FD-81DF-729066F1ED10}">
  <dimension ref="A1:S67"/>
  <sheetViews>
    <sheetView tabSelected="1" zoomScale="85" zoomScaleNormal="85" workbookViewId="0">
      <pane xSplit="1" ySplit="14" topLeftCell="B15" activePane="bottomRight" state="frozen"/>
      <selection pane="bottomRight" activeCell="B54" sqref="B54"/>
      <selection pane="bottomLeft" activeCell="A13" sqref="A13"/>
      <selection pane="topRight" activeCell="B1" sqref="B1"/>
    </sheetView>
  </sheetViews>
  <sheetFormatPr defaultRowHeight="12.75"/>
  <cols>
    <col min="1" max="1" width="31.33203125" style="2" customWidth="1"/>
    <col min="2" max="2" width="13.5" style="1" customWidth="1"/>
    <col min="3" max="4" width="13.5" style="2" customWidth="1"/>
    <col min="5" max="6" width="13.5" style="3" customWidth="1"/>
    <col min="7" max="7" width="13.5" style="4" customWidth="1"/>
    <col min="8" max="8" width="13.5" style="3" customWidth="1"/>
    <col min="9" max="11" width="13.5" style="2" customWidth="1"/>
    <col min="12" max="14" width="13.5" style="5" customWidth="1"/>
    <col min="15" max="16" width="13.5" style="2" customWidth="1"/>
    <col min="17" max="25" width="9.33203125" style="2"/>
    <col min="26" max="26" width="13.1640625" style="2" bestFit="1" customWidth="1"/>
    <col min="27" max="27" width="9.33203125" style="2"/>
    <col min="28" max="28" width="12" style="2" bestFit="1" customWidth="1"/>
    <col min="29" max="16384" width="9.33203125" style="2"/>
  </cols>
  <sheetData>
    <row r="1" spans="1:16">
      <c r="A1" s="6"/>
    </row>
    <row r="2" spans="1:16">
      <c r="A2" s="6"/>
    </row>
    <row r="3" spans="1:16">
      <c r="A3" s="6"/>
      <c r="F3" s="6"/>
      <c r="G3" s="5"/>
      <c r="I3" s="97"/>
      <c r="J3" s="97"/>
    </row>
    <row r="4" spans="1:16" ht="14.25">
      <c r="E4" s="7" t="s">
        <v>0</v>
      </c>
      <c r="F4" s="52">
        <v>150</v>
      </c>
      <c r="G4" s="53" t="s">
        <v>1</v>
      </c>
      <c r="H4" s="51"/>
      <c r="I4" s="54"/>
    </row>
    <row r="5" spans="1:16" ht="14.25">
      <c r="E5" s="1"/>
      <c r="F5" s="8">
        <f>F4/24/60/60</f>
        <v>1.7361111111111112E-3</v>
      </c>
      <c r="G5" s="53" t="s">
        <v>2</v>
      </c>
      <c r="I5" s="5"/>
      <c r="J5" s="53"/>
      <c r="K5" s="54"/>
    </row>
    <row r="6" spans="1:16" ht="14.25">
      <c r="E6" s="7" t="s">
        <v>3</v>
      </c>
      <c r="F6" s="54">
        <v>0.13400000000000001</v>
      </c>
      <c r="G6" s="53" t="s">
        <v>2</v>
      </c>
      <c r="H6" s="55" t="s">
        <v>4</v>
      </c>
      <c r="I6" s="8"/>
      <c r="J6" s="53"/>
    </row>
    <row r="7" spans="1:16">
      <c r="E7" s="7" t="s">
        <v>5</v>
      </c>
      <c r="F7" s="56">
        <f>(F6+F5)/F5</f>
        <v>78.183999999999997</v>
      </c>
      <c r="G7" s="5"/>
    </row>
    <row r="8" spans="1:16">
      <c r="C8" s="8"/>
      <c r="E8" s="7" t="s">
        <v>6</v>
      </c>
      <c r="F8" s="9">
        <v>1</v>
      </c>
    </row>
    <row r="9" spans="1:16">
      <c r="B9" s="7"/>
      <c r="C9" s="8"/>
      <c r="F9" s="9"/>
    </row>
    <row r="10" spans="1:16">
      <c r="B10" s="7"/>
      <c r="C10" s="8"/>
      <c r="K10" s="3" t="s">
        <v>4</v>
      </c>
      <c r="L10" s="4"/>
      <c r="M10" s="4" t="s">
        <v>4</v>
      </c>
      <c r="N10" s="4" t="s">
        <v>4</v>
      </c>
    </row>
    <row r="11" spans="1:16" s="13" customFormat="1" ht="14.25" customHeight="1">
      <c r="A11" s="10" t="s">
        <v>7</v>
      </c>
      <c r="B11" s="11" t="s">
        <v>8</v>
      </c>
      <c r="C11" s="10" t="s">
        <v>8</v>
      </c>
      <c r="D11" s="10" t="s">
        <v>9</v>
      </c>
      <c r="E11" s="10" t="s">
        <v>10</v>
      </c>
      <c r="F11" s="10" t="s">
        <v>8</v>
      </c>
      <c r="G11" s="12" t="s">
        <v>11</v>
      </c>
      <c r="H11" s="10" t="s">
        <v>12</v>
      </c>
      <c r="I11" s="10" t="s">
        <v>13</v>
      </c>
      <c r="J11" s="10" t="s">
        <v>94</v>
      </c>
      <c r="K11" s="10" t="s">
        <v>15</v>
      </c>
      <c r="L11" s="10" t="s">
        <v>16</v>
      </c>
      <c r="M11" s="10" t="s">
        <v>17</v>
      </c>
      <c r="N11" s="10" t="s">
        <v>18</v>
      </c>
    </row>
    <row r="12" spans="1:16" s="13" customFormat="1" ht="14.25" customHeight="1">
      <c r="A12" s="10"/>
      <c r="B12" s="11" t="s">
        <v>13</v>
      </c>
      <c r="C12" s="10" t="s">
        <v>19</v>
      </c>
      <c r="D12" s="10" t="s">
        <v>19</v>
      </c>
      <c r="E12" s="10" t="s">
        <v>20</v>
      </c>
      <c r="F12" s="10" t="s">
        <v>21</v>
      </c>
      <c r="G12" s="12" t="s">
        <v>13</v>
      </c>
      <c r="H12" s="10" t="s">
        <v>22</v>
      </c>
      <c r="I12" s="10" t="s">
        <v>23</v>
      </c>
      <c r="J12" s="10"/>
      <c r="K12" s="10" t="s">
        <v>24</v>
      </c>
      <c r="L12" s="12"/>
      <c r="M12" s="59" t="s">
        <v>25</v>
      </c>
      <c r="N12" s="60" t="s">
        <v>26</v>
      </c>
    </row>
    <row r="13" spans="1:16" s="13" customFormat="1" ht="14.25" customHeight="1">
      <c r="A13" s="10"/>
      <c r="B13" s="11" t="s">
        <v>27</v>
      </c>
      <c r="C13" s="10"/>
      <c r="D13" s="10"/>
      <c r="E13" s="10"/>
      <c r="F13" s="10" t="s">
        <v>28</v>
      </c>
      <c r="G13" s="12"/>
      <c r="H13" s="10"/>
      <c r="I13" s="10" t="s">
        <v>29</v>
      </c>
      <c r="J13" s="10"/>
      <c r="K13" s="10"/>
      <c r="L13" s="12"/>
      <c r="M13" s="61" t="s">
        <v>30</v>
      </c>
      <c r="N13" s="60"/>
    </row>
    <row r="14" spans="1:16" s="13" customFormat="1" ht="38.25" customHeight="1">
      <c r="A14" s="10"/>
      <c r="B14" s="11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2" t="s">
        <v>36</v>
      </c>
      <c r="H14" s="10" t="s">
        <v>37</v>
      </c>
      <c r="I14" s="10" t="s">
        <v>38</v>
      </c>
      <c r="J14" s="10"/>
      <c r="K14" s="46" t="s">
        <v>39</v>
      </c>
      <c r="L14" s="46" t="s">
        <v>40</v>
      </c>
      <c r="M14" s="47" t="s">
        <v>39</v>
      </c>
      <c r="N14" s="14"/>
    </row>
    <row r="15" spans="1:16" ht="14.25" customHeight="1">
      <c r="A15" s="15" t="s">
        <v>41</v>
      </c>
      <c r="B15" s="16" t="s">
        <v>42</v>
      </c>
      <c r="C15" s="17" t="s">
        <v>2</v>
      </c>
      <c r="D15" s="17" t="s">
        <v>2</v>
      </c>
      <c r="E15" s="17" t="s">
        <v>43</v>
      </c>
      <c r="F15" s="17" t="s">
        <v>42</v>
      </c>
      <c r="G15" s="16" t="s">
        <v>42</v>
      </c>
      <c r="H15" s="17" t="s">
        <v>42</v>
      </c>
      <c r="I15" s="17" t="s">
        <v>42</v>
      </c>
      <c r="J15" s="17" t="s">
        <v>42</v>
      </c>
      <c r="K15" s="18" t="s">
        <v>4</v>
      </c>
      <c r="L15" s="19" t="s">
        <v>4</v>
      </c>
      <c r="M15" s="20" t="s">
        <v>4</v>
      </c>
      <c r="N15" s="18" t="s">
        <v>4</v>
      </c>
    </row>
    <row r="16" spans="1:16" ht="14.25" customHeight="1">
      <c r="A16" s="21" t="s">
        <v>44</v>
      </c>
      <c r="B16" s="25" t="s">
        <v>50</v>
      </c>
      <c r="C16" s="23">
        <f t="shared" ref="C16:C27" si="0">F$4/(24*60*60)</f>
        <v>1.736111111111111E-3</v>
      </c>
      <c r="D16" s="27">
        <f>F$6</f>
        <v>0.13400000000000001</v>
      </c>
      <c r="E16" s="25">
        <v>1</v>
      </c>
      <c r="F16" s="23" t="s">
        <v>50</v>
      </c>
      <c r="G16" s="23" t="s">
        <v>50</v>
      </c>
      <c r="H16" s="23" t="s">
        <v>50</v>
      </c>
      <c r="I16" s="23" t="s">
        <v>50</v>
      </c>
      <c r="J16" s="25" t="s">
        <v>50</v>
      </c>
      <c r="K16" s="23" t="s">
        <v>50</v>
      </c>
      <c r="L16" s="23" t="s">
        <v>50</v>
      </c>
      <c r="M16" s="23" t="s">
        <v>50</v>
      </c>
      <c r="N16" s="23" t="s">
        <v>50</v>
      </c>
      <c r="O16" s="29" t="s">
        <v>4</v>
      </c>
      <c r="P16" s="2" t="s">
        <v>95</v>
      </c>
    </row>
    <row r="17" spans="1:19" ht="14.25" customHeight="1">
      <c r="A17" s="21" t="s">
        <v>45</v>
      </c>
      <c r="B17" s="25" t="s">
        <v>50</v>
      </c>
      <c r="C17" s="23">
        <f t="shared" si="0"/>
        <v>1.736111111111111E-3</v>
      </c>
      <c r="D17" s="27">
        <f t="shared" ref="D17:D19" si="1">F$6</f>
        <v>0.13400000000000001</v>
      </c>
      <c r="E17" s="25">
        <v>1</v>
      </c>
      <c r="F17" s="23" t="s">
        <v>50</v>
      </c>
      <c r="G17" s="23" t="s">
        <v>50</v>
      </c>
      <c r="H17" s="23" t="s">
        <v>50</v>
      </c>
      <c r="I17" s="23" t="s">
        <v>50</v>
      </c>
      <c r="J17" s="25" t="s">
        <v>50</v>
      </c>
      <c r="K17" s="23" t="s">
        <v>50</v>
      </c>
      <c r="L17" s="23" t="s">
        <v>50</v>
      </c>
      <c r="M17" s="23" t="s">
        <v>50</v>
      </c>
      <c r="N17" s="23" t="s">
        <v>50</v>
      </c>
      <c r="P17" s="2" t="s">
        <v>95</v>
      </c>
    </row>
    <row r="18" spans="1:19" ht="14.25" customHeight="1">
      <c r="A18" s="21" t="s">
        <v>46</v>
      </c>
      <c r="B18" s="25" t="s">
        <v>50</v>
      </c>
      <c r="C18" s="23">
        <f t="shared" si="0"/>
        <v>1.736111111111111E-3</v>
      </c>
      <c r="D18" s="27">
        <f t="shared" si="1"/>
        <v>0.13400000000000001</v>
      </c>
      <c r="E18" s="25">
        <v>1</v>
      </c>
      <c r="F18" s="23" t="s">
        <v>50</v>
      </c>
      <c r="G18" s="23" t="s">
        <v>50</v>
      </c>
      <c r="H18" s="23" t="s">
        <v>50</v>
      </c>
      <c r="I18" s="23" t="s">
        <v>50</v>
      </c>
      <c r="J18" s="25" t="s">
        <v>50</v>
      </c>
      <c r="K18" s="23" t="s">
        <v>50</v>
      </c>
      <c r="L18" s="23" t="s">
        <v>50</v>
      </c>
      <c r="M18" s="23" t="s">
        <v>50</v>
      </c>
      <c r="N18" s="23" t="s">
        <v>50</v>
      </c>
      <c r="P18" s="2" t="s">
        <v>95</v>
      </c>
    </row>
    <row r="19" spans="1:19" ht="14.25" customHeight="1">
      <c r="A19" s="21" t="s">
        <v>47</v>
      </c>
      <c r="B19" s="25" t="s">
        <v>50</v>
      </c>
      <c r="C19" s="23">
        <f t="shared" si="0"/>
        <v>1.736111111111111E-3</v>
      </c>
      <c r="D19" s="27">
        <f t="shared" si="1"/>
        <v>0.13400000000000001</v>
      </c>
      <c r="E19" s="25">
        <v>1</v>
      </c>
      <c r="F19" s="23" t="s">
        <v>50</v>
      </c>
      <c r="G19" s="23" t="s">
        <v>50</v>
      </c>
      <c r="H19" s="23" t="s">
        <v>50</v>
      </c>
      <c r="I19" s="23" t="s">
        <v>50</v>
      </c>
      <c r="J19" s="25" t="s">
        <v>50</v>
      </c>
      <c r="K19" s="23" t="s">
        <v>50</v>
      </c>
      <c r="L19" s="23" t="s">
        <v>50</v>
      </c>
      <c r="M19" s="23" t="s">
        <v>50</v>
      </c>
      <c r="N19" s="23" t="s">
        <v>50</v>
      </c>
      <c r="P19" s="2" t="s">
        <v>95</v>
      </c>
    </row>
    <row r="20" spans="1:19" ht="14.25" customHeight="1">
      <c r="A20" s="31" t="s">
        <v>48</v>
      </c>
      <c r="B20" s="16" t="s">
        <v>42</v>
      </c>
      <c r="C20" s="17" t="s">
        <v>2</v>
      </c>
      <c r="D20" s="17" t="s">
        <v>2</v>
      </c>
      <c r="E20" s="17" t="s">
        <v>43</v>
      </c>
      <c r="F20" s="17" t="s">
        <v>42</v>
      </c>
      <c r="G20" s="16" t="s">
        <v>42</v>
      </c>
      <c r="H20" s="17" t="s">
        <v>42</v>
      </c>
      <c r="I20" s="17" t="s">
        <v>42</v>
      </c>
      <c r="J20" s="17" t="s">
        <v>42</v>
      </c>
      <c r="K20" s="42"/>
      <c r="L20" s="42"/>
      <c r="M20" s="42"/>
      <c r="N20" s="32"/>
      <c r="S20" s="33"/>
    </row>
    <row r="21" spans="1:19" ht="14.25" customHeight="1">
      <c r="A21" s="21" t="s">
        <v>49</v>
      </c>
      <c r="B21" s="72">
        <v>5.5000000000000003E-4</v>
      </c>
      <c r="C21" s="23">
        <f t="shared" ref="C21" si="2">F$4/(24*60*60)</f>
        <v>1.736111111111111E-3</v>
      </c>
      <c r="D21" s="27">
        <f t="shared" ref="D21:D27" si="3">F$6</f>
        <v>0.13400000000000001</v>
      </c>
      <c r="E21" s="25">
        <v>1</v>
      </c>
      <c r="F21" s="27">
        <f t="shared" ref="F21:F23" si="4">B21*E21</f>
        <v>5.5000000000000003E-4</v>
      </c>
      <c r="G21" s="69">
        <f t="shared" ref="G21:G23" si="5">J21/10</f>
        <v>6.999999999999999E-6</v>
      </c>
      <c r="H21" s="72">
        <f t="shared" ref="H21" si="6">F21*C21/D21</f>
        <v>7.125829187396351E-6</v>
      </c>
      <c r="I21" s="72">
        <f t="shared" ref="I21" si="7">((F21*C21)+(G21*D21))/(C21+D21)</f>
        <v>1.3945155018929703E-5</v>
      </c>
      <c r="J21" s="25">
        <v>6.9999999999999994E-5</v>
      </c>
      <c r="K21" s="40">
        <f t="shared" ref="K21:K23" si="8">F21/J21</f>
        <v>7.8571428571428585</v>
      </c>
      <c r="L21" s="41">
        <f t="shared" ref="L21:L23" si="9">H21/J21</f>
        <v>0.10179755981994788</v>
      </c>
      <c r="M21" s="85">
        <f t="shared" ref="M21:M23" si="10">(I21-G21)/J21</f>
        <v>9.9216500270424349E-2</v>
      </c>
      <c r="N21" s="28">
        <f t="shared" ref="N21:N23" si="11">J21-I21</f>
        <v>5.6054844981070291E-5</v>
      </c>
      <c r="S21" s="33"/>
    </row>
    <row r="22" spans="1:19" ht="14.25" customHeight="1">
      <c r="A22" s="21" t="s">
        <v>52</v>
      </c>
      <c r="B22" s="27">
        <v>1.15E-2</v>
      </c>
      <c r="C22" s="23">
        <f t="shared" si="0"/>
        <v>1.736111111111111E-3</v>
      </c>
      <c r="D22" s="27">
        <f t="shared" si="3"/>
        <v>0.13400000000000001</v>
      </c>
      <c r="E22" s="25">
        <v>1</v>
      </c>
      <c r="F22" s="27">
        <f t="shared" si="4"/>
        <v>1.15E-2</v>
      </c>
      <c r="G22" s="69">
        <f t="shared" si="5"/>
        <v>1.5000000000000001E-4</v>
      </c>
      <c r="H22" s="72">
        <f t="shared" ref="H22:H23" si="12">F22*C22/D22</f>
        <v>1.4899461028192369E-4</v>
      </c>
      <c r="I22" s="62">
        <f t="shared" ref="I22:I23" si="13">((F22*C22)+(G22*D22))/(C22+D22)</f>
        <v>2.9517036733858591E-4</v>
      </c>
      <c r="J22" s="25">
        <v>1.5E-3</v>
      </c>
      <c r="K22" s="40">
        <f t="shared" si="8"/>
        <v>7.6666666666666661</v>
      </c>
      <c r="L22" s="41">
        <f t="shared" si="9"/>
        <v>9.9329740187949128E-2</v>
      </c>
      <c r="M22" s="85">
        <f t="shared" si="10"/>
        <v>9.6780244892390593E-2</v>
      </c>
      <c r="N22" s="28">
        <f t="shared" si="11"/>
        <v>1.2048296326614141E-3</v>
      </c>
      <c r="S22" s="33"/>
    </row>
    <row r="23" spans="1:19" ht="14.25" customHeight="1">
      <c r="A23" s="21" t="s">
        <v>53</v>
      </c>
      <c r="B23" s="27">
        <v>0.25</v>
      </c>
      <c r="C23" s="23">
        <f t="shared" si="0"/>
        <v>1.736111111111111E-3</v>
      </c>
      <c r="D23" s="27">
        <f t="shared" si="3"/>
        <v>0.13400000000000001</v>
      </c>
      <c r="E23" s="25">
        <v>1</v>
      </c>
      <c r="F23" s="27">
        <f t="shared" si="4"/>
        <v>0.25</v>
      </c>
      <c r="G23" s="65">
        <f t="shared" si="5"/>
        <v>3.2000000000000002E-3</v>
      </c>
      <c r="H23" s="62">
        <f t="shared" si="12"/>
        <v>3.2390132669983412E-3</v>
      </c>
      <c r="I23" s="62">
        <f t="shared" si="13"/>
        <v>6.3566560933183257E-3</v>
      </c>
      <c r="J23" s="25">
        <v>3.2000000000000001E-2</v>
      </c>
      <c r="K23" s="40">
        <f t="shared" si="8"/>
        <v>7.8125</v>
      </c>
      <c r="L23" s="41">
        <f t="shared" si="9"/>
        <v>0.10121916459369816</v>
      </c>
      <c r="M23" s="85">
        <f t="shared" si="10"/>
        <v>9.8645502916197669E-2</v>
      </c>
      <c r="N23" s="28">
        <f t="shared" si="11"/>
        <v>2.5643343906681673E-2</v>
      </c>
      <c r="S23" s="33"/>
    </row>
    <row r="24" spans="1:19" ht="14.25" customHeight="1">
      <c r="A24" s="21" t="s">
        <v>96</v>
      </c>
      <c r="B24" s="25" t="s">
        <v>50</v>
      </c>
      <c r="C24" s="23">
        <f t="shared" si="0"/>
        <v>1.736111111111111E-3</v>
      </c>
      <c r="D24" s="27">
        <f t="shared" si="3"/>
        <v>0.13400000000000001</v>
      </c>
      <c r="E24" s="25">
        <v>1</v>
      </c>
      <c r="F24" s="23" t="s">
        <v>50</v>
      </c>
      <c r="G24" s="23" t="s">
        <v>50</v>
      </c>
      <c r="H24" s="23" t="s">
        <v>50</v>
      </c>
      <c r="I24" s="23" t="s">
        <v>50</v>
      </c>
      <c r="J24" s="23" t="s">
        <v>50</v>
      </c>
      <c r="K24" s="23" t="s">
        <v>50</v>
      </c>
      <c r="L24" s="23" t="s">
        <v>50</v>
      </c>
      <c r="M24" s="23" t="s">
        <v>50</v>
      </c>
      <c r="N24" s="23" t="s">
        <v>50</v>
      </c>
      <c r="P24" s="2" t="s">
        <v>95</v>
      </c>
      <c r="S24" s="33"/>
    </row>
    <row r="25" spans="1:19" ht="14.25" customHeight="1">
      <c r="A25" s="21" t="s">
        <v>97</v>
      </c>
      <c r="B25" s="25" t="s">
        <v>50</v>
      </c>
      <c r="C25" s="23">
        <f t="shared" si="0"/>
        <v>1.736111111111111E-3</v>
      </c>
      <c r="D25" s="27">
        <f t="shared" si="3"/>
        <v>0.13400000000000001</v>
      </c>
      <c r="E25" s="25">
        <v>1</v>
      </c>
      <c r="F25" s="23" t="s">
        <v>50</v>
      </c>
      <c r="G25" s="23" t="s">
        <v>50</v>
      </c>
      <c r="H25" s="23" t="s">
        <v>50</v>
      </c>
      <c r="I25" s="23" t="s">
        <v>50</v>
      </c>
      <c r="J25" s="23" t="s">
        <v>50</v>
      </c>
      <c r="K25" s="23" t="s">
        <v>50</v>
      </c>
      <c r="L25" s="23" t="s">
        <v>50</v>
      </c>
      <c r="M25" s="23" t="s">
        <v>50</v>
      </c>
      <c r="N25" s="23" t="s">
        <v>50</v>
      </c>
      <c r="P25" s="2" t="s">
        <v>95</v>
      </c>
      <c r="S25" s="33"/>
    </row>
    <row r="26" spans="1:19" ht="14.25" customHeight="1">
      <c r="A26" s="21" t="s">
        <v>98</v>
      </c>
      <c r="B26" s="25" t="s">
        <v>50</v>
      </c>
      <c r="C26" s="23">
        <f t="shared" si="0"/>
        <v>1.736111111111111E-3</v>
      </c>
      <c r="D26" s="27">
        <f t="shared" si="3"/>
        <v>0.13400000000000001</v>
      </c>
      <c r="E26" s="25">
        <v>1</v>
      </c>
      <c r="F26" s="23" t="s">
        <v>50</v>
      </c>
      <c r="G26" s="23" t="s">
        <v>50</v>
      </c>
      <c r="H26" s="23" t="s">
        <v>50</v>
      </c>
      <c r="I26" s="23" t="s">
        <v>50</v>
      </c>
      <c r="J26" s="23" t="s">
        <v>50</v>
      </c>
      <c r="K26" s="23" t="s">
        <v>50</v>
      </c>
      <c r="L26" s="23" t="s">
        <v>50</v>
      </c>
      <c r="M26" s="23" t="s">
        <v>50</v>
      </c>
      <c r="N26" s="23" t="s">
        <v>50</v>
      </c>
      <c r="P26" s="2" t="s">
        <v>95</v>
      </c>
      <c r="S26" s="33"/>
    </row>
    <row r="27" spans="1:19" ht="14.25" customHeight="1">
      <c r="A27" s="21" t="s">
        <v>99</v>
      </c>
      <c r="B27" s="25" t="s">
        <v>50</v>
      </c>
      <c r="C27" s="23">
        <f t="shared" si="0"/>
        <v>1.736111111111111E-3</v>
      </c>
      <c r="D27" s="27">
        <f t="shared" si="3"/>
        <v>0.13400000000000001</v>
      </c>
      <c r="E27" s="25">
        <v>1</v>
      </c>
      <c r="F27" s="23" t="s">
        <v>50</v>
      </c>
      <c r="G27" s="23" t="s">
        <v>50</v>
      </c>
      <c r="H27" s="23" t="s">
        <v>50</v>
      </c>
      <c r="I27" s="23" t="s">
        <v>50</v>
      </c>
      <c r="J27" s="23" t="s">
        <v>50</v>
      </c>
      <c r="K27" s="23" t="s">
        <v>50</v>
      </c>
      <c r="L27" s="23" t="s">
        <v>50</v>
      </c>
      <c r="M27" s="23" t="s">
        <v>50</v>
      </c>
      <c r="N27" s="23" t="s">
        <v>50</v>
      </c>
      <c r="P27" s="2" t="s">
        <v>95</v>
      </c>
      <c r="S27" s="33"/>
    </row>
    <row r="28" spans="1:19" ht="14.25" hidden="1" customHeight="1">
      <c r="A28" s="84" t="s">
        <v>58</v>
      </c>
      <c r="B28" s="25" t="s">
        <v>50</v>
      </c>
      <c r="C28" s="36"/>
      <c r="D28" s="36"/>
      <c r="E28" s="37"/>
      <c r="F28" s="23" t="s">
        <v>50</v>
      </c>
      <c r="G28" s="23" t="s">
        <v>50</v>
      </c>
      <c r="H28" s="23" t="s">
        <v>50</v>
      </c>
      <c r="I28" s="23" t="s">
        <v>50</v>
      </c>
      <c r="J28" s="23" t="s">
        <v>50</v>
      </c>
      <c r="K28" s="23" t="s">
        <v>50</v>
      </c>
      <c r="L28" s="23" t="s">
        <v>50</v>
      </c>
      <c r="M28" s="23" t="s">
        <v>50</v>
      </c>
      <c r="N28" s="23" t="s">
        <v>50</v>
      </c>
      <c r="P28" s="2" t="s">
        <v>95</v>
      </c>
    </row>
    <row r="29" spans="1:19" ht="14.25" hidden="1" customHeight="1">
      <c r="A29" s="21" t="s">
        <v>60</v>
      </c>
      <c r="B29" s="25" t="s">
        <v>50</v>
      </c>
      <c r="C29" s="23">
        <f t="shared" ref="C29:C34" si="14">F$4/(24*60*60)</f>
        <v>1.736111111111111E-3</v>
      </c>
      <c r="D29" s="24">
        <f t="shared" ref="D29:D34" si="15">F$6</f>
        <v>0.13400000000000001</v>
      </c>
      <c r="E29" s="25">
        <v>1</v>
      </c>
      <c r="F29" s="23" t="s">
        <v>50</v>
      </c>
      <c r="G29" s="23" t="s">
        <v>50</v>
      </c>
      <c r="H29" s="23" t="s">
        <v>50</v>
      </c>
      <c r="I29" s="23" t="s">
        <v>50</v>
      </c>
      <c r="J29" s="23" t="s">
        <v>50</v>
      </c>
      <c r="K29" s="23" t="s">
        <v>50</v>
      </c>
      <c r="L29" s="23" t="s">
        <v>50</v>
      </c>
      <c r="M29" s="23" t="s">
        <v>50</v>
      </c>
      <c r="N29" s="23" t="s">
        <v>50</v>
      </c>
      <c r="P29" s="2" t="s">
        <v>95</v>
      </c>
    </row>
    <row r="30" spans="1:19" ht="14.25" hidden="1" customHeight="1">
      <c r="A30" s="21" t="s">
        <v>62</v>
      </c>
      <c r="B30" s="25" t="s">
        <v>50</v>
      </c>
      <c r="C30" s="23">
        <f t="shared" si="14"/>
        <v>1.736111111111111E-3</v>
      </c>
      <c r="D30" s="24">
        <f t="shared" si="15"/>
        <v>0.13400000000000001</v>
      </c>
      <c r="E30" s="25">
        <v>1</v>
      </c>
      <c r="F30" s="23" t="s">
        <v>50</v>
      </c>
      <c r="G30" s="23" t="s">
        <v>50</v>
      </c>
      <c r="H30" s="23" t="s">
        <v>50</v>
      </c>
      <c r="I30" s="23" t="s">
        <v>50</v>
      </c>
      <c r="J30" s="23" t="s">
        <v>50</v>
      </c>
      <c r="K30" s="23" t="s">
        <v>50</v>
      </c>
      <c r="L30" s="23" t="s">
        <v>50</v>
      </c>
      <c r="M30" s="23" t="s">
        <v>50</v>
      </c>
      <c r="N30" s="23" t="s">
        <v>50</v>
      </c>
      <c r="P30" s="2" t="s">
        <v>95</v>
      </c>
    </row>
    <row r="31" spans="1:19" ht="14.25" hidden="1" customHeight="1">
      <c r="A31" s="21" t="s">
        <v>63</v>
      </c>
      <c r="B31" s="25" t="s">
        <v>50</v>
      </c>
      <c r="C31" s="23">
        <f t="shared" si="14"/>
        <v>1.736111111111111E-3</v>
      </c>
      <c r="D31" s="24">
        <f t="shared" si="15"/>
        <v>0.13400000000000001</v>
      </c>
      <c r="E31" s="25">
        <v>1</v>
      </c>
      <c r="F31" s="23" t="s">
        <v>50</v>
      </c>
      <c r="G31" s="23" t="s">
        <v>50</v>
      </c>
      <c r="H31" s="23" t="s">
        <v>50</v>
      </c>
      <c r="I31" s="23" t="s">
        <v>50</v>
      </c>
      <c r="J31" s="23" t="s">
        <v>50</v>
      </c>
      <c r="K31" s="23" t="s">
        <v>50</v>
      </c>
      <c r="L31" s="23" t="s">
        <v>50</v>
      </c>
      <c r="M31" s="23" t="s">
        <v>50</v>
      </c>
      <c r="N31" s="23" t="s">
        <v>50</v>
      </c>
      <c r="P31" s="2" t="s">
        <v>95</v>
      </c>
    </row>
    <row r="32" spans="1:19" ht="14.25" hidden="1" customHeight="1">
      <c r="A32" s="21" t="s">
        <v>64</v>
      </c>
      <c r="B32" s="25" t="s">
        <v>50</v>
      </c>
      <c r="C32" s="23">
        <f t="shared" si="14"/>
        <v>1.736111111111111E-3</v>
      </c>
      <c r="D32" s="24">
        <f t="shared" si="15"/>
        <v>0.13400000000000001</v>
      </c>
      <c r="E32" s="25">
        <v>1</v>
      </c>
      <c r="F32" s="23" t="s">
        <v>50</v>
      </c>
      <c r="G32" s="23" t="s">
        <v>50</v>
      </c>
      <c r="H32" s="23" t="s">
        <v>50</v>
      </c>
      <c r="I32" s="23" t="s">
        <v>50</v>
      </c>
      <c r="J32" s="23" t="s">
        <v>50</v>
      </c>
      <c r="K32" s="23" t="s">
        <v>50</v>
      </c>
      <c r="L32" s="23" t="s">
        <v>50</v>
      </c>
      <c r="M32" s="23" t="s">
        <v>50</v>
      </c>
      <c r="N32" s="23" t="s">
        <v>50</v>
      </c>
      <c r="P32" s="2" t="s">
        <v>95</v>
      </c>
    </row>
    <row r="33" spans="1:16" ht="14.25" hidden="1" customHeight="1">
      <c r="A33" s="21" t="s">
        <v>65</v>
      </c>
      <c r="B33" s="25" t="s">
        <v>50</v>
      </c>
      <c r="C33" s="23">
        <f t="shared" si="14"/>
        <v>1.736111111111111E-3</v>
      </c>
      <c r="D33" s="24">
        <f t="shared" si="15"/>
        <v>0.13400000000000001</v>
      </c>
      <c r="E33" s="25">
        <v>1</v>
      </c>
      <c r="F33" s="23" t="s">
        <v>50</v>
      </c>
      <c r="G33" s="23" t="s">
        <v>50</v>
      </c>
      <c r="H33" s="23" t="s">
        <v>50</v>
      </c>
      <c r="I33" s="23" t="s">
        <v>50</v>
      </c>
      <c r="J33" s="23" t="s">
        <v>50</v>
      </c>
      <c r="K33" s="23" t="s">
        <v>50</v>
      </c>
      <c r="L33" s="23" t="s">
        <v>50</v>
      </c>
      <c r="M33" s="23" t="s">
        <v>50</v>
      </c>
      <c r="N33" s="23" t="s">
        <v>50</v>
      </c>
      <c r="P33" s="2" t="s">
        <v>95</v>
      </c>
    </row>
    <row r="34" spans="1:16" ht="14.25" hidden="1" customHeight="1">
      <c r="A34" s="21" t="s">
        <v>66</v>
      </c>
      <c r="B34" s="25" t="s">
        <v>50</v>
      </c>
      <c r="C34" s="23">
        <f t="shared" si="14"/>
        <v>1.736111111111111E-3</v>
      </c>
      <c r="D34" s="24">
        <f t="shared" si="15"/>
        <v>0.13400000000000001</v>
      </c>
      <c r="E34" s="25">
        <v>1</v>
      </c>
      <c r="F34" s="23" t="s">
        <v>50</v>
      </c>
      <c r="G34" s="23" t="s">
        <v>50</v>
      </c>
      <c r="H34" s="23" t="s">
        <v>50</v>
      </c>
      <c r="I34" s="23" t="s">
        <v>50</v>
      </c>
      <c r="J34" s="23" t="s">
        <v>50</v>
      </c>
      <c r="K34" s="23" t="s">
        <v>50</v>
      </c>
      <c r="L34" s="23" t="s">
        <v>50</v>
      </c>
      <c r="M34" s="23" t="s">
        <v>50</v>
      </c>
      <c r="N34" s="23" t="s">
        <v>50</v>
      </c>
      <c r="P34" s="2" t="s">
        <v>95</v>
      </c>
    </row>
    <row r="35" spans="1:16" ht="14.25" hidden="1" customHeight="1">
      <c r="A35" s="84" t="s">
        <v>67</v>
      </c>
      <c r="B35" s="25" t="s">
        <v>50</v>
      </c>
      <c r="C35" s="36"/>
      <c r="D35" s="36"/>
      <c r="E35" s="37"/>
      <c r="F35" s="23" t="s">
        <v>50</v>
      </c>
      <c r="G35" s="23" t="s">
        <v>50</v>
      </c>
      <c r="H35" s="23" t="s">
        <v>50</v>
      </c>
      <c r="I35" s="23" t="s">
        <v>50</v>
      </c>
      <c r="J35" s="23" t="s">
        <v>50</v>
      </c>
      <c r="K35" s="23" t="s">
        <v>50</v>
      </c>
      <c r="L35" s="23" t="s">
        <v>50</v>
      </c>
      <c r="M35" s="23" t="s">
        <v>50</v>
      </c>
      <c r="N35" s="23" t="s">
        <v>50</v>
      </c>
      <c r="P35" s="2" t="s">
        <v>95</v>
      </c>
    </row>
    <row r="36" spans="1:16" ht="14.25" hidden="1" customHeight="1">
      <c r="A36" s="21" t="s">
        <v>68</v>
      </c>
      <c r="B36" s="25" t="s">
        <v>50</v>
      </c>
      <c r="C36" s="23">
        <f t="shared" ref="C36:C46" si="16">F$4/(24*60*60)</f>
        <v>1.736111111111111E-3</v>
      </c>
      <c r="D36" s="24">
        <f>F$6</f>
        <v>0.13400000000000001</v>
      </c>
      <c r="E36" s="25">
        <v>1</v>
      </c>
      <c r="F36" s="23" t="s">
        <v>50</v>
      </c>
      <c r="G36" s="23" t="s">
        <v>50</v>
      </c>
      <c r="H36" s="23" t="s">
        <v>50</v>
      </c>
      <c r="I36" s="23" t="s">
        <v>50</v>
      </c>
      <c r="J36" s="23" t="s">
        <v>50</v>
      </c>
      <c r="K36" s="23" t="s">
        <v>50</v>
      </c>
      <c r="L36" s="23" t="s">
        <v>50</v>
      </c>
      <c r="M36" s="23" t="s">
        <v>50</v>
      </c>
      <c r="N36" s="23" t="s">
        <v>50</v>
      </c>
      <c r="P36" s="2" t="s">
        <v>95</v>
      </c>
    </row>
    <row r="37" spans="1:16" ht="14.25" hidden="1" customHeight="1">
      <c r="A37" s="21" t="s">
        <v>69</v>
      </c>
      <c r="B37" s="25" t="s">
        <v>50</v>
      </c>
      <c r="C37" s="23">
        <f t="shared" si="16"/>
        <v>1.736111111111111E-3</v>
      </c>
      <c r="D37" s="24">
        <f>F$6</f>
        <v>0.13400000000000001</v>
      </c>
      <c r="E37" s="25">
        <v>1</v>
      </c>
      <c r="F37" s="23" t="s">
        <v>50</v>
      </c>
      <c r="G37" s="23" t="s">
        <v>50</v>
      </c>
      <c r="H37" s="23" t="s">
        <v>50</v>
      </c>
      <c r="I37" s="23" t="s">
        <v>50</v>
      </c>
      <c r="J37" s="23" t="s">
        <v>50</v>
      </c>
      <c r="K37" s="23" t="s">
        <v>50</v>
      </c>
      <c r="L37" s="23" t="s">
        <v>50</v>
      </c>
      <c r="M37" s="23" t="s">
        <v>50</v>
      </c>
      <c r="N37" s="23" t="s">
        <v>50</v>
      </c>
      <c r="P37" s="2" t="s">
        <v>95</v>
      </c>
    </row>
    <row r="38" spans="1:16" ht="14.25" hidden="1" customHeight="1">
      <c r="A38" s="21" t="s">
        <v>70</v>
      </c>
      <c r="B38" s="25" t="s">
        <v>50</v>
      </c>
      <c r="C38" s="23">
        <f t="shared" si="16"/>
        <v>1.736111111111111E-3</v>
      </c>
      <c r="D38" s="24">
        <f>F$6</f>
        <v>0.13400000000000001</v>
      </c>
      <c r="E38" s="25">
        <v>1</v>
      </c>
      <c r="F38" s="23" t="s">
        <v>50</v>
      </c>
      <c r="G38" s="23" t="s">
        <v>50</v>
      </c>
      <c r="H38" s="23" t="s">
        <v>50</v>
      </c>
      <c r="I38" s="23" t="s">
        <v>50</v>
      </c>
      <c r="J38" s="23" t="s">
        <v>50</v>
      </c>
      <c r="K38" s="23" t="s">
        <v>50</v>
      </c>
      <c r="L38" s="23" t="s">
        <v>50</v>
      </c>
      <c r="M38" s="23" t="s">
        <v>50</v>
      </c>
      <c r="N38" s="23" t="s">
        <v>50</v>
      </c>
      <c r="P38" s="2" t="s">
        <v>95</v>
      </c>
    </row>
    <row r="39" spans="1:16" ht="14.25" hidden="1" customHeight="1">
      <c r="A39" s="21" t="s">
        <v>71</v>
      </c>
      <c r="B39" s="25" t="s">
        <v>50</v>
      </c>
      <c r="C39" s="23">
        <f t="shared" si="16"/>
        <v>1.736111111111111E-3</v>
      </c>
      <c r="D39" s="24">
        <f t="shared" ref="D39:D41" si="17">F$6</f>
        <v>0.13400000000000001</v>
      </c>
      <c r="E39" s="25">
        <v>1</v>
      </c>
      <c r="F39" s="23" t="s">
        <v>50</v>
      </c>
      <c r="G39" s="23" t="s">
        <v>50</v>
      </c>
      <c r="H39" s="23" t="s">
        <v>50</v>
      </c>
      <c r="I39" s="23" t="s">
        <v>50</v>
      </c>
      <c r="J39" s="23" t="s">
        <v>50</v>
      </c>
      <c r="K39" s="23" t="s">
        <v>50</v>
      </c>
      <c r="L39" s="23" t="s">
        <v>50</v>
      </c>
      <c r="M39" s="23" t="s">
        <v>50</v>
      </c>
      <c r="N39" s="23" t="s">
        <v>50</v>
      </c>
      <c r="P39" s="2" t="s">
        <v>95</v>
      </c>
    </row>
    <row r="40" spans="1:16" ht="14.25" hidden="1" customHeight="1">
      <c r="A40" s="21" t="s">
        <v>72</v>
      </c>
      <c r="B40" s="25" t="s">
        <v>50</v>
      </c>
      <c r="C40" s="23">
        <f t="shared" si="16"/>
        <v>1.736111111111111E-3</v>
      </c>
      <c r="D40" s="24">
        <f t="shared" si="17"/>
        <v>0.13400000000000001</v>
      </c>
      <c r="E40" s="25">
        <v>1</v>
      </c>
      <c r="F40" s="23" t="s">
        <v>50</v>
      </c>
      <c r="G40" s="23" t="s">
        <v>50</v>
      </c>
      <c r="H40" s="23" t="s">
        <v>50</v>
      </c>
      <c r="I40" s="23" t="s">
        <v>50</v>
      </c>
      <c r="J40" s="23" t="s">
        <v>50</v>
      </c>
      <c r="K40" s="23" t="s">
        <v>50</v>
      </c>
      <c r="L40" s="23" t="s">
        <v>50</v>
      </c>
      <c r="M40" s="23" t="s">
        <v>50</v>
      </c>
      <c r="N40" s="23" t="s">
        <v>50</v>
      </c>
      <c r="P40" s="2" t="s">
        <v>95</v>
      </c>
    </row>
    <row r="41" spans="1:16" ht="14.25" hidden="1" customHeight="1">
      <c r="A41" s="21" t="s">
        <v>73</v>
      </c>
      <c r="B41" s="25" t="s">
        <v>50</v>
      </c>
      <c r="C41" s="23">
        <f t="shared" si="16"/>
        <v>1.736111111111111E-3</v>
      </c>
      <c r="D41" s="24">
        <f t="shared" si="17"/>
        <v>0.13400000000000001</v>
      </c>
      <c r="E41" s="25">
        <v>1</v>
      </c>
      <c r="F41" s="23" t="s">
        <v>50</v>
      </c>
      <c r="G41" s="23" t="s">
        <v>50</v>
      </c>
      <c r="H41" s="23" t="s">
        <v>50</v>
      </c>
      <c r="I41" s="23" t="s">
        <v>50</v>
      </c>
      <c r="J41" s="23" t="s">
        <v>50</v>
      </c>
      <c r="K41" s="23" t="s">
        <v>50</v>
      </c>
      <c r="L41" s="23" t="s">
        <v>50</v>
      </c>
      <c r="M41" s="23" t="s">
        <v>50</v>
      </c>
      <c r="N41" s="23" t="s">
        <v>50</v>
      </c>
      <c r="P41" s="2" t="s">
        <v>95</v>
      </c>
    </row>
    <row r="42" spans="1:16" ht="14.25" hidden="1" customHeight="1">
      <c r="A42" s="21" t="s">
        <v>74</v>
      </c>
      <c r="B42" s="25" t="s">
        <v>50</v>
      </c>
      <c r="C42" s="23">
        <f t="shared" si="16"/>
        <v>1.736111111111111E-3</v>
      </c>
      <c r="D42" s="24">
        <f>F$6</f>
        <v>0.13400000000000001</v>
      </c>
      <c r="E42" s="25">
        <v>1</v>
      </c>
      <c r="F42" s="23" t="s">
        <v>50</v>
      </c>
      <c r="G42" s="23" t="s">
        <v>50</v>
      </c>
      <c r="H42" s="23" t="s">
        <v>50</v>
      </c>
      <c r="I42" s="23" t="s">
        <v>50</v>
      </c>
      <c r="J42" s="23" t="s">
        <v>50</v>
      </c>
      <c r="K42" s="23" t="s">
        <v>50</v>
      </c>
      <c r="L42" s="23" t="s">
        <v>50</v>
      </c>
      <c r="M42" s="23" t="s">
        <v>50</v>
      </c>
      <c r="N42" s="23" t="s">
        <v>50</v>
      </c>
      <c r="P42" s="2" t="s">
        <v>95</v>
      </c>
    </row>
    <row r="43" spans="1:16" ht="14.25" hidden="1" customHeight="1">
      <c r="A43" s="21" t="s">
        <v>75</v>
      </c>
      <c r="B43" s="25" t="s">
        <v>50</v>
      </c>
      <c r="C43" s="23">
        <f t="shared" si="16"/>
        <v>1.736111111111111E-3</v>
      </c>
      <c r="D43" s="24">
        <f>F$6</f>
        <v>0.13400000000000001</v>
      </c>
      <c r="E43" s="25">
        <v>1</v>
      </c>
      <c r="F43" s="23" t="s">
        <v>50</v>
      </c>
      <c r="G43" s="23" t="s">
        <v>50</v>
      </c>
      <c r="H43" s="23" t="s">
        <v>50</v>
      </c>
      <c r="I43" s="23" t="s">
        <v>50</v>
      </c>
      <c r="J43" s="23" t="s">
        <v>50</v>
      </c>
      <c r="K43" s="23" t="s">
        <v>50</v>
      </c>
      <c r="L43" s="23" t="s">
        <v>50</v>
      </c>
      <c r="M43" s="23" t="s">
        <v>50</v>
      </c>
      <c r="N43" s="23" t="s">
        <v>50</v>
      </c>
      <c r="P43" s="2" t="s">
        <v>95</v>
      </c>
    </row>
    <row r="44" spans="1:16" ht="14.25" hidden="1" customHeight="1">
      <c r="A44" s="21" t="s">
        <v>76</v>
      </c>
      <c r="B44" s="25" t="s">
        <v>50</v>
      </c>
      <c r="C44" s="23">
        <f t="shared" si="16"/>
        <v>1.736111111111111E-3</v>
      </c>
      <c r="D44" s="24">
        <f>F$6</f>
        <v>0.13400000000000001</v>
      </c>
      <c r="E44" s="25">
        <v>1</v>
      </c>
      <c r="F44" s="23" t="s">
        <v>50</v>
      </c>
      <c r="G44" s="23" t="s">
        <v>50</v>
      </c>
      <c r="H44" s="23" t="s">
        <v>50</v>
      </c>
      <c r="I44" s="23" t="s">
        <v>50</v>
      </c>
      <c r="J44" s="23" t="s">
        <v>50</v>
      </c>
      <c r="K44" s="23" t="s">
        <v>50</v>
      </c>
      <c r="L44" s="23" t="s">
        <v>50</v>
      </c>
      <c r="M44" s="23" t="s">
        <v>50</v>
      </c>
      <c r="N44" s="23" t="s">
        <v>50</v>
      </c>
      <c r="P44" s="2" t="s">
        <v>95</v>
      </c>
    </row>
    <row r="45" spans="1:16" ht="14.25" customHeight="1">
      <c r="A45" s="21" t="s">
        <v>77</v>
      </c>
      <c r="B45" s="25" t="s">
        <v>50</v>
      </c>
      <c r="C45" s="23">
        <f t="shared" si="16"/>
        <v>1.736111111111111E-3</v>
      </c>
      <c r="D45" s="27">
        <f t="shared" ref="D45:D46" si="18">F$6</f>
        <v>0.13400000000000001</v>
      </c>
      <c r="E45" s="25">
        <v>1</v>
      </c>
      <c r="F45" s="23" t="s">
        <v>50</v>
      </c>
      <c r="G45" s="23" t="s">
        <v>50</v>
      </c>
      <c r="H45" s="23" t="s">
        <v>50</v>
      </c>
      <c r="I45" s="23" t="s">
        <v>50</v>
      </c>
      <c r="J45" s="23" t="s">
        <v>50</v>
      </c>
      <c r="K45" s="23" t="s">
        <v>50</v>
      </c>
      <c r="L45" s="23" t="s">
        <v>50</v>
      </c>
      <c r="M45" s="23" t="s">
        <v>50</v>
      </c>
      <c r="N45" s="23" t="s">
        <v>50</v>
      </c>
      <c r="P45" s="2" t="s">
        <v>95</v>
      </c>
    </row>
    <row r="46" spans="1:16" ht="14.25" customHeight="1">
      <c r="A46" s="21" t="s">
        <v>78</v>
      </c>
      <c r="B46" s="25" t="s">
        <v>50</v>
      </c>
      <c r="C46" s="23">
        <f t="shared" si="16"/>
        <v>1.736111111111111E-3</v>
      </c>
      <c r="D46" s="27">
        <f t="shared" si="18"/>
        <v>0.13400000000000001</v>
      </c>
      <c r="E46" s="25">
        <v>1</v>
      </c>
      <c r="F46" s="23" t="s">
        <v>50</v>
      </c>
      <c r="G46" s="23" t="s">
        <v>50</v>
      </c>
      <c r="H46" s="23" t="s">
        <v>50</v>
      </c>
      <c r="I46" s="23" t="s">
        <v>50</v>
      </c>
      <c r="J46" s="23" t="s">
        <v>50</v>
      </c>
      <c r="K46" s="23" t="s">
        <v>50</v>
      </c>
      <c r="L46" s="23" t="s">
        <v>50</v>
      </c>
      <c r="M46" s="23" t="s">
        <v>50</v>
      </c>
      <c r="N46" s="23" t="s">
        <v>50</v>
      </c>
      <c r="P46" s="2" t="s">
        <v>95</v>
      </c>
    </row>
    <row r="47" spans="1:16" ht="14.25" customHeight="1">
      <c r="A47" s="31" t="s">
        <v>79</v>
      </c>
      <c r="B47" s="16" t="s">
        <v>42</v>
      </c>
      <c r="C47" s="17" t="s">
        <v>2</v>
      </c>
      <c r="D47" s="17" t="s">
        <v>2</v>
      </c>
      <c r="E47" s="17" t="s">
        <v>43</v>
      </c>
      <c r="F47" s="17" t="s">
        <v>42</v>
      </c>
      <c r="G47" s="16" t="s">
        <v>42</v>
      </c>
      <c r="H47" s="17" t="s">
        <v>42</v>
      </c>
      <c r="I47" s="17" t="s">
        <v>42</v>
      </c>
      <c r="J47" s="17" t="s">
        <v>42</v>
      </c>
      <c r="K47" s="42"/>
      <c r="L47" s="42"/>
      <c r="M47" s="42"/>
      <c r="N47" s="32"/>
    </row>
    <row r="48" spans="1:16" ht="14.25" customHeight="1">
      <c r="A48" s="21" t="s">
        <v>80</v>
      </c>
      <c r="B48" s="25" t="s">
        <v>50</v>
      </c>
      <c r="C48" s="23">
        <f t="shared" ref="C48:C51" si="19">F$4/(24*60*60)</f>
        <v>1.736111111111111E-3</v>
      </c>
      <c r="D48" s="27">
        <f t="shared" ref="D48:D51" si="20">F$6</f>
        <v>0.13400000000000001</v>
      </c>
      <c r="E48" s="25">
        <v>1</v>
      </c>
      <c r="F48" s="23" t="s">
        <v>50</v>
      </c>
      <c r="G48" s="23" t="s">
        <v>50</v>
      </c>
      <c r="H48" s="23" t="s">
        <v>50</v>
      </c>
      <c r="I48" s="23" t="s">
        <v>50</v>
      </c>
      <c r="J48" s="23" t="s">
        <v>50</v>
      </c>
      <c r="K48" s="23" t="s">
        <v>50</v>
      </c>
      <c r="L48" s="23" t="s">
        <v>50</v>
      </c>
      <c r="M48" s="23" t="s">
        <v>50</v>
      </c>
      <c r="N48" s="23" t="s">
        <v>50</v>
      </c>
      <c r="P48" s="2" t="s">
        <v>95</v>
      </c>
    </row>
    <row r="49" spans="1:16" ht="14.25" customHeight="1">
      <c r="A49" s="21" t="s">
        <v>81</v>
      </c>
      <c r="B49" s="25" t="s">
        <v>50</v>
      </c>
      <c r="C49" s="23">
        <f t="shared" si="19"/>
        <v>1.736111111111111E-3</v>
      </c>
      <c r="D49" s="27">
        <f t="shared" si="20"/>
        <v>0.13400000000000001</v>
      </c>
      <c r="E49" s="25">
        <v>1</v>
      </c>
      <c r="F49" s="23" t="s">
        <v>50</v>
      </c>
      <c r="G49" s="23" t="s">
        <v>50</v>
      </c>
      <c r="H49" s="23" t="s">
        <v>50</v>
      </c>
      <c r="I49" s="23" t="s">
        <v>50</v>
      </c>
      <c r="J49" s="23" t="s">
        <v>50</v>
      </c>
      <c r="K49" s="23" t="s">
        <v>50</v>
      </c>
      <c r="L49" s="23" t="s">
        <v>50</v>
      </c>
      <c r="M49" s="23" t="s">
        <v>50</v>
      </c>
      <c r="N49" s="23" t="s">
        <v>50</v>
      </c>
      <c r="P49" s="2" t="s">
        <v>95</v>
      </c>
    </row>
    <row r="50" spans="1:16" ht="14.25" customHeight="1">
      <c r="A50" s="21" t="s">
        <v>82</v>
      </c>
      <c r="B50" s="25" t="s">
        <v>50</v>
      </c>
      <c r="C50" s="23">
        <f t="shared" si="19"/>
        <v>1.736111111111111E-3</v>
      </c>
      <c r="D50" s="27">
        <f t="shared" si="20"/>
        <v>0.13400000000000001</v>
      </c>
      <c r="E50" s="25">
        <v>1</v>
      </c>
      <c r="F50" s="23" t="s">
        <v>50</v>
      </c>
      <c r="G50" s="23" t="s">
        <v>50</v>
      </c>
      <c r="H50" s="23" t="s">
        <v>50</v>
      </c>
      <c r="I50" s="23" t="s">
        <v>50</v>
      </c>
      <c r="J50" s="23" t="s">
        <v>50</v>
      </c>
      <c r="K50" s="23" t="s">
        <v>50</v>
      </c>
      <c r="L50" s="23" t="s">
        <v>50</v>
      </c>
      <c r="M50" s="23" t="s">
        <v>50</v>
      </c>
      <c r="N50" s="23" t="s">
        <v>50</v>
      </c>
      <c r="P50" s="2" t="s">
        <v>95</v>
      </c>
    </row>
    <row r="51" spans="1:16" ht="14.25" customHeight="1">
      <c r="A51" s="21" t="s">
        <v>83</v>
      </c>
      <c r="B51" s="25" t="s">
        <v>50</v>
      </c>
      <c r="C51" s="23">
        <f t="shared" si="19"/>
        <v>1.736111111111111E-3</v>
      </c>
      <c r="D51" s="27">
        <f t="shared" si="20"/>
        <v>0.13400000000000001</v>
      </c>
      <c r="E51" s="25">
        <v>1</v>
      </c>
      <c r="F51" s="23" t="s">
        <v>50</v>
      </c>
      <c r="G51" s="23" t="s">
        <v>50</v>
      </c>
      <c r="H51" s="23" t="s">
        <v>50</v>
      </c>
      <c r="I51" s="23" t="s">
        <v>50</v>
      </c>
      <c r="J51" s="23" t="s">
        <v>50</v>
      </c>
      <c r="K51" s="23" t="s">
        <v>50</v>
      </c>
      <c r="L51" s="23" t="s">
        <v>50</v>
      </c>
      <c r="M51" s="23" t="s">
        <v>50</v>
      </c>
      <c r="N51" s="23" t="s">
        <v>50</v>
      </c>
      <c r="P51" s="2" t="s">
        <v>95</v>
      </c>
    </row>
    <row r="52" spans="1:16" ht="14.25" customHeight="1">
      <c r="A52" s="21" t="s">
        <v>84</v>
      </c>
      <c r="B52" s="27">
        <v>3.9E-2</v>
      </c>
      <c r="C52" s="23">
        <f t="shared" ref="C52:C53" si="21">F$4/(24*60*60)</f>
        <v>1.736111111111111E-3</v>
      </c>
      <c r="D52" s="27">
        <f t="shared" ref="D52:D53" si="22">F$6</f>
        <v>0.13400000000000001</v>
      </c>
      <c r="E52" s="25">
        <v>1</v>
      </c>
      <c r="F52" s="27">
        <f t="shared" ref="F52" si="23">B52*E52</f>
        <v>3.9E-2</v>
      </c>
      <c r="G52" s="65">
        <f t="shared" ref="G52" si="24">J52/10</f>
        <v>5.0000000000000001E-4</v>
      </c>
      <c r="H52" s="62">
        <f t="shared" ref="H52" si="25">F52*C52/D52</f>
        <v>5.0528606965174127E-4</v>
      </c>
      <c r="I52" s="62">
        <f t="shared" ref="I52" si="26">((F52*C52)+(G52*D52))/(C52+D52)</f>
        <v>9.9242811828507103E-4</v>
      </c>
      <c r="J52" s="25">
        <v>5.0000000000000001E-3</v>
      </c>
      <c r="K52" s="40">
        <f t="shared" ref="K52" si="27">F52/J52</f>
        <v>7.8</v>
      </c>
      <c r="L52" s="41">
        <f t="shared" ref="L52" si="28">H52/J52</f>
        <v>0.10105721393034825</v>
      </c>
      <c r="M52" s="85">
        <f t="shared" ref="M52" si="29">(I52-G52)/J52</f>
        <v>9.8485623657014201E-2</v>
      </c>
      <c r="N52" s="88">
        <f t="shared" ref="N52" si="30">J52-I52</f>
        <v>4.0075718817149291E-3</v>
      </c>
    </row>
    <row r="53" spans="1:16" ht="14.25" customHeight="1">
      <c r="A53" s="21" t="s">
        <v>85</v>
      </c>
      <c r="B53" s="25" t="s">
        <v>50</v>
      </c>
      <c r="C53" s="23">
        <f t="shared" si="21"/>
        <v>1.736111111111111E-3</v>
      </c>
      <c r="D53" s="27">
        <f t="shared" si="22"/>
        <v>0.13400000000000001</v>
      </c>
      <c r="E53" s="25">
        <v>1</v>
      </c>
      <c r="F53" s="23" t="s">
        <v>50</v>
      </c>
      <c r="G53" s="23" t="s">
        <v>50</v>
      </c>
      <c r="H53" s="23" t="s">
        <v>50</v>
      </c>
      <c r="I53" s="23" t="s">
        <v>50</v>
      </c>
      <c r="J53" s="23" t="s">
        <v>50</v>
      </c>
      <c r="K53" s="23" t="s">
        <v>50</v>
      </c>
      <c r="L53" s="23" t="s">
        <v>50</v>
      </c>
      <c r="M53" s="23" t="s">
        <v>50</v>
      </c>
      <c r="N53" s="23" t="s">
        <v>50</v>
      </c>
      <c r="P53" s="2" t="s">
        <v>95</v>
      </c>
    </row>
    <row r="54" spans="1:16" ht="14.25" customHeight="1">
      <c r="A54" s="31" t="s">
        <v>86</v>
      </c>
      <c r="B54" s="16" t="s">
        <v>42</v>
      </c>
      <c r="C54" s="17" t="s">
        <v>2</v>
      </c>
      <c r="D54" s="17" t="s">
        <v>2</v>
      </c>
      <c r="E54" s="17" t="s">
        <v>43</v>
      </c>
      <c r="F54" s="17" t="s">
        <v>42</v>
      </c>
      <c r="G54" s="16" t="s">
        <v>42</v>
      </c>
      <c r="H54" s="17" t="s">
        <v>42</v>
      </c>
      <c r="I54" s="17" t="s">
        <v>42</v>
      </c>
      <c r="J54" s="17" t="s">
        <v>42</v>
      </c>
      <c r="K54" s="43"/>
      <c r="L54" s="44"/>
      <c r="M54" s="45"/>
      <c r="N54" s="39"/>
    </row>
    <row r="55" spans="1:16" ht="14.25" customHeight="1">
      <c r="A55" s="21" t="s">
        <v>68</v>
      </c>
      <c r="B55" s="24">
        <v>0.39</v>
      </c>
      <c r="C55" s="23">
        <f t="shared" ref="C55:C61" si="31">F$4/(24*60*60)</f>
        <v>1.736111111111111E-3</v>
      </c>
      <c r="D55" s="27">
        <f t="shared" ref="D55:D61" si="32">F$6</f>
        <v>0.13400000000000001</v>
      </c>
      <c r="E55" s="25">
        <v>1</v>
      </c>
      <c r="F55" s="22">
        <f>B55*E55</f>
        <v>0.39</v>
      </c>
      <c r="G55" s="67">
        <f>J55/10</f>
        <v>5.0000000000000001E-3</v>
      </c>
      <c r="H55" s="27">
        <f>F55*C55/D55</f>
        <v>5.0528606965174125E-3</v>
      </c>
      <c r="I55" s="27">
        <f>((F55*C55)+(G55*D55))/(C55+D55)</f>
        <v>9.9242811828507121E-3</v>
      </c>
      <c r="J55" s="25">
        <v>0.05</v>
      </c>
      <c r="K55" s="40">
        <f>F55/J55</f>
        <v>7.8</v>
      </c>
      <c r="L55" s="41">
        <f>H55/J55</f>
        <v>0.10105721393034825</v>
      </c>
      <c r="M55" s="85">
        <f>(I55-G55)/J55</f>
        <v>9.8485623657014229E-2</v>
      </c>
      <c r="N55" s="28">
        <f>J55-I55</f>
        <v>4.0075718817149289E-2</v>
      </c>
    </row>
    <row r="56" spans="1:16" ht="14.25" customHeight="1">
      <c r="A56" s="21" t="s">
        <v>70</v>
      </c>
      <c r="B56" s="24">
        <v>3</v>
      </c>
      <c r="C56" s="23">
        <f t="shared" si="31"/>
        <v>1.736111111111111E-3</v>
      </c>
      <c r="D56" s="27">
        <f t="shared" si="32"/>
        <v>0.13400000000000001</v>
      </c>
      <c r="E56" s="25">
        <v>1</v>
      </c>
      <c r="F56" s="22">
        <f>B56*E56</f>
        <v>3</v>
      </c>
      <c r="G56" s="67">
        <f>J56/10</f>
        <v>3.7999999999999999E-2</v>
      </c>
      <c r="H56" s="27">
        <f>F56*C56/D56</f>
        <v>3.8868159203980096E-2</v>
      </c>
      <c r="I56" s="27">
        <f>((F56*C56)+(G56*D56))/(C56+D56)</f>
        <v>7.5884989256113783E-2</v>
      </c>
      <c r="J56" s="25">
        <v>0.38</v>
      </c>
      <c r="K56" s="40">
        <f>F56/J56</f>
        <v>7.8947368421052628</v>
      </c>
      <c r="L56" s="41">
        <f>H56/J56</f>
        <v>0.10228462948415815</v>
      </c>
      <c r="M56" s="85">
        <f>(I56-G56)/J56</f>
        <v>9.9697340147667846E-2</v>
      </c>
      <c r="N56" s="28">
        <f>J56-I56</f>
        <v>0.30411501074388625</v>
      </c>
    </row>
    <row r="57" spans="1:16" ht="14.25" customHeight="1">
      <c r="A57" s="21" t="s">
        <v>69</v>
      </c>
      <c r="B57" s="24">
        <v>3</v>
      </c>
      <c r="C57" s="23">
        <f t="shared" si="31"/>
        <v>1.736111111111111E-3</v>
      </c>
      <c r="D57" s="27">
        <f t="shared" si="32"/>
        <v>0.13400000000000001</v>
      </c>
      <c r="E57" s="25">
        <v>1</v>
      </c>
      <c r="F57" s="22">
        <f>B57*E57</f>
        <v>3</v>
      </c>
      <c r="G57" s="67">
        <f>J57/10</f>
        <v>3.7999999999999999E-2</v>
      </c>
      <c r="H57" s="27">
        <f>F57*C57/D57</f>
        <v>3.8868159203980096E-2</v>
      </c>
      <c r="I57" s="27">
        <f>((F57*C57)+(G57*D57))/(C57+D57)</f>
        <v>7.5884989256113783E-2</v>
      </c>
      <c r="J57" s="25">
        <v>0.38</v>
      </c>
      <c r="K57" s="40">
        <f>F57/J57</f>
        <v>7.8947368421052628</v>
      </c>
      <c r="L57" s="41">
        <f>H57/J57</f>
        <v>0.10228462948415815</v>
      </c>
      <c r="M57" s="85">
        <f>(I57-G57)/J57</f>
        <v>9.9697340147667846E-2</v>
      </c>
      <c r="N57" s="28">
        <f>J57-I57</f>
        <v>0.30411501074388625</v>
      </c>
    </row>
    <row r="58" spans="1:16">
      <c r="A58" s="21" t="s">
        <v>87</v>
      </c>
      <c r="B58" s="24">
        <v>0.23499999999999999</v>
      </c>
      <c r="C58" s="23">
        <f t="shared" si="31"/>
        <v>1.736111111111111E-3</v>
      </c>
      <c r="D58" s="27">
        <f t="shared" si="32"/>
        <v>0.13400000000000001</v>
      </c>
      <c r="E58" s="25">
        <v>1</v>
      </c>
      <c r="F58" s="22" t="s">
        <v>50</v>
      </c>
      <c r="G58" s="23" t="s">
        <v>50</v>
      </c>
      <c r="H58" s="27" t="s">
        <v>50</v>
      </c>
      <c r="I58" s="27" t="s">
        <v>50</v>
      </c>
      <c r="J58" s="23" t="s">
        <v>50</v>
      </c>
      <c r="K58" s="25" t="s">
        <v>50</v>
      </c>
      <c r="L58" s="25" t="s">
        <v>50</v>
      </c>
      <c r="M58" s="58" t="s">
        <v>50</v>
      </c>
      <c r="N58" s="25" t="s">
        <v>50</v>
      </c>
    </row>
    <row r="59" spans="1:16" ht="14.25" customHeight="1">
      <c r="A59" s="21" t="s">
        <v>88</v>
      </c>
      <c r="B59" s="24">
        <v>0.36</v>
      </c>
      <c r="C59" s="23">
        <f t="shared" si="31"/>
        <v>1.736111111111111E-3</v>
      </c>
      <c r="D59" s="27">
        <f t="shared" si="32"/>
        <v>0.13400000000000001</v>
      </c>
      <c r="E59" s="25">
        <v>1</v>
      </c>
      <c r="F59" s="22">
        <f t="shared" ref="F59:F61" si="33">B59*E59</f>
        <v>0.36</v>
      </c>
      <c r="G59" s="67">
        <f t="shared" ref="G59:G61" si="34">J59/10</f>
        <v>4.5999999999999999E-3</v>
      </c>
      <c r="H59" s="27">
        <f t="shared" ref="H59:H61" si="35">F59*C59/D59</f>
        <v>4.6641791044776107E-3</v>
      </c>
      <c r="I59" s="27">
        <f t="shared" ref="I59:I61" si="36">((F59*C59)+(G59*D59))/(C59+D59)</f>
        <v>9.1456870971042669E-3</v>
      </c>
      <c r="J59" s="25">
        <v>4.5999999999999999E-2</v>
      </c>
      <c r="K59" s="40">
        <f t="shared" ref="K59:K61" si="37">F59/J59</f>
        <v>7.8260869565217392</v>
      </c>
      <c r="L59" s="41">
        <f t="shared" ref="L59:L61" si="38">H59/J59</f>
        <v>0.10139519792342631</v>
      </c>
      <c r="M59" s="85">
        <f t="shared" ref="M59:M61" si="39">(I59-G59)/J59</f>
        <v>9.8819284719657979E-2</v>
      </c>
      <c r="N59" s="28">
        <f t="shared" ref="N59:N61" si="40">J59-I59</f>
        <v>3.6854312902895731E-2</v>
      </c>
    </row>
    <row r="60" spans="1:16" ht="14.25" customHeight="1">
      <c r="A60" s="21" t="s">
        <v>76</v>
      </c>
      <c r="B60" s="24">
        <v>1.02</v>
      </c>
      <c r="C60" s="23">
        <f t="shared" si="31"/>
        <v>1.736111111111111E-3</v>
      </c>
      <c r="D60" s="27">
        <f t="shared" si="32"/>
        <v>0.13400000000000001</v>
      </c>
      <c r="E60" s="25">
        <v>1</v>
      </c>
      <c r="F60" s="22">
        <f t="shared" si="33"/>
        <v>1.02</v>
      </c>
      <c r="G60" s="67">
        <f t="shared" si="34"/>
        <v>1.3000000000000001E-2</v>
      </c>
      <c r="H60" s="27">
        <f t="shared" si="35"/>
        <v>1.3215174129353233E-2</v>
      </c>
      <c r="I60" s="27">
        <f t="shared" si="36"/>
        <v>2.5879873119819912E-2</v>
      </c>
      <c r="J60" s="26">
        <v>0.13</v>
      </c>
      <c r="K60" s="40">
        <f t="shared" si="37"/>
        <v>7.8461538461538458</v>
      </c>
      <c r="L60" s="41">
        <f t="shared" si="38"/>
        <v>0.10165518561040948</v>
      </c>
      <c r="M60" s="85">
        <f t="shared" si="39"/>
        <v>9.9075947075537768E-2</v>
      </c>
      <c r="N60" s="28">
        <f t="shared" si="40"/>
        <v>0.10412012688018009</v>
      </c>
    </row>
    <row r="61" spans="1:16">
      <c r="A61" s="21" t="s">
        <v>89</v>
      </c>
      <c r="B61" s="24">
        <v>1.45</v>
      </c>
      <c r="C61" s="23">
        <f t="shared" si="31"/>
        <v>1.736111111111111E-3</v>
      </c>
      <c r="D61" s="27">
        <f t="shared" si="32"/>
        <v>0.13400000000000001</v>
      </c>
      <c r="E61" s="25">
        <v>1</v>
      </c>
      <c r="F61" s="22">
        <f t="shared" si="33"/>
        <v>1.45</v>
      </c>
      <c r="G61" s="67">
        <f t="shared" si="34"/>
        <v>1.8700000000000001E-2</v>
      </c>
      <c r="H61" s="27">
        <f t="shared" si="35"/>
        <v>1.8786276948590377E-2</v>
      </c>
      <c r="I61" s="27">
        <f t="shared" si="36"/>
        <v>3.7006814693543437E-2</v>
      </c>
      <c r="J61" s="25">
        <v>0.187</v>
      </c>
      <c r="K61" s="40">
        <f t="shared" si="37"/>
        <v>7.7540106951871657</v>
      </c>
      <c r="L61" s="41">
        <f t="shared" si="38"/>
        <v>0.10046137405663304</v>
      </c>
      <c r="M61" s="85">
        <f t="shared" si="39"/>
        <v>9.7897404778307148E-2</v>
      </c>
      <c r="N61" s="28">
        <f t="shared" si="40"/>
        <v>0.14999318530645656</v>
      </c>
    </row>
    <row r="62" spans="1:16">
      <c r="B62" s="76"/>
      <c r="C62" s="77"/>
      <c r="D62" s="76"/>
      <c r="F62" s="76"/>
      <c r="G62" s="76"/>
      <c r="H62" s="78"/>
      <c r="I62" s="78"/>
      <c r="J62" s="83"/>
      <c r="K62" s="79"/>
      <c r="L62" s="80"/>
      <c r="M62" s="81"/>
      <c r="N62" s="82"/>
    </row>
    <row r="63" spans="1:16">
      <c r="B63" s="76"/>
      <c r="C63" s="77"/>
      <c r="D63" s="76"/>
      <c r="F63" s="76"/>
      <c r="G63" s="76"/>
      <c r="H63" s="78"/>
      <c r="I63" s="78"/>
      <c r="J63" s="83"/>
      <c r="K63" s="79"/>
      <c r="L63" s="80"/>
      <c r="M63" s="81"/>
      <c r="N63" s="82"/>
    </row>
    <row r="64" spans="1:16">
      <c r="A64" s="63" t="s">
        <v>90</v>
      </c>
    </row>
    <row r="65" spans="1:2">
      <c r="A65" s="70" t="s">
        <v>91</v>
      </c>
    </row>
    <row r="66" spans="1:2">
      <c r="A66" s="64" t="s">
        <v>92</v>
      </c>
      <c r="B66" s="3"/>
    </row>
    <row r="67" spans="1:2">
      <c r="A67" s="71" t="s">
        <v>93</v>
      </c>
      <c r="B67" s="3"/>
    </row>
  </sheetData>
  <mergeCells count="1">
    <mergeCell ref="I3:J3"/>
  </mergeCells>
  <conditionalFormatting sqref="K15 K20:K23 K54:K57">
    <cfRule type="cellIs" dxfId="11" priority="6" operator="greaterThan">
      <formula>10%</formula>
    </cfRule>
  </conditionalFormatting>
  <conditionalFormatting sqref="K52">
    <cfRule type="cellIs" dxfId="10" priority="2" operator="greaterThan">
      <formula>10%</formula>
    </cfRule>
  </conditionalFormatting>
  <conditionalFormatting sqref="K59:K63">
    <cfRule type="cellIs" dxfId="9" priority="4" operator="greaterThan">
      <formula>10%</formula>
    </cfRule>
  </conditionalFormatting>
  <conditionalFormatting sqref="K47:L47">
    <cfRule type="cellIs" dxfId="8" priority="1" operator="greaterThan">
      <formula>10%</formula>
    </cfRule>
  </conditionalFormatting>
  <conditionalFormatting sqref="L1:L10 L15 L21:L23 L54:L57 L66:L1048576">
    <cfRule type="cellIs" dxfId="7" priority="8" operator="greaterThan">
      <formula>0.04</formula>
    </cfRule>
  </conditionalFormatting>
  <conditionalFormatting sqref="L20">
    <cfRule type="cellIs" dxfId="6" priority="10" operator="greaterThan">
      <formula>10%</formula>
    </cfRule>
  </conditionalFormatting>
  <conditionalFormatting sqref="L52">
    <cfRule type="cellIs" dxfId="5" priority="3" operator="greaterThan">
      <formula>0.04</formula>
    </cfRule>
  </conditionalFormatting>
  <conditionalFormatting sqref="L59:L63">
    <cfRule type="cellIs" dxfId="4" priority="5" operator="greaterThan">
      <formula>0.04</formula>
    </cfRule>
  </conditionalFormatting>
  <conditionalFormatting sqref="M15">
    <cfRule type="cellIs" dxfId="3" priority="9" operator="greaterThan">
      <formula>0.1</formula>
    </cfRule>
  </conditionalFormatting>
  <conditionalFormatting sqref="M54:M57">
    <cfRule type="cellIs" dxfId="2" priority="11" operator="greaterThan">
      <formula>0.1</formula>
    </cfRule>
  </conditionalFormatting>
  <conditionalFormatting sqref="N1:N10 N13:N14 N54:N57 N66:N1048576">
    <cfRule type="cellIs" dxfId="1" priority="12" operator="greaterThan">
      <formula>1.1</formula>
    </cfRule>
  </conditionalFormatting>
  <conditionalFormatting sqref="N15">
    <cfRule type="cellIs" dxfId="0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2024-05-30T23:00:00+00:00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epr-bv4967iw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EAWML 42353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Biffa Waste Services Ltd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2024-05-30T23:00:00+00:00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-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ST15 0QF</FacilityAddressPostcode>
    <TaxCatchAll xmlns="662745e8-e224-48e8-a2e3-254862b8c2f5">
      <Value>181</Value>
      <Value>12</Value>
      <Value>10</Value>
      <Value>9</Value>
      <Value>38</Value>
    </TaxCatchAll>
    <ExternalAuthor xmlns="eebef177-55b5-4448-a5fb-28ea454417ee">Kathryn Wright (External)</ExternalAuthor>
    <SiteName xmlns="eebef177-55b5-4448-a5fb-28ea454417ee">MEECE LANDFILL 1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lcf76f155ced4ddcb4097134ff3c332f xmlns="f2b7f3ca-46f3-45f8-8338-025c3a7cf089">
      <Terms xmlns="http://schemas.microsoft.com/office/infopath/2007/PartnerControls"/>
    </lcf76f155ced4ddcb4097134ff3c332f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SWINNERTON COLD MEECE STONE ST15 0QF</FacilityAddr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D4D92D51675A442A00CEFF055B17D24" ma:contentTypeVersion="47" ma:contentTypeDescription="Create a new document." ma:contentTypeScope="" ma:versionID="e7b0472c32e9f432454eeeefc249018e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f2b7f3ca-46f3-45f8-8338-025c3a7cf089" targetNamespace="http://schemas.microsoft.com/office/2006/metadata/properties" ma:root="true" ma:fieldsID="7f67ac758945627162a6a594552b4233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f2b7f3ca-46f3-45f8-8338-025c3a7cf089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KeyPoints" minOccurs="0"/>
                <xsd:element ref="ns6:MediaServiceKeyPoints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32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7f3ca-46f3-45f8-8338-025c3a7cf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52" nillable="true" ma:displayName="Tags" ma:internalName="MediaServiceAutoTags" ma:readOnly="true">
      <xsd:simpleType>
        <xsd:restriction base="dms:Text"/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1D14E-5524-4B2A-A930-5FA93B03C2A5}"/>
</file>

<file path=customXml/itemProps2.xml><?xml version="1.0" encoding="utf-8"?>
<ds:datastoreItem xmlns:ds="http://schemas.openxmlformats.org/officeDocument/2006/customXml" ds:itemID="{3FD5BF5D-1C72-44BB-B78A-A869DFF308D9}"/>
</file>

<file path=customXml/itemProps3.xml><?xml version="1.0" encoding="utf-8"?>
<ds:datastoreItem xmlns:ds="http://schemas.openxmlformats.org/officeDocument/2006/customXml" ds:itemID="{F76B0FBD-80E2-495F-A8A1-14B8D77DA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AERC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Fannin</dc:creator>
  <cp:keywords/>
  <dc:description/>
  <cp:lastModifiedBy/>
  <cp:revision/>
  <dcterms:created xsi:type="dcterms:W3CDTF">2006-10-05T09:13:49Z</dcterms:created>
  <dcterms:modified xsi:type="dcterms:W3CDTF">2024-08-15T10:03:48Z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0x0101000E9AD557692E154F9D2697C8C6432F76006D4D92D51675A442A00CEFF055B17D24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</Properties>
</file>