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Jobs\K6094 - Meece Landfill Permit Support\5 Reports\Appendix A - Environmental Risk Assessment\"/>
    </mc:Choice>
  </mc:AlternateContent>
  <xr:revisionPtr revIDLastSave="0" documentId="8_{289E8E96-8F1A-467A-86BE-FADB937101FA}" xr6:coauthVersionLast="47" xr6:coauthVersionMax="47" xr10:uidLastSave="{00000000-0000-0000-0000-000000000000}"/>
  <bookViews>
    <workbookView xWindow="-28920" yWindow="1545" windowWidth="29040" windowHeight="15840" tabRatio="845" firstSheet="1" activeTab="1" xr2:uid="{00000000-000D-0000-FFFF-FFFF00000000}"/>
  </bookViews>
  <sheets>
    <sheet name="Matrix Substances (Maximum)" sheetId="25" r:id="rId1"/>
    <sheet name="Priority Metals (Maximum)" sheetId="26" r:id="rId2"/>
    <sheet name="Matrix Substances (TEDC)" sheetId="2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5" l="1"/>
  <c r="F21" i="22"/>
  <c r="G23" i="26" l="1"/>
  <c r="F23" i="26"/>
  <c r="K23" i="26" s="1"/>
  <c r="D23" i="26"/>
  <c r="C23" i="26"/>
  <c r="G22" i="26"/>
  <c r="F22" i="26"/>
  <c r="K22" i="26" s="1"/>
  <c r="D22" i="26"/>
  <c r="C22" i="26"/>
  <c r="F21" i="26"/>
  <c r="K21" i="26" s="1"/>
  <c r="D21" i="26"/>
  <c r="C21" i="26"/>
  <c r="G20" i="26"/>
  <c r="F20" i="26"/>
  <c r="K20" i="26" s="1"/>
  <c r="D20" i="26"/>
  <c r="C20" i="26"/>
  <c r="F19" i="26"/>
  <c r="K19" i="26" s="1"/>
  <c r="D19" i="26"/>
  <c r="C19" i="26"/>
  <c r="G18" i="26"/>
  <c r="F18" i="26"/>
  <c r="K18" i="26" s="1"/>
  <c r="D18" i="26"/>
  <c r="C18" i="26"/>
  <c r="G17" i="26"/>
  <c r="F17" i="26"/>
  <c r="K17" i="26" s="1"/>
  <c r="D17" i="26"/>
  <c r="C17" i="26"/>
  <c r="G16" i="26"/>
  <c r="F16" i="26"/>
  <c r="D16" i="26"/>
  <c r="C16" i="26"/>
  <c r="F7" i="26"/>
  <c r="F5" i="26"/>
  <c r="K21" i="25"/>
  <c r="C21" i="25"/>
  <c r="F20" i="25"/>
  <c r="K20" i="25" s="1"/>
  <c r="D20" i="25"/>
  <c r="C20" i="25"/>
  <c r="G19" i="25"/>
  <c r="F19" i="25"/>
  <c r="K19" i="25" s="1"/>
  <c r="D19" i="25"/>
  <c r="C19" i="25"/>
  <c r="G18" i="25"/>
  <c r="F18" i="25"/>
  <c r="D18" i="25"/>
  <c r="C18" i="25"/>
  <c r="G17" i="25"/>
  <c r="F17" i="25"/>
  <c r="D17" i="25"/>
  <c r="C17" i="25"/>
  <c r="F16" i="25"/>
  <c r="K16" i="25" s="1"/>
  <c r="D16" i="25"/>
  <c r="C16" i="25"/>
  <c r="F7" i="25"/>
  <c r="F5" i="25"/>
  <c r="I18" i="25" l="1"/>
  <c r="I16" i="25"/>
  <c r="M16" i="25" s="1"/>
  <c r="I17" i="25"/>
  <c r="I16" i="26"/>
  <c r="K16" i="26"/>
  <c r="H22" i="26"/>
  <c r="L22" i="26" s="1"/>
  <c r="I22" i="26"/>
  <c r="N22" i="26" s="1"/>
  <c r="I21" i="26"/>
  <c r="N21" i="26" s="1"/>
  <c r="H19" i="26"/>
  <c r="L19" i="26" s="1"/>
  <c r="I17" i="26"/>
  <c r="N17" i="26" s="1"/>
  <c r="H17" i="26"/>
  <c r="L17" i="26" s="1"/>
  <c r="N16" i="26"/>
  <c r="M16" i="26"/>
  <c r="H18" i="26"/>
  <c r="L18" i="26" s="1"/>
  <c r="H23" i="26"/>
  <c r="L23" i="26" s="1"/>
  <c r="I18" i="26"/>
  <c r="I23" i="26"/>
  <c r="I19" i="26"/>
  <c r="H20" i="26"/>
  <c r="L20" i="26" s="1"/>
  <c r="H16" i="26"/>
  <c r="L16" i="26" s="1"/>
  <c r="I20" i="26"/>
  <c r="H21" i="26"/>
  <c r="L21" i="26" s="1"/>
  <c r="H21" i="25"/>
  <c r="L21" i="25" s="1"/>
  <c r="I21" i="25"/>
  <c r="N21" i="25" s="1"/>
  <c r="H18" i="25"/>
  <c r="L18" i="25" s="1"/>
  <c r="K18" i="25"/>
  <c r="K17" i="25"/>
  <c r="N18" i="25"/>
  <c r="M18" i="25"/>
  <c r="M17" i="25"/>
  <c r="N17" i="25"/>
  <c r="H19" i="25"/>
  <c r="L19" i="25" s="1"/>
  <c r="I19" i="25"/>
  <c r="H20" i="25"/>
  <c r="L20" i="25" s="1"/>
  <c r="H16" i="25"/>
  <c r="L16" i="25" s="1"/>
  <c r="I20" i="25"/>
  <c r="H17" i="25"/>
  <c r="L17" i="25" s="1"/>
  <c r="K21" i="22"/>
  <c r="C21" i="22"/>
  <c r="F17" i="22"/>
  <c r="F18" i="22"/>
  <c r="F19" i="22"/>
  <c r="F20" i="22"/>
  <c r="D17" i="22"/>
  <c r="D18" i="22"/>
  <c r="D19" i="22"/>
  <c r="D20" i="22"/>
  <c r="C17" i="22"/>
  <c r="C18" i="22"/>
  <c r="C19" i="22"/>
  <c r="C20" i="22"/>
  <c r="F16" i="22"/>
  <c r="M22" i="26" l="1"/>
  <c r="M21" i="26"/>
  <c r="M21" i="25"/>
  <c r="M17" i="26"/>
  <c r="M20" i="26"/>
  <c r="N20" i="26"/>
  <c r="N18" i="26"/>
  <c r="M18" i="26"/>
  <c r="M19" i="26"/>
  <c r="N19" i="26"/>
  <c r="N23" i="26"/>
  <c r="M23" i="26"/>
  <c r="N19" i="25"/>
  <c r="M19" i="25"/>
  <c r="N16" i="25"/>
  <c r="M20" i="25"/>
  <c r="N20" i="25"/>
  <c r="H21" i="22"/>
  <c r="L21" i="22" s="1"/>
  <c r="I21" i="22"/>
  <c r="N21" i="22" s="1"/>
  <c r="H20" i="22"/>
  <c r="H19" i="22"/>
  <c r="H18" i="22"/>
  <c r="H17" i="22"/>
  <c r="I20" i="22"/>
  <c r="M21" i="22" l="1"/>
  <c r="K20" i="22"/>
  <c r="G19" i="22"/>
  <c r="I19" i="22" s="1"/>
  <c r="G18" i="22"/>
  <c r="I18" i="22" s="1"/>
  <c r="K18" i="22"/>
  <c r="G17" i="22"/>
  <c r="I17" i="22" s="1"/>
  <c r="D16" i="22"/>
  <c r="C16" i="22"/>
  <c r="F5" i="22"/>
  <c r="F7" i="22" s="1"/>
  <c r="L19" i="22" l="1"/>
  <c r="I16" i="22"/>
  <c r="N16" i="22" s="1"/>
  <c r="M17" i="22"/>
  <c r="H16" i="22"/>
  <c r="L16" i="22" s="1"/>
  <c r="K19" i="22"/>
  <c r="L20" i="22"/>
  <c r="M20" i="22"/>
  <c r="N19" i="22"/>
  <c r="K16" i="22"/>
  <c r="K17" i="22"/>
  <c r="L18" i="22"/>
  <c r="L17" i="22"/>
  <c r="M16" i="22" l="1"/>
  <c r="N17" i="22"/>
  <c r="N20" i="22"/>
  <c r="M19" i="22"/>
  <c r="M18" i="22"/>
  <c r="N18" i="22"/>
</calcChain>
</file>

<file path=xl/sharedStrings.xml><?xml version="1.0" encoding="utf-8"?>
<sst xmlns="http://schemas.openxmlformats.org/spreadsheetml/2006/main" count="196" uniqueCount="64">
  <si>
    <t>Discharge Consent</t>
  </si>
  <si>
    <t>Discharge Rate (C )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</si>
  <si>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/day</t>
    </r>
  </si>
  <si>
    <t>Max Discharge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</si>
  <si>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</si>
  <si>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t>Receiving Watercourse Flow Rate (D )</t>
  </si>
  <si>
    <t>Q95</t>
  </si>
  <si>
    <t>Dilution Factor</t>
  </si>
  <si>
    <t>Sewage Reduction Factor (E )</t>
  </si>
  <si>
    <t xml:space="preserve"> </t>
  </si>
  <si>
    <t>Substance</t>
  </si>
  <si>
    <t>Discharge Conc (Site)</t>
  </si>
  <si>
    <t>Discharge Rate</t>
  </si>
  <si>
    <t>River Flow Rate</t>
  </si>
  <si>
    <t>STW Reduction</t>
  </si>
  <si>
    <t>Discharge Conc (to River)</t>
  </si>
  <si>
    <t>Background Conc (River)</t>
  </si>
  <si>
    <t xml:space="preserve">Process Contribution </t>
  </si>
  <si>
    <t>Conc After Mixing</t>
  </si>
  <si>
    <t>EQS (Good Water Quality)</t>
  </si>
  <si>
    <t>Test 1 (% of EQS)</t>
  </si>
  <si>
    <t>Test 2</t>
  </si>
  <si>
    <t>Test 3</t>
  </si>
  <si>
    <t>Test 4</t>
  </si>
  <si>
    <t>RC-Source</t>
  </si>
  <si>
    <t>EFR</t>
  </si>
  <si>
    <t>RFR</t>
  </si>
  <si>
    <t>STRF</t>
  </si>
  <si>
    <t>RC-Process</t>
  </si>
  <si>
    <t>BC</t>
  </si>
  <si>
    <t>PC</t>
  </si>
  <si>
    <t>PEC</t>
  </si>
  <si>
    <t>Test Threshold 10%</t>
  </si>
  <si>
    <t>Test Threshold 4%</t>
  </si>
  <si>
    <t>+ / -</t>
  </si>
  <si>
    <t>Major Components</t>
  </si>
  <si>
    <t>mg/l</t>
  </si>
  <si>
    <t>Factor</t>
  </si>
  <si>
    <t>Ammoniacal-N</t>
  </si>
  <si>
    <t>COD</t>
  </si>
  <si>
    <t>Chloride</t>
  </si>
  <si>
    <t>Sulphate</t>
  </si>
  <si>
    <t xml:space="preserve">Reactive Phosphorus </t>
  </si>
  <si>
    <t>Key:</t>
  </si>
  <si>
    <t>Comment:</t>
  </si>
  <si>
    <t>Assumes activated sludge treatment</t>
  </si>
  <si>
    <t>Based on receiving sewage works</t>
  </si>
  <si>
    <t>Average upstream background (2018 - 2022)</t>
  </si>
  <si>
    <t>At Pershall</t>
  </si>
  <si>
    <t>10% of EQS</t>
  </si>
  <si>
    <t>Minor Components</t>
  </si>
  <si>
    <t>ug/l</t>
  </si>
  <si>
    <t>Cadmium</t>
  </si>
  <si>
    <t>Lead</t>
  </si>
  <si>
    <t>Chromium</t>
  </si>
  <si>
    <t>Copper</t>
  </si>
  <si>
    <t>Nickel</t>
  </si>
  <si>
    <t xml:space="preserve">Zinc </t>
  </si>
  <si>
    <t>Manganese</t>
  </si>
  <si>
    <t>Iron</t>
  </si>
  <si>
    <t>Average downstream background (2012 - 2013)</t>
  </si>
  <si>
    <t>Most recent data for R. Sow near site at Chebsby</t>
  </si>
  <si>
    <t>PNEC values</t>
  </si>
  <si>
    <t>TEDC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</si>
</sst>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#,##0.0"/>
    <numFmt numFmtId="168" formatCode="0.0%"/>
  </numFmts>
  <fonts count="23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9" applyNumberFormat="0" applyAlignment="0" applyProtection="0"/>
    <xf numFmtId="0" fontId="13" fillId="6" borderId="10" applyNumberFormat="0" applyAlignment="0" applyProtection="0"/>
    <xf numFmtId="0" fontId="14" fillId="6" borderId="9" applyNumberFormat="0" applyAlignment="0" applyProtection="0"/>
    <xf numFmtId="0" fontId="15" fillId="0" borderId="11" applyNumberFormat="0" applyFill="0" applyAlignment="0" applyProtection="0"/>
    <xf numFmtId="0" fontId="16" fillId="7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93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4" fontId="3" fillId="0" borderId="0" xfId="0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3" borderId="4" xfId="0" applyFont="1" applyFill="1" applyBorder="1" applyAlignment="1">
      <alignment horizontal="left"/>
    </xf>
    <xf numFmtId="4" fontId="3" fillId="33" borderId="4" xfId="0" applyNumberFormat="1" applyFont="1" applyFill="1" applyBorder="1" applyAlignment="1">
      <alignment horizontal="center"/>
    </xf>
    <xf numFmtId="9" fontId="2" fillId="33" borderId="4" xfId="1" applyFont="1" applyFill="1" applyBorder="1" applyAlignment="1">
      <alignment horizontal="right"/>
    </xf>
    <xf numFmtId="2" fontId="3" fillId="33" borderId="4" xfId="0" applyNumberFormat="1" applyFont="1" applyFill="1" applyBorder="1" applyAlignment="1">
      <alignment horizontal="center"/>
    </xf>
    <xf numFmtId="168" fontId="2" fillId="33" borderId="4" xfId="1" applyNumberFormat="1" applyFont="1" applyFill="1" applyBorder="1" applyAlignment="1">
      <alignment horizontal="right"/>
    </xf>
    <xf numFmtId="0" fontId="2" fillId="0" borderId="4" xfId="0" applyFont="1" applyBorder="1"/>
    <xf numFmtId="167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1" applyFont="1" applyFill="1" applyBorder="1" applyAlignment="1">
      <alignment horizontal="center"/>
    </xf>
    <xf numFmtId="166" fontId="2" fillId="0" borderId="4" xfId="1" applyNumberFormat="1" applyFont="1" applyBorder="1" applyAlignment="1">
      <alignment horizontal="center"/>
    </xf>
    <xf numFmtId="9" fontId="2" fillId="0" borderId="0" xfId="1" applyFont="1"/>
    <xf numFmtId="3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2" fillId="0" borderId="0" xfId="0" applyFont="1"/>
    <xf numFmtId="9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2" fillId="34" borderId="0" xfId="0" applyFont="1" applyFill="1"/>
    <xf numFmtId="0" fontId="2" fillId="35" borderId="0" xfId="0" applyFont="1" applyFill="1"/>
    <xf numFmtId="2" fontId="2" fillId="35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3" fillId="33" borderId="4" xfId="0" applyFont="1" applyFill="1" applyBorder="1"/>
    <xf numFmtId="167" fontId="3" fillId="33" borderId="4" xfId="0" applyNumberFormat="1" applyFont="1" applyFill="1" applyBorder="1" applyAlignment="1">
      <alignment horizontal="center"/>
    </xf>
    <xf numFmtId="9" fontId="3" fillId="33" borderId="4" xfId="1" applyFont="1" applyFill="1" applyBorder="1" applyAlignment="1">
      <alignment horizontal="center"/>
    </xf>
    <xf numFmtId="9" fontId="3" fillId="33" borderId="4" xfId="0" applyNumberFormat="1" applyFont="1" applyFill="1" applyBorder="1" applyAlignment="1">
      <alignment horizontal="center"/>
    </xf>
    <xf numFmtId="166" fontId="3" fillId="33" borderId="4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35" borderId="4" xfId="0" applyNumberFormat="1" applyFont="1" applyFill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6" borderId="0" xfId="0" applyFont="1" applyFill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2" fontId="2" fillId="36" borderId="4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2" fontId="2" fillId="34" borderId="4" xfId="0" applyNumberFormat="1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166" fontId="2" fillId="34" borderId="4" xfId="0" applyNumberFormat="1" applyFont="1" applyFill="1" applyBorder="1" applyAlignment="1">
      <alignment horizontal="center"/>
    </xf>
    <xf numFmtId="0" fontId="2" fillId="37" borderId="0" xfId="0" applyFont="1" applyFill="1"/>
    <xf numFmtId="3" fontId="2" fillId="37" borderId="4" xfId="0" applyNumberFormat="1" applyFont="1" applyFill="1" applyBorder="1" applyAlignment="1">
      <alignment horizontal="center"/>
    </xf>
    <xf numFmtId="167" fontId="2" fillId="37" borderId="4" xfId="0" applyNumberFormat="1" applyFont="1" applyFill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167" fontId="2" fillId="34" borderId="4" xfId="0" applyNumberFormat="1" applyFont="1" applyFill="1" applyBorder="1" applyAlignment="1">
      <alignment horizontal="center"/>
    </xf>
    <xf numFmtId="166" fontId="2" fillId="38" borderId="4" xfId="0" applyNumberFormat="1" applyFont="1" applyFill="1" applyBorder="1" applyAlignment="1">
      <alignment horizontal="center"/>
    </xf>
    <xf numFmtId="1" fontId="2" fillId="38" borderId="4" xfId="0" applyNumberFormat="1" applyFont="1" applyFill="1" applyBorder="1" applyAlignment="1">
      <alignment horizontal="center"/>
    </xf>
    <xf numFmtId="0" fontId="2" fillId="38" borderId="0" xfId="0" applyFont="1" applyFill="1"/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te 2" xfId="43" xr:uid="{00000000-0005-0000-0000-000026000000}"/>
    <cellStyle name="Output" xfId="11" builtinId="21" customBuiltin="1"/>
    <cellStyle name="Percent" xfId="1" builtinId="5"/>
    <cellStyle name="Title" xfId="2" builtinId="15" customBuiltin="1"/>
    <cellStyle name="Total" xfId="17" builtinId="25" customBuiltin="1"/>
    <cellStyle name="Warning Text" xfId="15" builtinId="11" customBuiltin="1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9DF2-5845-4DB1-80A9-40E422CE4252}">
  <dimension ref="A1:O26"/>
  <sheetViews>
    <sheetView zoomScale="80" zoomScaleNormal="80" workbookViewId="0">
      <pane xSplit="1" ySplit="14" topLeftCell="B15" activePane="bottomRight" state="frozen"/>
      <selection pane="bottomRight" activeCell="C37" sqref="C37"/>
      <selection pane="bottomLeft" activeCell="H18" sqref="H18:J19"/>
      <selection pane="topRight" activeCell="H18" sqref="H18:J19"/>
    </sheetView>
  </sheetViews>
  <sheetFormatPr defaultRowHeight="12.75"/>
  <cols>
    <col min="1" max="1" width="56.33203125" style="2" customWidth="1"/>
    <col min="2" max="2" width="18.5" style="1" customWidth="1"/>
    <col min="3" max="4" width="18.5" style="2" customWidth="1"/>
    <col min="5" max="6" width="18.5" style="3" customWidth="1"/>
    <col min="7" max="7" width="18.5" style="4" customWidth="1"/>
    <col min="8" max="8" width="18.5" style="3" customWidth="1"/>
    <col min="9" max="11" width="18.5" style="2" customWidth="1"/>
    <col min="12" max="14" width="18.5" style="5" customWidth="1"/>
    <col min="15" max="15" width="37.33203125" style="2" customWidth="1"/>
    <col min="16" max="16" width="20.1640625" style="2" customWidth="1"/>
    <col min="17" max="27" width="9.33203125" style="2"/>
    <col min="28" max="28" width="13.1640625" style="2" bestFit="1" customWidth="1"/>
    <col min="29" max="29" width="9.33203125" style="2"/>
    <col min="30" max="30" width="12" style="2" bestFit="1" customWidth="1"/>
    <col min="31" max="16384" width="9.33203125" style="2"/>
  </cols>
  <sheetData>
    <row r="1" spans="1:15">
      <c r="A1" s="31"/>
    </row>
    <row r="2" spans="1:15">
      <c r="A2" s="6"/>
    </row>
    <row r="3" spans="1:15">
      <c r="A3" s="6"/>
      <c r="F3" s="55" t="s">
        <v>0</v>
      </c>
      <c r="G3" s="5"/>
    </row>
    <row r="4" spans="1:15" ht="14.25">
      <c r="E4" s="7" t="s">
        <v>1</v>
      </c>
      <c r="F4" s="2">
        <v>100</v>
      </c>
      <c r="G4" s="8" t="s">
        <v>2</v>
      </c>
      <c r="H4" s="63" t="s">
        <v>3</v>
      </c>
      <c r="I4" s="9"/>
    </row>
    <row r="5" spans="1:15" ht="14.25">
      <c r="E5" s="1"/>
      <c r="F5" s="10">
        <f>F4/(24*60*60)</f>
        <v>1.1574074074074073E-3</v>
      </c>
      <c r="G5" s="8" t="s">
        <v>4</v>
      </c>
      <c r="J5" s="8"/>
      <c r="K5" s="9"/>
    </row>
    <row r="6" spans="1:15" ht="14.25">
      <c r="E6" s="7" t="s">
        <v>5</v>
      </c>
      <c r="F6" s="2">
        <v>0.34</v>
      </c>
      <c r="G6" s="8" t="s">
        <v>4</v>
      </c>
      <c r="H6" s="11" t="s">
        <v>6</v>
      </c>
      <c r="I6" s="10"/>
      <c r="J6" s="8"/>
    </row>
    <row r="7" spans="1:15">
      <c r="E7" s="7" t="s">
        <v>7</v>
      </c>
      <c r="F7" s="12">
        <f>(F6+F5)/F5</f>
        <v>294.76</v>
      </c>
      <c r="G7" s="5"/>
    </row>
    <row r="8" spans="1:15">
      <c r="C8" s="10"/>
      <c r="E8" s="7" t="s">
        <v>8</v>
      </c>
      <c r="F8" s="13"/>
    </row>
    <row r="9" spans="1:15">
      <c r="B9" s="7"/>
      <c r="C9" s="10"/>
      <c r="F9" s="13"/>
    </row>
    <row r="10" spans="1:15">
      <c r="B10" s="7"/>
      <c r="C10" s="10"/>
      <c r="K10" s="3" t="s">
        <v>9</v>
      </c>
      <c r="L10" s="4"/>
      <c r="M10" s="4" t="s">
        <v>9</v>
      </c>
      <c r="N10" s="4" t="s">
        <v>9</v>
      </c>
    </row>
    <row r="11" spans="1:15" s="15" customFormat="1" ht="14.25" customHeight="1">
      <c r="A11" s="84" t="s">
        <v>10</v>
      </c>
      <c r="B11" s="81" t="s">
        <v>11</v>
      </c>
      <c r="C11" s="84" t="s">
        <v>12</v>
      </c>
      <c r="D11" s="84" t="s">
        <v>13</v>
      </c>
      <c r="E11" s="84" t="s">
        <v>14</v>
      </c>
      <c r="F11" s="81" t="s">
        <v>15</v>
      </c>
      <c r="G11" s="90" t="s">
        <v>16</v>
      </c>
      <c r="H11" s="87" t="s">
        <v>17</v>
      </c>
      <c r="I11" s="87" t="s">
        <v>18</v>
      </c>
      <c r="J11" s="87" t="s">
        <v>19</v>
      </c>
      <c r="K11" s="87" t="s">
        <v>20</v>
      </c>
      <c r="L11" s="87" t="s">
        <v>21</v>
      </c>
      <c r="M11" s="87" t="s">
        <v>22</v>
      </c>
      <c r="N11" s="87" t="s">
        <v>23</v>
      </c>
    </row>
    <row r="12" spans="1:15" s="15" customFormat="1" ht="14.25" customHeight="1">
      <c r="A12" s="85"/>
      <c r="B12" s="82"/>
      <c r="C12" s="85"/>
      <c r="D12" s="85"/>
      <c r="E12" s="85"/>
      <c r="F12" s="82"/>
      <c r="G12" s="91"/>
      <c r="H12" s="88"/>
      <c r="I12" s="88"/>
      <c r="J12" s="88"/>
      <c r="K12" s="88"/>
      <c r="L12" s="88"/>
      <c r="M12" s="88"/>
      <c r="N12" s="88"/>
    </row>
    <row r="13" spans="1:15" s="15" customFormat="1" ht="14.25" customHeight="1">
      <c r="A13" s="86"/>
      <c r="B13" s="83"/>
      <c r="C13" s="86"/>
      <c r="D13" s="86"/>
      <c r="E13" s="86"/>
      <c r="F13" s="83"/>
      <c r="G13" s="92"/>
      <c r="H13" s="89"/>
      <c r="I13" s="89"/>
      <c r="J13" s="89"/>
      <c r="K13" s="89"/>
      <c r="L13" s="89"/>
      <c r="M13" s="89"/>
      <c r="N13" s="89"/>
    </row>
    <row r="14" spans="1:15" s="15" customFormat="1" ht="25.5">
      <c r="A14" s="14"/>
      <c r="B14" s="57" t="s">
        <v>24</v>
      </c>
      <c r="C14" s="58" t="s">
        <v>25</v>
      </c>
      <c r="D14" s="58" t="s">
        <v>26</v>
      </c>
      <c r="E14" s="58" t="s">
        <v>27</v>
      </c>
      <c r="F14" s="58" t="s">
        <v>28</v>
      </c>
      <c r="G14" s="59" t="s">
        <v>29</v>
      </c>
      <c r="H14" s="58" t="s">
        <v>30</v>
      </c>
      <c r="I14" s="58" t="s">
        <v>31</v>
      </c>
      <c r="J14" s="58"/>
      <c r="K14" s="60" t="s">
        <v>32</v>
      </c>
      <c r="L14" s="60" t="s">
        <v>33</v>
      </c>
      <c r="M14" s="61" t="s">
        <v>32</v>
      </c>
      <c r="N14" s="62" t="s">
        <v>34</v>
      </c>
    </row>
    <row r="15" spans="1:15" ht="14.25" customHeight="1">
      <c r="A15" s="16" t="s">
        <v>35</v>
      </c>
      <c r="B15" s="17" t="s">
        <v>36</v>
      </c>
      <c r="C15" s="34" t="s">
        <v>4</v>
      </c>
      <c r="D15" s="34" t="s">
        <v>4</v>
      </c>
      <c r="E15" s="34" t="s">
        <v>37</v>
      </c>
      <c r="F15" s="34" t="s">
        <v>36</v>
      </c>
      <c r="G15" s="17" t="s">
        <v>36</v>
      </c>
      <c r="H15" s="34" t="s">
        <v>36</v>
      </c>
      <c r="I15" s="34" t="s">
        <v>36</v>
      </c>
      <c r="J15" s="34" t="s">
        <v>36</v>
      </c>
      <c r="K15" s="18" t="s">
        <v>9</v>
      </c>
      <c r="L15" s="19" t="s">
        <v>9</v>
      </c>
      <c r="M15" s="20" t="s">
        <v>9</v>
      </c>
      <c r="N15" s="18" t="s">
        <v>9</v>
      </c>
    </row>
    <row r="16" spans="1:15" ht="14.25" customHeight="1">
      <c r="A16" s="21" t="s">
        <v>38</v>
      </c>
      <c r="B16" s="29">
        <v>221</v>
      </c>
      <c r="C16" s="23">
        <f t="shared" ref="C16:C21" si="0">F$4/(24*60*60)</f>
        <v>1.1574074074074073E-3</v>
      </c>
      <c r="D16" s="24">
        <f>F$6</f>
        <v>0.34</v>
      </c>
      <c r="E16" s="66">
        <v>0.08</v>
      </c>
      <c r="F16" s="29">
        <f>B16*E16</f>
        <v>17.68</v>
      </c>
      <c r="G16" s="69">
        <v>7.0000000000000007E-2</v>
      </c>
      <c r="H16" s="30">
        <f>F16*C16/D16</f>
        <v>6.0185185185185175E-2</v>
      </c>
      <c r="I16" s="30">
        <f>((F16*C16)+(G16*D16))/(C16+D16)</f>
        <v>0.12974352015198806</v>
      </c>
      <c r="J16" s="30">
        <v>0.6</v>
      </c>
      <c r="K16" s="26">
        <f t="shared" ref="K16:K21" si="1">F16/J16</f>
        <v>29.466666666666669</v>
      </c>
      <c r="L16" s="32">
        <f t="shared" ref="L16:L21" si="2">H16/J16</f>
        <v>0.10030864197530863</v>
      </c>
      <c r="M16" s="33">
        <f t="shared" ref="M16:M21" si="3">(I16-G16)/J16</f>
        <v>9.9572533586646764E-2</v>
      </c>
      <c r="N16" s="27">
        <f t="shared" ref="N16:N21" si="4">J16-I16</f>
        <v>0.47025647984801189</v>
      </c>
      <c r="O16" s="28"/>
    </row>
    <row r="17" spans="1:15">
      <c r="A17" s="21" t="s">
        <v>39</v>
      </c>
      <c r="B17" s="29">
        <v>2464</v>
      </c>
      <c r="C17" s="23">
        <f t="shared" si="0"/>
        <v>1.1574074074074073E-3</v>
      </c>
      <c r="D17" s="24">
        <f t="shared" ref="D17:D20" si="5">F$6</f>
        <v>0.34</v>
      </c>
      <c r="E17" s="66">
        <v>0.6</v>
      </c>
      <c r="F17" s="29">
        <f t="shared" ref="F17:F21" si="6">B17*E17</f>
        <v>1478.3999999999999</v>
      </c>
      <c r="G17" s="53">
        <f>J17*0.1</f>
        <v>5</v>
      </c>
      <c r="H17" s="64">
        <f t="shared" ref="H17:H21" si="7">F17*C17/D17</f>
        <v>5.0326797385620905</v>
      </c>
      <c r="I17" s="64">
        <f t="shared" ref="I17:I21" si="8">((F17*C17)+(G17*D17))/(C17+D17)</f>
        <v>9.9986429637671321</v>
      </c>
      <c r="J17" s="64">
        <v>50</v>
      </c>
      <c r="K17" s="26">
        <f t="shared" si="1"/>
        <v>29.567999999999998</v>
      </c>
      <c r="L17" s="32">
        <f t="shared" si="2"/>
        <v>0.10065359477124181</v>
      </c>
      <c r="M17" s="33">
        <f t="shared" si="3"/>
        <v>9.9972859275342649E-2</v>
      </c>
      <c r="N17" s="27">
        <f t="shared" si="4"/>
        <v>40.001357036232868</v>
      </c>
      <c r="O17" s="28"/>
    </row>
    <row r="18" spans="1:15">
      <c r="A18" s="21" t="s">
        <v>40</v>
      </c>
      <c r="B18" s="29">
        <v>7394</v>
      </c>
      <c r="C18" s="23">
        <f t="shared" si="0"/>
        <v>1.1574074074074073E-3</v>
      </c>
      <c r="D18" s="24">
        <f t="shared" si="5"/>
        <v>0.34</v>
      </c>
      <c r="E18" s="66">
        <v>1</v>
      </c>
      <c r="F18" s="29">
        <f t="shared" si="6"/>
        <v>7394</v>
      </c>
      <c r="G18" s="53">
        <f t="shared" ref="G18:G19" si="9">J18*0.1</f>
        <v>25</v>
      </c>
      <c r="H18" s="64">
        <f t="shared" si="7"/>
        <v>25.170206971677558</v>
      </c>
      <c r="I18" s="64">
        <f t="shared" si="8"/>
        <v>50</v>
      </c>
      <c r="J18" s="64">
        <v>250</v>
      </c>
      <c r="K18" s="26">
        <f t="shared" si="1"/>
        <v>29.576000000000001</v>
      </c>
      <c r="L18" s="32">
        <f t="shared" si="2"/>
        <v>0.10068082788671023</v>
      </c>
      <c r="M18" s="33">
        <f t="shared" si="3"/>
        <v>0.1</v>
      </c>
      <c r="N18" s="54">
        <f t="shared" si="4"/>
        <v>200</v>
      </c>
      <c r="O18" s="28"/>
    </row>
    <row r="19" spans="1:15">
      <c r="A19" s="21" t="s">
        <v>41</v>
      </c>
      <c r="B19" s="29">
        <v>11830</v>
      </c>
      <c r="C19" s="23">
        <f t="shared" si="0"/>
        <v>1.1574074074074073E-3</v>
      </c>
      <c r="D19" s="24">
        <f t="shared" si="5"/>
        <v>0.34</v>
      </c>
      <c r="E19" s="66">
        <v>1</v>
      </c>
      <c r="F19" s="29">
        <f t="shared" si="6"/>
        <v>11830</v>
      </c>
      <c r="G19" s="53">
        <f t="shared" si="9"/>
        <v>40</v>
      </c>
      <c r="H19" s="64">
        <f t="shared" si="7"/>
        <v>40.270969498910667</v>
      </c>
      <c r="I19" s="64">
        <f t="shared" si="8"/>
        <v>79.998642963767125</v>
      </c>
      <c r="J19" s="64">
        <v>400</v>
      </c>
      <c r="K19" s="26">
        <f t="shared" si="1"/>
        <v>29.574999999999999</v>
      </c>
      <c r="L19" s="32">
        <f t="shared" si="2"/>
        <v>0.10067742374727667</v>
      </c>
      <c r="M19" s="33">
        <f t="shared" si="3"/>
        <v>9.9996607409417806E-2</v>
      </c>
      <c r="N19" s="54">
        <f t="shared" si="4"/>
        <v>320.00135703623289</v>
      </c>
      <c r="O19" s="28"/>
    </row>
    <row r="20" spans="1:15">
      <c r="A20" s="21" t="s">
        <v>42</v>
      </c>
      <c r="B20" s="22">
        <v>4.5</v>
      </c>
      <c r="C20" s="23">
        <f t="shared" si="0"/>
        <v>1.1574074074074073E-3</v>
      </c>
      <c r="D20" s="24">
        <f t="shared" si="5"/>
        <v>0.34</v>
      </c>
      <c r="E20" s="66">
        <v>0.8</v>
      </c>
      <c r="F20" s="22">
        <f t="shared" si="6"/>
        <v>3.6</v>
      </c>
      <c r="G20" s="69">
        <v>0.1</v>
      </c>
      <c r="H20" s="30">
        <f t="shared" si="7"/>
        <v>1.2254901960784312E-2</v>
      </c>
      <c r="I20" s="30">
        <f t="shared" si="8"/>
        <v>0.11187406703758991</v>
      </c>
      <c r="J20" s="30">
        <v>0.12</v>
      </c>
      <c r="K20" s="26">
        <f t="shared" si="1"/>
        <v>30.000000000000004</v>
      </c>
      <c r="L20" s="32">
        <f t="shared" si="2"/>
        <v>0.10212418300653593</v>
      </c>
      <c r="M20" s="33">
        <f t="shared" si="3"/>
        <v>9.8950558646582545E-2</v>
      </c>
      <c r="N20" s="76">
        <f t="shared" si="4"/>
        <v>8.1259329624100846E-3</v>
      </c>
      <c r="O20" s="28"/>
    </row>
    <row r="21" spans="1:15">
      <c r="A21" s="21" t="s">
        <v>42</v>
      </c>
      <c r="B21" s="22">
        <v>15.6</v>
      </c>
      <c r="C21" s="23">
        <f t="shared" si="0"/>
        <v>1.1574074074074073E-3</v>
      </c>
      <c r="D21" s="24">
        <v>1.2</v>
      </c>
      <c r="E21" s="66">
        <v>0.8</v>
      </c>
      <c r="F21" s="29">
        <f t="shared" si="6"/>
        <v>12.48</v>
      </c>
      <c r="G21" s="69">
        <v>0.1</v>
      </c>
      <c r="H21" s="30">
        <f t="shared" si="7"/>
        <v>1.2037037037037037E-2</v>
      </c>
      <c r="I21" s="30">
        <f t="shared" si="8"/>
        <v>0.1119290807477356</v>
      </c>
      <c r="J21" s="30">
        <v>0.12</v>
      </c>
      <c r="K21" s="26">
        <f t="shared" si="1"/>
        <v>104.00000000000001</v>
      </c>
      <c r="L21" s="32">
        <f t="shared" si="2"/>
        <v>0.10030864197530864</v>
      </c>
      <c r="M21" s="33">
        <f t="shared" si="3"/>
        <v>9.9409006231129929E-2</v>
      </c>
      <c r="N21" s="76">
        <f t="shared" si="4"/>
        <v>8.0709192522643997E-3</v>
      </c>
      <c r="O21" s="28"/>
    </row>
    <row r="22" spans="1:15" ht="14.25" customHeight="1">
      <c r="B22" s="44"/>
      <c r="C22" s="45"/>
      <c r="D22" s="46"/>
      <c r="F22" s="47"/>
      <c r="G22" s="47"/>
      <c r="H22" s="46"/>
      <c r="I22" s="48"/>
      <c r="J22" s="3"/>
      <c r="K22" s="49"/>
      <c r="L22" s="50"/>
      <c r="M22" s="51"/>
      <c r="N22" s="52"/>
    </row>
    <row r="23" spans="1:15" ht="14.25" customHeight="1">
      <c r="A23" s="6" t="s">
        <v>43</v>
      </c>
      <c r="B23" s="68" t="s">
        <v>44</v>
      </c>
      <c r="C23" s="45"/>
      <c r="D23" s="46"/>
      <c r="F23" s="47"/>
      <c r="G23" s="47"/>
      <c r="H23" s="46"/>
      <c r="I23" s="48"/>
      <c r="J23" s="3"/>
      <c r="K23" s="49"/>
      <c r="L23" s="50"/>
      <c r="M23" s="51"/>
      <c r="N23" s="52"/>
    </row>
    <row r="24" spans="1:15" s="1" customFormat="1">
      <c r="A24" s="56" t="s">
        <v>45</v>
      </c>
      <c r="B24" s="1" t="s">
        <v>46</v>
      </c>
      <c r="C24" s="2"/>
      <c r="D24" s="2"/>
      <c r="E24" s="3"/>
      <c r="F24" s="3"/>
      <c r="G24" s="4"/>
      <c r="H24" s="3"/>
      <c r="I24" s="2"/>
      <c r="J24" s="2"/>
      <c r="K24" s="2"/>
      <c r="L24" s="5"/>
      <c r="M24" s="5"/>
      <c r="N24" s="5"/>
      <c r="O24" s="2"/>
    </row>
    <row r="25" spans="1:15">
      <c r="A25" s="35" t="s">
        <v>47</v>
      </c>
      <c r="B25" s="1" t="s">
        <v>48</v>
      </c>
    </row>
    <row r="26" spans="1:15">
      <c r="A26" s="36" t="s">
        <v>49</v>
      </c>
    </row>
  </sheetData>
  <mergeCells count="14">
    <mergeCell ref="M11:M13"/>
    <mergeCell ref="N11:N13"/>
    <mergeCell ref="G11:G13"/>
    <mergeCell ref="H11:H13"/>
    <mergeCell ref="I11:I13"/>
    <mergeCell ref="J11:J13"/>
    <mergeCell ref="K11:K13"/>
    <mergeCell ref="L11:L13"/>
    <mergeCell ref="F11:F13"/>
    <mergeCell ref="A11:A13"/>
    <mergeCell ref="B11:B13"/>
    <mergeCell ref="C11:C13"/>
    <mergeCell ref="D11:D13"/>
    <mergeCell ref="E11:E13"/>
  </mergeCells>
  <conditionalFormatting sqref="N1:N10 N24:N1048576">
    <cfRule type="cellIs" dxfId="54" priority="23" operator="greaterThan">
      <formula>1.1</formula>
    </cfRule>
  </conditionalFormatting>
  <conditionalFormatting sqref="M16 M22:M23">
    <cfRule type="cellIs" dxfId="53" priority="22" operator="greaterThan">
      <formula>0.1</formula>
    </cfRule>
  </conditionalFormatting>
  <conditionalFormatting sqref="K16 K22:K23">
    <cfRule type="cellIs" dxfId="52" priority="21" operator="greaterThan">
      <formula>10%</formula>
    </cfRule>
  </conditionalFormatting>
  <conditionalFormatting sqref="M15">
    <cfRule type="cellIs" dxfId="51" priority="20" operator="greaterThan">
      <formula>0.1</formula>
    </cfRule>
  </conditionalFormatting>
  <conditionalFormatting sqref="K15">
    <cfRule type="cellIs" dxfId="50" priority="19" operator="greaterThan">
      <formula>10%</formula>
    </cfRule>
  </conditionalFormatting>
  <conditionalFormatting sqref="L1:L10 L15:L16 L22:L1048576">
    <cfRule type="cellIs" dxfId="49" priority="18" operator="greaterThan">
      <formula>0.04</formula>
    </cfRule>
  </conditionalFormatting>
  <conditionalFormatting sqref="N15:N16 N22:N23">
    <cfRule type="cellIs" dxfId="48" priority="17" operator="lessThan">
      <formula>0</formula>
    </cfRule>
  </conditionalFormatting>
  <conditionalFormatting sqref="M17">
    <cfRule type="cellIs" dxfId="47" priority="16" operator="greaterThan">
      <formula>0.1</formula>
    </cfRule>
  </conditionalFormatting>
  <conditionalFormatting sqref="K17">
    <cfRule type="cellIs" dxfId="46" priority="15" operator="greaterThan">
      <formula>10%</formula>
    </cfRule>
  </conditionalFormatting>
  <conditionalFormatting sqref="L17">
    <cfRule type="cellIs" dxfId="45" priority="14" operator="greaterThan">
      <formula>0.04</formula>
    </cfRule>
  </conditionalFormatting>
  <conditionalFormatting sqref="N17">
    <cfRule type="cellIs" dxfId="44" priority="13" operator="lessThan">
      <formula>0</formula>
    </cfRule>
  </conditionalFormatting>
  <conditionalFormatting sqref="M18">
    <cfRule type="cellIs" dxfId="43" priority="12" operator="greaterThan">
      <formula>0.1</formula>
    </cfRule>
  </conditionalFormatting>
  <conditionalFormatting sqref="K18">
    <cfRule type="cellIs" dxfId="42" priority="11" operator="greaterThan">
      <formula>10%</formula>
    </cfRule>
  </conditionalFormatting>
  <conditionalFormatting sqref="L18">
    <cfRule type="cellIs" dxfId="41" priority="10" operator="greaterThan">
      <formula>0.04</formula>
    </cfRule>
  </conditionalFormatting>
  <conditionalFormatting sqref="N18">
    <cfRule type="cellIs" dxfId="40" priority="9" operator="lessThan">
      <formula>0</formula>
    </cfRule>
  </conditionalFormatting>
  <conditionalFormatting sqref="M19:M20">
    <cfRule type="cellIs" dxfId="39" priority="8" operator="greaterThan">
      <formula>0.1</formula>
    </cfRule>
  </conditionalFormatting>
  <conditionalFormatting sqref="K19:K20">
    <cfRule type="cellIs" dxfId="38" priority="7" operator="greaterThan">
      <formula>10%</formula>
    </cfRule>
  </conditionalFormatting>
  <conditionalFormatting sqref="L19:L20">
    <cfRule type="cellIs" dxfId="37" priority="6" operator="greaterThan">
      <formula>0.04</formula>
    </cfRule>
  </conditionalFormatting>
  <conditionalFormatting sqref="N19:N20">
    <cfRule type="cellIs" dxfId="36" priority="5" operator="lessThan">
      <formula>0</formula>
    </cfRule>
  </conditionalFormatting>
  <conditionalFormatting sqref="M21">
    <cfRule type="cellIs" dxfId="35" priority="4" operator="greaterThan">
      <formula>0.1</formula>
    </cfRule>
  </conditionalFormatting>
  <conditionalFormatting sqref="K21">
    <cfRule type="cellIs" dxfId="34" priority="3" operator="greaterThan">
      <formula>10%</formula>
    </cfRule>
  </conditionalFormatting>
  <conditionalFormatting sqref="L21">
    <cfRule type="cellIs" dxfId="33" priority="2" operator="greaterThan">
      <formula>0.04</formula>
    </cfRule>
  </conditionalFormatting>
  <conditionalFormatting sqref="N21">
    <cfRule type="cellIs" dxfId="32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A96-BCFD-4159-88AC-9FDBD55AC328}">
  <dimension ref="A1:P31"/>
  <sheetViews>
    <sheetView tabSelected="1" zoomScale="80" zoomScaleNormal="80" workbookViewId="0">
      <pane xSplit="1" ySplit="14" topLeftCell="B15" activePane="bottomRight" state="frozen"/>
      <selection pane="bottomRight" activeCell="B17" sqref="B17:L17"/>
      <selection pane="bottomLeft" activeCell="H18" sqref="H18:J19"/>
      <selection pane="topRight" activeCell="H18" sqref="H18:J19"/>
    </sheetView>
  </sheetViews>
  <sheetFormatPr defaultRowHeight="12.75"/>
  <cols>
    <col min="1" max="1" width="55" style="2" customWidth="1"/>
    <col min="2" max="2" width="19.1640625" style="1" customWidth="1"/>
    <col min="3" max="4" width="19.1640625" style="2" customWidth="1"/>
    <col min="5" max="6" width="19.1640625" style="3" customWidth="1"/>
    <col min="7" max="7" width="19.1640625" style="4" customWidth="1"/>
    <col min="8" max="8" width="19.1640625" style="3" customWidth="1"/>
    <col min="9" max="11" width="19.1640625" style="2" customWidth="1"/>
    <col min="12" max="14" width="19.1640625" style="5" customWidth="1"/>
    <col min="15" max="15" width="37.33203125" style="2" customWidth="1"/>
    <col min="16" max="16" width="20.1640625" style="2" customWidth="1"/>
    <col min="17" max="27" width="9.33203125" style="2"/>
    <col min="28" max="28" width="13.1640625" style="2" bestFit="1" customWidth="1"/>
    <col min="29" max="29" width="9.33203125" style="2"/>
    <col min="30" max="30" width="12" style="2" bestFit="1" customWidth="1"/>
    <col min="31" max="16384" width="9.33203125" style="2"/>
  </cols>
  <sheetData>
    <row r="1" spans="1:14">
      <c r="A1" s="31"/>
    </row>
    <row r="2" spans="1:14">
      <c r="A2" s="6"/>
    </row>
    <row r="3" spans="1:14">
      <c r="A3" s="6"/>
      <c r="F3" s="55" t="s">
        <v>0</v>
      </c>
      <c r="G3" s="5"/>
    </row>
    <row r="4" spans="1:14" ht="14.25">
      <c r="E4" s="7" t="s">
        <v>1</v>
      </c>
      <c r="F4" s="2">
        <v>100</v>
      </c>
      <c r="G4" s="8" t="s">
        <v>2</v>
      </c>
      <c r="H4" s="63" t="s">
        <v>3</v>
      </c>
      <c r="I4" s="9"/>
    </row>
    <row r="5" spans="1:14" ht="14.25">
      <c r="E5" s="1"/>
      <c r="F5" s="10">
        <f>F4/(24*60*60)</f>
        <v>1.1574074074074073E-3</v>
      </c>
      <c r="G5" s="8" t="s">
        <v>4</v>
      </c>
      <c r="J5" s="8"/>
      <c r="K5" s="9"/>
    </row>
    <row r="6" spans="1:14" ht="14.25">
      <c r="E6" s="7" t="s">
        <v>5</v>
      </c>
      <c r="F6" s="2">
        <v>0.34</v>
      </c>
      <c r="G6" s="8" t="s">
        <v>4</v>
      </c>
      <c r="H6" s="11" t="s">
        <v>6</v>
      </c>
      <c r="I6" s="10"/>
      <c r="J6" s="8"/>
    </row>
    <row r="7" spans="1:14">
      <c r="E7" s="7" t="s">
        <v>7</v>
      </c>
      <c r="F7" s="12">
        <f>(F6+F5)/F5</f>
        <v>294.76</v>
      </c>
      <c r="G7" s="5"/>
    </row>
    <row r="8" spans="1:14">
      <c r="C8" s="10"/>
      <c r="E8" s="7" t="s">
        <v>8</v>
      </c>
      <c r="F8" s="13"/>
    </row>
    <row r="9" spans="1:14">
      <c r="B9" s="7"/>
      <c r="C9" s="10"/>
      <c r="F9" s="13"/>
    </row>
    <row r="10" spans="1:14">
      <c r="B10" s="7"/>
      <c r="C10" s="10"/>
      <c r="K10" s="3" t="s">
        <v>9</v>
      </c>
      <c r="L10" s="4"/>
      <c r="M10" s="4" t="s">
        <v>9</v>
      </c>
      <c r="N10" s="4" t="s">
        <v>9</v>
      </c>
    </row>
    <row r="11" spans="1:14" s="15" customFormat="1" ht="14.25" customHeight="1">
      <c r="A11" s="84" t="s">
        <v>10</v>
      </c>
      <c r="B11" s="81" t="s">
        <v>11</v>
      </c>
      <c r="C11" s="84" t="s">
        <v>12</v>
      </c>
      <c r="D11" s="84" t="s">
        <v>13</v>
      </c>
      <c r="E11" s="84" t="s">
        <v>14</v>
      </c>
      <c r="F11" s="81" t="s">
        <v>15</v>
      </c>
      <c r="G11" s="90" t="s">
        <v>16</v>
      </c>
      <c r="H11" s="87" t="s">
        <v>17</v>
      </c>
      <c r="I11" s="87" t="s">
        <v>18</v>
      </c>
      <c r="J11" s="87" t="s">
        <v>19</v>
      </c>
      <c r="K11" s="87" t="s">
        <v>20</v>
      </c>
      <c r="L11" s="87" t="s">
        <v>21</v>
      </c>
      <c r="M11" s="87" t="s">
        <v>22</v>
      </c>
      <c r="N11" s="87" t="s">
        <v>23</v>
      </c>
    </row>
    <row r="12" spans="1:14" s="15" customFormat="1" ht="14.25" customHeight="1">
      <c r="A12" s="85"/>
      <c r="B12" s="82"/>
      <c r="C12" s="85"/>
      <c r="D12" s="85"/>
      <c r="E12" s="85"/>
      <c r="F12" s="82"/>
      <c r="G12" s="91"/>
      <c r="H12" s="88"/>
      <c r="I12" s="88"/>
      <c r="J12" s="88"/>
      <c r="K12" s="88"/>
      <c r="L12" s="88"/>
      <c r="M12" s="88"/>
      <c r="N12" s="88"/>
    </row>
    <row r="13" spans="1:14" s="15" customFormat="1" ht="14.25" customHeight="1">
      <c r="A13" s="86"/>
      <c r="B13" s="83"/>
      <c r="C13" s="86"/>
      <c r="D13" s="86"/>
      <c r="E13" s="86"/>
      <c r="F13" s="83"/>
      <c r="G13" s="92"/>
      <c r="H13" s="89"/>
      <c r="I13" s="89"/>
      <c r="J13" s="89"/>
      <c r="K13" s="89"/>
      <c r="L13" s="89"/>
      <c r="M13" s="89"/>
      <c r="N13" s="89"/>
    </row>
    <row r="14" spans="1:14" s="15" customFormat="1" ht="25.5">
      <c r="A14" s="14"/>
      <c r="B14" s="57" t="s">
        <v>24</v>
      </c>
      <c r="C14" s="58" t="s">
        <v>25</v>
      </c>
      <c r="D14" s="58" t="s">
        <v>26</v>
      </c>
      <c r="E14" s="58" t="s">
        <v>27</v>
      </c>
      <c r="F14" s="58" t="s">
        <v>28</v>
      </c>
      <c r="G14" s="59" t="s">
        <v>29</v>
      </c>
      <c r="H14" s="58" t="s">
        <v>30</v>
      </c>
      <c r="I14" s="58" t="s">
        <v>31</v>
      </c>
      <c r="J14" s="58"/>
      <c r="K14" s="60" t="s">
        <v>32</v>
      </c>
      <c r="L14" s="60" t="s">
        <v>33</v>
      </c>
      <c r="M14" s="61" t="s">
        <v>32</v>
      </c>
      <c r="N14" s="62" t="s">
        <v>34</v>
      </c>
    </row>
    <row r="15" spans="1:14" s="6" customFormat="1" ht="14.25">
      <c r="A15" s="39" t="s">
        <v>50</v>
      </c>
      <c r="B15" s="40" t="s">
        <v>51</v>
      </c>
      <c r="C15" s="34" t="s">
        <v>4</v>
      </c>
      <c r="D15" s="34" t="s">
        <v>4</v>
      </c>
      <c r="E15" s="34"/>
      <c r="F15" s="40" t="s">
        <v>51</v>
      </c>
      <c r="G15" s="40" t="s">
        <v>51</v>
      </c>
      <c r="H15" s="40" t="s">
        <v>51</v>
      </c>
      <c r="I15" s="40" t="s">
        <v>51</v>
      </c>
      <c r="J15" s="40" t="s">
        <v>51</v>
      </c>
      <c r="K15" s="41"/>
      <c r="L15" s="42"/>
      <c r="M15" s="41"/>
      <c r="N15" s="43"/>
    </row>
    <row r="16" spans="1:14">
      <c r="A16" s="21" t="s">
        <v>52</v>
      </c>
      <c r="B16" s="22">
        <v>7.1</v>
      </c>
      <c r="C16" s="23">
        <f t="shared" ref="C16:C23" si="0">F$4/(24*60*60)</f>
        <v>1.1574074074074073E-3</v>
      </c>
      <c r="D16" s="24">
        <f t="shared" ref="D16:D23" si="1">F$6</f>
        <v>0.34</v>
      </c>
      <c r="E16" s="65">
        <v>0.37</v>
      </c>
      <c r="F16" s="22">
        <f>B16*E16</f>
        <v>2.6269999999999998</v>
      </c>
      <c r="G16" s="37">
        <f>J16*0.1</f>
        <v>8.9999999999999993E-3</v>
      </c>
      <c r="H16" s="24">
        <f t="shared" ref="H16:H23" si="2">F16*C16/D16</f>
        <v>8.9426742919389967E-3</v>
      </c>
      <c r="I16" s="24">
        <f t="shared" ref="I16:I23" si="3">((F16*C16)+(G16*D16))/(C16+D16)</f>
        <v>1.7881802144117245E-2</v>
      </c>
      <c r="J16" s="25">
        <v>0.09</v>
      </c>
      <c r="K16" s="26">
        <f t="shared" ref="K16:K23" si="4">F16/J16</f>
        <v>29.188888888888886</v>
      </c>
      <c r="L16" s="32">
        <f t="shared" ref="L16:L23" si="5">H16/J16</f>
        <v>9.9363047688211081E-2</v>
      </c>
      <c r="M16" s="33">
        <f t="shared" ref="M16:M23" si="6">(I16-G16)/J16</f>
        <v>9.8686690490191617E-2</v>
      </c>
      <c r="N16" s="27">
        <f t="shared" ref="N16:N23" si="7">J16-I16</f>
        <v>7.2118197855882749E-2</v>
      </c>
    </row>
    <row r="17" spans="1:16">
      <c r="A17" s="21" t="s">
        <v>53</v>
      </c>
      <c r="B17" s="29">
        <v>1252</v>
      </c>
      <c r="C17" s="23">
        <f t="shared" si="0"/>
        <v>1.1574074074074073E-3</v>
      </c>
      <c r="D17" s="24">
        <f t="shared" si="1"/>
        <v>0.34</v>
      </c>
      <c r="E17" s="65">
        <v>0.17</v>
      </c>
      <c r="F17" s="29">
        <f>B17*E17</f>
        <v>212.84</v>
      </c>
      <c r="G17" s="53">
        <f>J17*0.1</f>
        <v>0.72000000000000008</v>
      </c>
      <c r="H17" s="22">
        <f t="shared" si="2"/>
        <v>0.72453703703703698</v>
      </c>
      <c r="I17" s="22">
        <f t="shared" si="3"/>
        <v>1.4396363142895916</v>
      </c>
      <c r="J17" s="78">
        <v>7.2</v>
      </c>
      <c r="K17" s="26">
        <f t="shared" si="4"/>
        <v>29.56111111111111</v>
      </c>
      <c r="L17" s="32">
        <f t="shared" si="5"/>
        <v>0.10063014403292179</v>
      </c>
      <c r="M17" s="33">
        <f t="shared" si="6"/>
        <v>9.9949488095776598E-2</v>
      </c>
      <c r="N17" s="27">
        <f t="shared" si="7"/>
        <v>5.7603636857104084</v>
      </c>
    </row>
    <row r="18" spans="1:16">
      <c r="A18" s="21" t="s">
        <v>54</v>
      </c>
      <c r="B18" s="29">
        <v>868</v>
      </c>
      <c r="C18" s="23">
        <f t="shared" si="0"/>
        <v>1.1574074074074073E-3</v>
      </c>
      <c r="D18" s="24">
        <f t="shared" si="1"/>
        <v>0.34</v>
      </c>
      <c r="E18" s="70">
        <v>0.16</v>
      </c>
      <c r="F18" s="29">
        <f t="shared" ref="F18:F23" si="8">B18*E18</f>
        <v>138.88</v>
      </c>
      <c r="G18" s="53">
        <f>J18*0.1</f>
        <v>0.47000000000000003</v>
      </c>
      <c r="H18" s="22">
        <f t="shared" si="2"/>
        <v>0.47276688453159038</v>
      </c>
      <c r="I18" s="22">
        <f t="shared" si="3"/>
        <v>0.93956846247794834</v>
      </c>
      <c r="J18" s="38">
        <v>4.7</v>
      </c>
      <c r="K18" s="26">
        <f t="shared" si="4"/>
        <v>29.548936170212762</v>
      </c>
      <c r="L18" s="32">
        <f t="shared" si="5"/>
        <v>0.10058869883650859</v>
      </c>
      <c r="M18" s="33">
        <f t="shared" si="6"/>
        <v>9.9908183505946449E-2</v>
      </c>
      <c r="N18" s="27">
        <f t="shared" si="7"/>
        <v>3.7604315375220518</v>
      </c>
    </row>
    <row r="19" spans="1:16">
      <c r="A19" s="21" t="s">
        <v>55</v>
      </c>
      <c r="B19" s="29">
        <v>3020</v>
      </c>
      <c r="C19" s="23">
        <f t="shared" si="0"/>
        <v>1.1574074074074073E-3</v>
      </c>
      <c r="D19" s="24">
        <f t="shared" si="1"/>
        <v>0.34</v>
      </c>
      <c r="E19" s="65">
        <v>0.21</v>
      </c>
      <c r="F19" s="29">
        <f t="shared" si="8"/>
        <v>634.19999999999993</v>
      </c>
      <c r="G19" s="77">
        <v>1.71</v>
      </c>
      <c r="H19" s="22">
        <f t="shared" si="2"/>
        <v>2.1589052287581691</v>
      </c>
      <c r="I19" s="22">
        <f t="shared" si="3"/>
        <v>3.8557796173157821</v>
      </c>
      <c r="J19" s="78">
        <v>21.46</v>
      </c>
      <c r="K19" s="26">
        <f t="shared" si="4"/>
        <v>29.552656104380237</v>
      </c>
      <c r="L19" s="32">
        <f t="shared" si="5"/>
        <v>0.10060136201109827</v>
      </c>
      <c r="M19" s="33">
        <f t="shared" si="6"/>
        <v>9.9989730536616125E-2</v>
      </c>
      <c r="N19" s="27">
        <f t="shared" si="7"/>
        <v>17.604220382684218</v>
      </c>
    </row>
    <row r="20" spans="1:16" ht="14.25" customHeight="1">
      <c r="A20" s="21" t="s">
        <v>56</v>
      </c>
      <c r="B20" s="29">
        <v>507</v>
      </c>
      <c r="C20" s="23">
        <f t="shared" si="0"/>
        <v>1.1574074074074073E-3</v>
      </c>
      <c r="D20" s="24">
        <f t="shared" si="1"/>
        <v>0.34</v>
      </c>
      <c r="E20" s="65">
        <v>0.76</v>
      </c>
      <c r="F20" s="29">
        <f t="shared" si="8"/>
        <v>385.32</v>
      </c>
      <c r="G20" s="53">
        <f>J20*0.1</f>
        <v>1.304</v>
      </c>
      <c r="H20" s="38">
        <f t="shared" si="2"/>
        <v>1.3116830065359475</v>
      </c>
      <c r="I20" s="38">
        <f t="shared" si="3"/>
        <v>2.6068090650020355</v>
      </c>
      <c r="J20" s="78">
        <v>13.04</v>
      </c>
      <c r="K20" s="26">
        <f t="shared" si="4"/>
        <v>29.549079754601227</v>
      </c>
      <c r="L20" s="32">
        <f t="shared" si="5"/>
        <v>0.10058918761778739</v>
      </c>
      <c r="M20" s="33">
        <f t="shared" si="6"/>
        <v>9.9908670628990448E-2</v>
      </c>
      <c r="N20" s="27">
        <f t="shared" si="7"/>
        <v>10.433190934997963</v>
      </c>
    </row>
    <row r="21" spans="1:16" ht="14.25" customHeight="1">
      <c r="A21" s="21" t="s">
        <v>57</v>
      </c>
      <c r="B21" s="29">
        <v>2904</v>
      </c>
      <c r="C21" s="23">
        <f t="shared" si="0"/>
        <v>1.1574074074074073E-3</v>
      </c>
      <c r="D21" s="24">
        <f t="shared" si="1"/>
        <v>0.34</v>
      </c>
      <c r="E21" s="65">
        <v>0.33</v>
      </c>
      <c r="F21" s="29">
        <f t="shared" si="8"/>
        <v>958.32</v>
      </c>
      <c r="G21" s="72">
        <v>9.65</v>
      </c>
      <c r="H21" s="22">
        <f t="shared" si="2"/>
        <v>3.2622549019607838</v>
      </c>
      <c r="I21" s="22">
        <f t="shared" si="3"/>
        <v>12.868448907585831</v>
      </c>
      <c r="J21" s="78">
        <v>32.19</v>
      </c>
      <c r="K21" s="26">
        <f t="shared" si="4"/>
        <v>29.770736253494878</v>
      </c>
      <c r="L21" s="32">
        <f t="shared" si="5"/>
        <v>0.10134373724637416</v>
      </c>
      <c r="M21" s="33">
        <f t="shared" si="6"/>
        <v>9.9982880011986061E-2</v>
      </c>
      <c r="N21" s="27">
        <f t="shared" si="7"/>
        <v>19.321551092414168</v>
      </c>
    </row>
    <row r="22" spans="1:16" ht="14.25" customHeight="1">
      <c r="A22" s="21" t="s">
        <v>58</v>
      </c>
      <c r="B22" s="29">
        <v>7880</v>
      </c>
      <c r="C22" s="23">
        <f t="shared" si="0"/>
        <v>1.1574074074074073E-3</v>
      </c>
      <c r="D22" s="24">
        <f t="shared" si="1"/>
        <v>0.34</v>
      </c>
      <c r="E22" s="66">
        <v>1</v>
      </c>
      <c r="F22" s="29">
        <f t="shared" si="8"/>
        <v>7880</v>
      </c>
      <c r="G22" s="53">
        <f>J22*0.1</f>
        <v>26.645</v>
      </c>
      <c r="H22" s="29">
        <f>F22*C22/D22</f>
        <v>26.824618736383439</v>
      </c>
      <c r="I22" s="29">
        <f>((F22*C22)+(G22*D22))/(C22+D22)</f>
        <v>53.288218211426248</v>
      </c>
      <c r="J22" s="79">
        <v>266.45</v>
      </c>
      <c r="K22" s="26">
        <f>F22/J22</f>
        <v>29.574028898480016</v>
      </c>
      <c r="L22" s="32">
        <f>H22/J22</f>
        <v>0.10067411798229851</v>
      </c>
      <c r="M22" s="33">
        <f>(I22-G22)/J22</f>
        <v>9.9993312859546823E-2</v>
      </c>
      <c r="N22" s="54">
        <f>J22-I22</f>
        <v>213.16178178857373</v>
      </c>
    </row>
    <row r="23" spans="1:16" ht="14.25" customHeight="1">
      <c r="A23" s="21" t="s">
        <v>59</v>
      </c>
      <c r="B23" s="29">
        <v>61610</v>
      </c>
      <c r="C23" s="23">
        <f t="shared" si="0"/>
        <v>1.1574074074074073E-3</v>
      </c>
      <c r="D23" s="24">
        <f t="shared" si="1"/>
        <v>0.34</v>
      </c>
      <c r="E23" s="65">
        <v>0.48</v>
      </c>
      <c r="F23" s="29">
        <f t="shared" si="8"/>
        <v>29572.799999999999</v>
      </c>
      <c r="G23" s="71">
        <f>J23*0.1</f>
        <v>100</v>
      </c>
      <c r="H23" s="29">
        <f t="shared" si="2"/>
        <v>100.66993464052285</v>
      </c>
      <c r="I23" s="29">
        <f t="shared" si="3"/>
        <v>199.98914371013706</v>
      </c>
      <c r="J23" s="25">
        <v>1000</v>
      </c>
      <c r="K23" s="26">
        <f t="shared" si="4"/>
        <v>29.572800000000001</v>
      </c>
      <c r="L23" s="32">
        <f t="shared" si="5"/>
        <v>0.10066993464052286</v>
      </c>
      <c r="M23" s="33">
        <f t="shared" si="6"/>
        <v>9.9989143710137063E-2</v>
      </c>
      <c r="N23" s="54">
        <f t="shared" si="7"/>
        <v>800.01085628986289</v>
      </c>
    </row>
    <row r="24" spans="1:16" ht="14.25" customHeight="1">
      <c r="B24" s="44"/>
      <c r="C24" s="45"/>
      <c r="D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ht="14.25" customHeight="1">
      <c r="B25" s="44"/>
      <c r="C25" s="45"/>
      <c r="D25" s="46"/>
      <c r="F25" s="47"/>
      <c r="G25" s="47"/>
      <c r="H25" s="46"/>
      <c r="I25" s="48"/>
      <c r="J25" s="3"/>
      <c r="K25" s="49"/>
      <c r="L25" s="50"/>
      <c r="M25" s="51"/>
      <c r="N25" s="52"/>
    </row>
    <row r="26" spans="1:16" ht="14.25" customHeight="1">
      <c r="B26" s="44"/>
      <c r="C26" s="45"/>
      <c r="D26" s="46"/>
      <c r="F26" s="47"/>
      <c r="G26" s="47"/>
      <c r="H26" s="46"/>
      <c r="I26" s="48"/>
      <c r="J26" s="3"/>
      <c r="K26" s="49"/>
      <c r="L26" s="50"/>
      <c r="M26" s="51"/>
      <c r="N26" s="52"/>
    </row>
    <row r="27" spans="1:16" ht="14.25" customHeight="1">
      <c r="A27" s="6" t="s">
        <v>43</v>
      </c>
      <c r="B27" s="68" t="s">
        <v>44</v>
      </c>
      <c r="C27" s="45"/>
      <c r="D27" s="46"/>
      <c r="F27" s="47"/>
      <c r="G27" s="47"/>
      <c r="H27" s="46"/>
      <c r="I27" s="48"/>
      <c r="J27" s="3"/>
      <c r="K27" s="49"/>
      <c r="L27" s="50"/>
      <c r="M27" s="51"/>
      <c r="N27" s="52"/>
    </row>
    <row r="28" spans="1:16">
      <c r="A28" s="35" t="s">
        <v>60</v>
      </c>
      <c r="B28" s="1" t="s">
        <v>61</v>
      </c>
    </row>
    <row r="29" spans="1:16" s="1" customFormat="1">
      <c r="A29" s="36" t="s">
        <v>49</v>
      </c>
      <c r="C29" s="2"/>
      <c r="D29" s="2"/>
      <c r="E29" s="3"/>
      <c r="F29" s="3"/>
      <c r="G29" s="4"/>
      <c r="H29" s="3"/>
      <c r="I29" s="2"/>
      <c r="J29" s="2"/>
      <c r="K29" s="2"/>
      <c r="L29" s="5"/>
      <c r="M29" s="5"/>
      <c r="N29" s="5"/>
      <c r="O29" s="2"/>
    </row>
    <row r="30" spans="1:16">
      <c r="A30" s="56" t="s">
        <v>45</v>
      </c>
    </row>
    <row r="31" spans="1:16">
      <c r="A31" s="80" t="s">
        <v>62</v>
      </c>
    </row>
  </sheetData>
  <mergeCells count="14">
    <mergeCell ref="M11:M13"/>
    <mergeCell ref="N11:N13"/>
    <mergeCell ref="G11:G13"/>
    <mergeCell ref="H11:H13"/>
    <mergeCell ref="I11:I13"/>
    <mergeCell ref="J11:J13"/>
    <mergeCell ref="K11:K13"/>
    <mergeCell ref="L11:L13"/>
    <mergeCell ref="F11:F13"/>
    <mergeCell ref="A11:A13"/>
    <mergeCell ref="B11:B13"/>
    <mergeCell ref="C11:C13"/>
    <mergeCell ref="D11:D13"/>
    <mergeCell ref="E11:E13"/>
  </mergeCells>
  <conditionalFormatting sqref="N1:N10 N28:N1048576">
    <cfRule type="cellIs" dxfId="31" priority="9" operator="greaterThan">
      <formula>1.1</formula>
    </cfRule>
  </conditionalFormatting>
  <conditionalFormatting sqref="M15:M23 M25:M27">
    <cfRule type="cellIs" dxfId="30" priority="8" operator="greaterThan">
      <formula>0.1</formula>
    </cfRule>
  </conditionalFormatting>
  <conditionalFormatting sqref="K15:K23 K25:K27">
    <cfRule type="cellIs" dxfId="29" priority="7" operator="greaterThan">
      <formula>10%</formula>
    </cfRule>
  </conditionalFormatting>
  <conditionalFormatting sqref="L1:L10 L15:L23 L25:L1048576">
    <cfRule type="cellIs" dxfId="28" priority="6" operator="greaterThan">
      <formula>0.04</formula>
    </cfRule>
  </conditionalFormatting>
  <conditionalFormatting sqref="N15:N23 N25:N27">
    <cfRule type="cellIs" dxfId="27" priority="5" operator="lessThan">
      <formula>0</formula>
    </cfRule>
  </conditionalFormatting>
  <conditionalFormatting sqref="M19:M22">
    <cfRule type="cellIs" dxfId="26" priority="4" operator="greaterThan">
      <formula>0.1</formula>
    </cfRule>
  </conditionalFormatting>
  <conditionalFormatting sqref="K19:K22">
    <cfRule type="cellIs" dxfId="25" priority="3" operator="greaterThan">
      <formula>10%</formula>
    </cfRule>
  </conditionalFormatting>
  <conditionalFormatting sqref="L19:L22">
    <cfRule type="cellIs" dxfId="24" priority="2" operator="greaterThan">
      <formula>0.04</formula>
    </cfRule>
  </conditionalFormatting>
  <conditionalFormatting sqref="N19:N22">
    <cfRule type="cellIs" dxfId="23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7ED4-0EC3-4C9F-AF62-794C013E0534}">
  <dimension ref="A1:O27"/>
  <sheetViews>
    <sheetView zoomScale="80" zoomScaleNormal="80" workbookViewId="0">
      <pane xSplit="1" ySplit="14" topLeftCell="B15" activePane="bottomRight" state="frozen"/>
      <selection pane="bottomRight" activeCell="D41" sqref="D41"/>
      <selection pane="bottomLeft" activeCell="H18" sqref="H18:J19"/>
      <selection pane="topRight" activeCell="H18" sqref="H18:J19"/>
    </sheetView>
  </sheetViews>
  <sheetFormatPr defaultRowHeight="12.75"/>
  <cols>
    <col min="1" max="1" width="56.33203125" style="2" customWidth="1"/>
    <col min="2" max="2" width="18.5" style="1" customWidth="1"/>
    <col min="3" max="4" width="18.5" style="2" customWidth="1"/>
    <col min="5" max="6" width="18.5" style="3" customWidth="1"/>
    <col min="7" max="7" width="18.5" style="4" customWidth="1"/>
    <col min="8" max="8" width="18.5" style="3" customWidth="1"/>
    <col min="9" max="11" width="18.5" style="2" customWidth="1"/>
    <col min="12" max="14" width="18.5" style="5" customWidth="1"/>
    <col min="15" max="15" width="37.33203125" style="2" customWidth="1"/>
    <col min="16" max="16" width="20.1640625" style="2" customWidth="1"/>
    <col min="17" max="27" width="9.33203125" style="2"/>
    <col min="28" max="28" width="13.1640625" style="2" bestFit="1" customWidth="1"/>
    <col min="29" max="29" width="9.33203125" style="2"/>
    <col min="30" max="30" width="12" style="2" bestFit="1" customWidth="1"/>
    <col min="31" max="16384" width="9.33203125" style="2"/>
  </cols>
  <sheetData>
    <row r="1" spans="1:15">
      <c r="A1" s="31"/>
    </row>
    <row r="2" spans="1:15">
      <c r="A2" s="6"/>
    </row>
    <row r="3" spans="1:15">
      <c r="A3" s="6"/>
      <c r="F3" s="55" t="s">
        <v>0</v>
      </c>
      <c r="G3" s="5"/>
    </row>
    <row r="4" spans="1:15" ht="14.25">
      <c r="E4" s="7" t="s">
        <v>1</v>
      </c>
      <c r="F4" s="2">
        <v>100</v>
      </c>
      <c r="G4" s="8" t="s">
        <v>2</v>
      </c>
      <c r="H4" s="63" t="s">
        <v>3</v>
      </c>
      <c r="I4" s="9"/>
    </row>
    <row r="5" spans="1:15" ht="14.25">
      <c r="E5" s="1"/>
      <c r="F5" s="10">
        <f>F4/(24*60*60)</f>
        <v>1.1574074074074073E-3</v>
      </c>
      <c r="G5" s="8" t="s">
        <v>4</v>
      </c>
      <c r="J5" s="8"/>
      <c r="K5" s="9"/>
    </row>
    <row r="6" spans="1:15" ht="14.25">
      <c r="E6" s="7" t="s">
        <v>5</v>
      </c>
      <c r="F6" s="2">
        <v>0.34</v>
      </c>
      <c r="G6" s="8" t="s">
        <v>4</v>
      </c>
      <c r="H6" s="11" t="s">
        <v>6</v>
      </c>
      <c r="I6" s="10"/>
      <c r="J6" s="8"/>
    </row>
    <row r="7" spans="1:15">
      <c r="E7" s="7" t="s">
        <v>7</v>
      </c>
      <c r="F7" s="12">
        <f>(F6+F5)/F5</f>
        <v>294.76</v>
      </c>
      <c r="G7" s="5"/>
    </row>
    <row r="8" spans="1:15">
      <c r="C8" s="10"/>
      <c r="E8" s="7" t="s">
        <v>8</v>
      </c>
      <c r="F8" s="13"/>
    </row>
    <row r="9" spans="1:15">
      <c r="B9" s="7"/>
      <c r="C9" s="10"/>
      <c r="F9" s="13"/>
    </row>
    <row r="10" spans="1:15">
      <c r="B10" s="7"/>
      <c r="C10" s="10"/>
      <c r="K10" s="3" t="s">
        <v>9</v>
      </c>
      <c r="L10" s="4"/>
      <c r="M10" s="4" t="s">
        <v>9</v>
      </c>
      <c r="N10" s="4" t="s">
        <v>9</v>
      </c>
    </row>
    <row r="11" spans="1:15" s="15" customFormat="1" ht="14.25" customHeight="1">
      <c r="A11" s="84" t="s">
        <v>10</v>
      </c>
      <c r="B11" s="81" t="s">
        <v>11</v>
      </c>
      <c r="C11" s="84" t="s">
        <v>12</v>
      </c>
      <c r="D11" s="84" t="s">
        <v>13</v>
      </c>
      <c r="E11" s="84" t="s">
        <v>14</v>
      </c>
      <c r="F11" s="81" t="s">
        <v>15</v>
      </c>
      <c r="G11" s="90" t="s">
        <v>16</v>
      </c>
      <c r="H11" s="87" t="s">
        <v>17</v>
      </c>
      <c r="I11" s="87" t="s">
        <v>18</v>
      </c>
      <c r="J11" s="87" t="s">
        <v>19</v>
      </c>
      <c r="K11" s="87" t="s">
        <v>20</v>
      </c>
      <c r="L11" s="87" t="s">
        <v>21</v>
      </c>
      <c r="M11" s="87" t="s">
        <v>22</v>
      </c>
      <c r="N11" s="87" t="s">
        <v>23</v>
      </c>
    </row>
    <row r="12" spans="1:15" s="15" customFormat="1" ht="14.25" customHeight="1">
      <c r="A12" s="85"/>
      <c r="B12" s="82"/>
      <c r="C12" s="85"/>
      <c r="D12" s="85"/>
      <c r="E12" s="85"/>
      <c r="F12" s="82"/>
      <c r="G12" s="91"/>
      <c r="H12" s="88"/>
      <c r="I12" s="88"/>
      <c r="J12" s="88"/>
      <c r="K12" s="88"/>
      <c r="L12" s="88"/>
      <c r="M12" s="88"/>
      <c r="N12" s="88"/>
    </row>
    <row r="13" spans="1:15" s="15" customFormat="1" ht="14.25" customHeight="1">
      <c r="A13" s="86"/>
      <c r="B13" s="83"/>
      <c r="C13" s="86"/>
      <c r="D13" s="86"/>
      <c r="E13" s="86"/>
      <c r="F13" s="83"/>
      <c r="G13" s="92"/>
      <c r="H13" s="89"/>
      <c r="I13" s="89"/>
      <c r="J13" s="89"/>
      <c r="K13" s="89"/>
      <c r="L13" s="89"/>
      <c r="M13" s="89"/>
      <c r="N13" s="89"/>
    </row>
    <row r="14" spans="1:15" s="15" customFormat="1" ht="25.5">
      <c r="A14" s="14"/>
      <c r="B14" s="57" t="s">
        <v>24</v>
      </c>
      <c r="C14" s="58" t="s">
        <v>25</v>
      </c>
      <c r="D14" s="58" t="s">
        <v>26</v>
      </c>
      <c r="E14" s="58" t="s">
        <v>27</v>
      </c>
      <c r="F14" s="58" t="s">
        <v>28</v>
      </c>
      <c r="G14" s="59" t="s">
        <v>29</v>
      </c>
      <c r="H14" s="58" t="s">
        <v>30</v>
      </c>
      <c r="I14" s="58" t="s">
        <v>31</v>
      </c>
      <c r="J14" s="58"/>
      <c r="K14" s="60" t="s">
        <v>32</v>
      </c>
      <c r="L14" s="60" t="s">
        <v>33</v>
      </c>
      <c r="M14" s="61" t="s">
        <v>32</v>
      </c>
      <c r="N14" s="62" t="s">
        <v>34</v>
      </c>
    </row>
    <row r="15" spans="1:15" ht="14.25" customHeight="1">
      <c r="A15" s="16" t="s">
        <v>35</v>
      </c>
      <c r="B15" s="17" t="s">
        <v>36</v>
      </c>
      <c r="C15" s="34" t="s">
        <v>4</v>
      </c>
      <c r="D15" s="34" t="s">
        <v>4</v>
      </c>
      <c r="E15" s="34" t="s">
        <v>37</v>
      </c>
      <c r="F15" s="34" t="s">
        <v>36</v>
      </c>
      <c r="G15" s="17" t="s">
        <v>36</v>
      </c>
      <c r="H15" s="34" t="s">
        <v>36</v>
      </c>
      <c r="I15" s="34" t="s">
        <v>36</v>
      </c>
      <c r="J15" s="34" t="s">
        <v>36</v>
      </c>
      <c r="K15" s="18" t="s">
        <v>9</v>
      </c>
      <c r="L15" s="19" t="s">
        <v>9</v>
      </c>
      <c r="M15" s="20" t="s">
        <v>9</v>
      </c>
      <c r="N15" s="18" t="s">
        <v>9</v>
      </c>
    </row>
    <row r="16" spans="1:15" ht="14.25" customHeight="1">
      <c r="A16" s="21" t="s">
        <v>38</v>
      </c>
      <c r="B16" s="74">
        <v>7575</v>
      </c>
      <c r="C16" s="23">
        <f t="shared" ref="C16:C20" si="0">F$4/(24*60*60)</f>
        <v>1.1574074074074073E-3</v>
      </c>
      <c r="D16" s="24">
        <f>F$6</f>
        <v>0.34</v>
      </c>
      <c r="E16" s="66">
        <v>0.08</v>
      </c>
      <c r="F16" s="29">
        <f>B16*E16</f>
        <v>606</v>
      </c>
      <c r="G16" s="69">
        <v>7.0000000000000007E-2</v>
      </c>
      <c r="H16" s="30">
        <f>F16*C16/D16</f>
        <v>2.0629084967320259</v>
      </c>
      <c r="I16" s="30">
        <f>((F16*C16)+(G16*D16))/(C16+D16)</f>
        <v>2.1256724114533858</v>
      </c>
      <c r="J16" s="30">
        <v>0.6</v>
      </c>
      <c r="K16" s="26">
        <f t="shared" ref="K16:K21" si="1">F16/J16</f>
        <v>1010</v>
      </c>
      <c r="L16" s="32">
        <f t="shared" ref="L16:L21" si="2">H16/J16</f>
        <v>3.4381808278867099</v>
      </c>
      <c r="M16" s="33">
        <f t="shared" ref="M16:M21" si="3">(I16-G16)/J16</f>
        <v>3.4261206857556434</v>
      </c>
      <c r="N16" s="27">
        <f t="shared" ref="N16:N20" si="4">J16-I16</f>
        <v>-1.5256724114533857</v>
      </c>
      <c r="O16" s="28"/>
    </row>
    <row r="17" spans="1:15">
      <c r="A17" s="21" t="s">
        <v>39</v>
      </c>
      <c r="B17" s="74">
        <v>350</v>
      </c>
      <c r="C17" s="23">
        <f t="shared" si="0"/>
        <v>1.1574074074074073E-3</v>
      </c>
      <c r="D17" s="24">
        <f t="shared" ref="D17:D20" si="5">F$6</f>
        <v>0.34</v>
      </c>
      <c r="E17" s="66">
        <v>0.6</v>
      </c>
      <c r="F17" s="29">
        <f t="shared" ref="F17:F21" si="6">B17*E17</f>
        <v>210</v>
      </c>
      <c r="G17" s="53">
        <f>J17*0.1</f>
        <v>5</v>
      </c>
      <c r="H17" s="64">
        <f t="shared" ref="H17:H20" si="7">F17*C17/D17</f>
        <v>0.71486928104575154</v>
      </c>
      <c r="I17" s="64">
        <f t="shared" ref="I17:I20" si="8">((F17*C17)+(G17*D17))/(C17+D17)</f>
        <v>5.6954810693445523</v>
      </c>
      <c r="J17" s="64">
        <v>50</v>
      </c>
      <c r="K17" s="26">
        <f t="shared" si="1"/>
        <v>4.2</v>
      </c>
      <c r="L17" s="32">
        <f t="shared" si="2"/>
        <v>1.429738562091503E-2</v>
      </c>
      <c r="M17" s="33">
        <f t="shared" si="3"/>
        <v>1.3909621386891047E-2</v>
      </c>
      <c r="N17" s="27">
        <f t="shared" si="4"/>
        <v>44.304518930655448</v>
      </c>
      <c r="O17" s="28"/>
    </row>
    <row r="18" spans="1:15">
      <c r="A18" s="21" t="s">
        <v>40</v>
      </c>
      <c r="B18" s="74">
        <v>2000</v>
      </c>
      <c r="C18" s="23">
        <f t="shared" si="0"/>
        <v>1.1574074074074073E-3</v>
      </c>
      <c r="D18" s="24">
        <f t="shared" si="5"/>
        <v>0.34</v>
      </c>
      <c r="E18" s="66">
        <v>1</v>
      </c>
      <c r="F18" s="29">
        <f t="shared" si="6"/>
        <v>2000</v>
      </c>
      <c r="G18" s="53">
        <f t="shared" ref="G18:G19" si="9">J18*0.1</f>
        <v>25</v>
      </c>
      <c r="H18" s="64">
        <f t="shared" si="7"/>
        <v>6.8082788671023966</v>
      </c>
      <c r="I18" s="64">
        <f t="shared" si="8"/>
        <v>31.700366399782876</v>
      </c>
      <c r="J18" s="64">
        <v>250</v>
      </c>
      <c r="K18" s="26">
        <f t="shared" si="1"/>
        <v>8</v>
      </c>
      <c r="L18" s="32">
        <f t="shared" si="2"/>
        <v>2.7233115468409588E-2</v>
      </c>
      <c r="M18" s="33">
        <f t="shared" si="3"/>
        <v>2.6801465599131505E-2</v>
      </c>
      <c r="N18" s="54">
        <f t="shared" si="4"/>
        <v>218.29963360021713</v>
      </c>
      <c r="O18" s="28"/>
    </row>
    <row r="19" spans="1:15">
      <c r="A19" s="21" t="s">
        <v>41</v>
      </c>
      <c r="B19" s="74">
        <v>1000</v>
      </c>
      <c r="C19" s="23">
        <f t="shared" si="0"/>
        <v>1.1574074074074073E-3</v>
      </c>
      <c r="D19" s="24">
        <f t="shared" si="5"/>
        <v>0.34</v>
      </c>
      <c r="E19" s="66">
        <v>1</v>
      </c>
      <c r="F19" s="29">
        <f t="shared" si="6"/>
        <v>1000</v>
      </c>
      <c r="G19" s="53">
        <f t="shared" si="9"/>
        <v>40</v>
      </c>
      <c r="H19" s="64">
        <f t="shared" si="7"/>
        <v>3.4041394335511983</v>
      </c>
      <c r="I19" s="64">
        <f t="shared" si="8"/>
        <v>43.256886958881807</v>
      </c>
      <c r="J19" s="64">
        <v>400</v>
      </c>
      <c r="K19" s="26">
        <f t="shared" si="1"/>
        <v>2.5</v>
      </c>
      <c r="L19" s="32">
        <f t="shared" si="2"/>
        <v>8.5103485838779955E-3</v>
      </c>
      <c r="M19" s="33">
        <f t="shared" si="3"/>
        <v>8.1422173972045195E-3</v>
      </c>
      <c r="N19" s="54">
        <f t="shared" si="4"/>
        <v>356.74311304111819</v>
      </c>
      <c r="O19" s="28"/>
    </row>
    <row r="20" spans="1:15">
      <c r="A20" s="21" t="s">
        <v>42</v>
      </c>
      <c r="B20" s="75">
        <v>25</v>
      </c>
      <c r="C20" s="23">
        <f t="shared" si="0"/>
        <v>1.1574074074074073E-3</v>
      </c>
      <c r="D20" s="24">
        <f t="shared" si="5"/>
        <v>0.34</v>
      </c>
      <c r="E20" s="66">
        <v>0.8</v>
      </c>
      <c r="F20" s="29">
        <f t="shared" si="6"/>
        <v>20</v>
      </c>
      <c r="G20" s="69">
        <v>0.1</v>
      </c>
      <c r="H20" s="30">
        <f t="shared" si="7"/>
        <v>6.808278867102395E-2</v>
      </c>
      <c r="I20" s="30">
        <f t="shared" si="8"/>
        <v>0.16751255258515402</v>
      </c>
      <c r="J20" s="30">
        <v>0.12</v>
      </c>
      <c r="K20" s="26">
        <f t="shared" si="1"/>
        <v>166.66666666666669</v>
      </c>
      <c r="L20" s="32">
        <f t="shared" si="2"/>
        <v>0.56735657225853298</v>
      </c>
      <c r="M20" s="33">
        <f t="shared" si="3"/>
        <v>0.5626046048762835</v>
      </c>
      <c r="N20" s="76">
        <f t="shared" si="4"/>
        <v>-4.7512552585154022E-2</v>
      </c>
      <c r="O20" s="28"/>
    </row>
    <row r="21" spans="1:15">
      <c r="A21" s="21" t="s">
        <v>42</v>
      </c>
      <c r="B21" s="75">
        <v>25</v>
      </c>
      <c r="C21" s="23">
        <f t="shared" ref="C21" si="10">F$4/(24*60*60)</f>
        <v>1.1574074074074073E-3</v>
      </c>
      <c r="D21" s="24">
        <v>1.2</v>
      </c>
      <c r="E21" s="66">
        <v>0.8</v>
      </c>
      <c r="F21" s="29">
        <f t="shared" si="6"/>
        <v>20</v>
      </c>
      <c r="G21" s="69">
        <v>0.1</v>
      </c>
      <c r="H21" s="30">
        <f t="shared" ref="H21" si="11">F21*C21/D21</f>
        <v>1.9290123456790122E-2</v>
      </c>
      <c r="I21" s="30">
        <f t="shared" ref="I21" si="12">((F21*C21)+(G21*D21))/(C21+D21)</f>
        <v>0.11917517826170745</v>
      </c>
      <c r="J21" s="30">
        <v>0.12</v>
      </c>
      <c r="K21" s="26">
        <f t="shared" si="1"/>
        <v>166.66666666666669</v>
      </c>
      <c r="L21" s="32">
        <f t="shared" si="2"/>
        <v>0.16075102880658437</v>
      </c>
      <c r="M21" s="33">
        <f t="shared" si="3"/>
        <v>0.1597931521808954</v>
      </c>
      <c r="N21" s="76">
        <f>J21-I21</f>
        <v>8.2482173829254157E-4</v>
      </c>
      <c r="O21" s="28"/>
    </row>
    <row r="22" spans="1:15" ht="14.25" customHeight="1">
      <c r="B22" s="44"/>
      <c r="C22" s="45"/>
      <c r="D22" s="46"/>
      <c r="F22" s="47"/>
      <c r="G22" s="47"/>
      <c r="H22" s="46"/>
      <c r="I22" s="48"/>
      <c r="J22" s="3"/>
      <c r="K22" s="49"/>
      <c r="L22" s="50"/>
      <c r="M22" s="51"/>
      <c r="N22" s="52"/>
    </row>
    <row r="23" spans="1:15" ht="14.25" customHeight="1">
      <c r="A23" s="6" t="s">
        <v>43</v>
      </c>
      <c r="B23" s="68" t="s">
        <v>44</v>
      </c>
      <c r="C23" s="45"/>
      <c r="D23" s="46"/>
      <c r="F23" s="47"/>
      <c r="G23" s="47"/>
      <c r="H23" s="46"/>
      <c r="I23" s="48"/>
      <c r="J23" s="3"/>
      <c r="K23" s="49"/>
      <c r="L23" s="50"/>
      <c r="M23" s="51"/>
      <c r="N23" s="52"/>
    </row>
    <row r="24" spans="1:15" ht="14.25" customHeight="1">
      <c r="A24" s="73" t="s">
        <v>63</v>
      </c>
      <c r="B24" s="67"/>
      <c r="C24" s="45"/>
      <c r="D24" s="46"/>
      <c r="F24" s="47"/>
      <c r="G24" s="47"/>
      <c r="H24" s="46"/>
      <c r="I24" s="48"/>
      <c r="J24" s="3"/>
      <c r="K24" s="49"/>
      <c r="L24" s="50"/>
      <c r="M24" s="51"/>
      <c r="N24" s="52"/>
    </row>
    <row r="25" spans="1:15" s="1" customFormat="1">
      <c r="A25" s="56" t="s">
        <v>45</v>
      </c>
      <c r="B25" s="1" t="s">
        <v>46</v>
      </c>
      <c r="C25" s="2"/>
      <c r="D25" s="2"/>
      <c r="E25" s="3"/>
      <c r="F25" s="3"/>
      <c r="G25" s="4"/>
      <c r="H25" s="3"/>
      <c r="I25" s="2"/>
      <c r="J25" s="2"/>
      <c r="K25" s="2"/>
      <c r="L25" s="5"/>
      <c r="M25" s="5"/>
      <c r="N25" s="5"/>
      <c r="O25" s="2"/>
    </row>
    <row r="26" spans="1:15">
      <c r="A26" s="35" t="s">
        <v>47</v>
      </c>
      <c r="B26" s="1" t="s">
        <v>48</v>
      </c>
    </row>
    <row r="27" spans="1:15">
      <c r="A27" s="36" t="s">
        <v>49</v>
      </c>
    </row>
  </sheetData>
  <mergeCells count="14">
    <mergeCell ref="M11:M13"/>
    <mergeCell ref="N11:N13"/>
    <mergeCell ref="G11:G13"/>
    <mergeCell ref="H11:H13"/>
    <mergeCell ref="I11:I13"/>
    <mergeCell ref="J11:J13"/>
    <mergeCell ref="K11:K13"/>
    <mergeCell ref="L11:L13"/>
    <mergeCell ref="F11:F13"/>
    <mergeCell ref="A11:A13"/>
    <mergeCell ref="B11:B13"/>
    <mergeCell ref="C11:C13"/>
    <mergeCell ref="D11:D13"/>
    <mergeCell ref="E11:E13"/>
  </mergeCells>
  <conditionalFormatting sqref="N1:N10 N25:N1048576">
    <cfRule type="cellIs" dxfId="22" priority="31" operator="greaterThan">
      <formula>1.1</formula>
    </cfRule>
  </conditionalFormatting>
  <conditionalFormatting sqref="M16 M22:M24">
    <cfRule type="cellIs" dxfId="21" priority="30" operator="greaterThan">
      <formula>0.1</formula>
    </cfRule>
  </conditionalFormatting>
  <conditionalFormatting sqref="K16 K22:K24">
    <cfRule type="cellIs" dxfId="20" priority="29" operator="greaterThan">
      <formula>10%</formula>
    </cfRule>
  </conditionalFormatting>
  <conditionalFormatting sqref="M15">
    <cfRule type="cellIs" dxfId="19" priority="28" operator="greaterThan">
      <formula>0.1</formula>
    </cfRule>
  </conditionalFormatting>
  <conditionalFormatting sqref="K15">
    <cfRule type="cellIs" dxfId="18" priority="27" operator="greaterThan">
      <formula>10%</formula>
    </cfRule>
  </conditionalFormatting>
  <conditionalFormatting sqref="L1:L10 L15:L16 L22:L1048576">
    <cfRule type="cellIs" dxfId="17" priority="26" operator="greaterThan">
      <formula>0.04</formula>
    </cfRule>
  </conditionalFormatting>
  <conditionalFormatting sqref="N15:N16 N22:N24">
    <cfRule type="cellIs" dxfId="16" priority="25" operator="lessThan">
      <formula>0</formula>
    </cfRule>
  </conditionalFormatting>
  <conditionalFormatting sqref="M17">
    <cfRule type="cellIs" dxfId="15" priority="24" operator="greaterThan">
      <formula>0.1</formula>
    </cfRule>
  </conditionalFormatting>
  <conditionalFormatting sqref="K17">
    <cfRule type="cellIs" dxfId="14" priority="23" operator="greaterThan">
      <formula>10%</formula>
    </cfRule>
  </conditionalFormatting>
  <conditionalFormatting sqref="L17">
    <cfRule type="cellIs" dxfId="13" priority="22" operator="greaterThan">
      <formula>0.04</formula>
    </cfRule>
  </conditionalFormatting>
  <conditionalFormatting sqref="N17">
    <cfRule type="cellIs" dxfId="12" priority="21" operator="lessThan">
      <formula>0</formula>
    </cfRule>
  </conditionalFormatting>
  <conditionalFormatting sqref="M18">
    <cfRule type="cellIs" dxfId="11" priority="20" operator="greaterThan">
      <formula>0.1</formula>
    </cfRule>
  </conditionalFormatting>
  <conditionalFormatting sqref="K18">
    <cfRule type="cellIs" dxfId="10" priority="19" operator="greaterThan">
      <formula>10%</formula>
    </cfRule>
  </conditionalFormatting>
  <conditionalFormatting sqref="L18">
    <cfRule type="cellIs" dxfId="9" priority="18" operator="greaterThan">
      <formula>0.04</formula>
    </cfRule>
  </conditionalFormatting>
  <conditionalFormatting sqref="N18">
    <cfRule type="cellIs" dxfId="8" priority="17" operator="lessThan">
      <formula>0</formula>
    </cfRule>
  </conditionalFormatting>
  <conditionalFormatting sqref="M19:M20">
    <cfRule type="cellIs" dxfId="7" priority="16" operator="greaterThan">
      <formula>0.1</formula>
    </cfRule>
  </conditionalFormatting>
  <conditionalFormatting sqref="K19:K20">
    <cfRule type="cellIs" dxfId="6" priority="15" operator="greaterThan">
      <formula>10%</formula>
    </cfRule>
  </conditionalFormatting>
  <conditionalFormatting sqref="L19:L20">
    <cfRule type="cellIs" dxfId="5" priority="14" operator="greaterThan">
      <formula>0.04</formula>
    </cfRule>
  </conditionalFormatting>
  <conditionalFormatting sqref="N19:N20">
    <cfRule type="cellIs" dxfId="4" priority="13" operator="lessThan">
      <formula>0</formula>
    </cfRule>
  </conditionalFormatting>
  <conditionalFormatting sqref="M21">
    <cfRule type="cellIs" dxfId="3" priority="8" operator="greaterThan">
      <formula>0.1</formula>
    </cfRule>
  </conditionalFormatting>
  <conditionalFormatting sqref="K21">
    <cfRule type="cellIs" dxfId="2" priority="7" operator="greaterThan">
      <formula>10%</formula>
    </cfRule>
  </conditionalFormatting>
  <conditionalFormatting sqref="L21">
    <cfRule type="cellIs" dxfId="1" priority="6" operator="greaterThan">
      <formula>0.04</formula>
    </cfRule>
  </conditionalFormatting>
  <conditionalFormatting sqref="N21">
    <cfRule type="cellIs" dxfId="0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D4D92D51675A442A00CEFF055B17D24" ma:contentTypeVersion="47" ma:contentTypeDescription="Create a new document." ma:contentTypeScope="" ma:versionID="e7b0472c32e9f432454eeeefc249018e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f2b7f3ca-46f3-45f8-8338-025c3a7cf089" targetNamespace="http://schemas.microsoft.com/office/2006/metadata/properties" ma:root="true" ma:fieldsID="7f67ac758945627162a6a594552b4233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f2b7f3ca-46f3-45f8-8338-025c3a7cf089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32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f3ca-46f3-45f8-8338-025c3a7cf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2" nillable="true" ma:displayName="Tags" ma:internalName="MediaServiceAutoTag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2024-05-30T23:00:00+00:00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epr-bv4967iw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EAWML 42353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Biffa Waste Services Ltd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2024-05-30T23:00:00+00:00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-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ST15 0QF</FacilityAddressPostcode>
    <TaxCatchAll xmlns="662745e8-e224-48e8-a2e3-254862b8c2f5">
      <Value>181</Value>
      <Value>12</Value>
      <Value>10</Value>
      <Value>9</Value>
      <Value>38</Value>
    </TaxCatchAll>
    <ExternalAuthor xmlns="eebef177-55b5-4448-a5fb-28ea454417ee">Kathryn Wright (External)</ExternalAuthor>
    <SiteName xmlns="eebef177-55b5-4448-a5fb-28ea454417ee">MEECE LANDFILL 1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lcf76f155ced4ddcb4097134ff3c332f xmlns="f2b7f3ca-46f3-45f8-8338-025c3a7cf089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SWINNERTON COLD MEECE STONE ST15 0QF</FacilityAddr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13462-1BEB-42B3-AA46-9F37CA2F071C}"/>
</file>

<file path=customXml/itemProps2.xml><?xml version="1.0" encoding="utf-8"?>
<ds:datastoreItem xmlns:ds="http://schemas.openxmlformats.org/officeDocument/2006/customXml" ds:itemID="{41E8C15B-FCC2-46EA-BC45-94976D08B35D}"/>
</file>

<file path=customXml/itemProps3.xml><?xml version="1.0" encoding="utf-8"?>
<ds:datastoreItem xmlns:ds="http://schemas.openxmlformats.org/officeDocument/2006/customXml" ds:itemID="{F15F3E0F-DD1D-45BD-9343-C0BBDAC9D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AERC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Fannin</dc:creator>
  <cp:keywords/>
  <dc:description/>
  <cp:lastModifiedBy/>
  <cp:revision/>
  <dcterms:created xsi:type="dcterms:W3CDTF">2006-10-05T09:13:49Z</dcterms:created>
  <dcterms:modified xsi:type="dcterms:W3CDTF">2024-08-15T10:03:54Z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0x0101000E9AD557692E154F9D2697C8C6432F76006D4D92D51675A442A00CEFF055B17D24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</Properties>
</file>