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60" firstSheet="3" activeTab="3"/>
  </bookViews>
  <sheets>
    <sheet name="1-EmPar" sheetId="1" r:id="rId1"/>
    <sheet name="2-Rcpt" sheetId="2" r:id="rId2"/>
    <sheet name="3-Rslts LT NO2" sheetId="3" r:id="rId3"/>
    <sheet name="4-Rslts ST NO2" sheetId="4" r:id="rId4"/>
    <sheet name="5-Rslts LT NOx" sheetId="5" r:id="rId5"/>
    <sheet name="6-Rslts ST NOx" sheetId="6" r:id="rId6"/>
  </sheets>
  <externalReferences>
    <externalReference r:id="rId9"/>
  </externalReferences>
  <definedNames>
    <definedName name="_xlnm._FilterDatabase" localSheetId="2" hidden="1">'3-Rslts LT NO2'!$C$4:$P$153</definedName>
    <definedName name="_xlnm._FilterDatabase" localSheetId="3" hidden="1">'4-Rslts ST NO2'!$W$3:$AH$3</definedName>
    <definedName name="_xlfn.HYPGEOM.DIST" hidden="1">#NAME?</definedName>
  </definedNames>
  <calcPr fullCalcOnLoad="1"/>
</workbook>
</file>

<file path=xl/comments1.xml><?xml version="1.0" encoding="utf-8"?>
<comments xmlns="http://schemas.openxmlformats.org/spreadsheetml/2006/main">
  <authors>
    <author>Graham Harker</author>
    <author>Myles Tatlock</author>
  </authors>
  <commentList>
    <comment ref="K7" authorId="0">
      <text>
        <r>
          <rPr>
            <b/>
            <sz val="9"/>
            <rFont val="Tahoma"/>
            <family val="2"/>
          </rPr>
          <t>Graham Harker:</t>
        </r>
        <r>
          <rPr>
            <sz val="9"/>
            <rFont val="Tahoma"/>
            <family val="2"/>
          </rPr>
          <t xml:space="preserve">
Quoted as compliant with Stage II which I believe is 6g/kWH.  May be better to change to MTU rate to be conservative.</t>
        </r>
      </text>
    </comment>
    <comment ref="K19" authorId="0">
      <text>
        <r>
          <rPr>
            <b/>
            <sz val="9"/>
            <rFont val="Tahoma"/>
            <family val="2"/>
          </rPr>
          <t>Graham Harker:</t>
        </r>
        <r>
          <rPr>
            <sz val="9"/>
            <rFont val="Tahoma"/>
            <family val="2"/>
          </rPr>
          <t xml:space="preserve">
assumed vertical velocity
</t>
        </r>
      </text>
    </comment>
    <comment ref="Q19" authorId="0">
      <text>
        <r>
          <rPr>
            <b/>
            <sz val="9"/>
            <rFont val="Tahoma"/>
            <family val="2"/>
          </rPr>
          <t>Graham Harker:</t>
        </r>
        <r>
          <rPr>
            <sz val="9"/>
            <rFont val="Tahoma"/>
            <family val="2"/>
          </rPr>
          <t xml:space="preserve">
assumed vertical velocity</t>
        </r>
      </text>
    </comment>
    <comment ref="R19" authorId="0">
      <text>
        <r>
          <rPr>
            <b/>
            <sz val="9"/>
            <rFont val="Tahoma"/>
            <family val="2"/>
          </rPr>
          <t>Graham Harker:</t>
        </r>
        <r>
          <rPr>
            <sz val="9"/>
            <rFont val="Tahoma"/>
            <family val="2"/>
          </rPr>
          <t xml:space="preserve">
assumed vertical velocity</t>
        </r>
      </text>
    </comment>
    <comment ref="K24" authorId="1">
      <text>
        <r>
          <rPr>
            <b/>
            <sz val="9"/>
            <rFont val="Tahoma"/>
            <family val="2"/>
          </rPr>
          <t>Myles Tatlock:</t>
        </r>
        <r>
          <rPr>
            <sz val="9"/>
            <rFont val="Tahoma"/>
            <family val="2"/>
          </rPr>
          <t xml:space="preserve">
emergency standby power (ESP) assumed</t>
        </r>
      </text>
    </comment>
    <comment ref="Q25" authorId="0">
      <text>
        <r>
          <rPr>
            <b/>
            <sz val="9"/>
            <rFont val="Tahoma"/>
            <family val="2"/>
          </rPr>
          <t>Graham Harker:</t>
        </r>
        <r>
          <rPr>
            <sz val="9"/>
            <rFont val="Tahoma"/>
            <family val="2"/>
          </rPr>
          <t xml:space="preserve">
standby power</t>
        </r>
      </text>
    </comment>
    <comment ref="R25" authorId="0">
      <text>
        <r>
          <rPr>
            <b/>
            <sz val="9"/>
            <rFont val="Tahoma"/>
            <family val="2"/>
          </rPr>
          <t>Graham Harker:</t>
        </r>
        <r>
          <rPr>
            <sz val="9"/>
            <rFont val="Tahoma"/>
            <family val="2"/>
          </rPr>
          <t xml:space="preserve">
standby power</t>
        </r>
      </text>
    </comment>
    <comment ref="Q46" authorId="0">
      <text>
        <r>
          <rPr>
            <b/>
            <sz val="9"/>
            <rFont val="Tahoma"/>
            <family val="2"/>
          </rPr>
          <t>Graham Harker:</t>
        </r>
        <r>
          <rPr>
            <sz val="9"/>
            <rFont val="Tahoma"/>
            <family val="2"/>
          </rPr>
          <t xml:space="preserve">
all based on actual g/kWh</t>
        </r>
      </text>
    </comment>
    <comment ref="R46" authorId="0">
      <text>
        <r>
          <rPr>
            <b/>
            <sz val="9"/>
            <rFont val="Tahoma"/>
            <family val="2"/>
          </rPr>
          <t>Graham Harker:</t>
        </r>
        <r>
          <rPr>
            <sz val="9"/>
            <rFont val="Tahoma"/>
            <family val="2"/>
          </rPr>
          <t xml:space="preserve">
all based on actual g/kWh
</t>
        </r>
      </text>
    </comment>
    <comment ref="K47" authorId="0">
      <text>
        <r>
          <rPr>
            <b/>
            <sz val="9"/>
            <rFont val="Tahoma"/>
            <family val="2"/>
          </rPr>
          <t>Graham Harker:</t>
        </r>
        <r>
          <rPr>
            <sz val="9"/>
            <rFont val="Tahoma"/>
            <family val="2"/>
          </rPr>
          <t xml:space="preserve">
based on g/kWh</t>
        </r>
      </text>
    </comment>
  </commentList>
</comments>
</file>

<file path=xl/comments3.xml><?xml version="1.0" encoding="utf-8"?>
<comments xmlns="http://schemas.openxmlformats.org/spreadsheetml/2006/main">
  <authors>
    <author>Ben Madge</author>
  </authors>
  <commentList>
    <comment ref="K3" authorId="0">
      <text>
        <r>
          <rPr>
            <b/>
            <sz val="9"/>
            <rFont val="Tahoma"/>
            <family val="2"/>
          </rPr>
          <t>Ben Madge:</t>
        </r>
        <r>
          <rPr>
            <sz val="9"/>
            <rFont val="Tahoma"/>
            <family val="2"/>
          </rPr>
          <t xml:space="preserve">
nox to NO2 conversion factor</t>
        </r>
      </text>
    </comment>
  </commentList>
</comments>
</file>

<file path=xl/comments4.xml><?xml version="1.0" encoding="utf-8"?>
<comments xmlns="http://schemas.openxmlformats.org/spreadsheetml/2006/main">
  <authors>
    <author>Ben Madge</author>
  </authors>
  <commentList>
    <comment ref="AE2" authorId="0">
      <text>
        <r>
          <rPr>
            <b/>
            <sz val="9"/>
            <rFont val="Tahoma"/>
            <family val="2"/>
          </rPr>
          <t>Ben Madge:</t>
        </r>
        <r>
          <rPr>
            <sz val="9"/>
            <rFont val="Tahoma"/>
            <family val="2"/>
          </rPr>
          <t xml:space="preserve">
nox to NO2 conversion factor</t>
        </r>
      </text>
    </comment>
  </commentList>
</comments>
</file>

<file path=xl/comments5.xml><?xml version="1.0" encoding="utf-8"?>
<comments xmlns="http://schemas.openxmlformats.org/spreadsheetml/2006/main">
  <authors>
    <author>Ben Madge</author>
  </authors>
  <commentList>
    <comment ref="I3" authorId="0">
      <text>
        <r>
          <rPr>
            <b/>
            <sz val="9"/>
            <rFont val="Tahoma"/>
            <family val="2"/>
          </rPr>
          <t>Ben Madge:</t>
        </r>
        <r>
          <rPr>
            <sz val="9"/>
            <rFont val="Tahoma"/>
            <family val="2"/>
          </rPr>
          <t xml:space="preserve">
nox to NO2 conversion factor</t>
        </r>
      </text>
    </comment>
  </commentList>
</comments>
</file>

<file path=xl/comments6.xml><?xml version="1.0" encoding="utf-8"?>
<comments xmlns="http://schemas.openxmlformats.org/spreadsheetml/2006/main">
  <authors>
    <author>Ben Madge</author>
  </authors>
  <commentList>
    <comment ref="I3" authorId="0">
      <text>
        <r>
          <rPr>
            <b/>
            <sz val="9"/>
            <rFont val="Tahoma"/>
            <family val="2"/>
          </rPr>
          <t>Ben Madge:</t>
        </r>
        <r>
          <rPr>
            <sz val="9"/>
            <rFont val="Tahoma"/>
            <family val="2"/>
          </rPr>
          <t xml:space="preserve">
nox to NO2 conversion factor</t>
        </r>
      </text>
    </comment>
  </commentList>
</comments>
</file>

<file path=xl/sharedStrings.xml><?xml version="1.0" encoding="utf-8"?>
<sst xmlns="http://schemas.openxmlformats.org/spreadsheetml/2006/main" count="1869" uniqueCount="517">
  <si>
    <t>Emissions Parameters for Dispersion Model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</si>
  <si>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</si>
  <si>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</si>
  <si>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</si>
  <si>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</si>
  <si>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</si>
  <si>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</si>
  <si>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</si>
  <si>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</si>
  <si>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</si>
  <si>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</si>
  <si>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</si>
  <si>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</si>
  <si>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</si>
  <si>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A17</t>
  </si>
  <si>
    <t>A18</t>
  </si>
  <si>
    <t>A19</t>
  </si>
  <si>
    <t>A20</t>
  </si>
  <si>
    <t>A21</t>
  </si>
  <si>
    <t>Parameter</t>
  </si>
  <si>
    <t>Units</t>
  </si>
  <si>
    <t>Boiler 2</t>
  </si>
  <si>
    <t>Boiler 3</t>
  </si>
  <si>
    <t>Boiler 4</t>
  </si>
  <si>
    <t>Boiler (AM) 1</t>
  </si>
  <si>
    <t>Boiler (AM) 2</t>
  </si>
  <si>
    <t>Boiler (AM) 3</t>
  </si>
  <si>
    <t>Building 7 - Generator 1</t>
  </si>
  <si>
    <t>Building 7 - Generator 2</t>
  </si>
  <si>
    <t>Building 2 - Generator 1</t>
  </si>
  <si>
    <t>Building 1 - Generator 2</t>
  </si>
  <si>
    <t>Building 27 - Generator 1</t>
  </si>
  <si>
    <t>Building 5 - Generator 1</t>
  </si>
  <si>
    <t>Building 5 - Generator 2</t>
  </si>
  <si>
    <t>Building 2 - Generator 3</t>
  </si>
  <si>
    <t>Building 9 - Generator 1</t>
  </si>
  <si>
    <t>Building 9 - Generator 2</t>
  </si>
  <si>
    <t>CHP Engine 1</t>
  </si>
  <si>
    <t>CHP Engine 2</t>
  </si>
  <si>
    <t>Building</t>
  </si>
  <si>
    <t>-</t>
  </si>
  <si>
    <t>Building 7</t>
  </si>
  <si>
    <t>Building 8</t>
  </si>
  <si>
    <t>Building 2</t>
  </si>
  <si>
    <t>Building 34</t>
  </si>
  <si>
    <t>Building 27</t>
  </si>
  <si>
    <t>Building 5</t>
  </si>
  <si>
    <t>Building 64</t>
  </si>
  <si>
    <t>Building 9</t>
  </si>
  <si>
    <t>External</t>
  </si>
  <si>
    <t xml:space="preserve">Supplier &amp; Model </t>
  </si>
  <si>
    <t>Dunphy TD530YMLVPRT5C Burner</t>
  </si>
  <si>
    <t>Dunphy TD525ZMLVPRT5C Burner</t>
  </si>
  <si>
    <t>Econoflame Type 132, Code 858-2, Year 1994, S/N: 024054</t>
  </si>
  <si>
    <t>Econoflame Type 132, Code 858-2, Year 1994, S/N: 024052</t>
  </si>
  <si>
    <t>Econoflame Type 132, Code 858-2, Year 1994, S/N: 024053</t>
  </si>
  <si>
    <t>GEC Dorman Diesels, Engine type 12STCA(R3), No. 12132/0785/007, 1500 RPM, 1,136 BHP, 847 kW</t>
  </si>
  <si>
    <t>Scania 5Y9XL15 6BDB, Engine DC16 45A, 15.6L V*, 536HP@1500RPM</t>
  </si>
  <si>
    <t>Cummins 33122005, Type KTA/50/G3, 1,645HP @ 1500 RPM</t>
  </si>
  <si>
    <t>GEC Dorman Diesels, Engine type 12STCA(R3), No. 12132/0681/003, 1500 RPM, 1,136 BHP, 847 kW</t>
  </si>
  <si>
    <t>Cummins KTA50-G1, 1,300HP@ 1500 RPM, 1,015kVA</t>
  </si>
  <si>
    <t>Cummins KTA38-G2 980HP@1500RPM, 825kVA</t>
  </si>
  <si>
    <t>MTU Diesel Engine 12V 4000, 1,420kW @ 1500RPM</t>
  </si>
  <si>
    <t>Engine Datasheet</t>
  </si>
  <si>
    <t>Notes on Datasheet</t>
  </si>
  <si>
    <t>no data available.  &lt;250mg/NM3 or &lt;5MWth?</t>
  </si>
  <si>
    <t>scaled from Scania</t>
  </si>
  <si>
    <t>Stage II 6g/kWh</t>
  </si>
  <si>
    <t>scaled from MTU</t>
  </si>
  <si>
    <t>10g/kWh</t>
  </si>
  <si>
    <t>Long- or Short-term Modelling</t>
  </si>
  <si>
    <t>Both</t>
  </si>
  <si>
    <t>short</t>
  </si>
  <si>
    <t>Exhaust details</t>
  </si>
  <si>
    <t>Fuel used</t>
  </si>
  <si>
    <t>gas and oil</t>
  </si>
  <si>
    <t>gas</t>
  </si>
  <si>
    <t>oil</t>
  </si>
  <si>
    <t>Previous Modelling Completed</t>
  </si>
  <si>
    <t>yes</t>
  </si>
  <si>
    <t>no</t>
  </si>
  <si>
    <t>Emissions Tested in Factory / Onsite?</t>
  </si>
  <si>
    <t>Stack Internal Diameter</t>
  </si>
  <si>
    <t>m</t>
  </si>
  <si>
    <t>Stack Orientation</t>
  </si>
  <si>
    <t>vertical</t>
  </si>
  <si>
    <t>horizontal</t>
  </si>
  <si>
    <t>Stack Height</t>
  </si>
  <si>
    <t>mAG</t>
  </si>
  <si>
    <t>Stack Area</t>
  </si>
  <si>
    <r>
      <t>m</t>
    </r>
    <r>
      <rPr>
        <vertAlign val="superscript"/>
        <sz val="11"/>
        <rFont val="Calibri"/>
        <family val="2"/>
      </rPr>
      <t>2</t>
    </r>
  </si>
  <si>
    <t>Exhaust Temperature</t>
  </si>
  <si>
    <t>°C</t>
  </si>
  <si>
    <t>Efflux Velocity</t>
  </si>
  <si>
    <t>m/s</t>
  </si>
  <si>
    <t>Volumetric Release (actual)</t>
  </si>
  <si>
    <t>m3/s</t>
  </si>
  <si>
    <t>m3/min</t>
  </si>
  <si>
    <t>m3/hr</t>
  </si>
  <si>
    <t>Volumetric Release (corrected to 273K)</t>
  </si>
  <si>
    <t>Nm3/s</t>
  </si>
  <si>
    <t>Exhaust flow</t>
  </si>
  <si>
    <t>kg/min</t>
  </si>
  <si>
    <t>kg/hr</t>
  </si>
  <si>
    <t>Exhaust gas density</t>
  </si>
  <si>
    <t>kg/m3</t>
  </si>
  <si>
    <t>Exhaust Gas Water Content (0 = no data)</t>
  </si>
  <si>
    <t>%</t>
  </si>
  <si>
    <t>Volumetric Release (corrected to 273K, dry)</t>
  </si>
  <si>
    <t>Oxygen Content in Wet Gas (5 = no data)</t>
  </si>
  <si>
    <t>Oxygen Content in Dry Gas (5 = no data)</t>
  </si>
  <si>
    <t>Target O2 Content (x)</t>
  </si>
  <si>
    <t>Volumetric Release (corrected to 273K, dry, x% O2)</t>
  </si>
  <si>
    <t>Modelled NOx Emission Concentration</t>
  </si>
  <si>
    <t>mg/Nm3</t>
  </si>
  <si>
    <t>Modelling Scenario 1 - Long-term</t>
  </si>
  <si>
    <t>Combined Flues</t>
  </si>
  <si>
    <t>Combined</t>
  </si>
  <si>
    <t>Individual</t>
  </si>
  <si>
    <t>Operating Hours</t>
  </si>
  <si>
    <t>Continuous</t>
  </si>
  <si>
    <t>Hours Per Annum</t>
  </si>
  <si>
    <t>Modelling Scenario 2 - Short-term</t>
  </si>
  <si>
    <t>Test Duration</t>
  </si>
  <si>
    <t>hours</t>
  </si>
  <si>
    <t>1hr and 8hr</t>
  </si>
  <si>
    <t>Times Per Year</t>
  </si>
  <si>
    <t>12 and 1</t>
  </si>
  <si>
    <t>Average Load Per Generator Operated</t>
  </si>
  <si>
    <t>Total Hours Per Annum</t>
  </si>
  <si>
    <t>Pollutant Discharge rate from mg/Nm3</t>
  </si>
  <si>
    <t>HC</t>
  </si>
  <si>
    <t>g/s</t>
  </si>
  <si>
    <t>NA</t>
  </si>
  <si>
    <r>
      <t>NO</t>
    </r>
    <r>
      <rPr>
        <vertAlign val="subscript"/>
        <sz val="11"/>
        <rFont val="Calibri"/>
        <family val="2"/>
      </rPr>
      <t>x</t>
    </r>
  </si>
  <si>
    <t>CO</t>
  </si>
  <si>
    <t>PM</t>
  </si>
  <si>
    <r>
      <t>SO</t>
    </r>
    <r>
      <rPr>
        <vertAlign val="subscript"/>
        <sz val="11"/>
        <color indexed="8"/>
        <rFont val="Calibri"/>
        <family val="2"/>
      </rPr>
      <t>2</t>
    </r>
  </si>
  <si>
    <t>NOTES</t>
  </si>
  <si>
    <t>Boiler A1, A2 and A3 emissions data taken from Table 4.1 of Report 49307000 / LERP0002 / 3009 / RH / BH, June 2010.  Emission concentrations quoted as 148, 131 and 154 mg/Am3 which is likely to actually be mg/Nm3. Boilers are expected to meet ELVs of 200mg/Nm3</t>
  </si>
  <si>
    <t>Emission rates for boilers A4, A5 and A6 estimated from A2, and therefore the same concentration and therefore also likely to be conservative.</t>
  </si>
  <si>
    <t>Modelled Receptor Locations</t>
  </si>
  <si>
    <t>Receptor ID</t>
  </si>
  <si>
    <t>Name</t>
  </si>
  <si>
    <t>Exposure</t>
  </si>
  <si>
    <t>X (m)</t>
  </si>
  <si>
    <t>Y (m)</t>
  </si>
  <si>
    <t>Z (m)</t>
  </si>
  <si>
    <t>CR1</t>
  </si>
  <si>
    <t>PARK ROAD</t>
  </si>
  <si>
    <t>Commercial</t>
  </si>
  <si>
    <t>CR2</t>
  </si>
  <si>
    <t>PRIORY STREET</t>
  </si>
  <si>
    <t>CR3</t>
  </si>
  <si>
    <t>WARE BOWLS CLUB</t>
  </si>
  <si>
    <t>SC1</t>
  </si>
  <si>
    <t>SACRED HEART RC JMI SCHOOL</t>
  </si>
  <si>
    <t>School</t>
  </si>
  <si>
    <t>SC2</t>
  </si>
  <si>
    <t>ST CATHERINES JMI SCHOOL</t>
  </si>
  <si>
    <t>SC3</t>
  </si>
  <si>
    <t>THE CHAUNCY SCHOOL</t>
  </si>
  <si>
    <t>CR4</t>
  </si>
  <si>
    <t>FANSHAWE POOL</t>
  </si>
  <si>
    <t>CR5</t>
  </si>
  <si>
    <t>BROADMEADS PUMPING STATION</t>
  </si>
  <si>
    <t>CR6</t>
  </si>
  <si>
    <t>GLAXOSMITHKLINE SERVICES LTD</t>
  </si>
  <si>
    <t>CR7</t>
  </si>
  <si>
    <t>CR8</t>
  </si>
  <si>
    <t>ALLENBURYS SPORTS AND SOCIAL CLUB</t>
  </si>
  <si>
    <t>CR9</t>
  </si>
  <si>
    <t>ELECTRICITY SUB STATION 48M FROM 86 PARK ROAD. 12M FROM UNNAMED ROAD</t>
  </si>
  <si>
    <t>CR10</t>
  </si>
  <si>
    <t>STREET RECORD</t>
  </si>
  <si>
    <t>CR11</t>
  </si>
  <si>
    <t>CR12</t>
  </si>
  <si>
    <t>AR1</t>
  </si>
  <si>
    <t>Cricket Ground</t>
  </si>
  <si>
    <t>Amenity</t>
  </si>
  <si>
    <t>AR2</t>
  </si>
  <si>
    <t>Allensbury Sports Ground</t>
  </si>
  <si>
    <t>AR3</t>
  </si>
  <si>
    <t>Park</t>
  </si>
  <si>
    <t>AR4</t>
  </si>
  <si>
    <t>Footpath</t>
  </si>
  <si>
    <t>AR5</t>
  </si>
  <si>
    <t>AR6</t>
  </si>
  <si>
    <t>ER1</t>
  </si>
  <si>
    <t>Lee Valey</t>
  </si>
  <si>
    <t>Ecological</t>
  </si>
  <si>
    <t>ER2</t>
  </si>
  <si>
    <t>Lee Valley</t>
  </si>
  <si>
    <t>ER3</t>
  </si>
  <si>
    <t>RR1</t>
  </si>
  <si>
    <t>4 BROADMEADS, WARE, SG12 9HT</t>
  </si>
  <si>
    <t>Residential</t>
  </si>
  <si>
    <t>RR2</t>
  </si>
  <si>
    <t>6 BROADMEADS, WARE, SG12 9HT</t>
  </si>
  <si>
    <t>RR3</t>
  </si>
  <si>
    <t xml:space="preserve">  PRIORY STREET, WARE, SG12 9HY</t>
  </si>
  <si>
    <t>RR4</t>
  </si>
  <si>
    <t>16 CHADWELL, WARE, SG12 9JY</t>
  </si>
  <si>
    <t>RR5</t>
  </si>
  <si>
    <t xml:space="preserve">  WATTON ROAD, WARE, SG12 0HU</t>
  </si>
  <si>
    <t>RR6</t>
  </si>
  <si>
    <t>2 WATTON ROAD, WARE, SG12 0HU</t>
  </si>
  <si>
    <t>RR7</t>
  </si>
  <si>
    <t xml:space="preserve">  PARK ROAD, WARE, SG12 0DS</t>
  </si>
  <si>
    <t>RR8</t>
  </si>
  <si>
    <t>4 CHADWELL, WARE, SG12 9JX</t>
  </si>
  <si>
    <t>RR9</t>
  </si>
  <si>
    <t>3 TRAPSTYLE ROAD, WARE, SG12 0BA</t>
  </si>
  <si>
    <t>RR10</t>
  </si>
  <si>
    <t>8 WATTON ROAD, WARE, SG12 0HU</t>
  </si>
  <si>
    <t>RR11</t>
  </si>
  <si>
    <t>46 PRIORY STREET, WARE, SG12 0DE</t>
  </si>
  <si>
    <t>RR12</t>
  </si>
  <si>
    <t>7 BROADMEADS, WARE, SG12 9HT</t>
  </si>
  <si>
    <t>RR13</t>
  </si>
  <si>
    <t>8 MYDDLETON ROAD, WARE, SG12 9JT</t>
  </si>
  <si>
    <t>RR14</t>
  </si>
  <si>
    <t>56 FANSHAWE CRESCENT, WARE, SG12 0AS</t>
  </si>
  <si>
    <t>RR15</t>
  </si>
  <si>
    <t xml:space="preserve">  MAPLETHORPE COURT, WARE, SG12 0DD</t>
  </si>
  <si>
    <t>RR16</t>
  </si>
  <si>
    <t>64 PARK ROAD, WARE, SG12 0AN</t>
  </si>
  <si>
    <t>RR17</t>
  </si>
  <si>
    <t>70 PARK ROAD, WARE, SG12 0AN</t>
  </si>
  <si>
    <t>RR18</t>
  </si>
  <si>
    <t>15 PRIORY STREET, WARE, SG12 0DE</t>
  </si>
  <si>
    <t>RR19</t>
  </si>
  <si>
    <t>29 CHADWELL, WARE, SG12 9JY</t>
  </si>
  <si>
    <t>RR20</t>
  </si>
  <si>
    <t>24 CHADWELL, WARE, SG12 9JY</t>
  </si>
  <si>
    <t>RR21</t>
  </si>
  <si>
    <t>RR22</t>
  </si>
  <si>
    <t>RR23</t>
  </si>
  <si>
    <t>34 BROADMEADS, WARE, SG12 9HU</t>
  </si>
  <si>
    <t>RR24</t>
  </si>
  <si>
    <t>15 COWPER CLOSE, WARE, SG12 0GG</t>
  </si>
  <si>
    <t>RR25</t>
  </si>
  <si>
    <t>10 COWPER CLOSE, WARE, SG12 0GG</t>
  </si>
  <si>
    <t>RR26</t>
  </si>
  <si>
    <t>1 BROADMEADS, WARE, SG12 9HT</t>
  </si>
  <si>
    <t>RR27</t>
  </si>
  <si>
    <t>5 BROADMEADS, WARE, SG12 9HT</t>
  </si>
  <si>
    <t>RR28</t>
  </si>
  <si>
    <t>418 WARE ROAD, HERTFORD, SG13 7EW</t>
  </si>
  <si>
    <t>RR29</t>
  </si>
  <si>
    <t>10 WATTON ROAD, WARE, SG12 0HU</t>
  </si>
  <si>
    <t>RR30</t>
  </si>
  <si>
    <t>12 WATTON ROAD, WARE, SG12 0HU</t>
  </si>
  <si>
    <t>RR31</t>
  </si>
  <si>
    <t>9 WATTON ROAD, WARE, SG12 0HU</t>
  </si>
  <si>
    <t>RR32</t>
  </si>
  <si>
    <t>21 CHADWELL, WARE, SG12 9JY</t>
  </si>
  <si>
    <t>RR33</t>
  </si>
  <si>
    <t>16 WATTON ROAD, WARE, SG12 0HU</t>
  </si>
  <si>
    <t>RR34</t>
  </si>
  <si>
    <t>1 WATTON ROAD, WARE, SG12 0HU</t>
  </si>
  <si>
    <t>RR35</t>
  </si>
  <si>
    <t>15 WATTON ROAD, WARE, SG12 0HU</t>
  </si>
  <si>
    <t>RR36</t>
  </si>
  <si>
    <t>14 WATTON ROAD, WARE, SG12 0HU</t>
  </si>
  <si>
    <t>RR37</t>
  </si>
  <si>
    <t>3 WATTON ROAD, WARE, SG12 0HU</t>
  </si>
  <si>
    <t>RR38</t>
  </si>
  <si>
    <t xml:space="preserve">  HERTFORD ROAD, WARE, SG12 9AX</t>
  </si>
  <si>
    <t>RR39</t>
  </si>
  <si>
    <t>3 BROADMEADS, WARE, SG12 9HT</t>
  </si>
  <si>
    <t>RR40</t>
  </si>
  <si>
    <t>6 WATTON ROAD, WARE, SG12 0HU</t>
  </si>
  <si>
    <t>RR41</t>
  </si>
  <si>
    <t>90 PARK ROAD, WARE, SG12 0AN</t>
  </si>
  <si>
    <t>RR42</t>
  </si>
  <si>
    <t>1 CHADWELL, WARE, SG12 9JX</t>
  </si>
  <si>
    <t>RR43</t>
  </si>
  <si>
    <t>8 BROADMEADS, WARE, SG12 9HT</t>
  </si>
  <si>
    <t>RR44</t>
  </si>
  <si>
    <t>2 BROADMEADS, WARE, SG12 9HT</t>
  </si>
  <si>
    <t>RR45</t>
  </si>
  <si>
    <t>14 CHADWELL, WARE, SG12 9JY</t>
  </si>
  <si>
    <t>RR46</t>
  </si>
  <si>
    <t>4 WATTON ROAD, WARE, SG12 0HU</t>
  </si>
  <si>
    <t>RR47</t>
  </si>
  <si>
    <t>5 WATTON ROAD, WARE, SG12 0HU</t>
  </si>
  <si>
    <t>RR48</t>
  </si>
  <si>
    <t>7 WATTON ROAD, WARE, SG12 0HU</t>
  </si>
  <si>
    <t>RR49</t>
  </si>
  <si>
    <t>5 BURYFIELD TERRACE, WARE, SG12 0DF</t>
  </si>
  <si>
    <t>RR50</t>
  </si>
  <si>
    <t>13 WATTON ROAD, WARE, SG12 0HU</t>
  </si>
  <si>
    <t>RR51</t>
  </si>
  <si>
    <t>11 WATTON ROAD, WARE, SG12 0HU</t>
  </si>
  <si>
    <t>RR52</t>
  </si>
  <si>
    <t>17 WATTON ROAD, WARE, SG12 0HU</t>
  </si>
  <si>
    <t>RR53</t>
  </si>
  <si>
    <t>27 CHADWELL, WARE, SG12 9JY</t>
  </si>
  <si>
    <t>RR54</t>
  </si>
  <si>
    <t>RR55</t>
  </si>
  <si>
    <t>6 HILLSIDE, WARE, SG12 9JZ</t>
  </si>
  <si>
    <t>RR56</t>
  </si>
  <si>
    <t>17 CHADWELL, WARE, SG12 9JY</t>
  </si>
  <si>
    <t>RR57</t>
  </si>
  <si>
    <t>8 HILLSIDE, WARE, SG12 9JZ</t>
  </si>
  <si>
    <t>RR58</t>
  </si>
  <si>
    <t>RR59</t>
  </si>
  <si>
    <t>1 BLACK SWAN COURT, WARE, SG12 0HY</t>
  </si>
  <si>
    <t>RR60</t>
  </si>
  <si>
    <t>18 COWPER CLOSE, WARE, SG12 0GG</t>
  </si>
  <si>
    <t>RR61</t>
  </si>
  <si>
    <t>36 BROADMEADS, WARE, SG12 9HU</t>
  </si>
  <si>
    <t>RR62</t>
  </si>
  <si>
    <t>31 BROADMEADS, WARE, SG12 9HU</t>
  </si>
  <si>
    <t>RR63</t>
  </si>
  <si>
    <t>17 BLACK SWAN COURT, WARE, SG12 0HY</t>
  </si>
  <si>
    <t>RR64</t>
  </si>
  <si>
    <t>14 BLACK SWAN COURT, WARE, SG12 0HY</t>
  </si>
  <si>
    <t>RR65</t>
  </si>
  <si>
    <t>15 BROADMEADS, WARE, SG12 9HT</t>
  </si>
  <si>
    <t>RR66</t>
  </si>
  <si>
    <t>20 BROADMEADS, WARE, SG12 9HT</t>
  </si>
  <si>
    <t>RR67</t>
  </si>
  <si>
    <t>28 BROADMEADS, WARE, SG12 9HT</t>
  </si>
  <si>
    <t>RR68</t>
  </si>
  <si>
    <t>11 BROADMEADS, WARE, SG12 9HT</t>
  </si>
  <si>
    <t>RR69</t>
  </si>
  <si>
    <t>29 BROADMEADS, WARE, SG12 9HT</t>
  </si>
  <si>
    <t>RR70</t>
  </si>
  <si>
    <t>10 BROADMEADS, WARE, SG12 9HT</t>
  </si>
  <si>
    <t>RR71</t>
  </si>
  <si>
    <t>25 BROADMEADS, WARE, SG12 9HT</t>
  </si>
  <si>
    <t>RR72</t>
  </si>
  <si>
    <t>25 HILLSIDE, WARE, SG12 9JZ</t>
  </si>
  <si>
    <t>RR73</t>
  </si>
  <si>
    <t>9 BROADMEADS, WARE, SG12 9HT</t>
  </si>
  <si>
    <t>RR74</t>
  </si>
  <si>
    <t>17 BROADMEADS, WARE, SG12 9HT</t>
  </si>
  <si>
    <t>RR75</t>
  </si>
  <si>
    <t>27 BROADMEADS, WARE, SG12 9HT</t>
  </si>
  <si>
    <t>RR76</t>
  </si>
  <si>
    <t>22 BROADMEADS, WARE, SG12 9HT</t>
  </si>
  <si>
    <t>RR77</t>
  </si>
  <si>
    <t>19 BROADMEADS, WARE, SG12 9HT</t>
  </si>
  <si>
    <t>RR78</t>
  </si>
  <si>
    <t>16 BLACK SWAN COURT, WARE, SG12 0HY</t>
  </si>
  <si>
    <t>RR79</t>
  </si>
  <si>
    <t>13 BLACK SWAN COURT, WARE, SG12 0HY</t>
  </si>
  <si>
    <t>RR80</t>
  </si>
  <si>
    <t>15 BLACK SWAN COURT, WARE, SG12 0HY</t>
  </si>
  <si>
    <t>RR81</t>
  </si>
  <si>
    <t>12 BROADMEADS, WARE, SG12 9HT</t>
  </si>
  <si>
    <t>RR82</t>
  </si>
  <si>
    <t>26 BROADMEADS, WARE, SG12 9HT</t>
  </si>
  <si>
    <t>RR83</t>
  </si>
  <si>
    <t>19 CHADWELL, WARE, SG12 9JY</t>
  </si>
  <si>
    <t>RR84</t>
  </si>
  <si>
    <t>54 PARK ROAD, WARE, SG12 0AN</t>
  </si>
  <si>
    <t>RR85</t>
  </si>
  <si>
    <t>12 COWPER CLOSE, WARE, SG12 0GG</t>
  </si>
  <si>
    <t>RR86</t>
  </si>
  <si>
    <t>1 BURYFIELD TERRACE, WARE, SG12 0DF</t>
  </si>
  <si>
    <t>RR87</t>
  </si>
  <si>
    <t>16 BROADMEADS, WARE, SG12 9HT</t>
  </si>
  <si>
    <t>RR88</t>
  </si>
  <si>
    <t>30 BROADMEADS, WARE, SG12 9HT</t>
  </si>
  <si>
    <t>RR89</t>
  </si>
  <si>
    <t>21 BROADMEADS, WARE, SG12 9HT</t>
  </si>
  <si>
    <t>RR90</t>
  </si>
  <si>
    <t>79 FANSHAWE CRESCENT, WARE, SG12 0AR</t>
  </si>
  <si>
    <t>RR91</t>
  </si>
  <si>
    <t>1 MYDDLETON ROAD, WARE, SG12 9JT</t>
  </si>
  <si>
    <t>RR92</t>
  </si>
  <si>
    <t>4 HILLSIDE, WARE, SG12 9JZ</t>
  </si>
  <si>
    <t>RR93</t>
  </si>
  <si>
    <t>1 HILLSIDE, WARE, SG12 9JZ</t>
  </si>
  <si>
    <t>RR94</t>
  </si>
  <si>
    <t>399 WARE ROAD, HERTFORD, SG13 7EN</t>
  </si>
  <si>
    <t>RR95</t>
  </si>
  <si>
    <t xml:space="preserve">  WARE ROAD, HERTFORD, SG13 7EN</t>
  </si>
  <si>
    <t>RR96</t>
  </si>
  <si>
    <t>RR97</t>
  </si>
  <si>
    <t>RR98</t>
  </si>
  <si>
    <t>24 BROADMEADS, WARE, SG12 9HT</t>
  </si>
  <si>
    <t>RR99</t>
  </si>
  <si>
    <t>14 BROADMEADS, WARE, SG12 9HT</t>
  </si>
  <si>
    <t>RR100</t>
  </si>
  <si>
    <t>10 CHADWELL, WARE, SG12 9JX</t>
  </si>
  <si>
    <t>RR101</t>
  </si>
  <si>
    <t>18 BROADMEADS, WARE, SG12 9HT</t>
  </si>
  <si>
    <t>RR102</t>
  </si>
  <si>
    <t>8 CHADWELL, WARE, SG12 9JX</t>
  </si>
  <si>
    <t>RR103</t>
  </si>
  <si>
    <t>12 BLACK SWAN COURT, WARE, SG12 0HY</t>
  </si>
  <si>
    <t>RR104</t>
  </si>
  <si>
    <t>23 BROADMEADS, WARE, SG12 9HT</t>
  </si>
  <si>
    <t>RR105</t>
  </si>
  <si>
    <t>13 BROADMEADS, WARE, SG12 9HT</t>
  </si>
  <si>
    <t>RR106</t>
  </si>
  <si>
    <t>RR107</t>
  </si>
  <si>
    <t>RR108</t>
  </si>
  <si>
    <t>RR109</t>
  </si>
  <si>
    <t>47 PARK ROAD, WARE, SG12 0AJ</t>
  </si>
  <si>
    <t>RR110</t>
  </si>
  <si>
    <t>84 PARK ROAD, WARE, SG12 0AN</t>
  </si>
  <si>
    <t>RR111</t>
  </si>
  <si>
    <t>6 CHADWELL, WARE, SG12 9JX</t>
  </si>
  <si>
    <t>RR112</t>
  </si>
  <si>
    <t>5 TRAPSTYLE ROAD, WARE, SG12 0BA</t>
  </si>
  <si>
    <t>RR113</t>
  </si>
  <si>
    <t>RR114</t>
  </si>
  <si>
    <t>49 TRAPSTYLE ROAD, WARE, SG12 0BA</t>
  </si>
  <si>
    <t>RR115</t>
  </si>
  <si>
    <t>57 TRAPSTYLE ROAD, WARE, SG12 0BA</t>
  </si>
  <si>
    <t>RR116</t>
  </si>
  <si>
    <t>6 THE BRICKFIELDS, WARE, SG12 0AZ</t>
  </si>
  <si>
    <t>RR117</t>
  </si>
  <si>
    <t>41 TRAPSTYLE ROAD, WARE, SG12 0BA</t>
  </si>
  <si>
    <t>RR118</t>
  </si>
  <si>
    <t>33 TRAPSTYLE ROAD, WARE, SG12 0BA</t>
  </si>
  <si>
    <t>RR119</t>
  </si>
  <si>
    <t>31 CHADWELL, WARE, SG12 9LD</t>
  </si>
  <si>
    <t>RR120</t>
  </si>
  <si>
    <t xml:space="preserve">  HERTFORD ROAD, WARE, SG12 9LF</t>
  </si>
  <si>
    <t>RR121</t>
  </si>
  <si>
    <t>6 BURGAGE LANE, WARE, SG12 9XD</t>
  </si>
  <si>
    <t>RR122</t>
  </si>
  <si>
    <t>12 BURGAGE LANE, WARE, SG12 9XD</t>
  </si>
  <si>
    <t>RR123</t>
  </si>
  <si>
    <t>76 PARK ROAD, WARE, SG12 0AN</t>
  </si>
  <si>
    <t>RR124</t>
  </si>
  <si>
    <t>58 PARK ROAD, WARE, SG12 0AN</t>
  </si>
  <si>
    <t>RR125</t>
  </si>
  <si>
    <t>104 PARK ROAD, WARE, SG12 0AW</t>
  </si>
  <si>
    <t>RR126</t>
  </si>
  <si>
    <t>10 HILLSIDE, WARE, SG12 9JZ</t>
  </si>
  <si>
    <t>RR127</t>
  </si>
  <si>
    <t>36 CHADWELL, WARE, SG12 9LD</t>
  </si>
  <si>
    <t>RR128</t>
  </si>
  <si>
    <t>12 CHADWELL, WARE, SG12 9JY</t>
  </si>
  <si>
    <t>SSSI/RAMSAR/SAC</t>
  </si>
  <si>
    <t>ER4</t>
  </si>
  <si>
    <t>Wormley-Hoddesdonpark Woods North</t>
  </si>
  <si>
    <t>SSSI/SAC</t>
  </si>
  <si>
    <t>ER5</t>
  </si>
  <si>
    <t>ER6</t>
  </si>
  <si>
    <t>Wormley-Hoddesdonpark Woods South</t>
  </si>
  <si>
    <t>LWS1</t>
  </si>
  <si>
    <t>Tumbling Bay Gravel Pit</t>
  </si>
  <si>
    <t>LWS</t>
  </si>
  <si>
    <t>LWS2</t>
  </si>
  <si>
    <t>Post Wood Road Area</t>
  </si>
  <si>
    <t>LWS3</t>
  </si>
  <si>
    <t>Post Wood</t>
  </si>
  <si>
    <t>LWS4</t>
  </si>
  <si>
    <t>Ware Lines Quarry</t>
  </si>
  <si>
    <t>LWS5</t>
  </si>
  <si>
    <t>Ware Park Monastery</t>
  </si>
  <si>
    <t>LWS6</t>
  </si>
  <si>
    <t>Meadow E. Of New River, Ware</t>
  </si>
  <si>
    <t>LWS7</t>
  </si>
  <si>
    <t>Ware Chalk Mine</t>
  </si>
  <si>
    <t>LWS8</t>
  </si>
  <si>
    <t>Scotts Grotto (Ware)</t>
  </si>
  <si>
    <t>LWS9</t>
  </si>
  <si>
    <t>Kings Mead</t>
  </si>
  <si>
    <t>LWS10</t>
  </si>
  <si>
    <t>R. Beane, R. Lea &amp; Lower R. Rib Confluence</t>
  </si>
  <si>
    <t>LWS11</t>
  </si>
  <si>
    <t>Results - Annual Mean NO2</t>
  </si>
  <si>
    <t>Thermal Plant CHP</t>
  </si>
  <si>
    <t>Thermal Plant Boilers</t>
  </si>
  <si>
    <t>Thermal Plant Total</t>
  </si>
  <si>
    <t>Gen Sets</t>
  </si>
  <si>
    <t>All Plant</t>
  </si>
  <si>
    <t xml:space="preserve"> Receptor name</t>
  </si>
  <si>
    <t>X(m)</t>
  </si>
  <si>
    <t>Y(m)</t>
  </si>
  <si>
    <t>Z(m)</t>
  </si>
  <si>
    <t>BG</t>
  </si>
  <si>
    <t>AM NO2 PC</t>
  </si>
  <si>
    <t>AM NO2 PC after Adjust</t>
  </si>
  <si>
    <t>PC as a % of AQO</t>
  </si>
  <si>
    <t>PEC NO2</t>
  </si>
  <si>
    <t>PEC as a % of AQO</t>
  </si>
  <si>
    <t>CR</t>
  </si>
  <si>
    <t>SC</t>
  </si>
  <si>
    <t>AR</t>
  </si>
  <si>
    <t>RR</t>
  </si>
  <si>
    <t>Generator Plant (Continuous)</t>
  </si>
  <si>
    <t>EXpaM|NOx| 0.43787E+03 ug/m3|&lt;All sources&gt;|-|  1hr</t>
  </si>
  <si>
    <t>HM Max Number Exceedances</t>
  </si>
  <si>
    <t>Successes in sample</t>
  </si>
  <si>
    <t>Sample size</t>
  </si>
  <si>
    <t>Successes in pop</t>
  </si>
  <si>
    <t>Population</t>
  </si>
  <si>
    <t>CumHypGeoDist</t>
  </si>
  <si>
    <t>Probability (%)</t>
  </si>
  <si>
    <t xml:space="preserve">P99 NO2 PC </t>
  </si>
  <si>
    <t>P99 NO2 PC</t>
  </si>
  <si>
    <t>Results - Annual Mean NOx</t>
  </si>
  <si>
    <t>Thermal Plant</t>
  </si>
  <si>
    <t>BG NOx</t>
  </si>
  <si>
    <t>AM NOx PC</t>
  </si>
  <si>
    <t>AM NOx PC after Adjust</t>
  </si>
  <si>
    <t>PEC NOx</t>
  </si>
  <si>
    <t>Less tha 1% (Statutory Sites)/100% (LWS)?</t>
  </si>
  <si>
    <t>Nitrogen Deposition (kg/ha/yr)</t>
  </si>
  <si>
    <t>Critical Load</t>
  </si>
  <si>
    <t>%CL</t>
  </si>
  <si>
    <t>Acid Deposition (keq/ha/yr)</t>
  </si>
  <si>
    <t>% CL</t>
  </si>
  <si>
    <t>ER</t>
  </si>
  <si>
    <t>Results - 100 Percentile 24 Hour Mean NOx</t>
  </si>
  <si>
    <t>ST NOx PC</t>
  </si>
  <si>
    <t>Less tha 10% (Statutory Sites)/100% (LWS)?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</si>
</sst>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53">
    <font>
      <sz val="11"/>
      <color theme="1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vertAlign val="superscript"/>
      <sz val="11"/>
      <name val="Calibri"/>
      <family val="2"/>
    </font>
    <font>
      <vertAlign val="subscript"/>
      <sz val="11"/>
      <name val="Calibri"/>
      <family val="2"/>
    </font>
    <font>
      <vertAlign val="subscript"/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8"/>
      <color indexed="54"/>
      <name val="Calibri Light"/>
      <family val="2"/>
    </font>
    <font>
      <b/>
      <sz val="12"/>
      <color indexed="8"/>
      <name val="Arial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22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34" fillId="33" borderId="10" xfId="33" applyFill="1" applyBorder="1" applyAlignment="1">
      <alignment horizontal="left" vertical="center"/>
    </xf>
    <xf numFmtId="0" fontId="34" fillId="33" borderId="10" xfId="33" applyFont="1" applyFill="1" applyBorder="1" applyAlignment="1">
      <alignment horizontal="left" vertical="center" wrapText="1"/>
    </xf>
    <xf numFmtId="0" fontId="34" fillId="33" borderId="10" xfId="33" applyFont="1" applyFill="1" applyBorder="1" applyAlignment="1">
      <alignment horizontal="center" vertical="center" wrapText="1"/>
    </xf>
    <xf numFmtId="0" fontId="0" fillId="0" borderId="10" xfId="56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0" fillId="0" borderId="13" xfId="56" applyFont="1" applyFill="1" applyBorder="1" applyAlignment="1">
      <alignment horizontal="left" vertical="center"/>
      <protection/>
    </xf>
    <xf numFmtId="0" fontId="0" fillId="0" borderId="14" xfId="56" applyFont="1" applyFill="1" applyBorder="1" applyAlignment="1">
      <alignment horizontal="left" vertical="center"/>
      <protection/>
    </xf>
    <xf numFmtId="0" fontId="27" fillId="0" borderId="14" xfId="55" applyFont="1" applyBorder="1" applyAlignment="1">
      <alignment horizontal="center" vertical="center"/>
      <protection/>
    </xf>
    <xf numFmtId="0" fontId="27" fillId="0" borderId="15" xfId="55" applyFont="1" applyBorder="1" applyAlignment="1">
      <alignment horizontal="center" vertical="center"/>
      <protection/>
    </xf>
    <xf numFmtId="0" fontId="27" fillId="0" borderId="12" xfId="55" applyFont="1" applyBorder="1" applyAlignment="1">
      <alignment horizontal="center" vertical="center"/>
      <protection/>
    </xf>
    <xf numFmtId="0" fontId="27" fillId="0" borderId="10" xfId="55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56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0" fillId="0" borderId="10" xfId="56" applyFont="1" applyBorder="1" applyAlignment="1">
      <alignment horizontal="center" vertical="center"/>
      <protection/>
    </xf>
    <xf numFmtId="0" fontId="0" fillId="0" borderId="10" xfId="56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56" applyFont="1" applyBorder="1" applyAlignment="1">
      <alignment horizontal="center" vertical="center"/>
      <protection/>
    </xf>
    <xf numFmtId="0" fontId="0" fillId="0" borderId="15" xfId="56" applyFont="1" applyBorder="1" applyAlignment="1">
      <alignment horizontal="center" vertical="center"/>
      <protection/>
    </xf>
    <xf numFmtId="0" fontId="34" fillId="33" borderId="14" xfId="33" applyFont="1" applyFill="1" applyBorder="1" applyAlignment="1">
      <alignment horizontal="left" vertical="center"/>
    </xf>
    <xf numFmtId="0" fontId="34" fillId="33" borderId="15" xfId="33" applyFont="1" applyFill="1" applyBorder="1" applyAlignment="1">
      <alignment horizontal="left" vertical="center"/>
    </xf>
    <xf numFmtId="0" fontId="34" fillId="33" borderId="16" xfId="33" applyFont="1" applyFill="1" applyBorder="1" applyAlignment="1">
      <alignment horizontal="center" vertical="center"/>
    </xf>
    <xf numFmtId="0" fontId="34" fillId="33" borderId="15" xfId="33" applyFont="1" applyFill="1" applyBorder="1" applyAlignment="1">
      <alignment horizontal="center" vertical="center"/>
    </xf>
    <xf numFmtId="0" fontId="0" fillId="0" borderId="10" xfId="56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51" fillId="0" borderId="10" xfId="56" applyFont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2" fontId="27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164" fontId="27" fillId="0" borderId="10" xfId="0" applyNumberFormat="1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center"/>
    </xf>
    <xf numFmtId="2" fontId="27" fillId="0" borderId="12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/>
    </xf>
    <xf numFmtId="0" fontId="0" fillId="0" borderId="0" xfId="56" applyFont="1" applyAlignment="1">
      <alignment horizontal="left" vertical="center"/>
      <protection/>
    </xf>
    <xf numFmtId="0" fontId="0" fillId="0" borderId="0" xfId="56" applyFont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56" applyFont="1" applyFill="1" applyAlignment="1">
      <alignment horizontal="center" vertical="center"/>
      <protection/>
    </xf>
    <xf numFmtId="0" fontId="0" fillId="0" borderId="10" xfId="0" applyFont="1" applyFill="1" applyBorder="1" applyAlignment="1">
      <alignment horizontal="left" vertical="center"/>
    </xf>
    <xf numFmtId="1" fontId="27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9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0" xfId="56" applyFont="1" applyFill="1" applyAlignment="1">
      <alignment horizontal="left" vertical="center"/>
      <protection/>
    </xf>
    <xf numFmtId="2" fontId="34" fillId="33" borderId="15" xfId="33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0" fontId="0" fillId="0" borderId="0" xfId="56" applyFont="1">
      <alignment/>
      <protection/>
    </xf>
    <xf numFmtId="0" fontId="0" fillId="0" borderId="0" xfId="56" applyFont="1" applyAlignment="1">
      <alignment horizontal="center"/>
      <protection/>
    </xf>
    <xf numFmtId="0" fontId="29" fillId="0" borderId="16" xfId="55" applyFont="1" applyBorder="1" applyAlignment="1">
      <alignment/>
      <protection/>
    </xf>
    <xf numFmtId="0" fontId="30" fillId="0" borderId="16" xfId="55" applyFont="1" applyBorder="1" applyAlignment="1">
      <alignment/>
      <protection/>
    </xf>
    <xf numFmtId="0" fontId="0" fillId="0" borderId="0" xfId="56" applyAlignment="1">
      <alignment horizontal="center"/>
      <protection/>
    </xf>
    <xf numFmtId="0" fontId="0" fillId="0" borderId="0" xfId="56">
      <alignment/>
      <protection/>
    </xf>
    <xf numFmtId="0" fontId="0" fillId="0" borderId="10" xfId="56" applyFont="1" applyFill="1" applyBorder="1" applyAlignment="1">
      <alignment horizontal="center"/>
      <protection/>
    </xf>
    <xf numFmtId="0" fontId="51" fillId="0" borderId="10" xfId="0" applyFont="1" applyBorder="1" applyAlignment="1">
      <alignment horizontal="center" vertical="center"/>
    </xf>
    <xf numFmtId="0" fontId="0" fillId="0" borderId="0" xfId="56" applyFont="1" applyAlignment="1">
      <alignment horizontal="center" wrapText="1"/>
      <protection/>
    </xf>
    <xf numFmtId="0" fontId="0" fillId="0" borderId="0" xfId="56" applyFont="1" applyAlignment="1">
      <alignment wrapText="1"/>
      <protection/>
    </xf>
    <xf numFmtId="0" fontId="27" fillId="0" borderId="0" xfId="55" applyFont="1">
      <alignment/>
      <protection/>
    </xf>
    <xf numFmtId="0" fontId="51" fillId="0" borderId="0" xfId="56" applyFont="1">
      <alignment/>
      <protection/>
    </xf>
    <xf numFmtId="0" fontId="0" fillId="0" borderId="0" xfId="56" applyFont="1" applyBorder="1">
      <alignment/>
      <protection/>
    </xf>
    <xf numFmtId="0" fontId="0" fillId="0" borderId="0" xfId="56" applyFont="1">
      <alignment/>
      <protection/>
    </xf>
    <xf numFmtId="2" fontId="0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0" fontId="0" fillId="0" borderId="10" xfId="56" applyFont="1" applyFill="1" applyBorder="1" applyAlignment="1">
      <alignment horizontal="center" vertical="center" wrapText="1"/>
      <protection/>
    </xf>
    <xf numFmtId="0" fontId="34" fillId="33" borderId="10" xfId="33" applyFill="1" applyBorder="1" applyAlignment="1">
      <alignment horizontal="left" vertical="center" wrapText="1"/>
    </xf>
    <xf numFmtId="0" fontId="34" fillId="21" borderId="10" xfId="34" applyBorder="1" applyAlignment="1">
      <alignment horizontal="left" vertical="center" wrapText="1"/>
    </xf>
    <xf numFmtId="0" fontId="34" fillId="25" borderId="10" xfId="38" applyBorder="1" applyAlignment="1">
      <alignment horizontal="left" vertical="center" wrapText="1"/>
    </xf>
    <xf numFmtId="164" fontId="0" fillId="0" borderId="10" xfId="56" applyNumberFormat="1" applyFill="1" applyBorder="1">
      <alignment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34" fillId="21" borderId="12" xfId="34" applyBorder="1" applyAlignment="1">
      <alignment horizontal="left" vertical="center" wrapText="1"/>
    </xf>
    <xf numFmtId="0" fontId="34" fillId="0" borderId="0" xfId="33" applyFill="1" applyBorder="1" applyAlignment="1">
      <alignment horizontal="left" vertical="center" wrapText="1"/>
    </xf>
    <xf numFmtId="0" fontId="34" fillId="33" borderId="14" xfId="33" applyFill="1" applyBorder="1" applyAlignment="1">
      <alignment horizontal="left" vertical="center" wrapText="1"/>
    </xf>
    <xf numFmtId="164" fontId="0" fillId="0" borderId="18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4" fillId="33" borderId="19" xfId="33" applyFill="1" applyBorder="1" applyAlignment="1">
      <alignment horizontal="left" vertical="center" wrapText="1"/>
    </xf>
    <xf numFmtId="0" fontId="0" fillId="0" borderId="10" xfId="56" applyFont="1" applyFill="1" applyBorder="1" applyAlignment="1">
      <alignment horizontal="left" vertical="center"/>
      <protection/>
    </xf>
    <xf numFmtId="1" fontId="0" fillId="0" borderId="10" xfId="56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7" fillId="0" borderId="14" xfId="62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7" fillId="0" borderId="14" xfId="62" applyFont="1" applyFill="1" applyBorder="1" applyAlignment="1">
      <alignment horizontal="center" vertical="center"/>
    </xf>
    <xf numFmtId="0" fontId="27" fillId="0" borderId="15" xfId="62" applyFont="1" applyFill="1" applyBorder="1" applyAlignment="1">
      <alignment horizontal="center" vertical="center"/>
    </xf>
    <xf numFmtId="0" fontId="27" fillId="0" borderId="12" xfId="62" applyFont="1" applyFill="1" applyBorder="1" applyAlignment="1">
      <alignment horizontal="center" vertical="center"/>
    </xf>
    <xf numFmtId="0" fontId="34" fillId="25" borderId="14" xfId="38" applyBorder="1" applyAlignment="1">
      <alignment horizontal="center" vertical="center" wrapText="1"/>
    </xf>
    <xf numFmtId="0" fontId="34" fillId="25" borderId="15" xfId="38" applyBorder="1" applyAlignment="1">
      <alignment horizontal="center" vertical="center" wrapText="1"/>
    </xf>
    <xf numFmtId="0" fontId="34" fillId="25" borderId="12" xfId="38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8"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485775</xdr:colOff>
      <xdr:row>5</xdr:row>
      <xdr:rowOff>19050</xdr:rowOff>
    </xdr:from>
    <xdr:ext cx="914400" cy="685800"/>
    <xdr:sp>
      <xdr:nvSpPr>
        <xdr:cNvPr id="1" name="Object 1" hidden="1"/>
        <xdr:cNvSpPr>
          <a:spLocks/>
        </xdr:cNvSpPr>
      </xdr:nvSpPr>
      <xdr:spPr>
        <a:xfrm>
          <a:off x="17859375" y="3429000"/>
          <a:ext cx="9144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9525</xdr:colOff>
      <xdr:row>5</xdr:row>
      <xdr:rowOff>38100</xdr:rowOff>
    </xdr:from>
    <xdr:ext cx="914400" cy="685800"/>
    <xdr:sp>
      <xdr:nvSpPr>
        <xdr:cNvPr id="2" name="Object 2" hidden="1"/>
        <xdr:cNvSpPr>
          <a:spLocks/>
        </xdr:cNvSpPr>
      </xdr:nvSpPr>
      <xdr:spPr>
        <a:xfrm>
          <a:off x="11782425" y="3448050"/>
          <a:ext cx="9144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ORDERS\17000031xx\1700003159%20GSK%20Ware\AQ\Modelling\Results\170_3159_Rslts_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2_P99_ThermCHP"/>
      <sheetName val="NO2_P99_Therm+Gen"/>
      <sheetName val="NO2_P99_ThermBoil"/>
      <sheetName val="NO2_P99_Therm"/>
      <sheetName val="NO2_AM_ThermBoil"/>
      <sheetName val="NO2_AM_ThermCHP"/>
      <sheetName val="BG"/>
      <sheetName val="NO2_AM_Therm+Gen"/>
      <sheetName val="Summary"/>
      <sheetName val="NO2_AM_Gen"/>
      <sheetName val="NO2_HM_Gen"/>
      <sheetName val="NO2_HM_Therm"/>
      <sheetName val="NO2_AM_Therm"/>
      <sheetName val="170_3159_D_Therm_Cont_14"/>
      <sheetName val="170_3159_D_Therm_Cont_15"/>
      <sheetName val="170_3159_D_Therm_Cont_16"/>
      <sheetName val="170_3159_D_Therm_Cont_17"/>
      <sheetName val="170_3159_D_Therm_Cont_18"/>
      <sheetName val="170_3159_B_Gen_Cont_18"/>
      <sheetName val="170_3159_B_Gen_Cont_17"/>
      <sheetName val="170_3159_B_Gen_Cont_16"/>
      <sheetName val="170_3159_B_Gen_Cont_15"/>
      <sheetName val="170_3159_B_Gen_Cont_14"/>
      <sheetName val="170_3159_B_Therm_Cont_14"/>
      <sheetName val="170_3159_B_Therm_Cont_15"/>
      <sheetName val="170_3159_B_Therm_Cont_16"/>
      <sheetName val="170_3159_B_Therm_Cont_17"/>
      <sheetName val="170_3159_B_Therm_Cont_18"/>
      <sheetName val="170_3159_A_Gen_Cont_14"/>
      <sheetName val="170_3159_A_Gen_Cont_15"/>
      <sheetName val="170_3159_A_Gen_Cont_16"/>
      <sheetName val="170_3159_A_Gen_Cont_17"/>
      <sheetName val="170_3159_A_Gen_Cont_18"/>
      <sheetName val="170_3159_A_Therm_Cont_14"/>
      <sheetName val="170_3159_A_Therm_Cont_15"/>
      <sheetName val="170_3159_A_Therm_Cont_16"/>
      <sheetName val="170_3159_A_Therm_Cont_17"/>
      <sheetName val="170_3159_A_Therm_Cont_18"/>
    </sheetNames>
    <sheetDataSet>
      <sheetData sheetId="6">
        <row r="4">
          <cell r="I4" t="str">
            <v>NO2</v>
          </cell>
        </row>
        <row r="5">
          <cell r="I5">
            <v>18.6005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54"/>
  <sheetViews>
    <sheetView showGridLines="0" zoomScale="55" zoomScaleNormal="55" zoomScalePageLayoutView="0" workbookViewId="0" topLeftCell="A1">
      <pane xSplit="2" ySplit="3" topLeftCell="C2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54" sqref="M54"/>
    </sheetView>
  </sheetViews>
  <sheetFormatPr defaultColWidth="9.140625" defaultRowHeight="15"/>
  <cols>
    <col min="1" max="1" width="48.8515625" style="68" customWidth="1"/>
    <col min="2" max="2" width="15.7109375" style="68" bestFit="1" customWidth="1"/>
    <col min="3" max="5" width="14.00390625" style="68" customWidth="1"/>
    <col min="6" max="17" width="14.00390625" style="67" customWidth="1"/>
    <col min="18" max="18" width="14.00390625" style="67" bestFit="1" customWidth="1"/>
    <col min="19" max="20" width="14.00390625" style="67" customWidth="1"/>
    <col min="21" max="16384" width="9.140625" style="68" customWidth="1"/>
  </cols>
  <sheetData>
    <row r="1" spans="1:15" ht="28.5">
      <c r="A1" s="1" t="s">
        <v>0</v>
      </c>
      <c r="B1" s="65"/>
      <c r="C1" s="66"/>
      <c r="D1" s="65"/>
      <c r="E1" s="65"/>
      <c r="F1" s="65"/>
      <c r="G1" s="65"/>
      <c r="I1" s="65"/>
      <c r="J1" s="65"/>
      <c r="K1" s="65"/>
      <c r="M1" s="65"/>
      <c r="N1" s="65"/>
      <c r="O1" s="65"/>
    </row>
    <row r="2" spans="3:20" s="69" customFormat="1" ht="15">
      <c r="C2" s="70" t="s">
        <v>1</v>
      </c>
      <c r="D2" s="70" t="s">
        <v>2</v>
      </c>
      <c r="E2" s="70" t="s">
        <v>3</v>
      </c>
      <c r="F2" s="70" t="s">
        <v>4</v>
      </c>
      <c r="G2" s="70" t="s">
        <v>5</v>
      </c>
      <c r="H2" s="70" t="s">
        <v>6</v>
      </c>
      <c r="I2" s="70" t="s">
        <v>7</v>
      </c>
      <c r="J2" s="70" t="s">
        <v>8</v>
      </c>
      <c r="K2" s="70" t="s">
        <v>9</v>
      </c>
      <c r="L2" s="70" t="s">
        <v>10</v>
      </c>
      <c r="M2" s="70" t="s">
        <v>11</v>
      </c>
      <c r="N2" s="70" t="s">
        <v>12</v>
      </c>
      <c r="O2" s="70" t="s">
        <v>13</v>
      </c>
      <c r="P2" s="70" t="s">
        <v>14</v>
      </c>
      <c r="Q2" s="70" t="s">
        <v>15</v>
      </c>
      <c r="R2" s="70" t="s">
        <v>16</v>
      </c>
      <c r="S2" s="70" t="s">
        <v>17</v>
      </c>
      <c r="T2" s="70" t="s">
        <v>18</v>
      </c>
    </row>
    <row r="3" spans="1:20" s="71" customFormat="1" ht="45">
      <c r="A3" s="3" t="s">
        <v>19</v>
      </c>
      <c r="B3" s="3" t="s">
        <v>20</v>
      </c>
      <c r="C3" s="4" t="s">
        <v>21</v>
      </c>
      <c r="D3" s="4" t="s">
        <v>22</v>
      </c>
      <c r="E3" s="4" t="s">
        <v>23</v>
      </c>
      <c r="F3" s="4" t="s">
        <v>24</v>
      </c>
      <c r="G3" s="4" t="s">
        <v>25</v>
      </c>
      <c r="H3" s="4" t="s">
        <v>26</v>
      </c>
      <c r="I3" s="4" t="s">
        <v>27</v>
      </c>
      <c r="J3" s="4" t="s">
        <v>28</v>
      </c>
      <c r="K3" s="4" t="s">
        <v>29</v>
      </c>
      <c r="L3" s="4" t="s">
        <v>30</v>
      </c>
      <c r="M3" s="4" t="s">
        <v>31</v>
      </c>
      <c r="N3" s="4" t="s">
        <v>32</v>
      </c>
      <c r="O3" s="4" t="s">
        <v>33</v>
      </c>
      <c r="P3" s="4" t="s">
        <v>34</v>
      </c>
      <c r="Q3" s="4" t="s">
        <v>35</v>
      </c>
      <c r="R3" s="4" t="s">
        <v>36</v>
      </c>
      <c r="S3" s="4" t="s">
        <v>37</v>
      </c>
      <c r="T3" s="4" t="s">
        <v>38</v>
      </c>
    </row>
    <row r="4" spans="1:20" s="71" customFormat="1" ht="15">
      <c r="A4" s="5" t="s">
        <v>39</v>
      </c>
      <c r="B4" s="5" t="s">
        <v>40</v>
      </c>
      <c r="C4" s="6" t="s">
        <v>41</v>
      </c>
      <c r="D4" s="6" t="s">
        <v>41</v>
      </c>
      <c r="E4" s="6" t="s">
        <v>41</v>
      </c>
      <c r="F4" s="6" t="s">
        <v>42</v>
      </c>
      <c r="G4" s="6" t="s">
        <v>42</v>
      </c>
      <c r="H4" s="6" t="s">
        <v>42</v>
      </c>
      <c r="I4" s="6" t="s">
        <v>41</v>
      </c>
      <c r="J4" s="6" t="s">
        <v>41</v>
      </c>
      <c r="K4" s="6" t="s">
        <v>43</v>
      </c>
      <c r="L4" s="6" t="s">
        <v>44</v>
      </c>
      <c r="M4" s="6" t="s">
        <v>45</v>
      </c>
      <c r="N4" s="6" t="s">
        <v>46</v>
      </c>
      <c r="O4" s="6" t="s">
        <v>46</v>
      </c>
      <c r="P4" s="6" t="s">
        <v>47</v>
      </c>
      <c r="Q4" s="6" t="s">
        <v>48</v>
      </c>
      <c r="R4" s="6" t="s">
        <v>48</v>
      </c>
      <c r="S4" s="6" t="s">
        <v>49</v>
      </c>
      <c r="T4" s="6" t="s">
        <v>49</v>
      </c>
    </row>
    <row r="5" spans="1:20" s="72" customFormat="1" ht="165">
      <c r="A5" s="5" t="s">
        <v>50</v>
      </c>
      <c r="B5" s="5" t="s">
        <v>40</v>
      </c>
      <c r="C5" s="7" t="s">
        <v>51</v>
      </c>
      <c r="D5" s="7" t="s">
        <v>52</v>
      </c>
      <c r="E5" s="7" t="s">
        <v>52</v>
      </c>
      <c r="F5" s="7" t="s">
        <v>53</v>
      </c>
      <c r="G5" s="7" t="s">
        <v>54</v>
      </c>
      <c r="H5" s="7" t="s">
        <v>55</v>
      </c>
      <c r="I5" s="8" t="s">
        <v>56</v>
      </c>
      <c r="J5" s="7" t="s">
        <v>56</v>
      </c>
      <c r="K5" s="6" t="s">
        <v>57</v>
      </c>
      <c r="L5" s="9" t="s">
        <v>58</v>
      </c>
      <c r="M5" s="6" t="s">
        <v>59</v>
      </c>
      <c r="N5" s="7" t="s">
        <v>60</v>
      </c>
      <c r="O5" s="7" t="s">
        <v>60</v>
      </c>
      <c r="P5" s="6" t="s">
        <v>61</v>
      </c>
      <c r="Q5" s="7" t="s">
        <v>62</v>
      </c>
      <c r="R5" s="7" t="s">
        <v>62</v>
      </c>
      <c r="S5" s="10" t="s">
        <v>40</v>
      </c>
      <c r="T5" s="10" t="s">
        <v>40</v>
      </c>
    </row>
    <row r="6" spans="1:20" s="73" customFormat="1" ht="57.75" customHeight="1">
      <c r="A6" s="11" t="s">
        <v>63</v>
      </c>
      <c r="B6" s="12" t="s">
        <v>40</v>
      </c>
      <c r="C6" s="13" t="s">
        <v>40</v>
      </c>
      <c r="D6" s="14" t="s">
        <v>40</v>
      </c>
      <c r="E6" s="14" t="s">
        <v>40</v>
      </c>
      <c r="F6" s="13" t="s">
        <v>40</v>
      </c>
      <c r="G6" s="14" t="s">
        <v>40</v>
      </c>
      <c r="H6" s="14" t="s">
        <v>40</v>
      </c>
      <c r="I6" s="13" t="s">
        <v>40</v>
      </c>
      <c r="J6" s="15" t="s">
        <v>40</v>
      </c>
      <c r="K6" s="15"/>
      <c r="L6" s="16" t="s">
        <v>40</v>
      </c>
      <c r="M6" s="13" t="s">
        <v>40</v>
      </c>
      <c r="N6" s="13" t="s">
        <v>40</v>
      </c>
      <c r="O6" s="15" t="s">
        <v>40</v>
      </c>
      <c r="P6" s="13" t="s">
        <v>40</v>
      </c>
      <c r="Q6" s="13"/>
      <c r="R6" s="15"/>
      <c r="S6" s="15" t="s">
        <v>40</v>
      </c>
      <c r="T6" s="16" t="s">
        <v>40</v>
      </c>
    </row>
    <row r="7" spans="1:20" s="72" customFormat="1" ht="75">
      <c r="A7" s="17" t="s">
        <v>64</v>
      </c>
      <c r="B7" s="18" t="s">
        <v>40</v>
      </c>
      <c r="C7" s="19" t="s">
        <v>40</v>
      </c>
      <c r="D7" s="19" t="s">
        <v>40</v>
      </c>
      <c r="E7" s="19" t="s">
        <v>40</v>
      </c>
      <c r="F7" s="20" t="s">
        <v>65</v>
      </c>
      <c r="G7" s="20" t="s">
        <v>65</v>
      </c>
      <c r="H7" s="20" t="s">
        <v>65</v>
      </c>
      <c r="I7" s="20" t="s">
        <v>66</v>
      </c>
      <c r="J7" s="20" t="s">
        <v>66</v>
      </c>
      <c r="K7" s="79" t="s">
        <v>67</v>
      </c>
      <c r="L7" s="20" t="s">
        <v>68</v>
      </c>
      <c r="M7" s="20" t="s">
        <v>66</v>
      </c>
      <c r="N7" s="20" t="s">
        <v>68</v>
      </c>
      <c r="O7" s="20" t="s">
        <v>68</v>
      </c>
      <c r="P7" s="20" t="s">
        <v>66</v>
      </c>
      <c r="Q7" s="79" t="s">
        <v>69</v>
      </c>
      <c r="R7" s="79" t="s">
        <v>69</v>
      </c>
      <c r="S7" s="19" t="s">
        <v>40</v>
      </c>
      <c r="T7" s="19" t="s">
        <v>40</v>
      </c>
    </row>
    <row r="8" spans="1:20" s="63" customFormat="1" ht="15">
      <c r="A8" s="17" t="s">
        <v>70</v>
      </c>
      <c r="B8" s="18" t="s">
        <v>40</v>
      </c>
      <c r="C8" s="21" t="s">
        <v>71</v>
      </c>
      <c r="D8" s="21" t="s">
        <v>71</v>
      </c>
      <c r="E8" s="21" t="s">
        <v>71</v>
      </c>
      <c r="F8" s="21" t="s">
        <v>71</v>
      </c>
      <c r="G8" s="21" t="s">
        <v>71</v>
      </c>
      <c r="H8" s="21" t="s">
        <v>71</v>
      </c>
      <c r="I8" s="22" t="s">
        <v>72</v>
      </c>
      <c r="J8" s="22" t="s">
        <v>72</v>
      </c>
      <c r="K8" s="22" t="s">
        <v>72</v>
      </c>
      <c r="L8" s="22" t="s">
        <v>72</v>
      </c>
      <c r="M8" s="22" t="s">
        <v>72</v>
      </c>
      <c r="N8" s="22" t="s">
        <v>72</v>
      </c>
      <c r="O8" s="22" t="s">
        <v>72</v>
      </c>
      <c r="P8" s="22" t="s">
        <v>72</v>
      </c>
      <c r="Q8" s="22" t="s">
        <v>72</v>
      </c>
      <c r="R8" s="22" t="s">
        <v>72</v>
      </c>
      <c r="S8" s="21" t="s">
        <v>71</v>
      </c>
      <c r="T8" s="21" t="s">
        <v>71</v>
      </c>
    </row>
    <row r="9" spans="1:20" s="63" customFormat="1" ht="15">
      <c r="A9" s="23"/>
      <c r="B9" s="24"/>
      <c r="C9" s="25"/>
      <c r="D9" s="25"/>
      <c r="E9" s="25"/>
      <c r="F9" s="25"/>
      <c r="G9" s="25"/>
      <c r="H9" s="25"/>
      <c r="I9" s="25"/>
      <c r="J9" s="25"/>
      <c r="K9" s="26"/>
      <c r="L9" s="26"/>
      <c r="M9" s="26"/>
      <c r="N9" s="25"/>
      <c r="O9" s="25"/>
      <c r="P9" s="26"/>
      <c r="Q9" s="25"/>
      <c r="R9" s="25"/>
      <c r="S9" s="26"/>
      <c r="T9" s="26"/>
    </row>
    <row r="10" spans="1:20" s="63" customFormat="1" ht="15">
      <c r="A10" s="27" t="s">
        <v>73</v>
      </c>
      <c r="B10" s="28"/>
      <c r="C10" s="29"/>
      <c r="D10" s="29"/>
      <c r="E10" s="29"/>
      <c r="F10" s="29"/>
      <c r="G10" s="29"/>
      <c r="H10" s="29"/>
      <c r="I10" s="29"/>
      <c r="J10" s="29"/>
      <c r="K10" s="30"/>
      <c r="L10" s="30"/>
      <c r="M10" s="30"/>
      <c r="N10" s="29"/>
      <c r="O10" s="29"/>
      <c r="P10" s="30"/>
      <c r="Q10" s="29"/>
      <c r="R10" s="29"/>
      <c r="S10" s="30"/>
      <c r="T10" s="30"/>
    </row>
    <row r="11" spans="1:20" s="63" customFormat="1" ht="15">
      <c r="A11" s="12" t="s">
        <v>74</v>
      </c>
      <c r="B11" s="31" t="s">
        <v>40</v>
      </c>
      <c r="C11" s="32" t="s">
        <v>75</v>
      </c>
      <c r="D11" s="32" t="s">
        <v>75</v>
      </c>
      <c r="E11" s="32" t="s">
        <v>75</v>
      </c>
      <c r="F11" s="32" t="s">
        <v>76</v>
      </c>
      <c r="G11" s="32" t="s">
        <v>76</v>
      </c>
      <c r="H11" s="32" t="s">
        <v>76</v>
      </c>
      <c r="I11" s="32" t="s">
        <v>77</v>
      </c>
      <c r="J11" s="32" t="s">
        <v>77</v>
      </c>
      <c r="K11" s="32" t="s">
        <v>77</v>
      </c>
      <c r="L11" s="32" t="s">
        <v>77</v>
      </c>
      <c r="M11" s="32" t="s">
        <v>77</v>
      </c>
      <c r="N11" s="32" t="s">
        <v>77</v>
      </c>
      <c r="O11" s="32" t="s">
        <v>77</v>
      </c>
      <c r="P11" s="32" t="s">
        <v>77</v>
      </c>
      <c r="Q11" s="32" t="s">
        <v>77</v>
      </c>
      <c r="R11" s="32" t="s">
        <v>77</v>
      </c>
      <c r="S11" s="32" t="s">
        <v>76</v>
      </c>
      <c r="T11" s="32" t="s">
        <v>76</v>
      </c>
    </row>
    <row r="12" spans="1:20" s="63" customFormat="1" ht="15">
      <c r="A12" s="33" t="s">
        <v>78</v>
      </c>
      <c r="B12" s="34" t="s">
        <v>40</v>
      </c>
      <c r="C12" s="35" t="s">
        <v>79</v>
      </c>
      <c r="D12" s="35" t="s">
        <v>79</v>
      </c>
      <c r="E12" s="35" t="s">
        <v>79</v>
      </c>
      <c r="F12" s="35" t="s">
        <v>80</v>
      </c>
      <c r="G12" s="35" t="s">
        <v>80</v>
      </c>
      <c r="H12" s="35" t="s">
        <v>80</v>
      </c>
      <c r="I12" s="35" t="s">
        <v>80</v>
      </c>
      <c r="J12" s="35" t="s">
        <v>80</v>
      </c>
      <c r="K12" s="35" t="s">
        <v>80</v>
      </c>
      <c r="L12" s="35" t="s">
        <v>80</v>
      </c>
      <c r="M12" s="35" t="s">
        <v>80</v>
      </c>
      <c r="N12" s="35" t="s">
        <v>80</v>
      </c>
      <c r="O12" s="35" t="s">
        <v>80</v>
      </c>
      <c r="P12" s="35" t="s">
        <v>80</v>
      </c>
      <c r="Q12" s="35" t="s">
        <v>80</v>
      </c>
      <c r="R12" s="35" t="s">
        <v>80</v>
      </c>
      <c r="S12" s="35" t="s">
        <v>79</v>
      </c>
      <c r="T12" s="35" t="s">
        <v>79</v>
      </c>
    </row>
    <row r="13" spans="1:20" s="63" customFormat="1" ht="15">
      <c r="A13" s="36" t="s">
        <v>81</v>
      </c>
      <c r="B13" s="34" t="s">
        <v>40</v>
      </c>
      <c r="C13" s="35" t="s">
        <v>40</v>
      </c>
      <c r="D13" s="35" t="s">
        <v>40</v>
      </c>
      <c r="E13" s="35" t="s">
        <v>40</v>
      </c>
      <c r="F13" s="35" t="s">
        <v>40</v>
      </c>
      <c r="G13" s="35" t="s">
        <v>40</v>
      </c>
      <c r="H13" s="35" t="s">
        <v>40</v>
      </c>
      <c r="I13" s="35" t="s">
        <v>40</v>
      </c>
      <c r="J13" s="35" t="s">
        <v>40</v>
      </c>
      <c r="K13" s="35" t="s">
        <v>79</v>
      </c>
      <c r="L13" s="35" t="s">
        <v>40</v>
      </c>
      <c r="M13" s="35" t="s">
        <v>40</v>
      </c>
      <c r="N13" s="35" t="s">
        <v>40</v>
      </c>
      <c r="O13" s="35" t="s">
        <v>40</v>
      </c>
      <c r="P13" s="35" t="s">
        <v>40</v>
      </c>
      <c r="Q13" s="35" t="s">
        <v>40</v>
      </c>
      <c r="R13" s="35" t="s">
        <v>40</v>
      </c>
      <c r="S13" s="35" t="s">
        <v>40</v>
      </c>
      <c r="T13" s="35" t="s">
        <v>40</v>
      </c>
    </row>
    <row r="14" spans="1:20" s="74" customFormat="1" ht="15">
      <c r="A14" s="37" t="s">
        <v>82</v>
      </c>
      <c r="B14" s="34" t="s">
        <v>83</v>
      </c>
      <c r="C14" s="32">
        <v>0.74</v>
      </c>
      <c r="D14" s="32">
        <v>0.61</v>
      </c>
      <c r="E14" s="32">
        <v>0.51</v>
      </c>
      <c r="F14" s="32">
        <v>0.2</v>
      </c>
      <c r="G14" s="32">
        <v>0.2</v>
      </c>
      <c r="H14" s="32">
        <v>0.2</v>
      </c>
      <c r="I14" s="32">
        <v>0.2</v>
      </c>
      <c r="J14" s="32">
        <v>0.2</v>
      </c>
      <c r="K14" s="32">
        <v>0.2</v>
      </c>
      <c r="L14" s="32">
        <v>0.2</v>
      </c>
      <c r="M14" s="32">
        <v>0.2</v>
      </c>
      <c r="N14" s="32">
        <v>0.2</v>
      </c>
      <c r="O14" s="32">
        <v>0.2</v>
      </c>
      <c r="P14" s="32">
        <v>0.2</v>
      </c>
      <c r="Q14" s="32">
        <v>0.2</v>
      </c>
      <c r="R14" s="32">
        <v>0.2</v>
      </c>
      <c r="S14" s="32">
        <v>0.5</v>
      </c>
      <c r="T14" s="32">
        <v>0.5</v>
      </c>
    </row>
    <row r="15" spans="1:20" s="74" customFormat="1" ht="15">
      <c r="A15" s="37" t="s">
        <v>84</v>
      </c>
      <c r="B15" s="38" t="s">
        <v>40</v>
      </c>
      <c r="C15" s="39" t="s">
        <v>85</v>
      </c>
      <c r="D15" s="39" t="s">
        <v>85</v>
      </c>
      <c r="E15" s="39" t="s">
        <v>85</v>
      </c>
      <c r="F15" s="39" t="s">
        <v>85</v>
      </c>
      <c r="G15" s="39" t="s">
        <v>85</v>
      </c>
      <c r="H15" s="39" t="s">
        <v>85</v>
      </c>
      <c r="I15" s="39" t="s">
        <v>86</v>
      </c>
      <c r="J15" s="39" t="s">
        <v>86</v>
      </c>
      <c r="K15" s="39" t="s">
        <v>86</v>
      </c>
      <c r="L15" s="39" t="s">
        <v>85</v>
      </c>
      <c r="M15" s="39" t="s">
        <v>85</v>
      </c>
      <c r="N15" s="39" t="s">
        <v>85</v>
      </c>
      <c r="O15" s="39" t="s">
        <v>85</v>
      </c>
      <c r="P15" s="39" t="s">
        <v>85</v>
      </c>
      <c r="Q15" s="39" t="s">
        <v>86</v>
      </c>
      <c r="R15" s="39" t="s">
        <v>86</v>
      </c>
      <c r="S15" s="39" t="s">
        <v>85</v>
      </c>
      <c r="T15" s="39" t="s">
        <v>85</v>
      </c>
    </row>
    <row r="16" spans="1:20" s="63" customFormat="1" ht="15">
      <c r="A16" s="37" t="s">
        <v>87</v>
      </c>
      <c r="B16" s="40" t="s">
        <v>88</v>
      </c>
      <c r="C16" s="32">
        <v>35</v>
      </c>
      <c r="D16" s="32">
        <v>35</v>
      </c>
      <c r="E16" s="32">
        <v>35</v>
      </c>
      <c r="F16" s="32">
        <v>3</v>
      </c>
      <c r="G16" s="32">
        <v>3</v>
      </c>
      <c r="H16" s="32">
        <v>3</v>
      </c>
      <c r="I16" s="32">
        <v>8</v>
      </c>
      <c r="J16" s="32">
        <v>8</v>
      </c>
      <c r="K16" s="32">
        <v>12</v>
      </c>
      <c r="L16" s="32">
        <v>5.5</v>
      </c>
      <c r="M16" s="32">
        <v>7</v>
      </c>
      <c r="N16" s="32">
        <v>2</v>
      </c>
      <c r="O16" s="32">
        <v>2</v>
      </c>
      <c r="P16" s="32">
        <v>8</v>
      </c>
      <c r="Q16" s="32">
        <v>3</v>
      </c>
      <c r="R16" s="32">
        <v>3</v>
      </c>
      <c r="S16" s="32">
        <v>25</v>
      </c>
      <c r="T16" s="32">
        <v>25</v>
      </c>
    </row>
    <row r="17" spans="1:20" s="63" customFormat="1" ht="17.25">
      <c r="A17" s="37" t="s">
        <v>89</v>
      </c>
      <c r="B17" s="34" t="s">
        <v>90</v>
      </c>
      <c r="C17" s="41">
        <f aca="true" t="shared" si="0" ref="C17:O17">((C14/2)^2)*3.142</f>
        <v>0.43013979999999996</v>
      </c>
      <c r="D17" s="41">
        <f t="shared" si="0"/>
        <v>0.29228455</v>
      </c>
      <c r="E17" s="41">
        <f t="shared" si="0"/>
        <v>0.20430855</v>
      </c>
      <c r="F17" s="41">
        <f t="shared" si="0"/>
        <v>0.031420000000000003</v>
      </c>
      <c r="G17" s="41">
        <f t="shared" si="0"/>
        <v>0.031420000000000003</v>
      </c>
      <c r="H17" s="41">
        <f t="shared" si="0"/>
        <v>0.031420000000000003</v>
      </c>
      <c r="I17" s="41">
        <f t="shared" si="0"/>
        <v>0.031420000000000003</v>
      </c>
      <c r="J17" s="41">
        <f t="shared" si="0"/>
        <v>0.031420000000000003</v>
      </c>
      <c r="K17" s="41">
        <f t="shared" si="0"/>
        <v>0.031420000000000003</v>
      </c>
      <c r="L17" s="41">
        <f t="shared" si="0"/>
        <v>0.031420000000000003</v>
      </c>
      <c r="M17" s="41">
        <f t="shared" si="0"/>
        <v>0.031420000000000003</v>
      </c>
      <c r="N17" s="41">
        <f t="shared" si="0"/>
        <v>0.031420000000000003</v>
      </c>
      <c r="O17" s="41">
        <f t="shared" si="0"/>
        <v>0.031420000000000003</v>
      </c>
      <c r="P17" s="41">
        <f>((P14/2)^2)*3.142</f>
        <v>0.031420000000000003</v>
      </c>
      <c r="Q17" s="41">
        <f>((Q14/2)^2)*3.142</f>
        <v>0.031420000000000003</v>
      </c>
      <c r="R17" s="41">
        <f>((R14/2)^2)*3.142</f>
        <v>0.031420000000000003</v>
      </c>
      <c r="S17" s="41">
        <f>((S14/2)^2)*3.142</f>
        <v>0.196375</v>
      </c>
      <c r="T17" s="41">
        <f>((T14/2)^2)*3.142</f>
        <v>0.196375</v>
      </c>
    </row>
    <row r="18" spans="1:20" s="63" customFormat="1" ht="15">
      <c r="A18" s="37" t="s">
        <v>91</v>
      </c>
      <c r="B18" s="34" t="s">
        <v>92</v>
      </c>
      <c r="C18" s="42">
        <v>210</v>
      </c>
      <c r="D18" s="42">
        <v>198</v>
      </c>
      <c r="E18" s="42">
        <v>214</v>
      </c>
      <c r="F18" s="42">
        <v>180</v>
      </c>
      <c r="G18" s="42">
        <v>180</v>
      </c>
      <c r="H18" s="42">
        <v>180</v>
      </c>
      <c r="I18" s="42">
        <v>462</v>
      </c>
      <c r="J18" s="42">
        <v>462</v>
      </c>
      <c r="K18" s="42">
        <v>462</v>
      </c>
      <c r="L18" s="42">
        <v>463</v>
      </c>
      <c r="M18" s="42">
        <v>462</v>
      </c>
      <c r="N18" s="42">
        <v>463</v>
      </c>
      <c r="O18" s="42">
        <v>463</v>
      </c>
      <c r="P18" s="39">
        <v>462</v>
      </c>
      <c r="Q18" s="42">
        <v>463</v>
      </c>
      <c r="R18" s="42">
        <v>463</v>
      </c>
      <c r="S18" s="39">
        <v>100</v>
      </c>
      <c r="T18" s="39">
        <v>100</v>
      </c>
    </row>
    <row r="19" spans="1:20" s="63" customFormat="1" ht="15">
      <c r="A19" s="43" t="s">
        <v>93</v>
      </c>
      <c r="B19" s="34" t="s">
        <v>94</v>
      </c>
      <c r="C19" s="44">
        <f>C20/C17</f>
        <v>14.990604346669516</v>
      </c>
      <c r="D19" s="44">
        <f>D20/D17</f>
        <v>14.99014877416165</v>
      </c>
      <c r="E19" s="44">
        <f>E20/E17</f>
        <v>14.990942756814523</v>
      </c>
      <c r="F19" s="44">
        <v>15</v>
      </c>
      <c r="G19" s="44">
        <v>15</v>
      </c>
      <c r="H19" s="44">
        <v>15</v>
      </c>
      <c r="I19" s="44">
        <v>0.1</v>
      </c>
      <c r="J19" s="44">
        <v>0.1</v>
      </c>
      <c r="K19" s="44">
        <v>0.1</v>
      </c>
      <c r="L19" s="44">
        <f>L20/L17</f>
        <v>107.5500765108083</v>
      </c>
      <c r="M19" s="44">
        <f>M20/M17</f>
        <v>91.34388528395576</v>
      </c>
      <c r="N19" s="44">
        <f aca="true" t="shared" si="1" ref="N19:T19">N20/N17</f>
        <v>94.26659207905564</v>
      </c>
      <c r="O19" s="44">
        <f t="shared" si="1"/>
        <v>94.26659207905564</v>
      </c>
      <c r="P19" s="44">
        <f t="shared" si="1"/>
        <v>78.8001827273562</v>
      </c>
      <c r="Q19" s="44">
        <v>0.1</v>
      </c>
      <c r="R19" s="44">
        <v>0.1</v>
      </c>
      <c r="S19" s="44">
        <f t="shared" si="1"/>
        <v>16.295353278166775</v>
      </c>
      <c r="T19" s="44">
        <f t="shared" si="1"/>
        <v>16.295353278166775</v>
      </c>
    </row>
    <row r="20" spans="1:20" s="63" customFormat="1" ht="15">
      <c r="A20" s="43" t="s">
        <v>95</v>
      </c>
      <c r="B20" s="34" t="s">
        <v>96</v>
      </c>
      <c r="C20" s="44">
        <f>C22/(60*60)</f>
        <v>6.448055555555555</v>
      </c>
      <c r="D20" s="44">
        <f>D22/(60*60)</f>
        <v>4.381388888888889</v>
      </c>
      <c r="E20" s="44">
        <f>E22/(60*60)</f>
        <v>3.062777777777778</v>
      </c>
      <c r="F20" s="44">
        <f>F19*F17</f>
        <v>0.47130000000000005</v>
      </c>
      <c r="G20" s="44">
        <f>G19*G17</f>
        <v>0.47130000000000005</v>
      </c>
      <c r="H20" s="44">
        <f>H19*H17</f>
        <v>0.47130000000000005</v>
      </c>
      <c r="I20" s="41">
        <f aca="true" t="shared" si="2" ref="I20:R20">I22/3600</f>
        <v>2.87002487562189</v>
      </c>
      <c r="J20" s="41">
        <f t="shared" si="2"/>
        <v>2.87002487562189</v>
      </c>
      <c r="K20" s="41">
        <f t="shared" si="2"/>
        <v>1.3541666666666667</v>
      </c>
      <c r="L20" s="41">
        <f t="shared" si="2"/>
        <v>3.379223403969597</v>
      </c>
      <c r="M20" s="41">
        <f t="shared" si="2"/>
        <v>2.87002487562189</v>
      </c>
      <c r="N20" s="41">
        <f t="shared" si="2"/>
        <v>2.9618563231239285</v>
      </c>
      <c r="O20" s="41">
        <f t="shared" si="2"/>
        <v>2.9618563231239285</v>
      </c>
      <c r="P20" s="41">
        <f t="shared" si="2"/>
        <v>2.4759017412935322</v>
      </c>
      <c r="Q20" s="41">
        <f t="shared" si="2"/>
        <v>4.340388007054673</v>
      </c>
      <c r="R20" s="41">
        <f t="shared" si="2"/>
        <v>4.340388007054673</v>
      </c>
      <c r="S20" s="44">
        <v>3.2</v>
      </c>
      <c r="T20" s="44">
        <v>3.2</v>
      </c>
    </row>
    <row r="21" spans="1:20" s="63" customFormat="1" ht="15">
      <c r="A21" s="45" t="s">
        <v>95</v>
      </c>
      <c r="B21" s="34" t="s">
        <v>97</v>
      </c>
      <c r="C21" s="44">
        <f>C22/60</f>
        <v>386.8833333333333</v>
      </c>
      <c r="D21" s="44">
        <f>D22/60</f>
        <v>262.8833333333333</v>
      </c>
      <c r="E21" s="44">
        <f>E22/60</f>
        <v>183.76666666666668</v>
      </c>
      <c r="F21" s="44">
        <f aca="true" t="shared" si="3" ref="F21:H22">F20*60</f>
        <v>28.278000000000002</v>
      </c>
      <c r="G21" s="44">
        <f t="shared" si="3"/>
        <v>28.278000000000002</v>
      </c>
      <c r="H21" s="44">
        <f t="shared" si="3"/>
        <v>28.278000000000002</v>
      </c>
      <c r="I21" s="44">
        <f aca="true" t="shared" si="4" ref="I21:R21">I22/60</f>
        <v>172.20149253731338</v>
      </c>
      <c r="J21" s="44">
        <f t="shared" si="4"/>
        <v>172.20149253731338</v>
      </c>
      <c r="K21" s="44">
        <f t="shared" si="4"/>
        <v>81.25</v>
      </c>
      <c r="L21" s="44">
        <f t="shared" si="4"/>
        <v>202.75340423817582</v>
      </c>
      <c r="M21" s="44">
        <f t="shared" si="4"/>
        <v>172.20149253731338</v>
      </c>
      <c r="N21" s="44">
        <f t="shared" si="4"/>
        <v>177.7113793874357</v>
      </c>
      <c r="O21" s="44">
        <f t="shared" si="4"/>
        <v>177.7113793874357</v>
      </c>
      <c r="P21" s="44">
        <f t="shared" si="4"/>
        <v>148.55410447761193</v>
      </c>
      <c r="Q21" s="44">
        <f t="shared" si="4"/>
        <v>260.4232804232804</v>
      </c>
      <c r="R21" s="44">
        <f t="shared" si="4"/>
        <v>260.4232804232804</v>
      </c>
      <c r="S21" s="44">
        <f>S20*60</f>
        <v>192</v>
      </c>
      <c r="T21" s="44">
        <f>T20*60</f>
        <v>192</v>
      </c>
    </row>
    <row r="22" spans="1:20" s="63" customFormat="1" ht="15">
      <c r="A22" s="45" t="s">
        <v>95</v>
      </c>
      <c r="B22" s="40" t="s">
        <v>98</v>
      </c>
      <c r="C22" s="35">
        <v>23213</v>
      </c>
      <c r="D22" s="35">
        <v>15773</v>
      </c>
      <c r="E22" s="35">
        <v>11026</v>
      </c>
      <c r="F22" s="44">
        <f t="shared" si="3"/>
        <v>1696.68</v>
      </c>
      <c r="G22" s="35">
        <f t="shared" si="3"/>
        <v>1696.68</v>
      </c>
      <c r="H22" s="35">
        <f t="shared" si="3"/>
        <v>1696.68</v>
      </c>
      <c r="I22" s="42">
        <f aca="true" t="shared" si="5" ref="I22:R22">(I24*60)/I26</f>
        <v>10332.089552238804</v>
      </c>
      <c r="J22" s="42">
        <f t="shared" si="5"/>
        <v>10332.089552238804</v>
      </c>
      <c r="K22" s="42">
        <f t="shared" si="5"/>
        <v>4875</v>
      </c>
      <c r="L22" s="42">
        <f t="shared" si="5"/>
        <v>12165.20425429055</v>
      </c>
      <c r="M22" s="42">
        <f t="shared" si="5"/>
        <v>10332.089552238804</v>
      </c>
      <c r="N22" s="42">
        <f t="shared" si="5"/>
        <v>10662.682763246143</v>
      </c>
      <c r="O22" s="42">
        <f t="shared" si="5"/>
        <v>10662.682763246143</v>
      </c>
      <c r="P22" s="42">
        <f t="shared" si="5"/>
        <v>8913.246268656716</v>
      </c>
      <c r="Q22" s="42">
        <f t="shared" si="5"/>
        <v>15625.396825396825</v>
      </c>
      <c r="R22" s="42">
        <f t="shared" si="5"/>
        <v>15625.396825396825</v>
      </c>
      <c r="S22" s="35"/>
      <c r="T22" s="35"/>
    </row>
    <row r="23" spans="1:20" s="63" customFormat="1" ht="15">
      <c r="A23" s="45" t="s">
        <v>99</v>
      </c>
      <c r="B23" s="34" t="s">
        <v>100</v>
      </c>
      <c r="C23" s="41">
        <f aca="true" t="shared" si="6" ref="C23:K23">C20*273/(273+C18)</f>
        <v>3.6445531400966185</v>
      </c>
      <c r="D23" s="41">
        <f t="shared" si="6"/>
        <v>2.5395311394196742</v>
      </c>
      <c r="E23" s="41">
        <f t="shared" si="6"/>
        <v>1.7169164955509923</v>
      </c>
      <c r="F23" s="41">
        <f t="shared" si="6"/>
        <v>0.2840284768211921</v>
      </c>
      <c r="G23" s="41">
        <f t="shared" si="6"/>
        <v>0.2840284768211921</v>
      </c>
      <c r="H23" s="41">
        <f t="shared" si="6"/>
        <v>0.2840284768211921</v>
      </c>
      <c r="I23" s="41">
        <f t="shared" si="6"/>
        <v>1.066009239516702</v>
      </c>
      <c r="J23" s="41">
        <f t="shared" si="6"/>
        <v>1.066009239516702</v>
      </c>
      <c r="K23" s="41">
        <f t="shared" si="6"/>
        <v>0.5029761904761905</v>
      </c>
      <c r="L23" s="41">
        <f aca="true" t="shared" si="7" ref="L23:R23">L20*273/(273+L18)</f>
        <v>1.2534347680485054</v>
      </c>
      <c r="M23" s="41">
        <f t="shared" si="7"/>
        <v>1.066009239516702</v>
      </c>
      <c r="N23" s="41">
        <f t="shared" si="7"/>
        <v>1.0986233372456964</v>
      </c>
      <c r="O23" s="41">
        <f t="shared" si="7"/>
        <v>1.0986233372456964</v>
      </c>
      <c r="P23" s="41">
        <f t="shared" si="7"/>
        <v>0.9196206467661691</v>
      </c>
      <c r="Q23" s="41">
        <f t="shared" si="7"/>
        <v>1.6099537037037037</v>
      </c>
      <c r="R23" s="41">
        <f t="shared" si="7"/>
        <v>1.6099537037037037</v>
      </c>
      <c r="S23" s="41">
        <v>2.25</v>
      </c>
      <c r="T23" s="41">
        <v>2.25</v>
      </c>
    </row>
    <row r="24" spans="1:20" s="63" customFormat="1" ht="15">
      <c r="A24" s="45" t="s">
        <v>101</v>
      </c>
      <c r="B24" s="40" t="s">
        <v>102</v>
      </c>
      <c r="C24" s="41" t="s">
        <v>40</v>
      </c>
      <c r="D24" s="41" t="s">
        <v>40</v>
      </c>
      <c r="E24" s="41" t="s">
        <v>40</v>
      </c>
      <c r="F24" s="41" t="s">
        <v>40</v>
      </c>
      <c r="G24" s="41" t="s">
        <v>40</v>
      </c>
      <c r="H24" s="41" t="s">
        <v>40</v>
      </c>
      <c r="I24" s="41">
        <f>$K$24*1136/536</f>
        <v>82.65671641791045</v>
      </c>
      <c r="J24" s="41">
        <f>$K$24*1136/536</f>
        <v>82.65671641791045</v>
      </c>
      <c r="K24" s="42">
        <v>39</v>
      </c>
      <c r="L24" s="44">
        <f>L25/60</f>
        <v>97.1894035532995</v>
      </c>
      <c r="M24" s="41">
        <f>J24</f>
        <v>82.65671641791045</v>
      </c>
      <c r="N24" s="44">
        <f>N25/60</f>
        <v>85.18556338028169</v>
      </c>
      <c r="O24" s="44">
        <f>O25/60</f>
        <v>85.18556338028169</v>
      </c>
      <c r="P24" s="41">
        <f>K24*980/536</f>
        <v>71.30597014925372</v>
      </c>
      <c r="Q24" s="44">
        <f>Q25/60</f>
        <v>124.83333333333333</v>
      </c>
      <c r="R24" s="44">
        <f>R25/60</f>
        <v>124.83333333333333</v>
      </c>
      <c r="S24" s="41" t="s">
        <v>40</v>
      </c>
      <c r="T24" s="46" t="s">
        <v>40</v>
      </c>
    </row>
    <row r="25" spans="1:20" s="63" customFormat="1" ht="15">
      <c r="A25" s="45" t="s">
        <v>101</v>
      </c>
      <c r="B25" s="40" t="s">
        <v>103</v>
      </c>
      <c r="C25" s="41" t="s">
        <v>40</v>
      </c>
      <c r="D25" s="41" t="s">
        <v>40</v>
      </c>
      <c r="E25" s="41" t="s">
        <v>40</v>
      </c>
      <c r="F25" s="41" t="s">
        <v>40</v>
      </c>
      <c r="G25" s="41" t="s">
        <v>40</v>
      </c>
      <c r="H25" s="41" t="s">
        <v>40</v>
      </c>
      <c r="I25" s="42">
        <f>I24*60</f>
        <v>4959.4029850746265</v>
      </c>
      <c r="J25" s="42">
        <f>J24*60</f>
        <v>4959.4029850746265</v>
      </c>
      <c r="K25" s="42">
        <f>K24*60</f>
        <v>2340</v>
      </c>
      <c r="L25" s="41">
        <f>Q25*1227/1576</f>
        <v>5831.36421319797</v>
      </c>
      <c r="M25" s="42">
        <f>J25</f>
        <v>4959.4029850746265</v>
      </c>
      <c r="N25" s="41">
        <f>$Q$25*969/1420</f>
        <v>5111.133802816901</v>
      </c>
      <c r="O25" s="41">
        <f>$Q$25*969/1420</f>
        <v>5111.133802816901</v>
      </c>
      <c r="P25" s="42">
        <f>P24*60</f>
        <v>4278.358208955224</v>
      </c>
      <c r="Q25" s="42">
        <v>7490</v>
      </c>
      <c r="R25" s="42">
        <v>7490</v>
      </c>
      <c r="S25" s="41" t="s">
        <v>40</v>
      </c>
      <c r="T25" s="46" t="s">
        <v>40</v>
      </c>
    </row>
    <row r="26" spans="1:20" s="63" customFormat="1" ht="15">
      <c r="A26" s="47" t="s">
        <v>104</v>
      </c>
      <c r="B26" s="40" t="s">
        <v>105</v>
      </c>
      <c r="C26" s="41" t="s">
        <v>40</v>
      </c>
      <c r="D26" s="41" t="s">
        <v>40</v>
      </c>
      <c r="E26" s="41" t="s">
        <v>40</v>
      </c>
      <c r="F26" s="41" t="s">
        <v>40</v>
      </c>
      <c r="G26" s="41" t="s">
        <v>40</v>
      </c>
      <c r="H26" s="41" t="s">
        <v>40</v>
      </c>
      <c r="I26" s="41">
        <f>1.225*288/(273+I18)</f>
        <v>0.48000000000000004</v>
      </c>
      <c r="J26" s="41">
        <f>1.225*288/(273+J18)</f>
        <v>0.48000000000000004</v>
      </c>
      <c r="K26" s="41">
        <f>1.225*288/(273+K18)</f>
        <v>0.48000000000000004</v>
      </c>
      <c r="L26" s="41">
        <f>1.225*288/(273+L18)</f>
        <v>0.47934782608695653</v>
      </c>
      <c r="M26" s="41">
        <f>J26</f>
        <v>0.48000000000000004</v>
      </c>
      <c r="N26" s="41">
        <f>1.225*288/(273+N18)</f>
        <v>0.47934782608695653</v>
      </c>
      <c r="O26" s="41">
        <f>1.225*288/(273+O18)</f>
        <v>0.47934782608695653</v>
      </c>
      <c r="P26" s="41">
        <f>1.225*288/(273+P18)</f>
        <v>0.48000000000000004</v>
      </c>
      <c r="Q26" s="41">
        <f>1.225*288/(273+Q18)</f>
        <v>0.47934782608695653</v>
      </c>
      <c r="R26" s="41">
        <f>1.225*288/(273+R18)</f>
        <v>0.47934782608695653</v>
      </c>
      <c r="S26" s="41" t="s">
        <v>40</v>
      </c>
      <c r="T26" s="41" t="s">
        <v>40</v>
      </c>
    </row>
    <row r="27" spans="1:20" s="75" customFormat="1" ht="15">
      <c r="A27" s="47" t="s">
        <v>106</v>
      </c>
      <c r="B27" s="34" t="s">
        <v>107</v>
      </c>
      <c r="C27" s="42">
        <v>10</v>
      </c>
      <c r="D27" s="42">
        <v>10</v>
      </c>
      <c r="E27" s="42">
        <v>10</v>
      </c>
      <c r="F27" s="42">
        <v>10</v>
      </c>
      <c r="G27" s="42">
        <v>10</v>
      </c>
      <c r="H27" s="42">
        <v>10</v>
      </c>
      <c r="I27" s="42">
        <v>10</v>
      </c>
      <c r="J27" s="42">
        <v>10</v>
      </c>
      <c r="K27" s="42">
        <v>10</v>
      </c>
      <c r="L27" s="42">
        <v>0</v>
      </c>
      <c r="M27" s="42">
        <v>10</v>
      </c>
      <c r="N27" s="42">
        <v>10</v>
      </c>
      <c r="O27" s="42">
        <v>10</v>
      </c>
      <c r="P27" s="42">
        <v>10</v>
      </c>
      <c r="Q27" s="42">
        <v>0</v>
      </c>
      <c r="R27" s="42">
        <v>0</v>
      </c>
      <c r="S27" s="42">
        <v>0</v>
      </c>
      <c r="T27" s="42">
        <v>0</v>
      </c>
    </row>
    <row r="28" spans="1:20" s="63" customFormat="1" ht="15">
      <c r="A28" s="45" t="s">
        <v>108</v>
      </c>
      <c r="B28" s="34" t="s">
        <v>100</v>
      </c>
      <c r="C28" s="41">
        <f aca="true" t="shared" si="8" ref="C28:O28">C23-(C27*C23/100)</f>
        <v>3.2800978260869567</v>
      </c>
      <c r="D28" s="41">
        <f t="shared" si="8"/>
        <v>2.2855780254777067</v>
      </c>
      <c r="E28" s="41">
        <f t="shared" si="8"/>
        <v>1.545224845995893</v>
      </c>
      <c r="F28" s="41">
        <f t="shared" si="8"/>
        <v>0.2556256291390729</v>
      </c>
      <c r="G28" s="41">
        <f t="shared" si="8"/>
        <v>0.2556256291390729</v>
      </c>
      <c r="H28" s="41">
        <f t="shared" si="8"/>
        <v>0.2556256291390729</v>
      </c>
      <c r="I28" s="41">
        <f t="shared" si="8"/>
        <v>0.9594083155650318</v>
      </c>
      <c r="J28" s="41">
        <f t="shared" si="8"/>
        <v>0.9594083155650318</v>
      </c>
      <c r="K28" s="41">
        <f t="shared" si="8"/>
        <v>0.45267857142857143</v>
      </c>
      <c r="L28" s="41">
        <f t="shared" si="8"/>
        <v>1.2534347680485054</v>
      </c>
      <c r="M28" s="41">
        <f t="shared" si="8"/>
        <v>0.9594083155650318</v>
      </c>
      <c r="N28" s="41">
        <f t="shared" si="8"/>
        <v>0.9887610035211267</v>
      </c>
      <c r="O28" s="41">
        <f t="shared" si="8"/>
        <v>0.9887610035211267</v>
      </c>
      <c r="P28" s="41">
        <f>P23-(P27*P23/100)</f>
        <v>0.8276585820895521</v>
      </c>
      <c r="Q28" s="41"/>
      <c r="R28" s="41"/>
      <c r="S28" s="41">
        <f>S23-(S27*S23/100)</f>
        <v>2.25</v>
      </c>
      <c r="T28" s="41">
        <f>T23-(T27*T23/100)</f>
        <v>2.25</v>
      </c>
    </row>
    <row r="29" spans="1:20" s="63" customFormat="1" ht="15">
      <c r="A29" s="45" t="s">
        <v>109</v>
      </c>
      <c r="B29" s="34" t="s">
        <v>107</v>
      </c>
      <c r="C29" s="42">
        <v>5</v>
      </c>
      <c r="D29" s="42">
        <v>5</v>
      </c>
      <c r="E29" s="42">
        <v>5</v>
      </c>
      <c r="F29" s="42">
        <v>5</v>
      </c>
      <c r="G29" s="42">
        <v>5</v>
      </c>
      <c r="H29" s="42">
        <v>5</v>
      </c>
      <c r="I29" s="42">
        <v>10</v>
      </c>
      <c r="J29" s="42">
        <v>10</v>
      </c>
      <c r="K29" s="42">
        <v>10</v>
      </c>
      <c r="L29" s="42">
        <v>10</v>
      </c>
      <c r="M29" s="42">
        <v>10</v>
      </c>
      <c r="N29" s="42">
        <v>10</v>
      </c>
      <c r="O29" s="42">
        <v>10</v>
      </c>
      <c r="P29" s="42">
        <v>10</v>
      </c>
      <c r="Q29" s="42"/>
      <c r="R29" s="42"/>
      <c r="S29" s="42">
        <v>10</v>
      </c>
      <c r="T29" s="42">
        <v>10</v>
      </c>
    </row>
    <row r="30" spans="1:20" s="63" customFormat="1" ht="15">
      <c r="A30" s="45" t="s">
        <v>110</v>
      </c>
      <c r="B30" s="34" t="s">
        <v>107</v>
      </c>
      <c r="C30" s="42">
        <v>5</v>
      </c>
      <c r="D30" s="42">
        <v>5</v>
      </c>
      <c r="E30" s="42">
        <v>5</v>
      </c>
      <c r="F30" s="42">
        <v>5</v>
      </c>
      <c r="G30" s="42">
        <v>5</v>
      </c>
      <c r="H30" s="42">
        <v>5</v>
      </c>
      <c r="I30" s="42">
        <v>10</v>
      </c>
      <c r="J30" s="42">
        <v>10</v>
      </c>
      <c r="K30" s="42">
        <v>10</v>
      </c>
      <c r="L30" s="42">
        <v>10</v>
      </c>
      <c r="M30" s="42">
        <v>10</v>
      </c>
      <c r="N30" s="42">
        <f>N29*N23/N28</f>
        <v>11.11111111111111</v>
      </c>
      <c r="O30" s="42">
        <f>O29*O23/O28</f>
        <v>11.11111111111111</v>
      </c>
      <c r="P30" s="42">
        <f>P29*P23/P28</f>
        <v>11.111111111111112</v>
      </c>
      <c r="Q30" s="42"/>
      <c r="R30" s="42"/>
      <c r="S30" s="42">
        <v>5</v>
      </c>
      <c r="T30" s="42">
        <v>5</v>
      </c>
    </row>
    <row r="31" spans="1:20" s="63" customFormat="1" ht="15">
      <c r="A31" s="45" t="s">
        <v>111</v>
      </c>
      <c r="B31" s="34" t="s">
        <v>107</v>
      </c>
      <c r="C31" s="42">
        <v>3</v>
      </c>
      <c r="D31" s="42">
        <v>3</v>
      </c>
      <c r="E31" s="42">
        <v>3</v>
      </c>
      <c r="F31" s="42">
        <v>3</v>
      </c>
      <c r="G31" s="42">
        <v>3</v>
      </c>
      <c r="H31" s="42">
        <v>3</v>
      </c>
      <c r="I31" s="42">
        <v>15</v>
      </c>
      <c r="J31" s="42">
        <v>15</v>
      </c>
      <c r="K31" s="42">
        <v>15</v>
      </c>
      <c r="L31" s="42">
        <v>15</v>
      </c>
      <c r="M31" s="42">
        <v>15</v>
      </c>
      <c r="N31" s="42">
        <v>15</v>
      </c>
      <c r="O31" s="42">
        <v>15</v>
      </c>
      <c r="P31" s="42">
        <v>15</v>
      </c>
      <c r="Q31" s="42">
        <v>15</v>
      </c>
      <c r="R31" s="42">
        <v>15</v>
      </c>
      <c r="S31" s="42">
        <v>15</v>
      </c>
      <c r="T31" s="42">
        <v>15</v>
      </c>
    </row>
    <row r="32" spans="1:20" s="63" customFormat="1" ht="15">
      <c r="A32" s="45" t="s">
        <v>112</v>
      </c>
      <c r="B32" s="34" t="s">
        <v>100</v>
      </c>
      <c r="C32" s="41">
        <f>C28*((20.9-C30)/(20.9-C31))</f>
        <v>2.913606448870537</v>
      </c>
      <c r="D32" s="41">
        <f>D28*((20.9-D30)/(20.9-D31))</f>
        <v>2.0302061790556167</v>
      </c>
      <c r="E32" s="41">
        <f>E28*((20.9-E30)/(20.9-E31))</f>
        <v>1.372574025214229</v>
      </c>
      <c r="F32" s="41">
        <f>F28*((20.9-F30)/(20.9-F31))</f>
        <v>0.22706410633023794</v>
      </c>
      <c r="G32" s="41">
        <f aca="true" t="shared" si="9" ref="G32:O32">G28*((20.9-G30)/(20.9-G31))</f>
        <v>0.22706410633023794</v>
      </c>
      <c r="H32" s="41">
        <f t="shared" si="9"/>
        <v>0.22706410633023794</v>
      </c>
      <c r="I32" s="41">
        <f t="shared" si="9"/>
        <v>1.772466210111669</v>
      </c>
      <c r="J32" s="41">
        <f t="shared" si="9"/>
        <v>1.772466210111669</v>
      </c>
      <c r="K32" s="41">
        <f t="shared" si="9"/>
        <v>0.8363044794188863</v>
      </c>
      <c r="L32" s="41">
        <f t="shared" si="9"/>
        <v>2.3156676223269</v>
      </c>
      <c r="M32" s="41">
        <f t="shared" si="9"/>
        <v>1.772466210111669</v>
      </c>
      <c r="N32" s="41">
        <f t="shared" si="9"/>
        <v>1.6404867120567095</v>
      </c>
      <c r="O32" s="41">
        <f t="shared" si="9"/>
        <v>1.6404867120567095</v>
      </c>
      <c r="P32" s="41">
        <f>P28*((20.9-P30)/(20.9-P31))</f>
        <v>1.3731962538999913</v>
      </c>
      <c r="Q32" s="41">
        <f>Q47*1000/Q33</f>
        <v>2.933333333333333</v>
      </c>
      <c r="R32" s="41">
        <f>R47*1000/R33</f>
        <v>2.933333333333333</v>
      </c>
      <c r="S32" s="41">
        <f>S28*((20.9-S30)/(20.9-S31))</f>
        <v>6.063559322033899</v>
      </c>
      <c r="T32" s="41">
        <f>T28*((20.9-T30)/(20.9-T31))</f>
        <v>6.063559322033899</v>
      </c>
    </row>
    <row r="33" spans="1:20" s="63" customFormat="1" ht="15">
      <c r="A33" s="97" t="s">
        <v>113</v>
      </c>
      <c r="B33" s="97" t="s">
        <v>114</v>
      </c>
      <c r="C33" s="98">
        <f>C47*1000/C32</f>
        <v>326.05638979425953</v>
      </c>
      <c r="D33" s="98">
        <f aca="true" t="shared" si="10" ref="D33:T33">D47*1000/D32</f>
        <v>280.7596616936437</v>
      </c>
      <c r="E33" s="98">
        <f t="shared" si="10"/>
        <v>342.422333051686</v>
      </c>
      <c r="F33" s="98">
        <f t="shared" si="10"/>
        <v>281.4465408805031</v>
      </c>
      <c r="G33" s="98">
        <f t="shared" si="10"/>
        <v>281.4465408805031</v>
      </c>
      <c r="H33" s="98">
        <f t="shared" si="10"/>
        <v>281.4465408805031</v>
      </c>
      <c r="I33" s="98">
        <f t="shared" si="10"/>
        <v>796.4420752357973</v>
      </c>
      <c r="J33" s="98">
        <f t="shared" si="10"/>
        <v>796.4420752357973</v>
      </c>
      <c r="K33" s="98">
        <f t="shared" si="10"/>
        <v>874.8807218814276</v>
      </c>
      <c r="L33" s="98">
        <f t="shared" si="10"/>
        <v>1479.3291078294935</v>
      </c>
      <c r="M33" s="98">
        <f t="shared" si="10"/>
        <v>796.4420752357973</v>
      </c>
      <c r="N33" s="98">
        <f t="shared" si="10"/>
        <v>1830.2709733645268</v>
      </c>
      <c r="O33" s="98">
        <f t="shared" si="10"/>
        <v>1830.2709733645268</v>
      </c>
      <c r="P33" s="98">
        <f t="shared" si="10"/>
        <v>887.2244807493216</v>
      </c>
      <c r="Q33" s="98">
        <v>1500</v>
      </c>
      <c r="R33" s="98">
        <v>1500</v>
      </c>
      <c r="S33" s="98">
        <f t="shared" si="10"/>
        <v>186.3591893780573</v>
      </c>
      <c r="T33" s="98">
        <f t="shared" si="10"/>
        <v>186.3591893780573</v>
      </c>
    </row>
    <row r="34" spans="1:20" s="63" customFormat="1" ht="15">
      <c r="A34" s="27" t="s">
        <v>115</v>
      </c>
      <c r="B34" s="28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s="63" customFormat="1" ht="15">
      <c r="A35" s="40" t="s">
        <v>116</v>
      </c>
      <c r="B35" s="40" t="s">
        <v>40</v>
      </c>
      <c r="C35" s="104" t="s">
        <v>117</v>
      </c>
      <c r="D35" s="105"/>
      <c r="E35" s="106"/>
      <c r="F35" s="101" t="s">
        <v>118</v>
      </c>
      <c r="G35" s="101" t="s">
        <v>118</v>
      </c>
      <c r="H35" s="101" t="s">
        <v>118</v>
      </c>
      <c r="I35" s="100" t="s">
        <v>40</v>
      </c>
      <c r="J35" s="50" t="s">
        <v>40</v>
      </c>
      <c r="K35" s="50" t="s">
        <v>40</v>
      </c>
      <c r="L35" s="50" t="s">
        <v>40</v>
      </c>
      <c r="M35" s="50" t="s">
        <v>40</v>
      </c>
      <c r="N35" s="50" t="s">
        <v>40</v>
      </c>
      <c r="O35" s="50" t="s">
        <v>40</v>
      </c>
      <c r="P35" s="50" t="s">
        <v>40</v>
      </c>
      <c r="Q35" s="50" t="s">
        <v>40</v>
      </c>
      <c r="R35" s="99" t="s">
        <v>40</v>
      </c>
      <c r="S35" s="102" t="s">
        <v>117</v>
      </c>
      <c r="T35" s="103"/>
    </row>
    <row r="36" spans="1:20" s="63" customFormat="1" ht="15">
      <c r="A36" s="40" t="s">
        <v>119</v>
      </c>
      <c r="B36" s="40" t="s">
        <v>40</v>
      </c>
      <c r="C36" s="51" t="s">
        <v>120</v>
      </c>
      <c r="D36" s="51" t="s">
        <v>120</v>
      </c>
      <c r="E36" s="51" t="s">
        <v>120</v>
      </c>
      <c r="F36" s="51" t="s">
        <v>120</v>
      </c>
      <c r="G36" s="51" t="s">
        <v>120</v>
      </c>
      <c r="H36" s="51" t="s">
        <v>120</v>
      </c>
      <c r="I36" s="50" t="s">
        <v>40</v>
      </c>
      <c r="J36" s="50" t="s">
        <v>40</v>
      </c>
      <c r="K36" s="50" t="s">
        <v>40</v>
      </c>
      <c r="L36" s="50" t="s">
        <v>40</v>
      </c>
      <c r="M36" s="50" t="s">
        <v>40</v>
      </c>
      <c r="N36" s="50" t="s">
        <v>40</v>
      </c>
      <c r="O36" s="50" t="s">
        <v>40</v>
      </c>
      <c r="P36" s="50" t="s">
        <v>40</v>
      </c>
      <c r="Q36" s="50" t="s">
        <v>40</v>
      </c>
      <c r="R36" s="50" t="s">
        <v>40</v>
      </c>
      <c r="S36" s="52" t="s">
        <v>120</v>
      </c>
      <c r="T36" s="52" t="s">
        <v>120</v>
      </c>
    </row>
    <row r="37" spans="1:21" s="63" customFormat="1" ht="15">
      <c r="A37" s="40" t="s">
        <v>121</v>
      </c>
      <c r="B37" s="40" t="s">
        <v>40</v>
      </c>
      <c r="C37" s="51">
        <v>8760</v>
      </c>
      <c r="D37" s="51">
        <v>8760</v>
      </c>
      <c r="E37" s="51">
        <v>8760</v>
      </c>
      <c r="F37" s="51">
        <v>8760</v>
      </c>
      <c r="G37" s="51">
        <v>8760</v>
      </c>
      <c r="H37" s="51">
        <v>8760</v>
      </c>
      <c r="I37" s="50" t="s">
        <v>40</v>
      </c>
      <c r="J37" s="50" t="s">
        <v>40</v>
      </c>
      <c r="K37" s="50" t="s">
        <v>40</v>
      </c>
      <c r="L37" s="50" t="s">
        <v>40</v>
      </c>
      <c r="M37" s="50" t="s">
        <v>40</v>
      </c>
      <c r="N37" s="50" t="s">
        <v>40</v>
      </c>
      <c r="O37" s="50" t="s">
        <v>40</v>
      </c>
      <c r="P37" s="50" t="s">
        <v>40</v>
      </c>
      <c r="Q37" s="50" t="s">
        <v>40</v>
      </c>
      <c r="R37" s="50" t="s">
        <v>40</v>
      </c>
      <c r="S37" s="52">
        <v>8760</v>
      </c>
      <c r="T37" s="52">
        <v>8760</v>
      </c>
      <c r="U37" s="76"/>
    </row>
    <row r="38" spans="1:20" s="63" customFormat="1" ht="15">
      <c r="A38" s="48"/>
      <c r="B38" s="4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53"/>
      <c r="Q38" s="53"/>
      <c r="R38" s="53"/>
      <c r="S38" s="53"/>
      <c r="T38" s="53"/>
    </row>
    <row r="39" spans="1:20" s="63" customFormat="1" ht="15">
      <c r="A39" s="27" t="s">
        <v>122</v>
      </c>
      <c r="B39" s="28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1:20" s="63" customFormat="1" ht="15">
      <c r="A40" s="40" t="s">
        <v>123</v>
      </c>
      <c r="B40" s="54" t="s">
        <v>124</v>
      </c>
      <c r="C40" s="50" t="s">
        <v>40</v>
      </c>
      <c r="D40" s="50" t="s">
        <v>40</v>
      </c>
      <c r="E40" s="50" t="s">
        <v>40</v>
      </c>
      <c r="F40" s="50" t="s">
        <v>40</v>
      </c>
      <c r="G40" s="50" t="s">
        <v>40</v>
      </c>
      <c r="H40" s="50" t="s">
        <v>40</v>
      </c>
      <c r="I40" s="51" t="s">
        <v>125</v>
      </c>
      <c r="J40" s="51" t="s">
        <v>125</v>
      </c>
      <c r="K40" s="51" t="s">
        <v>125</v>
      </c>
      <c r="L40" s="51" t="s">
        <v>125</v>
      </c>
      <c r="M40" s="51" t="s">
        <v>125</v>
      </c>
      <c r="N40" s="51" t="s">
        <v>125</v>
      </c>
      <c r="O40" s="51" t="s">
        <v>125</v>
      </c>
      <c r="P40" s="51" t="s">
        <v>125</v>
      </c>
      <c r="Q40" s="51" t="s">
        <v>125</v>
      </c>
      <c r="R40" s="51" t="s">
        <v>125</v>
      </c>
      <c r="S40" s="55" t="s">
        <v>40</v>
      </c>
      <c r="T40" s="55" t="s">
        <v>40</v>
      </c>
    </row>
    <row r="41" spans="1:20" s="63" customFormat="1" ht="15">
      <c r="A41" s="40" t="s">
        <v>126</v>
      </c>
      <c r="B41" s="54" t="s">
        <v>40</v>
      </c>
      <c r="C41" s="50" t="s">
        <v>40</v>
      </c>
      <c r="D41" s="50" t="s">
        <v>40</v>
      </c>
      <c r="E41" s="50" t="s">
        <v>40</v>
      </c>
      <c r="F41" s="50" t="s">
        <v>40</v>
      </c>
      <c r="G41" s="50" t="s">
        <v>40</v>
      </c>
      <c r="H41" s="50" t="s">
        <v>40</v>
      </c>
      <c r="I41" s="51" t="s">
        <v>127</v>
      </c>
      <c r="J41" s="51" t="s">
        <v>127</v>
      </c>
      <c r="K41" s="51" t="s">
        <v>127</v>
      </c>
      <c r="L41" s="51" t="s">
        <v>127</v>
      </c>
      <c r="M41" s="51" t="s">
        <v>127</v>
      </c>
      <c r="N41" s="51" t="s">
        <v>127</v>
      </c>
      <c r="O41" s="51" t="s">
        <v>127</v>
      </c>
      <c r="P41" s="51" t="s">
        <v>127</v>
      </c>
      <c r="Q41" s="51" t="s">
        <v>127</v>
      </c>
      <c r="R41" s="51" t="s">
        <v>127</v>
      </c>
      <c r="S41" s="55" t="s">
        <v>40</v>
      </c>
      <c r="T41" s="55" t="s">
        <v>40</v>
      </c>
    </row>
    <row r="42" spans="1:20" s="63" customFormat="1" ht="15">
      <c r="A42" s="40" t="s">
        <v>128</v>
      </c>
      <c r="B42" s="56" t="s">
        <v>107</v>
      </c>
      <c r="C42" s="50" t="s">
        <v>40</v>
      </c>
      <c r="D42" s="50" t="s">
        <v>40</v>
      </c>
      <c r="E42" s="50" t="s">
        <v>40</v>
      </c>
      <c r="F42" s="50" t="s">
        <v>40</v>
      </c>
      <c r="G42" s="50" t="s">
        <v>40</v>
      </c>
      <c r="H42" s="50" t="s">
        <v>40</v>
      </c>
      <c r="I42" s="57">
        <v>1</v>
      </c>
      <c r="J42" s="57">
        <v>1</v>
      </c>
      <c r="K42" s="57">
        <v>1</v>
      </c>
      <c r="L42" s="57">
        <v>1</v>
      </c>
      <c r="M42" s="57">
        <v>1</v>
      </c>
      <c r="N42" s="57">
        <v>1</v>
      </c>
      <c r="O42" s="57">
        <v>1</v>
      </c>
      <c r="P42" s="57">
        <v>1</v>
      </c>
      <c r="Q42" s="57">
        <v>1</v>
      </c>
      <c r="R42" s="57">
        <v>1</v>
      </c>
      <c r="S42" s="55" t="s">
        <v>40</v>
      </c>
      <c r="T42" s="55" t="s">
        <v>40</v>
      </c>
    </row>
    <row r="43" spans="1:20" s="63" customFormat="1" ht="15">
      <c r="A43" s="40" t="s">
        <v>129</v>
      </c>
      <c r="B43" s="54" t="s">
        <v>124</v>
      </c>
      <c r="C43" s="50" t="s">
        <v>40</v>
      </c>
      <c r="D43" s="50" t="s">
        <v>40</v>
      </c>
      <c r="E43" s="50" t="s">
        <v>40</v>
      </c>
      <c r="F43" s="50" t="s">
        <v>40</v>
      </c>
      <c r="G43" s="50" t="s">
        <v>40</v>
      </c>
      <c r="H43" s="50" t="s">
        <v>40</v>
      </c>
      <c r="I43" s="58">
        <v>20</v>
      </c>
      <c r="J43" s="58">
        <v>20</v>
      </c>
      <c r="K43" s="58">
        <v>20</v>
      </c>
      <c r="L43" s="58">
        <v>20</v>
      </c>
      <c r="M43" s="58">
        <v>20</v>
      </c>
      <c r="N43" s="58">
        <v>20</v>
      </c>
      <c r="O43" s="58">
        <v>20</v>
      </c>
      <c r="P43" s="58">
        <v>20</v>
      </c>
      <c r="Q43" s="58">
        <v>20</v>
      </c>
      <c r="R43" s="58">
        <v>20</v>
      </c>
      <c r="S43" s="55" t="s">
        <v>40</v>
      </c>
      <c r="T43" s="55" t="s">
        <v>40</v>
      </c>
    </row>
    <row r="44" spans="1:20" s="63" customFormat="1" ht="15">
      <c r="A44" s="48"/>
      <c r="B44" s="59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49"/>
      <c r="Q44" s="49"/>
      <c r="R44" s="49"/>
      <c r="S44" s="49"/>
      <c r="T44" s="49"/>
    </row>
    <row r="45" spans="1:20" s="63" customFormat="1" ht="15">
      <c r="A45" s="27" t="s">
        <v>130</v>
      </c>
      <c r="B45" s="2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</row>
    <row r="46" spans="1:20" s="63" customFormat="1" ht="15">
      <c r="A46" s="34" t="s">
        <v>131</v>
      </c>
      <c r="B46" s="34" t="s">
        <v>132</v>
      </c>
      <c r="C46" s="77" t="s">
        <v>133</v>
      </c>
      <c r="D46" s="77" t="s">
        <v>133</v>
      </c>
      <c r="E46" s="77" t="s">
        <v>133</v>
      </c>
      <c r="F46" s="77" t="s">
        <v>133</v>
      </c>
      <c r="G46" s="77" t="s">
        <v>133</v>
      </c>
      <c r="H46" s="77" t="s">
        <v>133</v>
      </c>
      <c r="I46" s="77" t="s">
        <v>133</v>
      </c>
      <c r="J46" s="77" t="s">
        <v>133</v>
      </c>
      <c r="K46" s="77" t="s">
        <v>133</v>
      </c>
      <c r="L46" s="61">
        <f>Q46*1227/1576</f>
        <v>0.03892766497461929</v>
      </c>
      <c r="M46" s="77" t="s">
        <v>133</v>
      </c>
      <c r="N46" s="61">
        <f aca="true" t="shared" si="11" ref="N46:O48">$Q46*969/1420</f>
        <v>0.03411971830985916</v>
      </c>
      <c r="O46" s="61">
        <f t="shared" si="11"/>
        <v>0.03411971830985916</v>
      </c>
      <c r="P46" s="77" t="s">
        <v>133</v>
      </c>
      <c r="Q46" s="61">
        <v>0.05</v>
      </c>
      <c r="R46" s="61">
        <v>0.05</v>
      </c>
      <c r="S46" s="77" t="s">
        <v>133</v>
      </c>
      <c r="T46" s="77" t="s">
        <v>133</v>
      </c>
    </row>
    <row r="47" spans="1:20" s="63" customFormat="1" ht="18">
      <c r="A47" s="34" t="s">
        <v>134</v>
      </c>
      <c r="B47" s="34" t="s">
        <v>132</v>
      </c>
      <c r="C47" s="61">
        <v>0.95</v>
      </c>
      <c r="D47" s="61">
        <v>0.57</v>
      </c>
      <c r="E47" s="61">
        <v>0.47</v>
      </c>
      <c r="F47" s="61">
        <v>0.06390640728476822</v>
      </c>
      <c r="G47" s="61">
        <v>0.06390640728476822</v>
      </c>
      <c r="H47" s="61">
        <v>0.06390640728476822</v>
      </c>
      <c r="I47" s="61">
        <f>$K$47*847/439</f>
        <v>1.4116666666666666</v>
      </c>
      <c r="J47" s="61">
        <f>$K$47*847/439</f>
        <v>1.4116666666666666</v>
      </c>
      <c r="K47" s="61">
        <f>6/3600*439</f>
        <v>0.7316666666666667</v>
      </c>
      <c r="L47" s="61">
        <f>Q47*1227/1576</f>
        <v>3.4256345177664977</v>
      </c>
      <c r="M47" s="61">
        <f>$K$47*847/439</f>
        <v>1.4116666666666666</v>
      </c>
      <c r="N47" s="61">
        <f t="shared" si="11"/>
        <v>3.002535211267606</v>
      </c>
      <c r="O47" s="61">
        <f t="shared" si="11"/>
        <v>3.002535211267606</v>
      </c>
      <c r="P47" s="61">
        <f>K47*731/439</f>
        <v>1.2183333333333335</v>
      </c>
      <c r="Q47" s="61">
        <v>4.4</v>
      </c>
      <c r="R47" s="61">
        <v>4.4</v>
      </c>
      <c r="S47" s="61">
        <v>1.13</v>
      </c>
      <c r="T47" s="61">
        <v>1.13</v>
      </c>
    </row>
    <row r="48" spans="1:20" s="63" customFormat="1" ht="15">
      <c r="A48" s="34" t="s">
        <v>135</v>
      </c>
      <c r="B48" s="34" t="s">
        <v>132</v>
      </c>
      <c r="C48" s="61">
        <v>0.02</v>
      </c>
      <c r="D48" s="61">
        <v>0.01</v>
      </c>
      <c r="E48" s="61">
        <v>0.003</v>
      </c>
      <c r="F48" s="77" t="s">
        <v>133</v>
      </c>
      <c r="G48" s="77" t="s">
        <v>133</v>
      </c>
      <c r="H48" s="77" t="s">
        <v>133</v>
      </c>
      <c r="I48" s="77" t="s">
        <v>133</v>
      </c>
      <c r="J48" s="77" t="s">
        <v>133</v>
      </c>
      <c r="K48" s="77" t="s">
        <v>133</v>
      </c>
      <c r="L48" s="61">
        <f>Q48*1227/1576</f>
        <v>0.20242385786802033</v>
      </c>
      <c r="M48" s="77" t="s">
        <v>133</v>
      </c>
      <c r="N48" s="61">
        <f t="shared" si="11"/>
        <v>0.1774225352112676</v>
      </c>
      <c r="O48" s="61">
        <f t="shared" si="11"/>
        <v>0.1774225352112676</v>
      </c>
      <c r="P48" s="77" t="s">
        <v>133</v>
      </c>
      <c r="Q48" s="61">
        <v>0.26</v>
      </c>
      <c r="R48" s="61">
        <v>0.26</v>
      </c>
      <c r="S48" s="77" t="s">
        <v>133</v>
      </c>
      <c r="T48" s="77" t="s">
        <v>133</v>
      </c>
    </row>
    <row r="49" spans="1:20" s="63" customFormat="1" ht="15">
      <c r="A49" s="34" t="s">
        <v>136</v>
      </c>
      <c r="B49" s="34" t="s">
        <v>132</v>
      </c>
      <c r="C49" s="77" t="s">
        <v>133</v>
      </c>
      <c r="D49" s="77" t="s">
        <v>133</v>
      </c>
      <c r="E49" s="77" t="s">
        <v>133</v>
      </c>
      <c r="F49" s="77" t="s">
        <v>133</v>
      </c>
      <c r="G49" s="77" t="s">
        <v>133</v>
      </c>
      <c r="H49" s="77" t="s">
        <v>133</v>
      </c>
      <c r="I49" s="77" t="s">
        <v>133</v>
      </c>
      <c r="J49" s="77" t="s">
        <v>133</v>
      </c>
      <c r="K49" s="77" t="s">
        <v>133</v>
      </c>
      <c r="L49" s="61">
        <v>0</v>
      </c>
      <c r="M49" s="77" t="s">
        <v>133</v>
      </c>
      <c r="N49" s="61">
        <v>0</v>
      </c>
      <c r="O49" s="61">
        <v>0</v>
      </c>
      <c r="P49" s="77" t="s">
        <v>133</v>
      </c>
      <c r="Q49" s="61">
        <v>0</v>
      </c>
      <c r="R49" s="61">
        <v>0</v>
      </c>
      <c r="S49" s="77" t="s">
        <v>133</v>
      </c>
      <c r="T49" s="77" t="s">
        <v>133</v>
      </c>
    </row>
    <row r="50" spans="1:20" s="63" customFormat="1" ht="18">
      <c r="A50" s="40" t="s">
        <v>137</v>
      </c>
      <c r="B50" s="34" t="s">
        <v>132</v>
      </c>
      <c r="C50" s="77" t="s">
        <v>133</v>
      </c>
      <c r="D50" s="77" t="s">
        <v>133</v>
      </c>
      <c r="E50" s="77" t="s">
        <v>133</v>
      </c>
      <c r="F50" s="77" t="s">
        <v>133</v>
      </c>
      <c r="G50" s="77" t="s">
        <v>133</v>
      </c>
      <c r="H50" s="77" t="s">
        <v>133</v>
      </c>
      <c r="I50" s="77" t="s">
        <v>133</v>
      </c>
      <c r="J50" s="77" t="s">
        <v>133</v>
      </c>
      <c r="K50" s="77" t="s">
        <v>133</v>
      </c>
      <c r="L50" s="61">
        <f>Q50*1227/1576</f>
        <v>0.0007006979695431473</v>
      </c>
      <c r="M50" s="77" t="s">
        <v>133</v>
      </c>
      <c r="N50" s="61">
        <f>$Q50*969/1420</f>
        <v>0.0006141549295774648</v>
      </c>
      <c r="O50" s="61">
        <f>$Q50*969/1420</f>
        <v>0.0006141549295774648</v>
      </c>
      <c r="P50" s="78" t="s">
        <v>133</v>
      </c>
      <c r="Q50" s="62">
        <v>0.0009</v>
      </c>
      <c r="R50" s="62">
        <v>1.0009</v>
      </c>
      <c r="S50" s="78" t="s">
        <v>133</v>
      </c>
      <c r="T50" s="78" t="s">
        <v>133</v>
      </c>
    </row>
    <row r="51" spans="6:20" s="63" customFormat="1" ht="15"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</row>
    <row r="52" ht="15">
      <c r="A52" s="76" t="s">
        <v>138</v>
      </c>
    </row>
    <row r="53" ht="15">
      <c r="A53" s="76" t="s">
        <v>139</v>
      </c>
    </row>
    <row r="54" ht="15">
      <c r="A54" s="76" t="s">
        <v>140</v>
      </c>
    </row>
  </sheetData>
  <sheetProtection/>
  <mergeCells count="2">
    <mergeCell ref="S35:T35"/>
    <mergeCell ref="C35:E35"/>
  </mergeCells>
  <conditionalFormatting sqref="S18:T26 A18:J19 A25:H26 A24:J24 A20:H23 M24 M26 L25:O25 A35:C35 U1:IV65536 L18:P19 P24 A1:T17 F35:T35 A36:T65536 A27:T34">
    <cfRule type="containsText" priority="29" dxfId="27" operator="containsText" text="Unknown">
      <formula>NOT(ISERROR(SEARCH("Unknown",A1)))</formula>
    </cfRule>
  </conditionalFormatting>
  <conditionalFormatting sqref="K18 K22:K26 I25:J26 I22:J23 I20:K20">
    <cfRule type="containsText" priority="28" dxfId="27" operator="containsText" text="Unknown">
      <formula>NOT(ISERROR(SEARCH("Unknown",I18)))</formula>
    </cfRule>
  </conditionalFormatting>
  <conditionalFormatting sqref="K19">
    <cfRule type="containsText" priority="27" dxfId="27" operator="containsText" text="Unknown">
      <formula>NOT(ISERROR(SEARCH("Unknown",K19)))</formula>
    </cfRule>
  </conditionalFormatting>
  <conditionalFormatting sqref="R21">
    <cfRule type="containsText" priority="20" dxfId="27" operator="containsText" text="Unknown">
      <formula>NOT(ISERROR(SEARCH("Unknown",R21)))</formula>
    </cfRule>
  </conditionalFormatting>
  <conditionalFormatting sqref="I21:K21">
    <cfRule type="containsText" priority="26" dxfId="27" operator="containsText" text="Unknown">
      <formula>NOT(ISERROR(SEARCH("Unknown",I21)))</formula>
    </cfRule>
  </conditionalFormatting>
  <conditionalFormatting sqref="Q18 Q20 Q22:Q26 R24:R25 R22">
    <cfRule type="containsText" priority="25" dxfId="27" operator="containsText" text="Unknown">
      <formula>NOT(ISERROR(SEARCH("Unknown",Q18)))</formula>
    </cfRule>
  </conditionalFormatting>
  <conditionalFormatting sqref="Q19">
    <cfRule type="containsText" priority="24" dxfId="27" operator="containsText" text="Unknown">
      <formula>NOT(ISERROR(SEARCH("Unknown",Q19)))</formula>
    </cfRule>
  </conditionalFormatting>
  <conditionalFormatting sqref="Q21">
    <cfRule type="containsText" priority="23" dxfId="27" operator="containsText" text="Unknown">
      <formula>NOT(ISERROR(SEARCH("Unknown",Q21)))</formula>
    </cfRule>
  </conditionalFormatting>
  <conditionalFormatting sqref="R18 R20 R23 R26">
    <cfRule type="containsText" priority="22" dxfId="27" operator="containsText" text="Unknown">
      <formula>NOT(ISERROR(SEARCH("Unknown",R18)))</formula>
    </cfRule>
  </conditionalFormatting>
  <conditionalFormatting sqref="R19">
    <cfRule type="containsText" priority="21" dxfId="27" operator="containsText" text="Unknown">
      <formula>NOT(ISERROR(SEARCH("Unknown",R19)))</formula>
    </cfRule>
  </conditionalFormatting>
  <conditionalFormatting sqref="M22:M23 M20">
    <cfRule type="containsText" priority="19" dxfId="27" operator="containsText" text="Unknown">
      <formula>NOT(ISERROR(SEARCH("Unknown",M20)))</formula>
    </cfRule>
  </conditionalFormatting>
  <conditionalFormatting sqref="M21">
    <cfRule type="containsText" priority="18" dxfId="27" operator="containsText" text="Unknown">
      <formula>NOT(ISERROR(SEARCH("Unknown",M21)))</formula>
    </cfRule>
  </conditionalFormatting>
  <conditionalFormatting sqref="L26">
    <cfRule type="containsText" priority="17" dxfId="27" operator="containsText" text="Unknown">
      <formula>NOT(ISERROR(SEARCH("Unknown",L26)))</formula>
    </cfRule>
  </conditionalFormatting>
  <conditionalFormatting sqref="L20 L22:L24">
    <cfRule type="containsText" priority="16" dxfId="27" operator="containsText" text="Unknown">
      <formula>NOT(ISERROR(SEARCH("Unknown",L20)))</formula>
    </cfRule>
  </conditionalFormatting>
  <conditionalFormatting sqref="L21">
    <cfRule type="containsText" priority="15" dxfId="27" operator="containsText" text="Unknown">
      <formula>NOT(ISERROR(SEARCH("Unknown",L21)))</formula>
    </cfRule>
  </conditionalFormatting>
  <conditionalFormatting sqref="N26:O26">
    <cfRule type="containsText" priority="14" dxfId="27" operator="containsText" text="Unknown">
      <formula>NOT(ISERROR(SEARCH("Unknown",N26)))</formula>
    </cfRule>
  </conditionalFormatting>
  <conditionalFormatting sqref="N24">
    <cfRule type="containsText" priority="13" dxfId="27" operator="containsText" text="Unknown">
      <formula>NOT(ISERROR(SEARCH("Unknown",N24)))</formula>
    </cfRule>
  </conditionalFormatting>
  <conditionalFormatting sqref="N20 N22:N23 O23">
    <cfRule type="containsText" priority="12" dxfId="27" operator="containsText" text="Unknown">
      <formula>NOT(ISERROR(SEARCH("Unknown",N20)))</formula>
    </cfRule>
  </conditionalFormatting>
  <conditionalFormatting sqref="N21">
    <cfRule type="containsText" priority="11" dxfId="27" operator="containsText" text="Unknown">
      <formula>NOT(ISERROR(SEARCH("Unknown",N21)))</formula>
    </cfRule>
  </conditionalFormatting>
  <conditionalFormatting sqref="O24">
    <cfRule type="containsText" priority="10" dxfId="27" operator="containsText" text="Unknown">
      <formula>NOT(ISERROR(SEARCH("Unknown",O24)))</formula>
    </cfRule>
  </conditionalFormatting>
  <conditionalFormatting sqref="O20 O22">
    <cfRule type="containsText" priority="9" dxfId="27" operator="containsText" text="Unknown">
      <formula>NOT(ISERROR(SEARCH("Unknown",O20)))</formula>
    </cfRule>
  </conditionalFormatting>
  <conditionalFormatting sqref="O21">
    <cfRule type="containsText" priority="8" dxfId="27" operator="containsText" text="Unknown">
      <formula>NOT(ISERROR(SEARCH("Unknown",O21)))</formula>
    </cfRule>
  </conditionalFormatting>
  <conditionalFormatting sqref="P25">
    <cfRule type="containsText" priority="7" dxfId="27" operator="containsText" text="Unknown">
      <formula>NOT(ISERROR(SEARCH("Unknown",P25)))</formula>
    </cfRule>
  </conditionalFormatting>
  <conditionalFormatting sqref="P26">
    <cfRule type="containsText" priority="6" dxfId="27" operator="containsText" text="Unknown">
      <formula>NOT(ISERROR(SEARCH("Unknown",P26)))</formula>
    </cfRule>
  </conditionalFormatting>
  <conditionalFormatting sqref="P23">
    <cfRule type="containsText" priority="5" dxfId="27" operator="containsText" text="Unknown">
      <formula>NOT(ISERROR(SEARCH("Unknown",P23)))</formula>
    </cfRule>
  </conditionalFormatting>
  <conditionalFormatting sqref="P22 P20">
    <cfRule type="containsText" priority="4" dxfId="27" operator="containsText" text="Unknown">
      <formula>NOT(ISERROR(SEARCH("Unknown",P20)))</formula>
    </cfRule>
  </conditionalFormatting>
  <conditionalFormatting sqref="P21">
    <cfRule type="containsText" priority="3" dxfId="27" operator="containsText" text="Unknown">
      <formula>NOT(ISERROR(SEARCH("Unknown",P21)))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8" scale="65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1"/>
  <sheetViews>
    <sheetView zoomScalePageLayoutView="0" workbookViewId="0" topLeftCell="A73">
      <selection activeCell="E166" sqref="E166"/>
    </sheetView>
  </sheetViews>
  <sheetFormatPr defaultColWidth="9.140625" defaultRowHeight="15"/>
  <cols>
    <col min="1" max="1" width="11.140625" style="0" customWidth="1"/>
    <col min="2" max="2" width="38.00390625" style="0" customWidth="1"/>
    <col min="3" max="3" width="19.00390625" style="0" customWidth="1"/>
    <col min="4" max="5" width="10.00390625" style="0" customWidth="1"/>
  </cols>
  <sheetData>
    <row r="1" ht="23.25">
      <c r="A1" s="1" t="s">
        <v>141</v>
      </c>
    </row>
    <row r="2" spans="1:6" ht="15">
      <c r="A2" s="2" t="s">
        <v>142</v>
      </c>
      <c r="B2" s="2" t="s">
        <v>143</v>
      </c>
      <c r="C2" s="2" t="s">
        <v>144</v>
      </c>
      <c r="D2" s="2" t="s">
        <v>145</v>
      </c>
      <c r="E2" s="2" t="s">
        <v>146</v>
      </c>
      <c r="F2" s="2" t="s">
        <v>147</v>
      </c>
    </row>
    <row r="3" spans="1:6" ht="15">
      <c r="A3" t="s">
        <v>148</v>
      </c>
      <c r="B3" t="s">
        <v>149</v>
      </c>
      <c r="C3" t="s">
        <v>150</v>
      </c>
      <c r="D3">
        <v>535021.69</v>
      </c>
      <c r="E3">
        <v>214592.7</v>
      </c>
      <c r="F3">
        <v>1.5</v>
      </c>
    </row>
    <row r="4" spans="1:6" ht="15">
      <c r="A4" t="s">
        <v>151</v>
      </c>
      <c r="B4" t="s">
        <v>152</v>
      </c>
      <c r="C4" t="s">
        <v>150</v>
      </c>
      <c r="D4">
        <v>535330.31</v>
      </c>
      <c r="E4">
        <v>214292.44</v>
      </c>
      <c r="F4">
        <v>1.5</v>
      </c>
    </row>
    <row r="5" spans="1:6" ht="15">
      <c r="A5" t="s">
        <v>153</v>
      </c>
      <c r="B5" t="s">
        <v>154</v>
      </c>
      <c r="C5" t="s">
        <v>150</v>
      </c>
      <c r="D5">
        <v>535414.75</v>
      </c>
      <c r="E5">
        <v>214264.52</v>
      </c>
      <c r="F5">
        <v>1.5</v>
      </c>
    </row>
    <row r="6" spans="1:6" ht="15">
      <c r="A6" t="s">
        <v>155</v>
      </c>
      <c r="B6" t="s">
        <v>156</v>
      </c>
      <c r="C6" t="s">
        <v>157</v>
      </c>
      <c r="D6">
        <v>535559.62</v>
      </c>
      <c r="E6">
        <v>214133.64</v>
      </c>
      <c r="F6">
        <v>1.5</v>
      </c>
    </row>
    <row r="7" spans="1:6" ht="15">
      <c r="A7" t="s">
        <v>158</v>
      </c>
      <c r="B7" t="s">
        <v>159</v>
      </c>
      <c r="C7" t="s">
        <v>157</v>
      </c>
      <c r="D7">
        <v>534919.06</v>
      </c>
      <c r="E7">
        <v>214614.02</v>
      </c>
      <c r="F7">
        <v>1.5</v>
      </c>
    </row>
    <row r="8" spans="1:6" ht="15">
      <c r="A8" t="s">
        <v>160</v>
      </c>
      <c r="B8" t="s">
        <v>161</v>
      </c>
      <c r="C8" t="s">
        <v>157</v>
      </c>
      <c r="D8">
        <v>534806</v>
      </c>
      <c r="E8">
        <v>214661.56</v>
      </c>
      <c r="F8">
        <v>1.5</v>
      </c>
    </row>
    <row r="9" spans="1:6" ht="15">
      <c r="A9" t="s">
        <v>162</v>
      </c>
      <c r="B9" t="s">
        <v>163</v>
      </c>
      <c r="C9" t="s">
        <v>150</v>
      </c>
      <c r="D9">
        <v>534800.81</v>
      </c>
      <c r="E9">
        <v>214583.34</v>
      </c>
      <c r="F9">
        <v>1.5</v>
      </c>
    </row>
    <row r="10" spans="1:6" ht="15">
      <c r="A10" t="s">
        <v>164</v>
      </c>
      <c r="B10" t="s">
        <v>165</v>
      </c>
      <c r="C10" t="s">
        <v>150</v>
      </c>
      <c r="D10">
        <v>535308</v>
      </c>
      <c r="E10">
        <v>213974</v>
      </c>
      <c r="F10">
        <v>1.5</v>
      </c>
    </row>
    <row r="11" spans="1:6" ht="15">
      <c r="A11" t="s">
        <v>166</v>
      </c>
      <c r="B11" t="s">
        <v>167</v>
      </c>
      <c r="C11" t="s">
        <v>150</v>
      </c>
      <c r="D11">
        <v>535121.88</v>
      </c>
      <c r="E11">
        <v>214367.47</v>
      </c>
      <c r="F11">
        <v>1.5</v>
      </c>
    </row>
    <row r="12" spans="1:6" ht="15">
      <c r="A12" t="s">
        <v>168</v>
      </c>
      <c r="B12" t="s">
        <v>165</v>
      </c>
      <c r="C12" t="s">
        <v>150</v>
      </c>
      <c r="D12">
        <v>535308</v>
      </c>
      <c r="E12">
        <v>213974</v>
      </c>
      <c r="F12">
        <v>1.5</v>
      </c>
    </row>
    <row r="13" spans="1:6" ht="15">
      <c r="A13" t="s">
        <v>169</v>
      </c>
      <c r="B13" t="s">
        <v>170</v>
      </c>
      <c r="C13" t="s">
        <v>150</v>
      </c>
      <c r="D13">
        <v>534981.12</v>
      </c>
      <c r="E13">
        <v>214376.42</v>
      </c>
      <c r="F13">
        <v>1.5</v>
      </c>
    </row>
    <row r="14" spans="1:6" ht="15">
      <c r="A14" t="s">
        <v>171</v>
      </c>
      <c r="B14" t="s">
        <v>172</v>
      </c>
      <c r="C14" t="s">
        <v>150</v>
      </c>
      <c r="D14">
        <v>535188.5</v>
      </c>
      <c r="E14">
        <v>214543.95</v>
      </c>
      <c r="F14">
        <v>1.5</v>
      </c>
    </row>
    <row r="15" spans="1:6" ht="15">
      <c r="A15" t="s">
        <v>173</v>
      </c>
      <c r="B15" t="s">
        <v>174</v>
      </c>
      <c r="C15" t="s">
        <v>150</v>
      </c>
      <c r="D15">
        <v>535027.19</v>
      </c>
      <c r="E15">
        <v>213710.23</v>
      </c>
      <c r="F15">
        <v>1.5</v>
      </c>
    </row>
    <row r="16" spans="1:6" ht="15">
      <c r="A16" t="s">
        <v>175</v>
      </c>
      <c r="B16" t="s">
        <v>174</v>
      </c>
      <c r="C16" t="s">
        <v>150</v>
      </c>
      <c r="D16">
        <v>535321.62</v>
      </c>
      <c r="E16">
        <v>214413.38</v>
      </c>
      <c r="F16">
        <v>1.5</v>
      </c>
    </row>
    <row r="17" spans="1:6" ht="15">
      <c r="A17" t="s">
        <v>176</v>
      </c>
      <c r="B17" t="s">
        <v>174</v>
      </c>
      <c r="C17" t="s">
        <v>150</v>
      </c>
      <c r="D17">
        <v>535110.94</v>
      </c>
      <c r="E17">
        <v>214477.42</v>
      </c>
      <c r="F17">
        <v>1.5</v>
      </c>
    </row>
    <row r="18" spans="1:6" ht="15">
      <c r="A18" t="s">
        <v>177</v>
      </c>
      <c r="B18" t="s">
        <v>178</v>
      </c>
      <c r="C18" t="s">
        <v>179</v>
      </c>
      <c r="D18">
        <v>534542.06</v>
      </c>
      <c r="E18">
        <v>214282.58</v>
      </c>
      <c r="F18">
        <v>1.5</v>
      </c>
    </row>
    <row r="19" spans="1:6" ht="15">
      <c r="A19" t="s">
        <v>180</v>
      </c>
      <c r="B19" t="s">
        <v>181</v>
      </c>
      <c r="C19" t="s">
        <v>179</v>
      </c>
      <c r="D19">
        <v>534943.06</v>
      </c>
      <c r="E19">
        <v>214357.58</v>
      </c>
      <c r="F19">
        <v>1.5</v>
      </c>
    </row>
    <row r="20" spans="1:6" ht="15">
      <c r="A20" t="s">
        <v>182</v>
      </c>
      <c r="B20" t="s">
        <v>183</v>
      </c>
      <c r="C20" t="s">
        <v>179</v>
      </c>
      <c r="D20">
        <v>535385.12</v>
      </c>
      <c r="E20">
        <v>214556.22</v>
      </c>
      <c r="F20">
        <v>1.5</v>
      </c>
    </row>
    <row r="21" spans="1:6" ht="15">
      <c r="A21" t="s">
        <v>184</v>
      </c>
      <c r="B21" t="s">
        <v>185</v>
      </c>
      <c r="C21" t="s">
        <v>179</v>
      </c>
      <c r="D21">
        <v>534804.56</v>
      </c>
      <c r="E21">
        <v>214239.8</v>
      </c>
      <c r="F21">
        <v>1.5</v>
      </c>
    </row>
    <row r="22" spans="1:6" ht="15">
      <c r="A22" t="s">
        <v>186</v>
      </c>
      <c r="B22" t="s">
        <v>185</v>
      </c>
      <c r="C22" t="s">
        <v>179</v>
      </c>
      <c r="D22">
        <v>535044.19</v>
      </c>
      <c r="E22">
        <v>214296.52</v>
      </c>
      <c r="F22">
        <v>1.5</v>
      </c>
    </row>
    <row r="23" spans="1:6" ht="15">
      <c r="A23" t="s">
        <v>187</v>
      </c>
      <c r="B23" t="s">
        <v>185</v>
      </c>
      <c r="C23" t="s">
        <v>179</v>
      </c>
      <c r="D23">
        <v>534705.88</v>
      </c>
      <c r="E23">
        <v>214368.02</v>
      </c>
      <c r="F23">
        <v>1.5</v>
      </c>
    </row>
    <row r="24" spans="1:6" ht="15">
      <c r="A24" t="s">
        <v>188</v>
      </c>
      <c r="B24" t="s">
        <v>189</v>
      </c>
      <c r="C24" t="s">
        <v>190</v>
      </c>
      <c r="D24">
        <v>537428.62</v>
      </c>
      <c r="E24">
        <v>213290.5</v>
      </c>
      <c r="F24">
        <v>0</v>
      </c>
    </row>
    <row r="25" spans="1:6" ht="15">
      <c r="A25" t="s">
        <v>191</v>
      </c>
      <c r="B25" t="s">
        <v>192</v>
      </c>
      <c r="C25" t="s">
        <v>190</v>
      </c>
      <c r="D25">
        <v>538389.44</v>
      </c>
      <c r="E25">
        <v>210732</v>
      </c>
      <c r="F25">
        <v>0</v>
      </c>
    </row>
    <row r="26" spans="1:6" ht="15">
      <c r="A26" t="s">
        <v>193</v>
      </c>
      <c r="B26" t="s">
        <v>192</v>
      </c>
      <c r="C26" t="s">
        <v>190</v>
      </c>
      <c r="D26">
        <v>536844.12</v>
      </c>
      <c r="E26">
        <v>204773.66</v>
      </c>
      <c r="F26">
        <v>0</v>
      </c>
    </row>
    <row r="27" spans="1:6" ht="15">
      <c r="A27" t="s">
        <v>194</v>
      </c>
      <c r="B27" t="s">
        <v>195</v>
      </c>
      <c r="C27" t="s">
        <v>196</v>
      </c>
      <c r="D27">
        <v>535641</v>
      </c>
      <c r="E27">
        <v>214086</v>
      </c>
      <c r="F27">
        <v>1.5</v>
      </c>
    </row>
    <row r="28" spans="1:6" ht="15">
      <c r="A28" t="s">
        <v>197</v>
      </c>
      <c r="B28" t="s">
        <v>198</v>
      </c>
      <c r="C28" t="s">
        <v>196</v>
      </c>
      <c r="D28">
        <v>535641</v>
      </c>
      <c r="E28">
        <v>214086</v>
      </c>
      <c r="F28">
        <v>1.5</v>
      </c>
    </row>
    <row r="29" spans="1:6" ht="15">
      <c r="A29" t="s">
        <v>199</v>
      </c>
      <c r="B29" t="s">
        <v>200</v>
      </c>
      <c r="C29" t="s">
        <v>196</v>
      </c>
      <c r="D29">
        <v>535167</v>
      </c>
      <c r="E29">
        <v>214292</v>
      </c>
      <c r="F29">
        <v>1.5</v>
      </c>
    </row>
    <row r="30" spans="1:6" ht="15">
      <c r="A30" t="s">
        <v>201</v>
      </c>
      <c r="B30" t="s">
        <v>202</v>
      </c>
      <c r="C30" t="s">
        <v>196</v>
      </c>
      <c r="D30">
        <v>535312.38</v>
      </c>
      <c r="E30">
        <v>213882.3</v>
      </c>
      <c r="F30">
        <v>1.5</v>
      </c>
    </row>
    <row r="31" spans="1:6" ht="15">
      <c r="A31" t="s">
        <v>203</v>
      </c>
      <c r="B31" t="s">
        <v>204</v>
      </c>
      <c r="C31" t="s">
        <v>196</v>
      </c>
      <c r="D31">
        <v>535458.88</v>
      </c>
      <c r="E31">
        <v>214569.02</v>
      </c>
      <c r="F31">
        <v>1.5</v>
      </c>
    </row>
    <row r="32" spans="1:6" ht="15">
      <c r="A32" t="s">
        <v>205</v>
      </c>
      <c r="B32" t="s">
        <v>206</v>
      </c>
      <c r="C32" t="s">
        <v>196</v>
      </c>
      <c r="D32">
        <v>535457.69</v>
      </c>
      <c r="E32">
        <v>214536.09</v>
      </c>
      <c r="F32">
        <v>1.5</v>
      </c>
    </row>
    <row r="33" spans="1:6" ht="15">
      <c r="A33" t="s">
        <v>207</v>
      </c>
      <c r="B33" t="s">
        <v>208</v>
      </c>
      <c r="C33" t="s">
        <v>196</v>
      </c>
      <c r="D33">
        <v>534483.69</v>
      </c>
      <c r="E33">
        <v>214428</v>
      </c>
      <c r="F33">
        <v>1.5</v>
      </c>
    </row>
    <row r="34" spans="1:6" ht="15">
      <c r="A34" t="s">
        <v>209</v>
      </c>
      <c r="B34" t="s">
        <v>210</v>
      </c>
      <c r="C34" t="s">
        <v>196</v>
      </c>
      <c r="D34">
        <v>535405.25</v>
      </c>
      <c r="E34">
        <v>213931.3</v>
      </c>
      <c r="F34">
        <v>1.5</v>
      </c>
    </row>
    <row r="35" spans="1:6" ht="15">
      <c r="A35" t="s">
        <v>211</v>
      </c>
      <c r="B35" t="s">
        <v>212</v>
      </c>
      <c r="C35" t="s">
        <v>196</v>
      </c>
      <c r="D35">
        <v>534645.56</v>
      </c>
      <c r="E35">
        <v>214512</v>
      </c>
      <c r="F35">
        <v>1.5</v>
      </c>
    </row>
    <row r="36" spans="1:6" ht="15">
      <c r="A36" t="s">
        <v>213</v>
      </c>
      <c r="B36" t="s">
        <v>214</v>
      </c>
      <c r="C36" t="s">
        <v>196</v>
      </c>
      <c r="D36">
        <v>535457.69</v>
      </c>
      <c r="E36">
        <v>214536.09</v>
      </c>
      <c r="F36">
        <v>1.5</v>
      </c>
    </row>
    <row r="37" spans="1:6" ht="15">
      <c r="A37" t="s">
        <v>215</v>
      </c>
      <c r="B37" t="s">
        <v>216</v>
      </c>
      <c r="C37" t="s">
        <v>196</v>
      </c>
      <c r="D37">
        <v>535333</v>
      </c>
      <c r="E37">
        <v>214355</v>
      </c>
      <c r="F37">
        <v>1.5</v>
      </c>
    </row>
    <row r="38" spans="1:6" ht="15">
      <c r="A38" t="s">
        <v>217</v>
      </c>
      <c r="B38" t="s">
        <v>218</v>
      </c>
      <c r="C38" t="s">
        <v>196</v>
      </c>
      <c r="D38">
        <v>535641</v>
      </c>
      <c r="E38">
        <v>214086</v>
      </c>
      <c r="F38">
        <v>1.5</v>
      </c>
    </row>
    <row r="39" spans="1:6" ht="15">
      <c r="A39" t="s">
        <v>219</v>
      </c>
      <c r="B39" t="s">
        <v>220</v>
      </c>
      <c r="C39" t="s">
        <v>196</v>
      </c>
      <c r="D39">
        <v>535601.25</v>
      </c>
      <c r="E39">
        <v>213994.69</v>
      </c>
      <c r="F39">
        <v>1.5</v>
      </c>
    </row>
    <row r="40" spans="1:6" ht="15">
      <c r="A40" t="s">
        <v>221</v>
      </c>
      <c r="B40" t="s">
        <v>222</v>
      </c>
      <c r="C40" t="s">
        <v>196</v>
      </c>
      <c r="D40">
        <v>535103.75</v>
      </c>
      <c r="E40">
        <v>214597.11</v>
      </c>
      <c r="F40">
        <v>1.5</v>
      </c>
    </row>
    <row r="41" spans="1:6" ht="15">
      <c r="A41" t="s">
        <v>223</v>
      </c>
      <c r="B41" t="s">
        <v>224</v>
      </c>
      <c r="C41" t="s">
        <v>196</v>
      </c>
      <c r="D41">
        <v>535372.44</v>
      </c>
      <c r="E41">
        <v>214409.62</v>
      </c>
      <c r="F41">
        <v>1.5</v>
      </c>
    </row>
    <row r="42" spans="1:6" ht="15">
      <c r="A42" t="s">
        <v>225</v>
      </c>
      <c r="B42" t="s">
        <v>226</v>
      </c>
      <c r="C42" t="s">
        <v>196</v>
      </c>
      <c r="D42">
        <v>535220</v>
      </c>
      <c r="E42">
        <v>214601.66</v>
      </c>
      <c r="F42">
        <v>1.5</v>
      </c>
    </row>
    <row r="43" spans="1:6" ht="15">
      <c r="A43" t="s">
        <v>227</v>
      </c>
      <c r="B43" t="s">
        <v>228</v>
      </c>
      <c r="C43" t="s">
        <v>196</v>
      </c>
      <c r="D43">
        <v>535203</v>
      </c>
      <c r="E43">
        <v>214599.66</v>
      </c>
      <c r="F43">
        <v>1.5</v>
      </c>
    </row>
    <row r="44" spans="1:6" ht="15">
      <c r="A44" t="s">
        <v>229</v>
      </c>
      <c r="B44" t="s">
        <v>230</v>
      </c>
      <c r="C44" t="s">
        <v>196</v>
      </c>
      <c r="D44">
        <v>535365.88</v>
      </c>
      <c r="E44">
        <v>214341.17</v>
      </c>
      <c r="F44">
        <v>1.5</v>
      </c>
    </row>
    <row r="45" spans="1:6" ht="15">
      <c r="A45" t="s">
        <v>231</v>
      </c>
      <c r="B45" t="s">
        <v>232</v>
      </c>
      <c r="C45" t="s">
        <v>196</v>
      </c>
      <c r="D45">
        <v>535189.19</v>
      </c>
      <c r="E45">
        <v>213782.27</v>
      </c>
      <c r="F45">
        <v>1.5</v>
      </c>
    </row>
    <row r="46" spans="1:6" ht="15">
      <c r="A46" t="s">
        <v>233</v>
      </c>
      <c r="B46" t="s">
        <v>234</v>
      </c>
      <c r="C46" t="s">
        <v>196</v>
      </c>
      <c r="D46">
        <v>535215</v>
      </c>
      <c r="E46">
        <v>213810.02</v>
      </c>
      <c r="F46">
        <v>1.5</v>
      </c>
    </row>
    <row r="47" spans="1:6" ht="15">
      <c r="A47" t="s">
        <v>235</v>
      </c>
      <c r="B47" t="s">
        <v>224</v>
      </c>
      <c r="C47" t="s">
        <v>196</v>
      </c>
      <c r="D47">
        <v>535384.19</v>
      </c>
      <c r="E47">
        <v>214421</v>
      </c>
      <c r="F47">
        <v>1.5</v>
      </c>
    </row>
    <row r="48" spans="1:6" ht="15">
      <c r="A48" t="s">
        <v>236</v>
      </c>
      <c r="B48" t="s">
        <v>208</v>
      </c>
      <c r="C48" t="s">
        <v>196</v>
      </c>
      <c r="D48">
        <v>534482</v>
      </c>
      <c r="E48">
        <v>214427</v>
      </c>
      <c r="F48">
        <v>1.5</v>
      </c>
    </row>
    <row r="49" spans="1:6" ht="15">
      <c r="A49" t="s">
        <v>237</v>
      </c>
      <c r="B49" t="s">
        <v>238</v>
      </c>
      <c r="C49" t="s">
        <v>196</v>
      </c>
      <c r="D49">
        <v>535670</v>
      </c>
      <c r="E49">
        <v>214169</v>
      </c>
      <c r="F49">
        <v>1.5</v>
      </c>
    </row>
    <row r="50" spans="1:6" ht="15">
      <c r="A50" t="s">
        <v>239</v>
      </c>
      <c r="B50" t="s">
        <v>240</v>
      </c>
      <c r="C50" t="s">
        <v>196</v>
      </c>
      <c r="D50">
        <v>534763.94</v>
      </c>
      <c r="E50">
        <v>214555.36</v>
      </c>
      <c r="F50">
        <v>1.5</v>
      </c>
    </row>
    <row r="51" spans="1:6" ht="15">
      <c r="A51" t="s">
        <v>241</v>
      </c>
      <c r="B51" t="s">
        <v>242</v>
      </c>
      <c r="C51" t="s">
        <v>196</v>
      </c>
      <c r="D51">
        <v>534716.31</v>
      </c>
      <c r="E51">
        <v>214558.59</v>
      </c>
      <c r="F51">
        <v>1.5</v>
      </c>
    </row>
    <row r="52" spans="1:6" ht="15">
      <c r="A52" t="s">
        <v>243</v>
      </c>
      <c r="B52" t="s">
        <v>244</v>
      </c>
      <c r="C52" t="s">
        <v>196</v>
      </c>
      <c r="D52">
        <v>535641</v>
      </c>
      <c r="E52">
        <v>214086</v>
      </c>
      <c r="F52">
        <v>1.5</v>
      </c>
    </row>
    <row r="53" spans="1:6" ht="15">
      <c r="A53" t="s">
        <v>245</v>
      </c>
      <c r="B53" t="s">
        <v>246</v>
      </c>
      <c r="C53" t="s">
        <v>196</v>
      </c>
      <c r="D53">
        <v>535641</v>
      </c>
      <c r="E53">
        <v>214086</v>
      </c>
      <c r="F53">
        <v>1.5</v>
      </c>
    </row>
    <row r="54" spans="1:6" ht="15">
      <c r="A54" t="s">
        <v>247</v>
      </c>
      <c r="B54" t="s">
        <v>248</v>
      </c>
      <c r="C54" t="s">
        <v>196</v>
      </c>
      <c r="D54">
        <v>534796</v>
      </c>
      <c r="E54">
        <v>213533.06</v>
      </c>
      <c r="F54">
        <v>1.5</v>
      </c>
    </row>
    <row r="55" spans="1:6" ht="15">
      <c r="A55" t="s">
        <v>249</v>
      </c>
      <c r="B55" t="s">
        <v>250</v>
      </c>
      <c r="C55" t="s">
        <v>196</v>
      </c>
      <c r="D55">
        <v>535457.69</v>
      </c>
      <c r="E55">
        <v>214536.09</v>
      </c>
      <c r="F55">
        <v>1.5</v>
      </c>
    </row>
    <row r="56" spans="1:6" ht="15">
      <c r="A56" t="s">
        <v>251</v>
      </c>
      <c r="B56" t="s">
        <v>252</v>
      </c>
      <c r="C56" t="s">
        <v>196</v>
      </c>
      <c r="D56">
        <v>535457.69</v>
      </c>
      <c r="E56">
        <v>214536.09</v>
      </c>
      <c r="F56">
        <v>1.5</v>
      </c>
    </row>
    <row r="57" spans="1:6" ht="15">
      <c r="A57" t="s">
        <v>253</v>
      </c>
      <c r="B57" t="s">
        <v>254</v>
      </c>
      <c r="C57" t="s">
        <v>196</v>
      </c>
      <c r="D57">
        <v>535457.69</v>
      </c>
      <c r="E57">
        <v>214536.09</v>
      </c>
      <c r="F57">
        <v>1.5</v>
      </c>
    </row>
    <row r="58" spans="1:6" ht="15">
      <c r="A58" t="s">
        <v>255</v>
      </c>
      <c r="B58" t="s">
        <v>256</v>
      </c>
      <c r="C58" t="s">
        <v>196</v>
      </c>
      <c r="D58">
        <v>535256.69</v>
      </c>
      <c r="E58">
        <v>213835.3</v>
      </c>
      <c r="F58">
        <v>1.5</v>
      </c>
    </row>
    <row r="59" spans="1:6" ht="15">
      <c r="A59" t="s">
        <v>257</v>
      </c>
      <c r="B59" t="s">
        <v>258</v>
      </c>
      <c r="C59" t="s">
        <v>196</v>
      </c>
      <c r="D59">
        <v>535457.69</v>
      </c>
      <c r="E59">
        <v>214536.09</v>
      </c>
      <c r="F59">
        <v>1.5</v>
      </c>
    </row>
    <row r="60" spans="1:6" ht="15">
      <c r="A60" t="s">
        <v>259</v>
      </c>
      <c r="B60" t="s">
        <v>260</v>
      </c>
      <c r="C60" t="s">
        <v>196</v>
      </c>
      <c r="D60">
        <v>535457.69</v>
      </c>
      <c r="E60">
        <v>214536.09</v>
      </c>
      <c r="F60">
        <v>1.5</v>
      </c>
    </row>
    <row r="61" spans="1:6" ht="15">
      <c r="A61" t="s">
        <v>261</v>
      </c>
      <c r="B61" t="s">
        <v>262</v>
      </c>
      <c r="C61" t="s">
        <v>196</v>
      </c>
      <c r="D61">
        <v>535457.69</v>
      </c>
      <c r="E61">
        <v>214536.09</v>
      </c>
      <c r="F61">
        <v>1.5</v>
      </c>
    </row>
    <row r="62" spans="1:6" ht="15">
      <c r="A62" t="s">
        <v>263</v>
      </c>
      <c r="B62" t="s">
        <v>264</v>
      </c>
      <c r="C62" t="s">
        <v>196</v>
      </c>
      <c r="D62">
        <v>535457.69</v>
      </c>
      <c r="E62">
        <v>214536.09</v>
      </c>
      <c r="F62">
        <v>1.5</v>
      </c>
    </row>
    <row r="63" spans="1:6" ht="15">
      <c r="A63" t="s">
        <v>265</v>
      </c>
      <c r="B63" t="s">
        <v>266</v>
      </c>
      <c r="C63" t="s">
        <v>196</v>
      </c>
      <c r="D63">
        <v>535457.69</v>
      </c>
      <c r="E63">
        <v>214536.09</v>
      </c>
      <c r="F63">
        <v>1.5</v>
      </c>
    </row>
    <row r="64" spans="1:6" ht="15">
      <c r="A64" t="s">
        <v>267</v>
      </c>
      <c r="B64" t="s">
        <v>268</v>
      </c>
      <c r="C64" t="s">
        <v>196</v>
      </c>
      <c r="D64">
        <v>535124.25</v>
      </c>
      <c r="E64">
        <v>213698.91</v>
      </c>
      <c r="F64">
        <v>1.5</v>
      </c>
    </row>
    <row r="65" spans="1:6" ht="15">
      <c r="A65" t="s">
        <v>269</v>
      </c>
      <c r="B65" t="s">
        <v>270</v>
      </c>
      <c r="C65" t="s">
        <v>196</v>
      </c>
      <c r="D65">
        <v>535641</v>
      </c>
      <c r="E65">
        <v>214086</v>
      </c>
      <c r="F65">
        <v>1.5</v>
      </c>
    </row>
    <row r="66" spans="1:6" ht="15">
      <c r="A66" t="s">
        <v>271</v>
      </c>
      <c r="B66" t="s">
        <v>272</v>
      </c>
      <c r="C66" t="s">
        <v>196</v>
      </c>
      <c r="D66">
        <v>535457.69</v>
      </c>
      <c r="E66">
        <v>214536.09</v>
      </c>
      <c r="F66">
        <v>1.5</v>
      </c>
    </row>
    <row r="67" spans="1:6" ht="15">
      <c r="A67" t="s">
        <v>273</v>
      </c>
      <c r="B67" t="s">
        <v>274</v>
      </c>
      <c r="C67" t="s">
        <v>196</v>
      </c>
      <c r="D67">
        <v>535130.62</v>
      </c>
      <c r="E67">
        <v>214595.33</v>
      </c>
      <c r="F67">
        <v>1.5</v>
      </c>
    </row>
    <row r="68" spans="1:6" ht="15">
      <c r="A68" t="s">
        <v>275</v>
      </c>
      <c r="B68" t="s">
        <v>276</v>
      </c>
      <c r="C68" t="s">
        <v>196</v>
      </c>
      <c r="D68">
        <v>535424.62</v>
      </c>
      <c r="E68">
        <v>213945.08</v>
      </c>
      <c r="F68">
        <v>1.5</v>
      </c>
    </row>
    <row r="69" spans="1:6" ht="15">
      <c r="A69" t="s">
        <v>277</v>
      </c>
      <c r="B69" t="s">
        <v>278</v>
      </c>
      <c r="C69" t="s">
        <v>196</v>
      </c>
      <c r="D69">
        <v>535641</v>
      </c>
      <c r="E69">
        <v>214086</v>
      </c>
      <c r="F69">
        <v>1.5</v>
      </c>
    </row>
    <row r="70" spans="1:6" ht="15">
      <c r="A70" t="s">
        <v>279</v>
      </c>
      <c r="B70" t="s">
        <v>280</v>
      </c>
      <c r="C70" t="s">
        <v>196</v>
      </c>
      <c r="D70">
        <v>535641</v>
      </c>
      <c r="E70">
        <v>214086</v>
      </c>
      <c r="F70">
        <v>1.5</v>
      </c>
    </row>
    <row r="71" spans="1:6" ht="15">
      <c r="A71" t="s">
        <v>281</v>
      </c>
      <c r="B71" t="s">
        <v>282</v>
      </c>
      <c r="C71" t="s">
        <v>196</v>
      </c>
      <c r="D71">
        <v>535324.38</v>
      </c>
      <c r="E71">
        <v>213889.3</v>
      </c>
      <c r="F71">
        <v>1.5</v>
      </c>
    </row>
    <row r="72" spans="1:6" ht="15">
      <c r="A72" t="s">
        <v>283</v>
      </c>
      <c r="B72" t="s">
        <v>284</v>
      </c>
      <c r="C72" t="s">
        <v>196</v>
      </c>
      <c r="D72">
        <v>535457.69</v>
      </c>
      <c r="E72">
        <v>214536.09</v>
      </c>
      <c r="F72">
        <v>1.5</v>
      </c>
    </row>
    <row r="73" spans="1:6" ht="15">
      <c r="A73" t="s">
        <v>285</v>
      </c>
      <c r="B73" t="s">
        <v>286</v>
      </c>
      <c r="C73" t="s">
        <v>196</v>
      </c>
      <c r="D73">
        <v>535457.69</v>
      </c>
      <c r="E73">
        <v>214536.09</v>
      </c>
      <c r="F73">
        <v>1.5</v>
      </c>
    </row>
    <row r="74" spans="1:6" ht="15">
      <c r="A74" t="s">
        <v>287</v>
      </c>
      <c r="B74" t="s">
        <v>288</v>
      </c>
      <c r="C74" t="s">
        <v>196</v>
      </c>
      <c r="D74">
        <v>535457.69</v>
      </c>
      <c r="E74">
        <v>214536.09</v>
      </c>
      <c r="F74">
        <v>1.5</v>
      </c>
    </row>
    <row r="75" spans="1:6" ht="15">
      <c r="A75" t="s">
        <v>289</v>
      </c>
      <c r="B75" t="s">
        <v>290</v>
      </c>
      <c r="C75" t="s">
        <v>196</v>
      </c>
      <c r="D75">
        <v>535327</v>
      </c>
      <c r="E75">
        <v>214389</v>
      </c>
      <c r="F75">
        <v>1.5</v>
      </c>
    </row>
    <row r="76" spans="1:6" ht="15">
      <c r="A76" t="s">
        <v>291</v>
      </c>
      <c r="B76" t="s">
        <v>292</v>
      </c>
      <c r="C76" t="s">
        <v>196</v>
      </c>
      <c r="D76">
        <v>535457.69</v>
      </c>
      <c r="E76">
        <v>214536.09</v>
      </c>
      <c r="F76">
        <v>1.5</v>
      </c>
    </row>
    <row r="77" spans="1:6" ht="15">
      <c r="A77" t="s">
        <v>293</v>
      </c>
      <c r="B77" t="s">
        <v>294</v>
      </c>
      <c r="C77" t="s">
        <v>196</v>
      </c>
      <c r="D77">
        <v>535457.69</v>
      </c>
      <c r="E77">
        <v>214536.09</v>
      </c>
      <c r="F77">
        <v>1.5</v>
      </c>
    </row>
    <row r="78" spans="1:6" ht="15">
      <c r="A78" t="s">
        <v>295</v>
      </c>
      <c r="B78" t="s">
        <v>296</v>
      </c>
      <c r="C78" t="s">
        <v>196</v>
      </c>
      <c r="D78">
        <v>535457.69</v>
      </c>
      <c r="E78">
        <v>214536.09</v>
      </c>
      <c r="F78">
        <v>1.5</v>
      </c>
    </row>
    <row r="79" spans="1:6" ht="15">
      <c r="A79" t="s">
        <v>297</v>
      </c>
      <c r="B79" t="s">
        <v>298</v>
      </c>
      <c r="C79" t="s">
        <v>196</v>
      </c>
      <c r="D79">
        <v>535200.06</v>
      </c>
      <c r="E79">
        <v>213795.27</v>
      </c>
      <c r="F79">
        <v>1.5</v>
      </c>
    </row>
    <row r="80" spans="1:6" ht="15">
      <c r="A80" t="s">
        <v>299</v>
      </c>
      <c r="B80" t="s">
        <v>224</v>
      </c>
      <c r="C80" t="s">
        <v>196</v>
      </c>
      <c r="D80">
        <v>535375</v>
      </c>
      <c r="E80">
        <v>214402</v>
      </c>
      <c r="F80">
        <v>1.5</v>
      </c>
    </row>
    <row r="81" spans="1:6" ht="15">
      <c r="A81" t="s">
        <v>300</v>
      </c>
      <c r="B81" t="s">
        <v>301</v>
      </c>
      <c r="C81" t="s">
        <v>196</v>
      </c>
      <c r="D81">
        <v>535541.12</v>
      </c>
      <c r="E81">
        <v>213986.23</v>
      </c>
      <c r="F81">
        <v>1.5</v>
      </c>
    </row>
    <row r="82" spans="1:6" ht="15">
      <c r="A82" t="s">
        <v>302</v>
      </c>
      <c r="B82" t="s">
        <v>303</v>
      </c>
      <c r="C82" t="s">
        <v>196</v>
      </c>
      <c r="D82">
        <v>535300.38</v>
      </c>
      <c r="E82">
        <v>213874.3</v>
      </c>
      <c r="F82">
        <v>1.5</v>
      </c>
    </row>
    <row r="83" spans="1:6" ht="15">
      <c r="A83" t="s">
        <v>304</v>
      </c>
      <c r="B83" t="s">
        <v>305</v>
      </c>
      <c r="C83" t="s">
        <v>196</v>
      </c>
      <c r="D83">
        <v>535524.31</v>
      </c>
      <c r="E83">
        <v>213984.5</v>
      </c>
      <c r="F83">
        <v>1.5</v>
      </c>
    </row>
    <row r="84" spans="1:6" ht="15">
      <c r="A84" t="s">
        <v>306</v>
      </c>
      <c r="B84" t="s">
        <v>224</v>
      </c>
      <c r="C84" t="s">
        <v>196</v>
      </c>
      <c r="D84">
        <v>535384.19</v>
      </c>
      <c r="E84">
        <v>214421</v>
      </c>
      <c r="F84">
        <v>1.5</v>
      </c>
    </row>
    <row r="85" spans="1:6" ht="15">
      <c r="A85" t="s">
        <v>307</v>
      </c>
      <c r="B85" t="s">
        <v>308</v>
      </c>
      <c r="C85" t="s">
        <v>196</v>
      </c>
      <c r="D85">
        <v>535518.12</v>
      </c>
      <c r="E85">
        <v>214441.09</v>
      </c>
      <c r="F85">
        <v>1.5</v>
      </c>
    </row>
    <row r="86" spans="1:6" ht="15">
      <c r="A86" t="s">
        <v>309</v>
      </c>
      <c r="B86" t="s">
        <v>310</v>
      </c>
      <c r="C86" t="s">
        <v>196</v>
      </c>
      <c r="D86">
        <v>534782.88</v>
      </c>
      <c r="E86">
        <v>214562.19</v>
      </c>
      <c r="F86">
        <v>1.5</v>
      </c>
    </row>
    <row r="87" spans="1:6" ht="15">
      <c r="A87" t="s">
        <v>311</v>
      </c>
      <c r="B87" t="s">
        <v>312</v>
      </c>
      <c r="C87" t="s">
        <v>196</v>
      </c>
      <c r="D87">
        <v>535670</v>
      </c>
      <c r="E87">
        <v>214169</v>
      </c>
      <c r="F87">
        <v>1.5</v>
      </c>
    </row>
    <row r="88" spans="1:6" ht="15">
      <c r="A88" t="s">
        <v>313</v>
      </c>
      <c r="B88" t="s">
        <v>314</v>
      </c>
      <c r="C88" t="s">
        <v>196</v>
      </c>
      <c r="D88">
        <v>535670</v>
      </c>
      <c r="E88">
        <v>214169</v>
      </c>
      <c r="F88">
        <v>1.5</v>
      </c>
    </row>
    <row r="89" spans="1:6" ht="15">
      <c r="A89" t="s">
        <v>315</v>
      </c>
      <c r="B89" t="s">
        <v>316</v>
      </c>
      <c r="C89" t="s">
        <v>196</v>
      </c>
      <c r="D89">
        <v>535520.38</v>
      </c>
      <c r="E89">
        <v>214477.55</v>
      </c>
      <c r="F89">
        <v>1.5</v>
      </c>
    </row>
    <row r="90" spans="1:6" ht="15">
      <c r="A90" t="s">
        <v>317</v>
      </c>
      <c r="B90" t="s">
        <v>318</v>
      </c>
      <c r="C90" t="s">
        <v>196</v>
      </c>
      <c r="D90">
        <v>535520.38</v>
      </c>
      <c r="E90">
        <v>214477.55</v>
      </c>
      <c r="F90">
        <v>1.5</v>
      </c>
    </row>
    <row r="91" spans="1:6" ht="15">
      <c r="A91" t="s">
        <v>319</v>
      </c>
      <c r="B91" t="s">
        <v>320</v>
      </c>
      <c r="C91" t="s">
        <v>196</v>
      </c>
      <c r="D91">
        <v>535639</v>
      </c>
      <c r="E91">
        <v>214110</v>
      </c>
      <c r="F91">
        <v>1.5</v>
      </c>
    </row>
    <row r="92" spans="1:6" ht="15">
      <c r="A92" t="s">
        <v>321</v>
      </c>
      <c r="B92" t="s">
        <v>322</v>
      </c>
      <c r="C92" t="s">
        <v>196</v>
      </c>
      <c r="D92">
        <v>535639</v>
      </c>
      <c r="E92">
        <v>214110</v>
      </c>
      <c r="F92">
        <v>1.5</v>
      </c>
    </row>
    <row r="93" spans="1:6" ht="15">
      <c r="A93" t="s">
        <v>323</v>
      </c>
      <c r="B93" t="s">
        <v>324</v>
      </c>
      <c r="C93" t="s">
        <v>196</v>
      </c>
      <c r="D93">
        <v>535648</v>
      </c>
      <c r="E93">
        <v>214142</v>
      </c>
      <c r="F93">
        <v>1.5</v>
      </c>
    </row>
    <row r="94" spans="1:6" ht="15">
      <c r="A94" t="s">
        <v>325</v>
      </c>
      <c r="B94" t="s">
        <v>326</v>
      </c>
      <c r="C94" t="s">
        <v>196</v>
      </c>
      <c r="D94">
        <v>535639</v>
      </c>
      <c r="E94">
        <v>214110</v>
      </c>
      <c r="F94">
        <v>1.5</v>
      </c>
    </row>
    <row r="95" spans="1:6" ht="15">
      <c r="A95" t="s">
        <v>327</v>
      </c>
      <c r="B95" t="s">
        <v>328</v>
      </c>
      <c r="C95" t="s">
        <v>196</v>
      </c>
      <c r="D95">
        <v>535648</v>
      </c>
      <c r="E95">
        <v>214142</v>
      </c>
      <c r="F95">
        <v>1.5</v>
      </c>
    </row>
    <row r="96" spans="1:6" ht="15">
      <c r="A96" t="s">
        <v>329</v>
      </c>
      <c r="B96" t="s">
        <v>330</v>
      </c>
      <c r="C96" t="s">
        <v>196</v>
      </c>
      <c r="D96">
        <v>535639</v>
      </c>
      <c r="E96">
        <v>214110</v>
      </c>
      <c r="F96">
        <v>1.5</v>
      </c>
    </row>
    <row r="97" spans="1:6" ht="15">
      <c r="A97" t="s">
        <v>331</v>
      </c>
      <c r="B97" t="s">
        <v>332</v>
      </c>
      <c r="C97" t="s">
        <v>196</v>
      </c>
      <c r="D97">
        <v>535648</v>
      </c>
      <c r="E97">
        <v>214142</v>
      </c>
      <c r="F97">
        <v>1.5</v>
      </c>
    </row>
    <row r="98" spans="1:6" ht="15">
      <c r="A98" t="s">
        <v>333</v>
      </c>
      <c r="B98" t="s">
        <v>334</v>
      </c>
      <c r="C98" t="s">
        <v>196</v>
      </c>
      <c r="D98">
        <v>535456.12</v>
      </c>
      <c r="E98">
        <v>213961.72</v>
      </c>
      <c r="F98">
        <v>1.5</v>
      </c>
    </row>
    <row r="99" spans="1:6" ht="15">
      <c r="A99" t="s">
        <v>335</v>
      </c>
      <c r="B99" t="s">
        <v>336</v>
      </c>
      <c r="C99" t="s">
        <v>196</v>
      </c>
      <c r="D99">
        <v>535639</v>
      </c>
      <c r="E99">
        <v>214110</v>
      </c>
      <c r="F99">
        <v>1.5</v>
      </c>
    </row>
    <row r="100" spans="1:6" ht="15">
      <c r="A100" t="s">
        <v>337</v>
      </c>
      <c r="B100" t="s">
        <v>338</v>
      </c>
      <c r="C100" t="s">
        <v>196</v>
      </c>
      <c r="D100">
        <v>535639</v>
      </c>
      <c r="E100">
        <v>214110</v>
      </c>
      <c r="F100">
        <v>1.5</v>
      </c>
    </row>
    <row r="101" spans="1:6" ht="15">
      <c r="A101" t="s">
        <v>339</v>
      </c>
      <c r="B101" t="s">
        <v>340</v>
      </c>
      <c r="C101" t="s">
        <v>196</v>
      </c>
      <c r="D101">
        <v>535648</v>
      </c>
      <c r="E101">
        <v>214142</v>
      </c>
      <c r="F101">
        <v>1.5</v>
      </c>
    </row>
    <row r="102" spans="1:6" ht="15">
      <c r="A102" t="s">
        <v>341</v>
      </c>
      <c r="B102" t="s">
        <v>342</v>
      </c>
      <c r="C102" t="s">
        <v>196</v>
      </c>
      <c r="D102">
        <v>535639</v>
      </c>
      <c r="E102">
        <v>214110</v>
      </c>
      <c r="F102">
        <v>1.5</v>
      </c>
    </row>
    <row r="103" spans="1:6" ht="15">
      <c r="A103" t="s">
        <v>343</v>
      </c>
      <c r="B103" t="s">
        <v>344</v>
      </c>
      <c r="C103" t="s">
        <v>196</v>
      </c>
      <c r="D103">
        <v>535639</v>
      </c>
      <c r="E103">
        <v>214110</v>
      </c>
      <c r="F103">
        <v>1.5</v>
      </c>
    </row>
    <row r="104" spans="1:6" ht="15">
      <c r="A104" t="s">
        <v>345</v>
      </c>
      <c r="B104" t="s">
        <v>346</v>
      </c>
      <c r="C104" t="s">
        <v>196</v>
      </c>
      <c r="D104">
        <v>535520.38</v>
      </c>
      <c r="E104">
        <v>214477.55</v>
      </c>
      <c r="F104">
        <v>1.5</v>
      </c>
    </row>
    <row r="105" spans="1:6" ht="15">
      <c r="A105" t="s">
        <v>347</v>
      </c>
      <c r="B105" t="s">
        <v>348</v>
      </c>
      <c r="C105" t="s">
        <v>196</v>
      </c>
      <c r="D105">
        <v>535520.38</v>
      </c>
      <c r="E105">
        <v>214477.55</v>
      </c>
      <c r="F105">
        <v>1.5</v>
      </c>
    </row>
    <row r="106" spans="1:6" ht="15">
      <c r="A106" t="s">
        <v>349</v>
      </c>
      <c r="B106" t="s">
        <v>350</v>
      </c>
      <c r="C106" t="s">
        <v>196</v>
      </c>
      <c r="D106">
        <v>535520.38</v>
      </c>
      <c r="E106">
        <v>214477.55</v>
      </c>
      <c r="F106">
        <v>1.5</v>
      </c>
    </row>
    <row r="107" spans="1:6" ht="15">
      <c r="A107" t="s">
        <v>351</v>
      </c>
      <c r="B107" t="s">
        <v>352</v>
      </c>
      <c r="C107" t="s">
        <v>196</v>
      </c>
      <c r="D107">
        <v>535639</v>
      </c>
      <c r="E107">
        <v>214110</v>
      </c>
      <c r="F107">
        <v>1.5</v>
      </c>
    </row>
    <row r="108" spans="1:6" ht="15">
      <c r="A108" t="s">
        <v>353</v>
      </c>
      <c r="B108" t="s">
        <v>354</v>
      </c>
      <c r="C108" t="s">
        <v>196</v>
      </c>
      <c r="D108">
        <v>535648</v>
      </c>
      <c r="E108">
        <v>214142</v>
      </c>
      <c r="F108">
        <v>1.5</v>
      </c>
    </row>
    <row r="109" spans="1:6" ht="15">
      <c r="A109" t="s">
        <v>355</v>
      </c>
      <c r="B109" t="s">
        <v>356</v>
      </c>
      <c r="C109" t="s">
        <v>196</v>
      </c>
      <c r="D109">
        <v>535278.69</v>
      </c>
      <c r="E109">
        <v>213854.3</v>
      </c>
      <c r="F109">
        <v>1.5</v>
      </c>
    </row>
    <row r="110" spans="1:6" ht="15">
      <c r="A110" t="s">
        <v>357</v>
      </c>
      <c r="B110" t="s">
        <v>358</v>
      </c>
      <c r="C110" t="s">
        <v>196</v>
      </c>
      <c r="D110">
        <v>535253.38</v>
      </c>
      <c r="E110">
        <v>214598.72</v>
      </c>
      <c r="F110">
        <v>1.5</v>
      </c>
    </row>
    <row r="111" spans="1:6" ht="15">
      <c r="A111" t="s">
        <v>359</v>
      </c>
      <c r="B111" t="s">
        <v>360</v>
      </c>
      <c r="C111" t="s">
        <v>196</v>
      </c>
      <c r="D111">
        <v>534733.88</v>
      </c>
      <c r="E111">
        <v>214552.03</v>
      </c>
      <c r="F111">
        <v>1.5</v>
      </c>
    </row>
    <row r="112" spans="1:6" ht="15">
      <c r="A112" t="s">
        <v>361</v>
      </c>
      <c r="B112" t="s">
        <v>362</v>
      </c>
      <c r="C112" t="s">
        <v>196</v>
      </c>
      <c r="D112">
        <v>535330</v>
      </c>
      <c r="E112">
        <v>214374</v>
      </c>
      <c r="F112">
        <v>1.5</v>
      </c>
    </row>
    <row r="113" spans="1:6" ht="15">
      <c r="A113" t="s">
        <v>363</v>
      </c>
      <c r="B113" t="s">
        <v>364</v>
      </c>
      <c r="C113" t="s">
        <v>196</v>
      </c>
      <c r="D113">
        <v>535639</v>
      </c>
      <c r="E113">
        <v>214110</v>
      </c>
      <c r="F113">
        <v>1.5</v>
      </c>
    </row>
    <row r="114" spans="1:6" ht="15">
      <c r="A114" t="s">
        <v>365</v>
      </c>
      <c r="B114" t="s">
        <v>366</v>
      </c>
      <c r="C114" t="s">
        <v>196</v>
      </c>
      <c r="D114">
        <v>535648</v>
      </c>
      <c r="E114">
        <v>214142</v>
      </c>
      <c r="F114">
        <v>1.5</v>
      </c>
    </row>
    <row r="115" spans="1:6" ht="15">
      <c r="A115" t="s">
        <v>367</v>
      </c>
      <c r="B115" t="s">
        <v>368</v>
      </c>
      <c r="C115" t="s">
        <v>196</v>
      </c>
      <c r="D115">
        <v>535639</v>
      </c>
      <c r="E115">
        <v>214110</v>
      </c>
      <c r="F115">
        <v>1.5</v>
      </c>
    </row>
    <row r="116" spans="1:6" ht="15">
      <c r="A116" t="s">
        <v>369</v>
      </c>
      <c r="B116" t="s">
        <v>370</v>
      </c>
      <c r="C116" t="s">
        <v>196</v>
      </c>
      <c r="D116">
        <v>535072.25</v>
      </c>
      <c r="E116">
        <v>214596.33</v>
      </c>
      <c r="F116">
        <v>1.5</v>
      </c>
    </row>
    <row r="117" spans="1:6" ht="15">
      <c r="A117" t="s">
        <v>371</v>
      </c>
      <c r="B117" t="s">
        <v>372</v>
      </c>
      <c r="C117" t="s">
        <v>196</v>
      </c>
      <c r="D117">
        <v>535642.12</v>
      </c>
      <c r="E117">
        <v>213990.97</v>
      </c>
      <c r="F117">
        <v>1.5</v>
      </c>
    </row>
    <row r="118" spans="1:6" ht="15">
      <c r="A118" t="s">
        <v>373</v>
      </c>
      <c r="B118" t="s">
        <v>374</v>
      </c>
      <c r="C118" t="s">
        <v>196</v>
      </c>
      <c r="D118">
        <v>535557.12</v>
      </c>
      <c r="E118">
        <v>213989.23</v>
      </c>
      <c r="F118">
        <v>1.5</v>
      </c>
    </row>
    <row r="119" spans="1:6" ht="15">
      <c r="A119" t="s">
        <v>375</v>
      </c>
      <c r="B119" t="s">
        <v>376</v>
      </c>
      <c r="C119" t="s">
        <v>196</v>
      </c>
      <c r="D119">
        <v>535578.12</v>
      </c>
      <c r="E119">
        <v>213989.23</v>
      </c>
      <c r="F119">
        <v>1.5</v>
      </c>
    </row>
    <row r="120" spans="1:6" ht="15">
      <c r="A120" t="s">
        <v>377</v>
      </c>
      <c r="B120" t="s">
        <v>378</v>
      </c>
      <c r="C120" t="s">
        <v>196</v>
      </c>
      <c r="D120">
        <v>534708</v>
      </c>
      <c r="E120">
        <v>213515.94</v>
      </c>
      <c r="F120">
        <v>1.5</v>
      </c>
    </row>
    <row r="121" spans="1:6" ht="15">
      <c r="A121" t="s">
        <v>379</v>
      </c>
      <c r="B121" t="s">
        <v>380</v>
      </c>
      <c r="C121" t="s">
        <v>196</v>
      </c>
      <c r="D121">
        <v>534708</v>
      </c>
      <c r="E121">
        <v>213515.94</v>
      </c>
      <c r="F121">
        <v>1.5</v>
      </c>
    </row>
    <row r="122" spans="1:6" ht="15">
      <c r="A122" t="s">
        <v>381</v>
      </c>
      <c r="B122" t="s">
        <v>378</v>
      </c>
      <c r="C122" t="s">
        <v>196</v>
      </c>
      <c r="D122">
        <v>534708</v>
      </c>
      <c r="E122">
        <v>213515.94</v>
      </c>
      <c r="F122">
        <v>1.5</v>
      </c>
    </row>
    <row r="123" spans="1:6" ht="15">
      <c r="A123" t="s">
        <v>382</v>
      </c>
      <c r="B123" t="s">
        <v>378</v>
      </c>
      <c r="C123" t="s">
        <v>196</v>
      </c>
      <c r="D123">
        <v>534708</v>
      </c>
      <c r="E123">
        <v>213515.94</v>
      </c>
      <c r="F123">
        <v>1.5</v>
      </c>
    </row>
    <row r="124" spans="1:6" ht="15">
      <c r="A124" t="s">
        <v>383</v>
      </c>
      <c r="B124" t="s">
        <v>384</v>
      </c>
      <c r="C124" t="s">
        <v>196</v>
      </c>
      <c r="D124">
        <v>535648</v>
      </c>
      <c r="E124">
        <v>214142</v>
      </c>
      <c r="F124">
        <v>1.5</v>
      </c>
    </row>
    <row r="125" spans="1:6" ht="15">
      <c r="A125" t="s">
        <v>385</v>
      </c>
      <c r="B125" t="s">
        <v>386</v>
      </c>
      <c r="C125" t="s">
        <v>196</v>
      </c>
      <c r="D125">
        <v>535639</v>
      </c>
      <c r="E125">
        <v>214110</v>
      </c>
      <c r="F125">
        <v>1.5</v>
      </c>
    </row>
    <row r="126" spans="1:6" ht="15">
      <c r="A126" t="s">
        <v>387</v>
      </c>
      <c r="B126" t="s">
        <v>388</v>
      </c>
      <c r="C126" t="s">
        <v>196</v>
      </c>
      <c r="D126">
        <v>535359.56</v>
      </c>
      <c r="E126">
        <v>213908.88</v>
      </c>
      <c r="F126">
        <v>1.5</v>
      </c>
    </row>
    <row r="127" spans="1:6" ht="15">
      <c r="A127" t="s">
        <v>389</v>
      </c>
      <c r="B127" t="s">
        <v>390</v>
      </c>
      <c r="C127" t="s">
        <v>196</v>
      </c>
      <c r="D127">
        <v>535639</v>
      </c>
      <c r="E127">
        <v>214110</v>
      </c>
      <c r="F127">
        <v>1.5</v>
      </c>
    </row>
    <row r="128" spans="1:6" ht="15">
      <c r="A128" t="s">
        <v>391</v>
      </c>
      <c r="B128" t="s">
        <v>392</v>
      </c>
      <c r="C128" t="s">
        <v>196</v>
      </c>
      <c r="D128">
        <v>535370.75</v>
      </c>
      <c r="E128">
        <v>213913.81</v>
      </c>
      <c r="F128">
        <v>1.5</v>
      </c>
    </row>
    <row r="129" spans="1:6" ht="15">
      <c r="A129" t="s">
        <v>393</v>
      </c>
      <c r="B129" t="s">
        <v>394</v>
      </c>
      <c r="C129" t="s">
        <v>196</v>
      </c>
      <c r="D129">
        <v>535520.38</v>
      </c>
      <c r="E129">
        <v>214477.55</v>
      </c>
      <c r="F129">
        <v>1.5</v>
      </c>
    </row>
    <row r="130" spans="1:6" ht="15">
      <c r="A130" t="s">
        <v>395</v>
      </c>
      <c r="B130" t="s">
        <v>396</v>
      </c>
      <c r="C130" t="s">
        <v>196</v>
      </c>
      <c r="D130">
        <v>535648</v>
      </c>
      <c r="E130">
        <v>214142</v>
      </c>
      <c r="F130">
        <v>1.5</v>
      </c>
    </row>
    <row r="131" spans="1:6" ht="15">
      <c r="A131" t="s">
        <v>397</v>
      </c>
      <c r="B131" t="s">
        <v>398</v>
      </c>
      <c r="C131" t="s">
        <v>196</v>
      </c>
      <c r="D131">
        <v>535639</v>
      </c>
      <c r="E131">
        <v>214110</v>
      </c>
      <c r="F131">
        <v>1.5</v>
      </c>
    </row>
    <row r="132" spans="1:6" ht="15">
      <c r="A132" t="s">
        <v>399</v>
      </c>
      <c r="B132" t="s">
        <v>378</v>
      </c>
      <c r="C132" t="s">
        <v>196</v>
      </c>
      <c r="D132">
        <v>534708</v>
      </c>
      <c r="E132">
        <v>213515.94</v>
      </c>
      <c r="F132">
        <v>1.5</v>
      </c>
    </row>
    <row r="133" spans="1:6" ht="15">
      <c r="A133" t="s">
        <v>400</v>
      </c>
      <c r="B133" t="s">
        <v>378</v>
      </c>
      <c r="C133" t="s">
        <v>196</v>
      </c>
      <c r="D133">
        <v>534708</v>
      </c>
      <c r="E133">
        <v>213515.94</v>
      </c>
      <c r="F133">
        <v>1.5</v>
      </c>
    </row>
    <row r="134" spans="1:6" ht="15">
      <c r="A134" t="s">
        <v>401</v>
      </c>
      <c r="B134" t="s">
        <v>378</v>
      </c>
      <c r="C134" t="s">
        <v>196</v>
      </c>
      <c r="D134">
        <v>534708</v>
      </c>
      <c r="E134">
        <v>213515.94</v>
      </c>
      <c r="F134">
        <v>1.5</v>
      </c>
    </row>
    <row r="135" spans="1:6" ht="15">
      <c r="A135" t="s">
        <v>402</v>
      </c>
      <c r="B135" t="s">
        <v>403</v>
      </c>
      <c r="C135" t="s">
        <v>196</v>
      </c>
      <c r="D135">
        <v>535322</v>
      </c>
      <c r="E135">
        <v>214570</v>
      </c>
      <c r="F135">
        <v>1.5</v>
      </c>
    </row>
    <row r="136" spans="1:6" ht="15">
      <c r="A136" t="s">
        <v>404</v>
      </c>
      <c r="B136" t="s">
        <v>405</v>
      </c>
      <c r="C136" t="s">
        <v>196</v>
      </c>
      <c r="D136">
        <v>535159</v>
      </c>
      <c r="E136">
        <v>214598.66</v>
      </c>
      <c r="F136">
        <v>1.5</v>
      </c>
    </row>
    <row r="137" spans="1:6" ht="15">
      <c r="A137" t="s">
        <v>406</v>
      </c>
      <c r="B137" t="s">
        <v>407</v>
      </c>
      <c r="C137" t="s">
        <v>196</v>
      </c>
      <c r="D137">
        <v>535387.5</v>
      </c>
      <c r="E137">
        <v>213925.69</v>
      </c>
      <c r="F137">
        <v>1.5</v>
      </c>
    </row>
    <row r="138" spans="1:6" ht="15">
      <c r="A138" t="s">
        <v>408</v>
      </c>
      <c r="B138" t="s">
        <v>409</v>
      </c>
      <c r="C138" t="s">
        <v>196</v>
      </c>
      <c r="D138">
        <v>534599</v>
      </c>
      <c r="E138">
        <v>214496</v>
      </c>
      <c r="F138">
        <v>1.5</v>
      </c>
    </row>
    <row r="139" spans="1:6" ht="15">
      <c r="A139" t="s">
        <v>410</v>
      </c>
      <c r="B139" t="s">
        <v>208</v>
      </c>
      <c r="C139" t="s">
        <v>196</v>
      </c>
      <c r="D139">
        <v>534453.69</v>
      </c>
      <c r="E139">
        <v>214398.55</v>
      </c>
      <c r="F139">
        <v>1.5</v>
      </c>
    </row>
    <row r="140" spans="1:6" ht="15">
      <c r="A140" t="s">
        <v>411</v>
      </c>
      <c r="B140" t="s">
        <v>412</v>
      </c>
      <c r="C140" t="s">
        <v>196</v>
      </c>
      <c r="D140">
        <v>534538.88</v>
      </c>
      <c r="E140">
        <v>214467.92</v>
      </c>
      <c r="F140">
        <v>1.5</v>
      </c>
    </row>
    <row r="141" spans="1:6" ht="15">
      <c r="A141" t="s">
        <v>413</v>
      </c>
      <c r="B141" t="s">
        <v>414</v>
      </c>
      <c r="C141" t="s">
        <v>196</v>
      </c>
      <c r="D141">
        <v>534516.25</v>
      </c>
      <c r="E141">
        <v>214460.61</v>
      </c>
      <c r="F141">
        <v>1.5</v>
      </c>
    </row>
    <row r="142" spans="1:6" ht="15">
      <c r="A142" t="s">
        <v>415</v>
      </c>
      <c r="B142" t="s">
        <v>416</v>
      </c>
      <c r="C142" t="s">
        <v>196</v>
      </c>
      <c r="D142">
        <v>534686.5</v>
      </c>
      <c r="E142">
        <v>214539.06</v>
      </c>
      <c r="F142">
        <v>1.5</v>
      </c>
    </row>
    <row r="143" spans="1:6" ht="15">
      <c r="A143" t="s">
        <v>417</v>
      </c>
      <c r="B143" t="s">
        <v>418</v>
      </c>
      <c r="C143" t="s">
        <v>196</v>
      </c>
      <c r="D143">
        <v>534559.56</v>
      </c>
      <c r="E143">
        <v>214479.97</v>
      </c>
      <c r="F143">
        <v>1.5</v>
      </c>
    </row>
    <row r="144" spans="1:6" ht="15">
      <c r="A144" t="s">
        <v>419</v>
      </c>
      <c r="B144" t="s">
        <v>420</v>
      </c>
      <c r="C144" t="s">
        <v>196</v>
      </c>
      <c r="D144">
        <v>534579.62</v>
      </c>
      <c r="E144">
        <v>214493.19</v>
      </c>
      <c r="F144">
        <v>1.5</v>
      </c>
    </row>
    <row r="145" spans="1:6" ht="15">
      <c r="A145" t="s">
        <v>421</v>
      </c>
      <c r="B145" t="s">
        <v>422</v>
      </c>
      <c r="C145" t="s">
        <v>196</v>
      </c>
      <c r="D145">
        <v>535173.69</v>
      </c>
      <c r="E145">
        <v>213760.16</v>
      </c>
      <c r="F145">
        <v>1.5</v>
      </c>
    </row>
    <row r="146" spans="1:6" ht="15">
      <c r="A146" t="s">
        <v>423</v>
      </c>
      <c r="B146" t="s">
        <v>424</v>
      </c>
      <c r="C146" t="s">
        <v>196</v>
      </c>
      <c r="D146">
        <v>535071.94</v>
      </c>
      <c r="E146">
        <v>213690.45</v>
      </c>
      <c r="F146">
        <v>1.5</v>
      </c>
    </row>
    <row r="147" spans="1:6" ht="15">
      <c r="A147" t="s">
        <v>425</v>
      </c>
      <c r="B147" t="s">
        <v>426</v>
      </c>
      <c r="C147" t="s">
        <v>196</v>
      </c>
      <c r="D147">
        <v>535659</v>
      </c>
      <c r="E147">
        <v>214261</v>
      </c>
      <c r="F147">
        <v>1.5</v>
      </c>
    </row>
    <row r="148" spans="1:6" ht="15">
      <c r="A148" t="s">
        <v>427</v>
      </c>
      <c r="B148" t="s">
        <v>428</v>
      </c>
      <c r="C148" t="s">
        <v>196</v>
      </c>
      <c r="D148">
        <v>535677</v>
      </c>
      <c r="E148">
        <v>214232</v>
      </c>
      <c r="F148">
        <v>1.5</v>
      </c>
    </row>
    <row r="149" spans="1:6" ht="15">
      <c r="A149" t="s">
        <v>429</v>
      </c>
      <c r="B149" t="s">
        <v>430</v>
      </c>
      <c r="C149" t="s">
        <v>196</v>
      </c>
      <c r="D149">
        <v>535184</v>
      </c>
      <c r="E149">
        <v>214599.66</v>
      </c>
      <c r="F149">
        <v>1.5</v>
      </c>
    </row>
    <row r="150" spans="1:6" ht="15">
      <c r="A150" t="s">
        <v>431</v>
      </c>
      <c r="B150" t="s">
        <v>432</v>
      </c>
      <c r="C150" t="s">
        <v>196</v>
      </c>
      <c r="D150">
        <v>535239</v>
      </c>
      <c r="E150">
        <v>214601.66</v>
      </c>
      <c r="F150">
        <v>1.5</v>
      </c>
    </row>
    <row r="151" spans="1:6" ht="15">
      <c r="A151" t="s">
        <v>433</v>
      </c>
      <c r="B151" t="s">
        <v>434</v>
      </c>
      <c r="C151" t="s">
        <v>196</v>
      </c>
      <c r="D151">
        <v>535033.5</v>
      </c>
      <c r="E151">
        <v>214591.97</v>
      </c>
      <c r="F151">
        <v>1.5</v>
      </c>
    </row>
    <row r="152" spans="1:6" ht="15">
      <c r="A152" t="s">
        <v>435</v>
      </c>
      <c r="B152" t="s">
        <v>436</v>
      </c>
      <c r="C152" t="s">
        <v>196</v>
      </c>
      <c r="D152">
        <v>535507.31</v>
      </c>
      <c r="E152">
        <v>213975.5</v>
      </c>
      <c r="F152">
        <v>1.5</v>
      </c>
    </row>
    <row r="153" spans="1:6" ht="15">
      <c r="A153" t="s">
        <v>437</v>
      </c>
      <c r="B153" t="s">
        <v>438</v>
      </c>
      <c r="C153" t="s">
        <v>196</v>
      </c>
      <c r="D153">
        <v>535146.44</v>
      </c>
      <c r="E153">
        <v>213724.45</v>
      </c>
      <c r="F153">
        <v>1.5</v>
      </c>
    </row>
    <row r="154" spans="1:6" ht="15">
      <c r="A154" t="s">
        <v>439</v>
      </c>
      <c r="B154" t="s">
        <v>440</v>
      </c>
      <c r="C154" t="s">
        <v>196</v>
      </c>
      <c r="D154">
        <v>535339.06</v>
      </c>
      <c r="E154">
        <v>213898.95</v>
      </c>
      <c r="F154">
        <v>1.5</v>
      </c>
    </row>
    <row r="155" spans="1:6" ht="15">
      <c r="A155" t="s">
        <v>188</v>
      </c>
      <c r="B155" t="s">
        <v>192</v>
      </c>
      <c r="C155" t="s">
        <v>441</v>
      </c>
      <c r="D155" s="92">
        <v>537428.62</v>
      </c>
      <c r="E155" s="92">
        <v>213290.5</v>
      </c>
      <c r="F155">
        <v>0</v>
      </c>
    </row>
    <row r="156" spans="1:6" ht="15">
      <c r="A156" t="s">
        <v>191</v>
      </c>
      <c r="B156" t="s">
        <v>192</v>
      </c>
      <c r="C156" t="s">
        <v>441</v>
      </c>
      <c r="D156" s="92">
        <v>538389.44</v>
      </c>
      <c r="E156" s="92">
        <v>210732</v>
      </c>
      <c r="F156">
        <v>0</v>
      </c>
    </row>
    <row r="157" spans="1:6" ht="15">
      <c r="A157" t="s">
        <v>193</v>
      </c>
      <c r="B157" t="s">
        <v>192</v>
      </c>
      <c r="C157" t="s">
        <v>441</v>
      </c>
      <c r="D157" s="92">
        <v>536844.12</v>
      </c>
      <c r="E157" s="92">
        <v>204773.66</v>
      </c>
      <c r="F157">
        <v>0</v>
      </c>
    </row>
    <row r="158" spans="1:6" ht="15">
      <c r="A158" t="s">
        <v>442</v>
      </c>
      <c r="B158" t="s">
        <v>443</v>
      </c>
      <c r="C158" t="s">
        <v>444</v>
      </c>
      <c r="D158" s="92">
        <v>535207.75</v>
      </c>
      <c r="E158" s="92">
        <v>208992.55</v>
      </c>
      <c r="F158">
        <v>0</v>
      </c>
    </row>
    <row r="159" spans="1:6" ht="15">
      <c r="A159" t="s">
        <v>445</v>
      </c>
      <c r="B159" t="s">
        <v>443</v>
      </c>
      <c r="C159" t="s">
        <v>444</v>
      </c>
      <c r="D159" s="92">
        <v>532430.31</v>
      </c>
      <c r="E159" s="92">
        <v>207691</v>
      </c>
      <c r="F159">
        <v>0</v>
      </c>
    </row>
    <row r="160" spans="1:6" ht="15">
      <c r="A160" t="s">
        <v>446</v>
      </c>
      <c r="B160" t="s">
        <v>447</v>
      </c>
      <c r="C160" t="s">
        <v>444</v>
      </c>
      <c r="D160" s="92">
        <v>532011.44</v>
      </c>
      <c r="E160" s="92">
        <v>206625.62</v>
      </c>
      <c r="F160">
        <v>0</v>
      </c>
    </row>
    <row r="161" spans="1:6" ht="15">
      <c r="A161" t="s">
        <v>448</v>
      </c>
      <c r="B161" t="s">
        <v>449</v>
      </c>
      <c r="C161" t="s">
        <v>450</v>
      </c>
      <c r="D161" s="92">
        <v>536412.12</v>
      </c>
      <c r="E161" s="92">
        <v>214101.48</v>
      </c>
      <c r="F161">
        <v>0</v>
      </c>
    </row>
    <row r="162" spans="1:6" ht="15">
      <c r="A162" t="s">
        <v>451</v>
      </c>
      <c r="B162" t="s">
        <v>452</v>
      </c>
      <c r="C162" t="s">
        <v>450</v>
      </c>
      <c r="D162" s="92">
        <v>536048.38</v>
      </c>
      <c r="E162" s="92">
        <v>213873.66</v>
      </c>
      <c r="F162">
        <v>0</v>
      </c>
    </row>
    <row r="163" spans="1:6" ht="15">
      <c r="A163" t="s">
        <v>453</v>
      </c>
      <c r="B163" t="s">
        <v>454</v>
      </c>
      <c r="C163" t="s">
        <v>450</v>
      </c>
      <c r="D163" s="92">
        <v>536012.38</v>
      </c>
      <c r="E163" s="92">
        <v>213350.44</v>
      </c>
      <c r="F163">
        <v>0</v>
      </c>
    </row>
    <row r="164" spans="1:6" ht="15">
      <c r="A164" t="s">
        <v>455</v>
      </c>
      <c r="B164" t="s">
        <v>456</v>
      </c>
      <c r="C164" t="s">
        <v>450</v>
      </c>
      <c r="D164" s="92">
        <v>534701.69</v>
      </c>
      <c r="E164" s="92">
        <v>213374.95</v>
      </c>
      <c r="F164">
        <v>0</v>
      </c>
    </row>
    <row r="165" spans="1:6" ht="15">
      <c r="A165" t="s">
        <v>457</v>
      </c>
      <c r="B165" t="s">
        <v>458</v>
      </c>
      <c r="C165" t="s">
        <v>450</v>
      </c>
      <c r="D165">
        <v>534068</v>
      </c>
      <c r="E165">
        <v>214494</v>
      </c>
      <c r="F165">
        <v>0</v>
      </c>
    </row>
    <row r="166" spans="1:6" ht="15">
      <c r="A166" t="s">
        <v>459</v>
      </c>
      <c r="B166" t="s">
        <v>460</v>
      </c>
      <c r="C166" t="s">
        <v>450</v>
      </c>
      <c r="D166">
        <v>536177</v>
      </c>
      <c r="E166" s="92">
        <v>213761.58</v>
      </c>
      <c r="F166">
        <v>0</v>
      </c>
    </row>
    <row r="167" spans="1:6" ht="15">
      <c r="A167" t="s">
        <v>461</v>
      </c>
      <c r="B167" t="s">
        <v>462</v>
      </c>
      <c r="C167" t="s">
        <v>450</v>
      </c>
      <c r="D167">
        <v>535169</v>
      </c>
      <c r="E167">
        <v>213657</v>
      </c>
      <c r="F167">
        <v>0</v>
      </c>
    </row>
    <row r="168" spans="1:6" ht="15">
      <c r="A168" t="s">
        <v>463</v>
      </c>
      <c r="B168" t="s">
        <v>464</v>
      </c>
      <c r="C168" t="s">
        <v>450</v>
      </c>
      <c r="D168">
        <v>535673</v>
      </c>
      <c r="E168">
        <v>213828</v>
      </c>
      <c r="F168">
        <v>0</v>
      </c>
    </row>
    <row r="169" spans="1:6" ht="15">
      <c r="A169" t="s">
        <v>465</v>
      </c>
      <c r="B169" t="s">
        <v>466</v>
      </c>
      <c r="C169" t="s">
        <v>450</v>
      </c>
      <c r="D169" s="92">
        <v>534789.56</v>
      </c>
      <c r="E169" s="92">
        <v>214231.94</v>
      </c>
      <c r="F169">
        <v>0</v>
      </c>
    </row>
    <row r="170" spans="1:6" ht="15">
      <c r="A170" t="s">
        <v>467</v>
      </c>
      <c r="B170" t="s">
        <v>468</v>
      </c>
      <c r="C170" t="s">
        <v>450</v>
      </c>
      <c r="D170" s="92">
        <v>533562.88</v>
      </c>
      <c r="E170" s="92">
        <v>213867.77</v>
      </c>
      <c r="F170">
        <v>0</v>
      </c>
    </row>
    <row r="171" spans="1:6" ht="15">
      <c r="A171" t="s">
        <v>469</v>
      </c>
      <c r="B171" t="s">
        <v>466</v>
      </c>
      <c r="C171" t="s">
        <v>450</v>
      </c>
      <c r="D171" s="92">
        <v>534375.19</v>
      </c>
      <c r="E171">
        <v>214135</v>
      </c>
      <c r="F171">
        <v>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">
      <selection activeCell="O3" sqref="O3"/>
    </sheetView>
  </sheetViews>
  <sheetFormatPr defaultColWidth="9.140625" defaultRowHeight="15"/>
  <cols>
    <col min="5" max="6" width="9.57421875" style="0" bestFit="1" customWidth="1"/>
    <col min="7" max="7" width="12.00390625" style="0" customWidth="1"/>
    <col min="8" max="9" width="9.00390625" style="0" bestFit="1" customWidth="1"/>
    <col min="10" max="10" width="10.7109375" style="0" customWidth="1"/>
    <col min="11" max="11" width="9.57421875" style="0" customWidth="1"/>
    <col min="12" max="16" width="9.00390625" style="0" bestFit="1" customWidth="1"/>
  </cols>
  <sheetData>
    <row r="1" ht="23.25">
      <c r="A1" s="1" t="s">
        <v>470</v>
      </c>
    </row>
    <row r="2" spans="8:10" ht="15">
      <c r="H2" s="88" t="str">
        <f>'[1]BG'!I4</f>
        <v>NO2</v>
      </c>
      <c r="I2" s="68"/>
      <c r="J2" s="68"/>
    </row>
    <row r="3" spans="8:13" ht="42" customHeight="1">
      <c r="H3" s="88">
        <f>'[1]BG'!I5</f>
        <v>18.6005</v>
      </c>
      <c r="I3" s="81" t="s">
        <v>471</v>
      </c>
      <c r="J3" s="81" t="s">
        <v>472</v>
      </c>
      <c r="K3" s="81" t="s">
        <v>473</v>
      </c>
      <c r="L3" s="82" t="s">
        <v>474</v>
      </c>
      <c r="M3" s="80" t="s">
        <v>475</v>
      </c>
    </row>
    <row r="4" spans="3:16" ht="45">
      <c r="C4" s="80" t="s">
        <v>144</v>
      </c>
      <c r="D4" s="80" t="s">
        <v>476</v>
      </c>
      <c r="E4" s="80" t="s">
        <v>477</v>
      </c>
      <c r="F4" s="80" t="s">
        <v>478</v>
      </c>
      <c r="G4" s="89" t="s">
        <v>479</v>
      </c>
      <c r="H4" s="80" t="s">
        <v>480</v>
      </c>
      <c r="I4" s="81" t="s">
        <v>481</v>
      </c>
      <c r="J4" s="87" t="s">
        <v>481</v>
      </c>
      <c r="K4" s="81" t="s">
        <v>481</v>
      </c>
      <c r="L4" s="82" t="s">
        <v>482</v>
      </c>
      <c r="M4" s="80" t="s">
        <v>481</v>
      </c>
      <c r="N4" s="80" t="s">
        <v>483</v>
      </c>
      <c r="O4" s="80" t="s">
        <v>484</v>
      </c>
      <c r="P4" s="80" t="s">
        <v>485</v>
      </c>
    </row>
    <row r="5" spans="3:16" ht="15">
      <c r="C5" s="84" t="s">
        <v>486</v>
      </c>
      <c r="D5" s="84" t="s">
        <v>148</v>
      </c>
      <c r="E5" s="86">
        <v>535021.69</v>
      </c>
      <c r="F5" s="86">
        <v>214592.7</v>
      </c>
      <c r="G5" s="86">
        <v>1.5</v>
      </c>
      <c r="H5" s="90">
        <v>18.6005</v>
      </c>
      <c r="I5" s="90">
        <v>2.7487319999999995</v>
      </c>
      <c r="J5" s="86">
        <v>1.8611109999999997</v>
      </c>
      <c r="K5" s="86">
        <v>4.609857</v>
      </c>
      <c r="L5" s="86">
        <v>0.5837184931506848</v>
      </c>
      <c r="M5" s="86">
        <v>5.193575493150685</v>
      </c>
      <c r="N5" s="86">
        <v>12.983938732876712</v>
      </c>
      <c r="O5" s="86">
        <v>23.794075493150686</v>
      </c>
      <c r="P5" s="86">
        <v>59.485188732876715</v>
      </c>
    </row>
    <row r="6" spans="3:16" ht="15">
      <c r="C6" s="84" t="s">
        <v>486</v>
      </c>
      <c r="D6" s="84" t="s">
        <v>151</v>
      </c>
      <c r="E6" s="86">
        <v>535330.31</v>
      </c>
      <c r="F6" s="86">
        <v>214292.44</v>
      </c>
      <c r="G6" s="86">
        <v>1.5</v>
      </c>
      <c r="H6" s="86">
        <v>18.6005</v>
      </c>
      <c r="I6" s="86">
        <v>1.1392289999999998</v>
      </c>
      <c r="J6" s="86">
        <v>0.7899569999999999</v>
      </c>
      <c r="K6" s="86">
        <v>1.929193</v>
      </c>
      <c r="L6" s="86">
        <v>0.0453943607305936</v>
      </c>
      <c r="M6" s="86">
        <v>1.9745873607305935</v>
      </c>
      <c r="N6" s="86">
        <v>4.936468401826484</v>
      </c>
      <c r="O6" s="86">
        <v>20.575087360730592</v>
      </c>
      <c r="P6" s="86">
        <v>51.43771840182648</v>
      </c>
    </row>
    <row r="7" spans="3:16" ht="15">
      <c r="C7" s="84" t="s">
        <v>486</v>
      </c>
      <c r="D7" s="84" t="s">
        <v>153</v>
      </c>
      <c r="E7" s="86">
        <v>535414.75</v>
      </c>
      <c r="F7" s="86">
        <v>214264.52</v>
      </c>
      <c r="G7" s="86">
        <v>1.5</v>
      </c>
      <c r="H7" s="86">
        <v>18.6005</v>
      </c>
      <c r="I7" s="86">
        <v>0.897281</v>
      </c>
      <c r="J7" s="86">
        <v>0.6680065</v>
      </c>
      <c r="K7" s="86">
        <v>1.565291</v>
      </c>
      <c r="L7" s="86">
        <v>0.035315479452054786</v>
      </c>
      <c r="M7" s="86">
        <v>1.6006064794520547</v>
      </c>
      <c r="N7" s="86">
        <v>4.001516198630137</v>
      </c>
      <c r="O7" s="86">
        <v>20.201106479452054</v>
      </c>
      <c r="P7" s="86">
        <v>50.502766198630134</v>
      </c>
    </row>
    <row r="8" spans="3:16" ht="15">
      <c r="C8" s="84" t="s">
        <v>487</v>
      </c>
      <c r="D8" s="84" t="s">
        <v>155</v>
      </c>
      <c r="E8" s="86">
        <v>535559.62</v>
      </c>
      <c r="F8" s="86">
        <v>214133.64</v>
      </c>
      <c r="G8" s="86">
        <v>1.5</v>
      </c>
      <c r="H8" s="86">
        <v>18.6005</v>
      </c>
      <c r="I8" s="86">
        <v>0.6057239999999999</v>
      </c>
      <c r="J8" s="86">
        <v>0.45902009999999993</v>
      </c>
      <c r="K8" s="86">
        <v>1.064742</v>
      </c>
      <c r="L8" s="86">
        <v>0.02250563926940639</v>
      </c>
      <c r="M8" s="86">
        <v>1.0872476392694064</v>
      </c>
      <c r="N8" s="86">
        <v>2.718119098173516</v>
      </c>
      <c r="O8" s="86">
        <v>19.687747639269407</v>
      </c>
      <c r="P8" s="86">
        <v>49.219369098173516</v>
      </c>
    </row>
    <row r="9" spans="3:16" ht="15">
      <c r="C9" s="84" t="s">
        <v>487</v>
      </c>
      <c r="D9" s="84" t="s">
        <v>158</v>
      </c>
      <c r="E9" s="86">
        <v>534919.06</v>
      </c>
      <c r="F9" s="86">
        <v>214614.02</v>
      </c>
      <c r="G9" s="86">
        <v>1.5</v>
      </c>
      <c r="H9" s="86">
        <v>14.83468</v>
      </c>
      <c r="I9" s="86">
        <v>3.084256</v>
      </c>
      <c r="J9" s="86">
        <v>1.743616</v>
      </c>
      <c r="K9" s="86">
        <v>4.827871999999999</v>
      </c>
      <c r="L9" s="86">
        <v>0.41236872146118714</v>
      </c>
      <c r="M9" s="86">
        <v>5.240240721461187</v>
      </c>
      <c r="N9" s="86">
        <v>13.100601803652967</v>
      </c>
      <c r="O9" s="86">
        <v>20.074920721461186</v>
      </c>
      <c r="P9" s="86">
        <v>50.187301803652964</v>
      </c>
    </row>
    <row r="10" spans="3:16" ht="15">
      <c r="C10" s="84" t="s">
        <v>487</v>
      </c>
      <c r="D10" s="84" t="s">
        <v>160</v>
      </c>
      <c r="E10" s="86">
        <v>534806</v>
      </c>
      <c r="F10" s="86">
        <v>214661.56</v>
      </c>
      <c r="G10" s="86">
        <v>1.5</v>
      </c>
      <c r="H10" s="86">
        <v>14.83468</v>
      </c>
      <c r="I10" s="86">
        <v>2.099881</v>
      </c>
      <c r="J10" s="86">
        <v>0.843822</v>
      </c>
      <c r="K10" s="86">
        <v>2.938061</v>
      </c>
      <c r="L10" s="86">
        <v>0.2996767123287671</v>
      </c>
      <c r="M10" s="86">
        <v>3.2377377123287667</v>
      </c>
      <c r="N10" s="86">
        <v>8.094344280821916</v>
      </c>
      <c r="O10" s="86">
        <v>18.072417712328768</v>
      </c>
      <c r="P10" s="86">
        <v>45.18104428082192</v>
      </c>
    </row>
    <row r="11" spans="3:16" ht="15">
      <c r="C11" s="84" t="s">
        <v>486</v>
      </c>
      <c r="D11" s="84" t="s">
        <v>162</v>
      </c>
      <c r="E11" s="86">
        <v>534800.81</v>
      </c>
      <c r="F11" s="86">
        <v>214583.34</v>
      </c>
      <c r="G11" s="86">
        <v>1.5</v>
      </c>
      <c r="H11" s="86">
        <v>14.83468</v>
      </c>
      <c r="I11" s="86">
        <v>2.468984</v>
      </c>
      <c r="J11" s="86">
        <v>0.6012586999999999</v>
      </c>
      <c r="K11" s="86">
        <v>3.070249</v>
      </c>
      <c r="L11" s="86">
        <v>0.5475981735159817</v>
      </c>
      <c r="M11" s="86">
        <v>3.617847173515982</v>
      </c>
      <c r="N11" s="86">
        <v>9.044617933789954</v>
      </c>
      <c r="O11" s="86">
        <v>18.452527173515982</v>
      </c>
      <c r="P11" s="86">
        <v>46.13131793378996</v>
      </c>
    </row>
    <row r="12" spans="3:16" ht="15">
      <c r="C12" s="84" t="s">
        <v>486</v>
      </c>
      <c r="D12" s="84" t="s">
        <v>164</v>
      </c>
      <c r="E12" s="86">
        <v>535308</v>
      </c>
      <c r="F12" s="86">
        <v>213974</v>
      </c>
      <c r="G12" s="86">
        <v>1.5</v>
      </c>
      <c r="H12" s="86">
        <v>13.52923</v>
      </c>
      <c r="I12" s="86">
        <v>0.705586</v>
      </c>
      <c r="J12" s="86">
        <v>0.4455997</v>
      </c>
      <c r="K12" s="86">
        <v>1.151185</v>
      </c>
      <c r="L12" s="86">
        <v>0.02754404109589041</v>
      </c>
      <c r="M12" s="86">
        <v>1.1787290410958904</v>
      </c>
      <c r="N12" s="86">
        <v>2.9468226027397257</v>
      </c>
      <c r="O12" s="86">
        <v>14.70795904109589</v>
      </c>
      <c r="P12" s="86">
        <v>36.769897602739725</v>
      </c>
    </row>
    <row r="13" spans="3:16" ht="15">
      <c r="C13" s="84" t="s">
        <v>486</v>
      </c>
      <c r="D13" s="84" t="s">
        <v>166</v>
      </c>
      <c r="E13" s="86">
        <v>535121.88</v>
      </c>
      <c r="F13" s="86">
        <v>214367.47</v>
      </c>
      <c r="G13" s="86">
        <v>1.5</v>
      </c>
      <c r="H13" s="86">
        <v>18.6005</v>
      </c>
      <c r="I13" s="86">
        <v>2.7525749999999998</v>
      </c>
      <c r="J13" s="86">
        <v>1.224937</v>
      </c>
      <c r="K13" s="86">
        <v>3.977519</v>
      </c>
      <c r="L13" s="86">
        <v>0.1089519634703196</v>
      </c>
      <c r="M13" s="86">
        <v>4.08647096347032</v>
      </c>
      <c r="N13" s="86">
        <v>10.2161774086758</v>
      </c>
      <c r="O13" s="86">
        <v>22.68697096347032</v>
      </c>
      <c r="P13" s="86">
        <v>56.7174274086758</v>
      </c>
    </row>
    <row r="14" spans="3:16" ht="15">
      <c r="C14" s="84" t="s">
        <v>486</v>
      </c>
      <c r="D14" s="84" t="s">
        <v>168</v>
      </c>
      <c r="E14" s="86">
        <v>535308</v>
      </c>
      <c r="F14" s="86">
        <v>213974</v>
      </c>
      <c r="G14" s="86">
        <v>1.5</v>
      </c>
      <c r="H14" s="86">
        <v>13.52923</v>
      </c>
      <c r="I14" s="86">
        <v>0.705586</v>
      </c>
      <c r="J14" s="86">
        <v>0.4455997</v>
      </c>
      <c r="K14" s="86">
        <v>1.151185</v>
      </c>
      <c r="L14" s="86">
        <v>0.02754404109589041</v>
      </c>
      <c r="M14" s="86">
        <v>1.1787290410958904</v>
      </c>
      <c r="N14" s="86">
        <v>2.9468226027397257</v>
      </c>
      <c r="O14" s="86">
        <v>14.70795904109589</v>
      </c>
      <c r="P14" s="86">
        <v>36.769897602739725</v>
      </c>
    </row>
    <row r="15" spans="3:16" ht="15">
      <c r="C15" s="84" t="s">
        <v>486</v>
      </c>
      <c r="D15" s="84" t="s">
        <v>169</v>
      </c>
      <c r="E15" s="86">
        <v>534981.12</v>
      </c>
      <c r="F15" s="86">
        <v>214376.42</v>
      </c>
      <c r="G15" s="86">
        <v>1.5</v>
      </c>
      <c r="H15" s="86">
        <v>14.83468</v>
      </c>
      <c r="I15" s="86">
        <v>5.179461</v>
      </c>
      <c r="J15" s="86">
        <v>1.725129</v>
      </c>
      <c r="K15" s="86">
        <v>6.904583</v>
      </c>
      <c r="L15" s="86">
        <v>0.2111442922374429</v>
      </c>
      <c r="M15" s="86">
        <v>7.115727292237443</v>
      </c>
      <c r="N15" s="86">
        <v>17.789318230593608</v>
      </c>
      <c r="O15" s="86">
        <v>21.950407292237443</v>
      </c>
      <c r="P15" s="86">
        <v>54.8760182305936</v>
      </c>
    </row>
    <row r="16" spans="3:16" ht="15">
      <c r="C16" s="84" t="s">
        <v>486</v>
      </c>
      <c r="D16" s="84" t="s">
        <v>171</v>
      </c>
      <c r="E16" s="86">
        <v>535188.5</v>
      </c>
      <c r="F16" s="86">
        <v>214543.95</v>
      </c>
      <c r="G16" s="86">
        <v>1.5</v>
      </c>
      <c r="H16" s="86">
        <v>18.6005</v>
      </c>
      <c r="I16" s="86">
        <v>2.2808309999999996</v>
      </c>
      <c r="J16" s="86">
        <v>1.5246839999999997</v>
      </c>
      <c r="K16" s="86">
        <v>3.8055079999999997</v>
      </c>
      <c r="L16" s="86">
        <v>0.12295452054794519</v>
      </c>
      <c r="M16" s="86">
        <v>3.928462520547945</v>
      </c>
      <c r="N16" s="86">
        <v>9.821156301369863</v>
      </c>
      <c r="O16" s="86">
        <v>22.528962520547946</v>
      </c>
      <c r="P16" s="86">
        <v>56.32240630136987</v>
      </c>
    </row>
    <row r="17" spans="3:16" ht="15">
      <c r="C17" s="84" t="s">
        <v>486</v>
      </c>
      <c r="D17" s="84" t="s">
        <v>173</v>
      </c>
      <c r="E17" s="86">
        <v>535027.19</v>
      </c>
      <c r="F17" s="86">
        <v>213710.23</v>
      </c>
      <c r="G17" s="86">
        <v>1.5</v>
      </c>
      <c r="H17" s="86">
        <v>13.52923</v>
      </c>
      <c r="I17" s="86">
        <v>0.4046224</v>
      </c>
      <c r="J17" s="86">
        <v>0.2500547</v>
      </c>
      <c r="K17" s="86">
        <v>0.6457997</v>
      </c>
      <c r="L17" s="86">
        <v>0.02041506849315068</v>
      </c>
      <c r="M17" s="86">
        <v>0.6662147684931506</v>
      </c>
      <c r="N17" s="86">
        <v>1.6655369212328766</v>
      </c>
      <c r="O17" s="86">
        <v>14.19544476849315</v>
      </c>
      <c r="P17" s="86">
        <v>35.488611921232874</v>
      </c>
    </row>
    <row r="18" spans="3:16" ht="15">
      <c r="C18" s="84" t="s">
        <v>486</v>
      </c>
      <c r="D18" s="84" t="s">
        <v>175</v>
      </c>
      <c r="E18" s="86">
        <v>535321.62</v>
      </c>
      <c r="F18" s="86">
        <v>214413.38</v>
      </c>
      <c r="G18" s="86">
        <v>1.5</v>
      </c>
      <c r="H18" s="86">
        <v>18.6005</v>
      </c>
      <c r="I18" s="86">
        <v>1.402429</v>
      </c>
      <c r="J18" s="86">
        <v>0.940205</v>
      </c>
      <c r="K18" s="86">
        <v>2.342634</v>
      </c>
      <c r="L18" s="86">
        <v>0.05808465753424657</v>
      </c>
      <c r="M18" s="86">
        <v>2.4007186575342465</v>
      </c>
      <c r="N18" s="86">
        <v>6.0017966438356165</v>
      </c>
      <c r="O18" s="86">
        <v>21.001218657534245</v>
      </c>
      <c r="P18" s="86">
        <v>52.50304664383562</v>
      </c>
    </row>
    <row r="19" spans="3:16" ht="15">
      <c r="C19" s="84" t="s">
        <v>486</v>
      </c>
      <c r="D19" s="84" t="s">
        <v>176</v>
      </c>
      <c r="E19" s="86">
        <v>535110.94</v>
      </c>
      <c r="F19" s="86">
        <v>214477.42</v>
      </c>
      <c r="G19" s="86">
        <v>1.5</v>
      </c>
      <c r="H19" s="86">
        <v>18.6005</v>
      </c>
      <c r="I19" s="86">
        <v>3.1566359999999998</v>
      </c>
      <c r="J19" s="86">
        <v>1.6149419999999999</v>
      </c>
      <c r="K19" s="86">
        <v>4.771585</v>
      </c>
      <c r="L19" s="86">
        <v>0.18364931506849314</v>
      </c>
      <c r="M19" s="86">
        <v>4.955234315068493</v>
      </c>
      <c r="N19" s="86">
        <v>12.388085787671233</v>
      </c>
      <c r="O19" s="86">
        <v>23.55573431506849</v>
      </c>
      <c r="P19" s="86">
        <v>58.88933578767123</v>
      </c>
    </row>
    <row r="20" spans="3:16" ht="15">
      <c r="C20" s="84" t="s">
        <v>488</v>
      </c>
      <c r="D20" s="84" t="s">
        <v>177</v>
      </c>
      <c r="E20" s="86">
        <v>534542.06</v>
      </c>
      <c r="F20" s="86">
        <v>214282.58</v>
      </c>
      <c r="G20" s="86">
        <v>1.5</v>
      </c>
      <c r="H20" s="86">
        <v>14.83468</v>
      </c>
      <c r="I20" s="86">
        <v>1.365567</v>
      </c>
      <c r="J20" s="86">
        <v>0.4479489</v>
      </c>
      <c r="K20" s="86">
        <v>1.7493560000000001</v>
      </c>
      <c r="L20" s="86">
        <v>0.07324684931506847</v>
      </c>
      <c r="M20" s="86">
        <v>1.8226028493150686</v>
      </c>
      <c r="N20" s="86">
        <v>4.5565071232876715</v>
      </c>
      <c r="O20" s="86">
        <v>16.65728284931507</v>
      </c>
      <c r="P20" s="86">
        <v>41.643207123287674</v>
      </c>
    </row>
    <row r="21" spans="3:16" ht="15">
      <c r="C21" s="84" t="s">
        <v>488</v>
      </c>
      <c r="D21" s="84" t="s">
        <v>180</v>
      </c>
      <c r="E21" s="86">
        <v>534943.06</v>
      </c>
      <c r="F21" s="86">
        <v>214357.58</v>
      </c>
      <c r="G21" s="86">
        <v>1.5</v>
      </c>
      <c r="H21" s="86">
        <v>14.83468</v>
      </c>
      <c r="I21" s="86">
        <v>5.228509999999999</v>
      </c>
      <c r="J21" s="86">
        <v>1.36353</v>
      </c>
      <c r="K21" s="86">
        <v>6.592039999999999</v>
      </c>
      <c r="L21" s="86">
        <v>0.29572442922374426</v>
      </c>
      <c r="M21" s="86">
        <v>6.887764429223743</v>
      </c>
      <c r="N21" s="86">
        <v>17.21941107305936</v>
      </c>
      <c r="O21" s="86">
        <v>21.722444429223742</v>
      </c>
      <c r="P21" s="86">
        <v>54.30611107305936</v>
      </c>
    </row>
    <row r="22" spans="3:16" ht="15">
      <c r="C22" s="84" t="s">
        <v>488</v>
      </c>
      <c r="D22" s="84" t="s">
        <v>182</v>
      </c>
      <c r="E22" s="86">
        <v>535385.12</v>
      </c>
      <c r="F22" s="86">
        <v>214556.22</v>
      </c>
      <c r="G22" s="86">
        <v>1.5</v>
      </c>
      <c r="H22" s="86">
        <v>18.6005</v>
      </c>
      <c r="I22" s="86">
        <v>1.3346129999999998</v>
      </c>
      <c r="J22" s="86">
        <v>0.9820439999999999</v>
      </c>
      <c r="K22" s="86">
        <v>2.3166569999999997</v>
      </c>
      <c r="L22" s="86">
        <v>0.055205867579908675</v>
      </c>
      <c r="M22" s="86">
        <v>2.3718628675799085</v>
      </c>
      <c r="N22" s="86">
        <v>5.929657168949771</v>
      </c>
      <c r="O22" s="86">
        <v>20.97236286757991</v>
      </c>
      <c r="P22" s="86">
        <v>52.43090716894978</v>
      </c>
    </row>
    <row r="23" spans="3:16" ht="15">
      <c r="C23" s="84" t="s">
        <v>488</v>
      </c>
      <c r="D23" s="84" t="s">
        <v>184</v>
      </c>
      <c r="E23" s="86">
        <v>534804.56</v>
      </c>
      <c r="F23" s="86">
        <v>214239.8</v>
      </c>
      <c r="G23" s="86">
        <v>1.5</v>
      </c>
      <c r="H23" s="86">
        <v>14.83468</v>
      </c>
      <c r="I23" s="86">
        <v>4.139016</v>
      </c>
      <c r="J23" s="86">
        <v>0.8415609999999999</v>
      </c>
      <c r="K23" s="86">
        <v>4.660095999999999</v>
      </c>
      <c r="L23" s="86">
        <v>0.14871899543378994</v>
      </c>
      <c r="M23" s="86">
        <v>4.8088149954337895</v>
      </c>
      <c r="N23" s="86">
        <v>12.022037488584473</v>
      </c>
      <c r="O23" s="86">
        <v>19.64349499543379</v>
      </c>
      <c r="P23" s="86">
        <v>49.108737488584474</v>
      </c>
    </row>
    <row r="24" spans="3:16" ht="15">
      <c r="C24" s="84" t="s">
        <v>488</v>
      </c>
      <c r="D24" s="84" t="s">
        <v>186</v>
      </c>
      <c r="E24" s="86">
        <v>535044.19</v>
      </c>
      <c r="F24" s="86">
        <v>214296.52</v>
      </c>
      <c r="G24" s="86">
        <v>1.5</v>
      </c>
      <c r="H24" s="86">
        <v>18.6005</v>
      </c>
      <c r="I24" s="86">
        <v>2.845864</v>
      </c>
      <c r="J24" s="86">
        <v>1.055243</v>
      </c>
      <c r="K24" s="86">
        <v>3.9011</v>
      </c>
      <c r="L24" s="86">
        <v>0.11984319634703194</v>
      </c>
      <c r="M24" s="86">
        <v>4.020943196347032</v>
      </c>
      <c r="N24" s="86">
        <v>10.05235799086758</v>
      </c>
      <c r="O24" s="86">
        <v>22.62144319634703</v>
      </c>
      <c r="P24" s="86">
        <v>56.55360799086757</v>
      </c>
    </row>
    <row r="25" spans="3:16" ht="15">
      <c r="C25" s="84" t="s">
        <v>488</v>
      </c>
      <c r="D25" s="84" t="s">
        <v>187</v>
      </c>
      <c r="E25" s="86">
        <v>534705.88</v>
      </c>
      <c r="F25" s="86">
        <v>214368.02</v>
      </c>
      <c r="G25" s="86">
        <v>1.5</v>
      </c>
      <c r="H25" s="86">
        <v>14.83468</v>
      </c>
      <c r="I25" s="86">
        <v>0.3277932</v>
      </c>
      <c r="J25" s="86">
        <v>0.2999766</v>
      </c>
      <c r="K25" s="86">
        <v>0.624792</v>
      </c>
      <c r="L25" s="86">
        <v>1.001962100456621</v>
      </c>
      <c r="M25" s="86">
        <v>1.626754100456621</v>
      </c>
      <c r="N25" s="86">
        <v>4.066885251141553</v>
      </c>
      <c r="O25" s="86">
        <v>16.46143410045662</v>
      </c>
      <c r="P25" s="86">
        <v>41.15358525114156</v>
      </c>
    </row>
    <row r="26" spans="3:16" ht="15">
      <c r="C26" s="84" t="s">
        <v>489</v>
      </c>
      <c r="D26" s="84" t="s">
        <v>194</v>
      </c>
      <c r="E26" s="86">
        <v>535641</v>
      </c>
      <c r="F26" s="86">
        <v>214086</v>
      </c>
      <c r="G26" s="86">
        <v>1.5</v>
      </c>
      <c r="H26" s="86">
        <v>18.6005</v>
      </c>
      <c r="I26" s="86">
        <v>0.5167778</v>
      </c>
      <c r="J26" s="86">
        <v>0.39465789999999995</v>
      </c>
      <c r="K26" s="86">
        <v>0.9114349999999999</v>
      </c>
      <c r="L26" s="86">
        <v>0.018712853881278538</v>
      </c>
      <c r="M26" s="86">
        <v>0.9301478538812784</v>
      </c>
      <c r="N26" s="86">
        <v>2.325369634703196</v>
      </c>
      <c r="O26" s="86">
        <v>19.530647853881277</v>
      </c>
      <c r="P26" s="86">
        <v>48.82661963470319</v>
      </c>
    </row>
    <row r="27" spans="3:16" ht="15">
      <c r="C27" s="84" t="s">
        <v>489</v>
      </c>
      <c r="D27" s="84" t="s">
        <v>197</v>
      </c>
      <c r="E27" s="86">
        <v>535641</v>
      </c>
      <c r="F27" s="86">
        <v>214086</v>
      </c>
      <c r="G27" s="86">
        <v>1.5</v>
      </c>
      <c r="H27" s="86">
        <v>18.6005</v>
      </c>
      <c r="I27" s="86">
        <v>0.5167778</v>
      </c>
      <c r="J27" s="86">
        <v>0.39465789999999995</v>
      </c>
      <c r="K27" s="86">
        <v>0.9114349999999999</v>
      </c>
      <c r="L27" s="86">
        <v>0.018712853881278538</v>
      </c>
      <c r="M27" s="86">
        <v>0.9301478538812784</v>
      </c>
      <c r="N27" s="86">
        <v>2.325369634703196</v>
      </c>
      <c r="O27" s="86">
        <v>19.530647853881277</v>
      </c>
      <c r="P27" s="86">
        <v>48.82661963470319</v>
      </c>
    </row>
    <row r="28" spans="3:16" ht="15">
      <c r="C28" s="84" t="s">
        <v>489</v>
      </c>
      <c r="D28" s="84" t="s">
        <v>199</v>
      </c>
      <c r="E28" s="86">
        <v>535167</v>
      </c>
      <c r="F28" s="86">
        <v>214292</v>
      </c>
      <c r="G28" s="86">
        <v>1.5</v>
      </c>
      <c r="H28" s="86">
        <v>18.6005</v>
      </c>
      <c r="I28" s="86">
        <v>1.84184</v>
      </c>
      <c r="J28" s="86">
        <v>0.9832409999999999</v>
      </c>
      <c r="K28" s="86">
        <v>2.8250809999999995</v>
      </c>
      <c r="L28" s="86">
        <v>0.07431858447488585</v>
      </c>
      <c r="M28" s="86">
        <v>2.899399584474885</v>
      </c>
      <c r="N28" s="86">
        <v>7.248498961187214</v>
      </c>
      <c r="O28" s="86">
        <v>21.499899584474885</v>
      </c>
      <c r="P28" s="86">
        <v>53.749748961187215</v>
      </c>
    </row>
    <row r="29" spans="3:16" ht="15">
      <c r="C29" s="84" t="s">
        <v>489</v>
      </c>
      <c r="D29" s="84" t="s">
        <v>201</v>
      </c>
      <c r="E29" s="86">
        <v>535312.38</v>
      </c>
      <c r="F29" s="86">
        <v>213882.3</v>
      </c>
      <c r="G29" s="86">
        <v>1.5</v>
      </c>
      <c r="H29" s="86">
        <v>13.52923</v>
      </c>
      <c r="I29" s="86">
        <v>0.6049197</v>
      </c>
      <c r="J29" s="86">
        <v>0.37459099999999995</v>
      </c>
      <c r="K29" s="86">
        <v>0.9795099999999999</v>
      </c>
      <c r="L29" s="86">
        <v>0.02297214611872146</v>
      </c>
      <c r="M29" s="86">
        <v>1.0024821461187214</v>
      </c>
      <c r="N29" s="86">
        <v>2.5062053652968035</v>
      </c>
      <c r="O29" s="86">
        <v>14.531712146118721</v>
      </c>
      <c r="P29" s="86">
        <v>36.3292803652968</v>
      </c>
    </row>
    <row r="30" spans="3:16" ht="15">
      <c r="C30" s="84" t="s">
        <v>489</v>
      </c>
      <c r="D30" s="84" t="s">
        <v>203</v>
      </c>
      <c r="E30" s="86">
        <v>535458.88</v>
      </c>
      <c r="F30" s="86">
        <v>214569.02</v>
      </c>
      <c r="G30" s="86">
        <v>1.5</v>
      </c>
      <c r="H30" s="86">
        <v>18.6005</v>
      </c>
      <c r="I30" s="86">
        <v>1.116038</v>
      </c>
      <c r="J30" s="86">
        <v>0.8486099999999999</v>
      </c>
      <c r="K30" s="86">
        <v>1.9646479999999997</v>
      </c>
      <c r="L30" s="86">
        <v>0.04459031963470319</v>
      </c>
      <c r="M30" s="86">
        <v>2.009238319634703</v>
      </c>
      <c r="N30" s="86">
        <v>5.023095799086757</v>
      </c>
      <c r="O30" s="86">
        <v>20.609738319634705</v>
      </c>
      <c r="P30" s="86">
        <v>51.52434579908676</v>
      </c>
    </row>
    <row r="31" spans="3:16" ht="15">
      <c r="C31" s="84" t="s">
        <v>489</v>
      </c>
      <c r="D31" s="84" t="s">
        <v>205</v>
      </c>
      <c r="E31" s="86">
        <v>535457.69</v>
      </c>
      <c r="F31" s="86">
        <v>214536.09</v>
      </c>
      <c r="G31" s="86">
        <v>1.5</v>
      </c>
      <c r="H31" s="86">
        <v>18.6005</v>
      </c>
      <c r="I31" s="86">
        <v>1.103522</v>
      </c>
      <c r="J31" s="86">
        <v>0.8228289999999999</v>
      </c>
      <c r="K31" s="86">
        <v>1.926351</v>
      </c>
      <c r="L31" s="86">
        <v>0.04366273972602739</v>
      </c>
      <c r="M31" s="86">
        <v>1.9700137397260273</v>
      </c>
      <c r="N31" s="86">
        <v>4.925034349315069</v>
      </c>
      <c r="O31" s="86">
        <v>20.570513739726028</v>
      </c>
      <c r="P31" s="86">
        <v>51.42628434931507</v>
      </c>
    </row>
    <row r="32" spans="3:16" ht="15">
      <c r="C32" s="84" t="s">
        <v>489</v>
      </c>
      <c r="D32" s="84" t="s">
        <v>207</v>
      </c>
      <c r="E32" s="86">
        <v>534483.69</v>
      </c>
      <c r="F32" s="86">
        <v>214428</v>
      </c>
      <c r="G32" s="86">
        <v>1.5</v>
      </c>
      <c r="H32" s="86">
        <v>14.83468</v>
      </c>
      <c r="I32" s="86">
        <v>1.123087</v>
      </c>
      <c r="J32" s="86">
        <v>0.3859933</v>
      </c>
      <c r="K32" s="86">
        <v>1.4347759999999998</v>
      </c>
      <c r="L32" s="86">
        <v>0.07451292237442922</v>
      </c>
      <c r="M32" s="86">
        <v>1.509288922374429</v>
      </c>
      <c r="N32" s="86">
        <v>3.7732223059360726</v>
      </c>
      <c r="O32" s="86">
        <v>16.34396892237443</v>
      </c>
      <c r="P32" s="86">
        <v>40.859922305936074</v>
      </c>
    </row>
    <row r="33" spans="3:16" ht="15">
      <c r="C33" s="84" t="s">
        <v>489</v>
      </c>
      <c r="D33" s="84" t="s">
        <v>209</v>
      </c>
      <c r="E33" s="86">
        <v>535405.25</v>
      </c>
      <c r="F33" s="86">
        <v>213931.3</v>
      </c>
      <c r="G33" s="86">
        <v>1.5</v>
      </c>
      <c r="H33" s="86">
        <v>13.52923</v>
      </c>
      <c r="I33" s="86">
        <v>0.5788327999999999</v>
      </c>
      <c r="J33" s="86">
        <v>0.3869299</v>
      </c>
      <c r="K33" s="86">
        <v>0.965762</v>
      </c>
      <c r="L33" s="86">
        <v>0.022353013698630134</v>
      </c>
      <c r="M33" s="86">
        <v>0.9881150136986302</v>
      </c>
      <c r="N33" s="86">
        <v>2.4702875342465758</v>
      </c>
      <c r="O33" s="86">
        <v>14.51734501369863</v>
      </c>
      <c r="P33" s="86">
        <v>36.293362534246576</v>
      </c>
    </row>
    <row r="34" spans="3:16" ht="15">
      <c r="C34" s="84" t="s">
        <v>489</v>
      </c>
      <c r="D34" s="84" t="s">
        <v>211</v>
      </c>
      <c r="E34" s="86">
        <v>534645.56</v>
      </c>
      <c r="F34" s="86">
        <v>214512</v>
      </c>
      <c r="G34" s="86">
        <v>1.5</v>
      </c>
      <c r="H34" s="86">
        <v>14.83468</v>
      </c>
      <c r="I34" s="86">
        <v>1.819475</v>
      </c>
      <c r="J34" s="86">
        <v>0.45357549999999996</v>
      </c>
      <c r="K34" s="86">
        <v>2.2730469999999996</v>
      </c>
      <c r="L34" s="86">
        <v>0.268974200913242</v>
      </c>
      <c r="M34" s="86">
        <v>2.5420212009132417</v>
      </c>
      <c r="N34" s="86">
        <v>6.355053002283103</v>
      </c>
      <c r="O34" s="86">
        <v>17.376701200913242</v>
      </c>
      <c r="P34" s="86">
        <v>43.44175300228311</v>
      </c>
    </row>
    <row r="35" spans="3:16" ht="15">
      <c r="C35" s="84" t="s">
        <v>489</v>
      </c>
      <c r="D35" s="84" t="s">
        <v>213</v>
      </c>
      <c r="E35" s="86">
        <v>535457.69</v>
      </c>
      <c r="F35" s="86">
        <v>214536.09</v>
      </c>
      <c r="G35" s="86">
        <v>1.5</v>
      </c>
      <c r="H35" s="86">
        <v>18.6005</v>
      </c>
      <c r="I35" s="86">
        <v>1.103522</v>
      </c>
      <c r="J35" s="86">
        <v>0.8228289999999999</v>
      </c>
      <c r="K35" s="86">
        <v>1.926351</v>
      </c>
      <c r="L35" s="86">
        <v>0.04366273972602739</v>
      </c>
      <c r="M35" s="86">
        <v>1.9700137397260273</v>
      </c>
      <c r="N35" s="86">
        <v>4.925034349315069</v>
      </c>
      <c r="O35" s="86">
        <v>20.570513739726028</v>
      </c>
      <c r="P35" s="86">
        <v>51.42628434931507</v>
      </c>
    </row>
    <row r="36" spans="3:16" ht="15">
      <c r="C36" s="84" t="s">
        <v>489</v>
      </c>
      <c r="D36" s="84" t="s">
        <v>215</v>
      </c>
      <c r="E36" s="86">
        <v>535333</v>
      </c>
      <c r="F36" s="86">
        <v>214355</v>
      </c>
      <c r="G36" s="86">
        <v>1.5</v>
      </c>
      <c r="H36" s="86">
        <v>18.6005</v>
      </c>
      <c r="I36" s="86">
        <v>1.2306</v>
      </c>
      <c r="J36" s="86">
        <v>0.858991</v>
      </c>
      <c r="K36" s="86">
        <v>2.089591</v>
      </c>
      <c r="L36" s="86">
        <v>0.05027150684931506</v>
      </c>
      <c r="M36" s="86">
        <v>2.139862506849315</v>
      </c>
      <c r="N36" s="86">
        <v>5.3496562671232875</v>
      </c>
      <c r="O36" s="86">
        <v>20.740362506849316</v>
      </c>
      <c r="P36" s="86">
        <v>51.850906267123285</v>
      </c>
    </row>
    <row r="37" spans="3:16" ht="15">
      <c r="C37" s="84" t="s">
        <v>489</v>
      </c>
      <c r="D37" s="84" t="s">
        <v>217</v>
      </c>
      <c r="E37" s="86">
        <v>535641</v>
      </c>
      <c r="F37" s="86">
        <v>214086</v>
      </c>
      <c r="G37" s="86">
        <v>1.5</v>
      </c>
      <c r="H37" s="86">
        <v>18.6005</v>
      </c>
      <c r="I37" s="86">
        <v>0.5167778</v>
      </c>
      <c r="J37" s="86">
        <v>0.39465789999999995</v>
      </c>
      <c r="K37" s="86">
        <v>0.9114349999999999</v>
      </c>
      <c r="L37" s="86">
        <v>0.018712853881278538</v>
      </c>
      <c r="M37" s="86">
        <v>0.9301478538812784</v>
      </c>
      <c r="N37" s="86">
        <v>2.325369634703196</v>
      </c>
      <c r="O37" s="86">
        <v>19.530647853881277</v>
      </c>
      <c r="P37" s="86">
        <v>48.82661963470319</v>
      </c>
    </row>
    <row r="38" spans="3:16" ht="15">
      <c r="C38" s="84" t="s">
        <v>489</v>
      </c>
      <c r="D38" s="84" t="s">
        <v>219</v>
      </c>
      <c r="E38" s="86">
        <v>535601.25</v>
      </c>
      <c r="F38" s="86">
        <v>213994.69</v>
      </c>
      <c r="G38" s="86">
        <v>1.5</v>
      </c>
      <c r="H38" s="86">
        <v>13.52923</v>
      </c>
      <c r="I38" s="86">
        <v>0.5022926999999999</v>
      </c>
      <c r="J38" s="86">
        <v>0.35931559999999996</v>
      </c>
      <c r="K38" s="86">
        <v>0.8616089999999998</v>
      </c>
      <c r="L38" s="86">
        <v>0.017787031963470316</v>
      </c>
      <c r="M38" s="86">
        <v>0.8793960319634702</v>
      </c>
      <c r="N38" s="86">
        <v>2.1984900799086753</v>
      </c>
      <c r="O38" s="86">
        <v>14.40862603196347</v>
      </c>
      <c r="P38" s="86">
        <v>36.021565079908676</v>
      </c>
    </row>
    <row r="39" spans="3:16" ht="15">
      <c r="C39" s="84" t="s">
        <v>489</v>
      </c>
      <c r="D39" s="84" t="s">
        <v>221</v>
      </c>
      <c r="E39" s="86">
        <v>535103.75</v>
      </c>
      <c r="F39" s="86">
        <v>214597.11</v>
      </c>
      <c r="G39" s="86">
        <v>1.5</v>
      </c>
      <c r="H39" s="86">
        <v>18.6005</v>
      </c>
      <c r="I39" s="86">
        <v>2.4140689999999996</v>
      </c>
      <c r="J39" s="86">
        <v>1.7131099999999997</v>
      </c>
      <c r="K39" s="86">
        <v>4.105647</v>
      </c>
      <c r="L39" s="86">
        <v>0.20776575342465753</v>
      </c>
      <c r="M39" s="86">
        <v>4.313412753424657</v>
      </c>
      <c r="N39" s="86">
        <v>10.783531883561643</v>
      </c>
      <c r="O39" s="86">
        <v>22.913912753424658</v>
      </c>
      <c r="P39" s="86">
        <v>57.28478188356164</v>
      </c>
    </row>
    <row r="40" spans="3:16" ht="15">
      <c r="C40" s="84" t="s">
        <v>489</v>
      </c>
      <c r="D40" s="84" t="s">
        <v>223</v>
      </c>
      <c r="E40" s="86">
        <v>535372.44</v>
      </c>
      <c r="F40" s="86">
        <v>214409.62</v>
      </c>
      <c r="G40" s="86">
        <v>1.5</v>
      </c>
      <c r="H40" s="86">
        <v>18.6005</v>
      </c>
      <c r="I40" s="86">
        <v>1.1974269999999998</v>
      </c>
      <c r="J40" s="86">
        <v>0.8480709999999999</v>
      </c>
      <c r="K40" s="86">
        <v>2.045498</v>
      </c>
      <c r="L40" s="86">
        <v>0.0491748401826484</v>
      </c>
      <c r="M40" s="86">
        <v>2.0946728401826484</v>
      </c>
      <c r="N40" s="86">
        <v>5.236682100456621</v>
      </c>
      <c r="O40" s="86">
        <v>20.69517284018265</v>
      </c>
      <c r="P40" s="86">
        <v>51.73793210045663</v>
      </c>
    </row>
    <row r="41" spans="3:16" ht="15">
      <c r="C41" s="84" t="s">
        <v>489</v>
      </c>
      <c r="D41" s="84" t="s">
        <v>225</v>
      </c>
      <c r="E41" s="86">
        <v>535220</v>
      </c>
      <c r="F41" s="86">
        <v>214601.66</v>
      </c>
      <c r="G41" s="86">
        <v>1.5</v>
      </c>
      <c r="H41" s="86">
        <v>18.6005</v>
      </c>
      <c r="I41" s="86">
        <v>1.873389</v>
      </c>
      <c r="J41" s="86">
        <v>1.445682</v>
      </c>
      <c r="K41" s="86">
        <v>3.319064</v>
      </c>
      <c r="L41" s="86">
        <v>0.10408552511415524</v>
      </c>
      <c r="M41" s="86">
        <v>3.4231495251141553</v>
      </c>
      <c r="N41" s="86">
        <v>8.557873812785388</v>
      </c>
      <c r="O41" s="86">
        <v>22.023649525114156</v>
      </c>
      <c r="P41" s="86">
        <v>55.059123812785394</v>
      </c>
    </row>
    <row r="42" spans="3:16" ht="15">
      <c r="C42" s="84" t="s">
        <v>489</v>
      </c>
      <c r="D42" s="84" t="s">
        <v>227</v>
      </c>
      <c r="E42" s="86">
        <v>535203</v>
      </c>
      <c r="F42" s="86">
        <v>214599.66</v>
      </c>
      <c r="G42" s="86">
        <v>1.5</v>
      </c>
      <c r="H42" s="86">
        <v>18.6005</v>
      </c>
      <c r="I42" s="86">
        <v>1.947064</v>
      </c>
      <c r="J42" s="86">
        <v>1.493723</v>
      </c>
      <c r="K42" s="86">
        <v>3.440794</v>
      </c>
      <c r="L42" s="86">
        <v>0.1127853424657534</v>
      </c>
      <c r="M42" s="86">
        <v>3.553579342465753</v>
      </c>
      <c r="N42" s="86">
        <v>8.883948356164382</v>
      </c>
      <c r="O42" s="86">
        <v>22.154079342465753</v>
      </c>
      <c r="P42" s="86">
        <v>55.38519835616438</v>
      </c>
    </row>
    <row r="43" spans="3:16" ht="15">
      <c r="C43" s="84" t="s">
        <v>489</v>
      </c>
      <c r="D43" s="84" t="s">
        <v>229</v>
      </c>
      <c r="E43" s="86">
        <v>535365.88</v>
      </c>
      <c r="F43" s="86">
        <v>214341.17</v>
      </c>
      <c r="G43" s="86">
        <v>1.5</v>
      </c>
      <c r="H43" s="86">
        <v>18.6005</v>
      </c>
      <c r="I43" s="86">
        <v>1.101387</v>
      </c>
      <c r="J43" s="86">
        <v>0.797615</v>
      </c>
      <c r="K43" s="86">
        <v>1.8990019999999999</v>
      </c>
      <c r="L43" s="86">
        <v>0.04476851598173515</v>
      </c>
      <c r="M43" s="86">
        <v>1.9437705159817351</v>
      </c>
      <c r="N43" s="86">
        <v>4.859426289954338</v>
      </c>
      <c r="O43" s="86">
        <v>20.544270515981736</v>
      </c>
      <c r="P43" s="86">
        <v>51.36067628995434</v>
      </c>
    </row>
    <row r="44" spans="3:16" ht="15">
      <c r="C44" s="84" t="s">
        <v>489</v>
      </c>
      <c r="D44" s="84" t="s">
        <v>231</v>
      </c>
      <c r="E44" s="86">
        <v>535189.19</v>
      </c>
      <c r="F44" s="86">
        <v>213782.27</v>
      </c>
      <c r="G44" s="86">
        <v>1.5</v>
      </c>
      <c r="H44" s="86">
        <v>13.52923</v>
      </c>
      <c r="I44" s="86">
        <v>0.5120066</v>
      </c>
      <c r="J44" s="86">
        <v>0.3104647</v>
      </c>
      <c r="K44" s="86">
        <v>0.822472</v>
      </c>
      <c r="L44" s="86">
        <v>0.02079687214611872</v>
      </c>
      <c r="M44" s="86">
        <v>0.8432688721461187</v>
      </c>
      <c r="N44" s="86">
        <v>2.1081721803652966</v>
      </c>
      <c r="O44" s="86">
        <v>14.372498872146119</v>
      </c>
      <c r="P44" s="86">
        <v>35.9312471803653</v>
      </c>
    </row>
    <row r="45" spans="3:16" ht="15">
      <c r="C45" s="84" t="s">
        <v>489</v>
      </c>
      <c r="D45" s="84" t="s">
        <v>233</v>
      </c>
      <c r="E45" s="86">
        <v>535215</v>
      </c>
      <c r="F45" s="86">
        <v>213810.02</v>
      </c>
      <c r="G45" s="86">
        <v>1.5</v>
      </c>
      <c r="H45" s="86">
        <v>13.52923</v>
      </c>
      <c r="I45" s="86">
        <v>0.5476498999999999</v>
      </c>
      <c r="J45" s="86">
        <v>0.32969089999999995</v>
      </c>
      <c r="K45" s="86">
        <v>0.8773379999999998</v>
      </c>
      <c r="L45" s="86">
        <v>0.02148712328767123</v>
      </c>
      <c r="M45" s="86">
        <v>0.8988251232876711</v>
      </c>
      <c r="N45" s="86">
        <v>2.247062808219178</v>
      </c>
      <c r="O45" s="86">
        <v>14.42805512328767</v>
      </c>
      <c r="P45" s="86">
        <v>36.07013780821918</v>
      </c>
    </row>
    <row r="46" spans="3:16" ht="15">
      <c r="C46" s="84" t="s">
        <v>489</v>
      </c>
      <c r="D46" s="84" t="s">
        <v>235</v>
      </c>
      <c r="E46" s="86">
        <v>535384.19</v>
      </c>
      <c r="F46" s="86">
        <v>214421</v>
      </c>
      <c r="G46" s="86">
        <v>1.5</v>
      </c>
      <c r="H46" s="86">
        <v>18.6005</v>
      </c>
      <c r="I46" s="86">
        <v>1.1785899999999998</v>
      </c>
      <c r="J46" s="86">
        <v>0.839027</v>
      </c>
      <c r="K46" s="86">
        <v>2.017617</v>
      </c>
      <c r="L46" s="86">
        <v>0.048243105022831044</v>
      </c>
      <c r="M46" s="86">
        <v>2.065860105022831</v>
      </c>
      <c r="N46" s="86">
        <v>5.164650262557078</v>
      </c>
      <c r="O46" s="86">
        <v>20.666360105022832</v>
      </c>
      <c r="P46" s="86">
        <v>51.66590026255709</v>
      </c>
    </row>
    <row r="47" spans="3:16" ht="15">
      <c r="C47" s="84" t="s">
        <v>489</v>
      </c>
      <c r="D47" s="84" t="s">
        <v>236</v>
      </c>
      <c r="E47" s="86">
        <v>534482</v>
      </c>
      <c r="F47" s="86">
        <v>214427</v>
      </c>
      <c r="G47" s="86">
        <v>1.5</v>
      </c>
      <c r="H47" s="86">
        <v>14.83468</v>
      </c>
      <c r="I47" s="86">
        <v>1.116472</v>
      </c>
      <c r="J47" s="86">
        <v>0.3844267</v>
      </c>
      <c r="K47" s="86">
        <v>1.4272159999999998</v>
      </c>
      <c r="L47" s="86">
        <v>0.0738234703196347</v>
      </c>
      <c r="M47" s="86">
        <v>1.5010394703196346</v>
      </c>
      <c r="N47" s="86">
        <v>3.7525986757990863</v>
      </c>
      <c r="O47" s="86">
        <v>16.335719470319635</v>
      </c>
      <c r="P47" s="86">
        <v>40.839298675799085</v>
      </c>
    </row>
    <row r="48" spans="3:16" ht="15">
      <c r="C48" s="84" t="s">
        <v>489</v>
      </c>
      <c r="D48" s="84" t="s">
        <v>237</v>
      </c>
      <c r="E48" s="86">
        <v>535670</v>
      </c>
      <c r="F48" s="86">
        <v>214169</v>
      </c>
      <c r="G48" s="86">
        <v>1.5</v>
      </c>
      <c r="H48" s="86">
        <v>18.6005</v>
      </c>
      <c r="I48" s="86">
        <v>0.5209631</v>
      </c>
      <c r="J48" s="86">
        <v>0.42476139999999996</v>
      </c>
      <c r="K48" s="86">
        <v>0.9457209999999999</v>
      </c>
      <c r="L48" s="86">
        <v>0.01953655251141552</v>
      </c>
      <c r="M48" s="86">
        <v>0.9652575525114154</v>
      </c>
      <c r="N48" s="86">
        <v>2.4131438812785384</v>
      </c>
      <c r="O48" s="86">
        <v>19.565757552511414</v>
      </c>
      <c r="P48" s="86">
        <v>48.914393881278535</v>
      </c>
    </row>
    <row r="49" spans="3:16" ht="15">
      <c r="C49" s="84" t="s">
        <v>489</v>
      </c>
      <c r="D49" s="84" t="s">
        <v>239</v>
      </c>
      <c r="E49" s="86">
        <v>534763.94</v>
      </c>
      <c r="F49" s="86">
        <v>214555.36</v>
      </c>
      <c r="G49" s="86">
        <v>1.5</v>
      </c>
      <c r="H49" s="86">
        <v>14.83468</v>
      </c>
      <c r="I49" s="86">
        <v>2.221723</v>
      </c>
      <c r="J49" s="86">
        <v>0.5151601</v>
      </c>
      <c r="K49" s="86">
        <v>2.7331429999999997</v>
      </c>
      <c r="L49" s="86">
        <v>0.5616908675799086</v>
      </c>
      <c r="M49" s="86">
        <v>3.294833867579908</v>
      </c>
      <c r="N49" s="86">
        <v>8.237084668949771</v>
      </c>
      <c r="O49" s="86">
        <v>18.12951386757991</v>
      </c>
      <c r="P49" s="86">
        <v>45.32378466894977</v>
      </c>
    </row>
    <row r="50" spans="3:16" ht="15">
      <c r="C50" s="84" t="s">
        <v>489</v>
      </c>
      <c r="D50" s="84" t="s">
        <v>241</v>
      </c>
      <c r="E50" s="86">
        <v>534716.31</v>
      </c>
      <c r="F50" s="86">
        <v>214558.59</v>
      </c>
      <c r="G50" s="86">
        <v>1.5</v>
      </c>
      <c r="H50" s="86">
        <v>14.83468</v>
      </c>
      <c r="I50" s="86">
        <v>2.159388</v>
      </c>
      <c r="J50" s="86">
        <v>0.49836499999999995</v>
      </c>
      <c r="K50" s="86">
        <v>2.657753</v>
      </c>
      <c r="L50" s="86">
        <v>0.41872785388127853</v>
      </c>
      <c r="M50" s="86">
        <v>3.0764808538812787</v>
      </c>
      <c r="N50" s="86">
        <v>7.691202134703197</v>
      </c>
      <c r="O50" s="86">
        <v>17.911160853881277</v>
      </c>
      <c r="P50" s="86">
        <v>44.7779021347032</v>
      </c>
    </row>
    <row r="51" spans="3:16" ht="15">
      <c r="C51" s="84" t="s">
        <v>489</v>
      </c>
      <c r="D51" s="84" t="s">
        <v>243</v>
      </c>
      <c r="E51" s="86">
        <v>535641</v>
      </c>
      <c r="F51" s="86">
        <v>214086</v>
      </c>
      <c r="G51" s="86">
        <v>1.5</v>
      </c>
      <c r="H51" s="86">
        <v>18.6005</v>
      </c>
      <c r="I51" s="86">
        <v>0.5167778</v>
      </c>
      <c r="J51" s="86">
        <v>0.39465789999999995</v>
      </c>
      <c r="K51" s="86">
        <v>0.9114349999999999</v>
      </c>
      <c r="L51" s="86">
        <v>0.018712853881278538</v>
      </c>
      <c r="M51" s="86">
        <v>0.9301478538812784</v>
      </c>
      <c r="N51" s="86">
        <v>2.325369634703196</v>
      </c>
      <c r="O51" s="86">
        <v>19.530647853881277</v>
      </c>
      <c r="P51" s="86">
        <v>48.82661963470319</v>
      </c>
    </row>
    <row r="52" spans="3:16" ht="15">
      <c r="C52" s="84" t="s">
        <v>489</v>
      </c>
      <c r="D52" s="84" t="s">
        <v>245</v>
      </c>
      <c r="E52" s="86">
        <v>535641</v>
      </c>
      <c r="F52" s="86">
        <v>214086</v>
      </c>
      <c r="G52" s="86">
        <v>1.5</v>
      </c>
      <c r="H52" s="86">
        <v>18.6005</v>
      </c>
      <c r="I52" s="86">
        <v>0.5167778</v>
      </c>
      <c r="J52" s="86">
        <v>0.39465789999999995</v>
      </c>
      <c r="K52" s="86">
        <v>0.9114349999999999</v>
      </c>
      <c r="L52" s="86">
        <v>0.018712853881278538</v>
      </c>
      <c r="M52" s="86">
        <v>0.9301478538812784</v>
      </c>
      <c r="N52" s="86">
        <v>2.325369634703196</v>
      </c>
      <c r="O52" s="86">
        <v>19.530647853881277</v>
      </c>
      <c r="P52" s="86">
        <v>48.82661963470319</v>
      </c>
    </row>
    <row r="53" spans="3:16" ht="15">
      <c r="C53" s="84" t="s">
        <v>489</v>
      </c>
      <c r="D53" s="84" t="s">
        <v>247</v>
      </c>
      <c r="E53" s="86">
        <v>534796</v>
      </c>
      <c r="F53" s="86">
        <v>213533.06</v>
      </c>
      <c r="G53" s="86">
        <v>1.5</v>
      </c>
      <c r="H53" s="86">
        <v>14.53922</v>
      </c>
      <c r="I53" s="86">
        <v>0.3390639</v>
      </c>
      <c r="J53" s="86">
        <v>0.2305597</v>
      </c>
      <c r="K53" s="86">
        <v>0.5696228999999999</v>
      </c>
      <c r="L53" s="86">
        <v>0.017594771689497715</v>
      </c>
      <c r="M53" s="86">
        <v>0.5872176716894977</v>
      </c>
      <c r="N53" s="86">
        <v>1.4680441792237442</v>
      </c>
      <c r="O53" s="86">
        <v>15.126437671689498</v>
      </c>
      <c r="P53" s="86">
        <v>37.81609417922375</v>
      </c>
    </row>
    <row r="54" spans="3:16" ht="15">
      <c r="C54" s="84" t="s">
        <v>489</v>
      </c>
      <c r="D54" s="84" t="s">
        <v>249</v>
      </c>
      <c r="E54" s="86">
        <v>535457.69</v>
      </c>
      <c r="F54" s="86">
        <v>214536.09</v>
      </c>
      <c r="G54" s="86">
        <v>1.5</v>
      </c>
      <c r="H54" s="86">
        <v>18.6005</v>
      </c>
      <c r="I54" s="86">
        <v>1.103522</v>
      </c>
      <c r="J54" s="86">
        <v>0.8228289999999999</v>
      </c>
      <c r="K54" s="86">
        <v>1.926351</v>
      </c>
      <c r="L54" s="86">
        <v>0.04366273972602739</v>
      </c>
      <c r="M54" s="86">
        <v>1.9700137397260273</v>
      </c>
      <c r="N54" s="86">
        <v>4.925034349315069</v>
      </c>
      <c r="O54" s="86">
        <v>20.570513739726028</v>
      </c>
      <c r="P54" s="86">
        <v>51.42628434931507</v>
      </c>
    </row>
    <row r="55" spans="3:16" ht="15">
      <c r="C55" s="84" t="s">
        <v>489</v>
      </c>
      <c r="D55" s="84" t="s">
        <v>251</v>
      </c>
      <c r="E55" s="86">
        <v>535457.69</v>
      </c>
      <c r="F55" s="86">
        <v>214536.09</v>
      </c>
      <c r="G55" s="86">
        <v>1.5</v>
      </c>
      <c r="H55" s="86">
        <v>18.6005</v>
      </c>
      <c r="I55" s="86">
        <v>1.103522</v>
      </c>
      <c r="J55" s="86">
        <v>0.8228289999999999</v>
      </c>
      <c r="K55" s="86">
        <v>1.926351</v>
      </c>
      <c r="L55" s="86">
        <v>0.04366273972602739</v>
      </c>
      <c r="M55" s="86">
        <v>1.9700137397260273</v>
      </c>
      <c r="N55" s="86">
        <v>4.925034349315069</v>
      </c>
      <c r="O55" s="86">
        <v>20.570513739726028</v>
      </c>
      <c r="P55" s="86">
        <v>51.42628434931507</v>
      </c>
    </row>
    <row r="56" spans="3:16" ht="15">
      <c r="C56" s="84" t="s">
        <v>489</v>
      </c>
      <c r="D56" s="84" t="s">
        <v>253</v>
      </c>
      <c r="E56" s="86">
        <v>535457.69</v>
      </c>
      <c r="F56" s="86">
        <v>214536.09</v>
      </c>
      <c r="G56" s="86">
        <v>1.5</v>
      </c>
      <c r="H56" s="86">
        <v>18.6005</v>
      </c>
      <c r="I56" s="86">
        <v>1.103522</v>
      </c>
      <c r="J56" s="86">
        <v>0.8228289999999999</v>
      </c>
      <c r="K56" s="86">
        <v>1.926351</v>
      </c>
      <c r="L56" s="86">
        <v>0.04366273972602739</v>
      </c>
      <c r="M56" s="86">
        <v>1.9700137397260273</v>
      </c>
      <c r="N56" s="86">
        <v>4.925034349315069</v>
      </c>
      <c r="O56" s="86">
        <v>20.570513739726028</v>
      </c>
      <c r="P56" s="86">
        <v>51.42628434931507</v>
      </c>
    </row>
    <row r="57" spans="3:16" ht="15">
      <c r="C57" s="84" t="s">
        <v>489</v>
      </c>
      <c r="D57" s="84" t="s">
        <v>255</v>
      </c>
      <c r="E57" s="86">
        <v>535256.69</v>
      </c>
      <c r="F57" s="86">
        <v>213835.3</v>
      </c>
      <c r="G57" s="86">
        <v>1.5</v>
      </c>
      <c r="H57" s="86">
        <v>13.52923</v>
      </c>
      <c r="I57" s="86">
        <v>0.5732503</v>
      </c>
      <c r="J57" s="86">
        <v>0.346493</v>
      </c>
      <c r="K57" s="86">
        <v>0.9197439999999999</v>
      </c>
      <c r="L57" s="86">
        <v>0.021843515981735156</v>
      </c>
      <c r="M57" s="86">
        <v>0.9415875159817351</v>
      </c>
      <c r="N57" s="86">
        <v>2.3539687899543376</v>
      </c>
      <c r="O57" s="86">
        <v>14.470817515981736</v>
      </c>
      <c r="P57" s="86">
        <v>36.17704378995434</v>
      </c>
    </row>
    <row r="58" spans="3:16" ht="15">
      <c r="C58" s="84" t="s">
        <v>489</v>
      </c>
      <c r="D58" s="84" t="s">
        <v>257</v>
      </c>
      <c r="E58" s="86">
        <v>535457.69</v>
      </c>
      <c r="F58" s="86">
        <v>214536.09</v>
      </c>
      <c r="G58" s="86">
        <v>1.5</v>
      </c>
      <c r="H58" s="86">
        <v>18.6005</v>
      </c>
      <c r="I58" s="86">
        <v>1.103522</v>
      </c>
      <c r="J58" s="86">
        <v>0.8228289999999999</v>
      </c>
      <c r="K58" s="86">
        <v>1.926351</v>
      </c>
      <c r="L58" s="86">
        <v>0.04366273972602739</v>
      </c>
      <c r="M58" s="86">
        <v>1.9700137397260273</v>
      </c>
      <c r="N58" s="86">
        <v>4.925034349315069</v>
      </c>
      <c r="O58" s="86">
        <v>20.570513739726028</v>
      </c>
      <c r="P58" s="86">
        <v>51.42628434931507</v>
      </c>
    </row>
    <row r="59" spans="3:16" ht="15">
      <c r="C59" s="84" t="s">
        <v>489</v>
      </c>
      <c r="D59" s="84" t="s">
        <v>259</v>
      </c>
      <c r="E59" s="86">
        <v>535457.69</v>
      </c>
      <c r="F59" s="86">
        <v>214536.09</v>
      </c>
      <c r="G59" s="86">
        <v>1.5</v>
      </c>
      <c r="H59" s="86">
        <v>18.6005</v>
      </c>
      <c r="I59" s="86">
        <v>1.103522</v>
      </c>
      <c r="J59" s="86">
        <v>0.8228289999999999</v>
      </c>
      <c r="K59" s="86">
        <v>1.926351</v>
      </c>
      <c r="L59" s="86">
        <v>0.04366273972602739</v>
      </c>
      <c r="M59" s="86">
        <v>1.9700137397260273</v>
      </c>
      <c r="N59" s="86">
        <v>4.925034349315069</v>
      </c>
      <c r="O59" s="86">
        <v>20.570513739726028</v>
      </c>
      <c r="P59" s="86">
        <v>51.42628434931507</v>
      </c>
    </row>
    <row r="60" spans="3:16" ht="15">
      <c r="C60" s="84" t="s">
        <v>489</v>
      </c>
      <c r="D60" s="84" t="s">
        <v>261</v>
      </c>
      <c r="E60" s="86">
        <v>535457.69</v>
      </c>
      <c r="F60" s="86">
        <v>214536.09</v>
      </c>
      <c r="G60" s="86">
        <v>1.5</v>
      </c>
      <c r="H60" s="86">
        <v>18.6005</v>
      </c>
      <c r="I60" s="86">
        <v>1.103522</v>
      </c>
      <c r="J60" s="86">
        <v>0.8228289999999999</v>
      </c>
      <c r="K60" s="86">
        <v>1.926351</v>
      </c>
      <c r="L60" s="86">
        <v>0.04366273972602739</v>
      </c>
      <c r="M60" s="86">
        <v>1.9700137397260273</v>
      </c>
      <c r="N60" s="86">
        <v>4.925034349315069</v>
      </c>
      <c r="O60" s="86">
        <v>20.570513739726028</v>
      </c>
      <c r="P60" s="86">
        <v>51.42628434931507</v>
      </c>
    </row>
    <row r="61" spans="3:16" ht="15">
      <c r="C61" s="84" t="s">
        <v>489</v>
      </c>
      <c r="D61" s="84" t="s">
        <v>263</v>
      </c>
      <c r="E61" s="86">
        <v>535457.69</v>
      </c>
      <c r="F61" s="86">
        <v>214536.09</v>
      </c>
      <c r="G61" s="86">
        <v>1.5</v>
      </c>
      <c r="H61" s="86">
        <v>18.6005</v>
      </c>
      <c r="I61" s="86">
        <v>1.103522</v>
      </c>
      <c r="J61" s="86">
        <v>0.8228289999999999</v>
      </c>
      <c r="K61" s="86">
        <v>1.926351</v>
      </c>
      <c r="L61" s="86">
        <v>0.04366273972602739</v>
      </c>
      <c r="M61" s="86">
        <v>1.9700137397260273</v>
      </c>
      <c r="N61" s="86">
        <v>4.925034349315069</v>
      </c>
      <c r="O61" s="86">
        <v>20.570513739726028</v>
      </c>
      <c r="P61" s="86">
        <v>51.42628434931507</v>
      </c>
    </row>
    <row r="62" spans="3:16" ht="15">
      <c r="C62" s="84" t="s">
        <v>489</v>
      </c>
      <c r="D62" s="84" t="s">
        <v>265</v>
      </c>
      <c r="E62" s="86">
        <v>535457.69</v>
      </c>
      <c r="F62" s="86">
        <v>214536.09</v>
      </c>
      <c r="G62" s="86">
        <v>1.5</v>
      </c>
      <c r="H62" s="86">
        <v>18.6005</v>
      </c>
      <c r="I62" s="86">
        <v>1.103522</v>
      </c>
      <c r="J62" s="86">
        <v>0.8228289999999999</v>
      </c>
      <c r="K62" s="86">
        <v>1.926351</v>
      </c>
      <c r="L62" s="86">
        <v>0.04366273972602739</v>
      </c>
      <c r="M62" s="86">
        <v>1.9700137397260273</v>
      </c>
      <c r="N62" s="86">
        <v>4.925034349315069</v>
      </c>
      <c r="O62" s="86">
        <v>20.570513739726028</v>
      </c>
      <c r="P62" s="86">
        <v>51.42628434931507</v>
      </c>
    </row>
    <row r="63" spans="3:16" ht="15">
      <c r="C63" s="84" t="s">
        <v>489</v>
      </c>
      <c r="D63" s="84" t="s">
        <v>267</v>
      </c>
      <c r="E63" s="86">
        <v>535124.25</v>
      </c>
      <c r="F63" s="86">
        <v>213698.91</v>
      </c>
      <c r="G63" s="86">
        <v>1.5</v>
      </c>
      <c r="H63" s="86">
        <v>13.52923</v>
      </c>
      <c r="I63" s="86">
        <v>0.4098108</v>
      </c>
      <c r="J63" s="86">
        <v>0.253526</v>
      </c>
      <c r="K63" s="86">
        <v>0.6633382</v>
      </c>
      <c r="L63" s="86">
        <v>0.018368287671232872</v>
      </c>
      <c r="M63" s="86">
        <v>0.6817064876712329</v>
      </c>
      <c r="N63" s="86">
        <v>1.704266219178082</v>
      </c>
      <c r="O63" s="86">
        <v>14.210936487671233</v>
      </c>
      <c r="P63" s="86">
        <v>35.52734121917808</v>
      </c>
    </row>
    <row r="64" spans="3:16" ht="15">
      <c r="C64" s="84" t="s">
        <v>489</v>
      </c>
      <c r="D64" s="84" t="s">
        <v>269</v>
      </c>
      <c r="E64" s="86">
        <v>535641</v>
      </c>
      <c r="F64" s="86">
        <v>214086</v>
      </c>
      <c r="G64" s="86">
        <v>1.5</v>
      </c>
      <c r="H64" s="86">
        <v>18.6005</v>
      </c>
      <c r="I64" s="86">
        <v>0.5167778</v>
      </c>
      <c r="J64" s="86">
        <v>0.39465789999999995</v>
      </c>
      <c r="K64" s="86">
        <v>0.9114349999999999</v>
      </c>
      <c r="L64" s="86">
        <v>0.018712853881278538</v>
      </c>
      <c r="M64" s="86">
        <v>0.9301478538812784</v>
      </c>
      <c r="N64" s="86">
        <v>2.325369634703196</v>
      </c>
      <c r="O64" s="86">
        <v>19.530647853881277</v>
      </c>
      <c r="P64" s="86">
        <v>48.82661963470319</v>
      </c>
    </row>
    <row r="65" spans="3:16" ht="15">
      <c r="C65" s="84" t="s">
        <v>489</v>
      </c>
      <c r="D65" s="84" t="s">
        <v>271</v>
      </c>
      <c r="E65" s="86">
        <v>535457.69</v>
      </c>
      <c r="F65" s="86">
        <v>214536.09</v>
      </c>
      <c r="G65" s="86">
        <v>1.5</v>
      </c>
      <c r="H65" s="86">
        <v>18.6005</v>
      </c>
      <c r="I65" s="86">
        <v>1.103522</v>
      </c>
      <c r="J65" s="86">
        <v>0.8228289999999999</v>
      </c>
      <c r="K65" s="86">
        <v>1.926351</v>
      </c>
      <c r="L65" s="86">
        <v>0.04366273972602739</v>
      </c>
      <c r="M65" s="86">
        <v>1.9700137397260273</v>
      </c>
      <c r="N65" s="86">
        <v>4.925034349315069</v>
      </c>
      <c r="O65" s="86">
        <v>20.570513739726028</v>
      </c>
      <c r="P65" s="86">
        <v>51.42628434931507</v>
      </c>
    </row>
    <row r="66" spans="3:16" ht="15">
      <c r="C66" s="84" t="s">
        <v>489</v>
      </c>
      <c r="D66" s="84" t="s">
        <v>273</v>
      </c>
      <c r="E66" s="86">
        <v>535130.62</v>
      </c>
      <c r="F66" s="86">
        <v>214595.33</v>
      </c>
      <c r="G66" s="86">
        <v>1.5</v>
      </c>
      <c r="H66" s="86">
        <v>18.6005</v>
      </c>
      <c r="I66" s="86">
        <v>2.2814889999999997</v>
      </c>
      <c r="J66" s="86">
        <v>1.675275</v>
      </c>
      <c r="K66" s="86">
        <v>3.9567639999999997</v>
      </c>
      <c r="L66" s="86">
        <v>0.17093264840182648</v>
      </c>
      <c r="M66" s="86">
        <v>4.127696648401826</v>
      </c>
      <c r="N66" s="86">
        <v>10.319241621004565</v>
      </c>
      <c r="O66" s="86">
        <v>22.728196648401827</v>
      </c>
      <c r="P66" s="86">
        <v>56.820491621004564</v>
      </c>
    </row>
    <row r="67" spans="3:16" ht="15">
      <c r="C67" s="84" t="s">
        <v>489</v>
      </c>
      <c r="D67" s="84" t="s">
        <v>275</v>
      </c>
      <c r="E67" s="86">
        <v>535424.62</v>
      </c>
      <c r="F67" s="86">
        <v>213945.08</v>
      </c>
      <c r="G67" s="86">
        <v>1.5</v>
      </c>
      <c r="H67" s="86">
        <v>13.52923</v>
      </c>
      <c r="I67" s="86">
        <v>0.5772179</v>
      </c>
      <c r="J67" s="86">
        <v>0.3894737</v>
      </c>
      <c r="K67" s="86">
        <v>0.9666929999999999</v>
      </c>
      <c r="L67" s="86">
        <v>0.022127990867579907</v>
      </c>
      <c r="M67" s="86">
        <v>0.9888209908675798</v>
      </c>
      <c r="N67" s="86">
        <v>2.4720524771689494</v>
      </c>
      <c r="O67" s="86">
        <v>14.51805099086758</v>
      </c>
      <c r="P67" s="86">
        <v>36.295127477168954</v>
      </c>
    </row>
    <row r="68" spans="3:16" ht="15">
      <c r="C68" s="84" t="s">
        <v>489</v>
      </c>
      <c r="D68" s="84" t="s">
        <v>277</v>
      </c>
      <c r="E68" s="86">
        <v>535641</v>
      </c>
      <c r="F68" s="86">
        <v>214086</v>
      </c>
      <c r="G68" s="86">
        <v>1.5</v>
      </c>
      <c r="H68" s="86">
        <v>18.6005</v>
      </c>
      <c r="I68" s="86">
        <v>0.5167778</v>
      </c>
      <c r="J68" s="86">
        <v>0.39465789999999995</v>
      </c>
      <c r="K68" s="86">
        <v>0.9114349999999999</v>
      </c>
      <c r="L68" s="86">
        <v>0.018712853881278538</v>
      </c>
      <c r="M68" s="86">
        <v>0.9301478538812784</v>
      </c>
      <c r="N68" s="86">
        <v>2.325369634703196</v>
      </c>
      <c r="O68" s="86">
        <v>19.530647853881277</v>
      </c>
      <c r="P68" s="86">
        <v>48.82661963470319</v>
      </c>
    </row>
    <row r="69" spans="3:16" ht="15">
      <c r="C69" s="84" t="s">
        <v>489</v>
      </c>
      <c r="D69" s="84" t="s">
        <v>279</v>
      </c>
      <c r="E69" s="86">
        <v>535641</v>
      </c>
      <c r="F69" s="86">
        <v>214086</v>
      </c>
      <c r="G69" s="86">
        <v>1.5</v>
      </c>
      <c r="H69" s="86">
        <v>18.6005</v>
      </c>
      <c r="I69" s="86">
        <v>0.5167778</v>
      </c>
      <c r="J69" s="86">
        <v>0.39465789999999995</v>
      </c>
      <c r="K69" s="86">
        <v>0.9114349999999999</v>
      </c>
      <c r="L69" s="86">
        <v>0.018712853881278538</v>
      </c>
      <c r="M69" s="86">
        <v>0.9301478538812784</v>
      </c>
      <c r="N69" s="86">
        <v>2.325369634703196</v>
      </c>
      <c r="O69" s="86">
        <v>19.530647853881277</v>
      </c>
      <c r="P69" s="86">
        <v>48.82661963470319</v>
      </c>
    </row>
    <row r="70" spans="3:16" ht="15">
      <c r="C70" s="84" t="s">
        <v>489</v>
      </c>
      <c r="D70" s="84" t="s">
        <v>281</v>
      </c>
      <c r="E70" s="86">
        <v>535324.38</v>
      </c>
      <c r="F70" s="86">
        <v>213889.3</v>
      </c>
      <c r="G70" s="86">
        <v>1.5</v>
      </c>
      <c r="H70" s="86">
        <v>13.52923</v>
      </c>
      <c r="I70" s="86">
        <v>0.6037241</v>
      </c>
      <c r="J70" s="86">
        <v>0.3777046</v>
      </c>
      <c r="K70" s="86">
        <v>0.9814279999999999</v>
      </c>
      <c r="L70" s="86">
        <v>0.022985251141552508</v>
      </c>
      <c r="M70" s="86">
        <v>1.0044132511415524</v>
      </c>
      <c r="N70" s="86">
        <v>2.511033127853881</v>
      </c>
      <c r="O70" s="86">
        <v>14.533643251141552</v>
      </c>
      <c r="P70" s="86">
        <v>36.33410812785388</v>
      </c>
    </row>
    <row r="71" spans="3:16" ht="15">
      <c r="C71" s="84" t="s">
        <v>489</v>
      </c>
      <c r="D71" s="84" t="s">
        <v>283</v>
      </c>
      <c r="E71" s="86">
        <v>535457.69</v>
      </c>
      <c r="F71" s="86">
        <v>214536.09</v>
      </c>
      <c r="G71" s="86">
        <v>1.5</v>
      </c>
      <c r="H71" s="86">
        <v>18.6005</v>
      </c>
      <c r="I71" s="86">
        <v>1.103522</v>
      </c>
      <c r="J71" s="86">
        <v>0.8228289999999999</v>
      </c>
      <c r="K71" s="86">
        <v>1.926351</v>
      </c>
      <c r="L71" s="86">
        <v>0.04366273972602739</v>
      </c>
      <c r="M71" s="86">
        <v>1.9700137397260273</v>
      </c>
      <c r="N71" s="86">
        <v>4.925034349315069</v>
      </c>
      <c r="O71" s="86">
        <v>20.570513739726028</v>
      </c>
      <c r="P71" s="86">
        <v>51.42628434931507</v>
      </c>
    </row>
    <row r="72" spans="3:16" ht="15">
      <c r="C72" s="84" t="s">
        <v>489</v>
      </c>
      <c r="D72" s="84" t="s">
        <v>285</v>
      </c>
      <c r="E72" s="86">
        <v>535457.69</v>
      </c>
      <c r="F72" s="86">
        <v>214536.09</v>
      </c>
      <c r="G72" s="86">
        <v>1.5</v>
      </c>
      <c r="H72" s="86">
        <v>18.6005</v>
      </c>
      <c r="I72" s="86">
        <v>1.103522</v>
      </c>
      <c r="J72" s="86">
        <v>0.8228289999999999</v>
      </c>
      <c r="K72" s="86">
        <v>1.926351</v>
      </c>
      <c r="L72" s="86">
        <v>0.04366273972602739</v>
      </c>
      <c r="M72" s="86">
        <v>1.9700137397260273</v>
      </c>
      <c r="N72" s="86">
        <v>4.925034349315069</v>
      </c>
      <c r="O72" s="86">
        <v>20.570513739726028</v>
      </c>
      <c r="P72" s="86">
        <v>51.42628434931507</v>
      </c>
    </row>
    <row r="73" spans="3:16" ht="15">
      <c r="C73" s="84" t="s">
        <v>489</v>
      </c>
      <c r="D73" s="84" t="s">
        <v>287</v>
      </c>
      <c r="E73" s="86">
        <v>535457.69</v>
      </c>
      <c r="F73" s="86">
        <v>214536.09</v>
      </c>
      <c r="G73" s="86">
        <v>1.5</v>
      </c>
      <c r="H73" s="86">
        <v>18.6005</v>
      </c>
      <c r="I73" s="86">
        <v>1.103522</v>
      </c>
      <c r="J73" s="86">
        <v>0.8228289999999999</v>
      </c>
      <c r="K73" s="86">
        <v>1.926351</v>
      </c>
      <c r="L73" s="86">
        <v>0.04366273972602739</v>
      </c>
      <c r="M73" s="86">
        <v>1.9700137397260273</v>
      </c>
      <c r="N73" s="86">
        <v>4.925034349315069</v>
      </c>
      <c r="O73" s="86">
        <v>20.570513739726028</v>
      </c>
      <c r="P73" s="86">
        <v>51.42628434931507</v>
      </c>
    </row>
    <row r="74" spans="3:16" ht="15">
      <c r="C74" s="84" t="s">
        <v>489</v>
      </c>
      <c r="D74" s="84" t="s">
        <v>289</v>
      </c>
      <c r="E74" s="86">
        <v>535327</v>
      </c>
      <c r="F74" s="86">
        <v>214389</v>
      </c>
      <c r="G74" s="86">
        <v>1.5</v>
      </c>
      <c r="H74" s="86">
        <v>18.6005</v>
      </c>
      <c r="I74" s="86">
        <v>1.323483</v>
      </c>
      <c r="J74" s="86">
        <v>0.9043229999999999</v>
      </c>
      <c r="K74" s="86">
        <v>2.227813</v>
      </c>
      <c r="L74" s="86">
        <v>0.054571232876712325</v>
      </c>
      <c r="M74" s="86">
        <v>2.282384232876712</v>
      </c>
      <c r="N74" s="86">
        <v>5.70596058219178</v>
      </c>
      <c r="O74" s="86">
        <v>20.882884232876712</v>
      </c>
      <c r="P74" s="86">
        <v>52.20721058219178</v>
      </c>
    </row>
    <row r="75" spans="3:16" ht="15">
      <c r="C75" s="84" t="s">
        <v>489</v>
      </c>
      <c r="D75" s="84" t="s">
        <v>291</v>
      </c>
      <c r="E75" s="86">
        <v>535457.69</v>
      </c>
      <c r="F75" s="86">
        <v>214536.09</v>
      </c>
      <c r="G75" s="86">
        <v>1.5</v>
      </c>
      <c r="H75" s="86">
        <v>18.6005</v>
      </c>
      <c r="I75" s="86">
        <v>1.103522</v>
      </c>
      <c r="J75" s="86">
        <v>0.8228289999999999</v>
      </c>
      <c r="K75" s="86">
        <v>1.926351</v>
      </c>
      <c r="L75" s="86">
        <v>0.04366273972602739</v>
      </c>
      <c r="M75" s="86">
        <v>1.9700137397260273</v>
      </c>
      <c r="N75" s="86">
        <v>4.925034349315069</v>
      </c>
      <c r="O75" s="86">
        <v>20.570513739726028</v>
      </c>
      <c r="P75" s="86">
        <v>51.42628434931507</v>
      </c>
    </row>
    <row r="76" spans="3:16" ht="15">
      <c r="C76" s="84" t="s">
        <v>489</v>
      </c>
      <c r="D76" s="84" t="s">
        <v>293</v>
      </c>
      <c r="E76" s="86">
        <v>535457.69</v>
      </c>
      <c r="F76" s="86">
        <v>214536.09</v>
      </c>
      <c r="G76" s="86">
        <v>1.5</v>
      </c>
      <c r="H76" s="86">
        <v>18.6005</v>
      </c>
      <c r="I76" s="86">
        <v>1.103522</v>
      </c>
      <c r="J76" s="86">
        <v>0.8228289999999999</v>
      </c>
      <c r="K76" s="86">
        <v>1.926351</v>
      </c>
      <c r="L76" s="86">
        <v>0.04366273972602739</v>
      </c>
      <c r="M76" s="86">
        <v>1.9700137397260273</v>
      </c>
      <c r="N76" s="86">
        <v>4.925034349315069</v>
      </c>
      <c r="O76" s="86">
        <v>20.570513739726028</v>
      </c>
      <c r="P76" s="86">
        <v>51.42628434931507</v>
      </c>
    </row>
    <row r="77" spans="3:16" ht="15">
      <c r="C77" s="84" t="s">
        <v>489</v>
      </c>
      <c r="D77" s="84" t="s">
        <v>295</v>
      </c>
      <c r="E77" s="86">
        <v>535457.69</v>
      </c>
      <c r="F77" s="86">
        <v>214536.09</v>
      </c>
      <c r="G77" s="86">
        <v>1.5</v>
      </c>
      <c r="H77" s="86">
        <v>18.6005</v>
      </c>
      <c r="I77" s="86">
        <v>1.103522</v>
      </c>
      <c r="J77" s="86">
        <v>0.8228289999999999</v>
      </c>
      <c r="K77" s="86">
        <v>1.926351</v>
      </c>
      <c r="L77" s="86">
        <v>0.04366273972602739</v>
      </c>
      <c r="M77" s="86">
        <v>1.9700137397260273</v>
      </c>
      <c r="N77" s="86">
        <v>4.925034349315069</v>
      </c>
      <c r="O77" s="86">
        <v>20.570513739726028</v>
      </c>
      <c r="P77" s="86">
        <v>51.42628434931507</v>
      </c>
    </row>
    <row r="78" spans="3:16" ht="15">
      <c r="C78" s="84" t="s">
        <v>489</v>
      </c>
      <c r="D78" s="84" t="s">
        <v>297</v>
      </c>
      <c r="E78" s="86">
        <v>535200.06</v>
      </c>
      <c r="F78" s="86">
        <v>213795.27</v>
      </c>
      <c r="G78" s="86">
        <v>1.5</v>
      </c>
      <c r="H78" s="86">
        <v>13.52923</v>
      </c>
      <c r="I78" s="86">
        <v>0.5287821</v>
      </c>
      <c r="J78" s="86">
        <v>0.319459</v>
      </c>
      <c r="K78" s="86">
        <v>0.848239</v>
      </c>
      <c r="L78" s="86">
        <v>0.021182831050228307</v>
      </c>
      <c r="M78" s="86">
        <v>0.8694218310502283</v>
      </c>
      <c r="N78" s="86">
        <v>2.1735545776255707</v>
      </c>
      <c r="O78" s="86">
        <v>14.398651831050229</v>
      </c>
      <c r="P78" s="86">
        <v>35.99662957762557</v>
      </c>
    </row>
    <row r="79" spans="3:16" ht="15">
      <c r="C79" s="84" t="s">
        <v>489</v>
      </c>
      <c r="D79" s="84" t="s">
        <v>299</v>
      </c>
      <c r="E79" s="86">
        <v>535375</v>
      </c>
      <c r="F79" s="86">
        <v>214402</v>
      </c>
      <c r="G79" s="86">
        <v>1.5</v>
      </c>
      <c r="H79" s="86">
        <v>18.6005</v>
      </c>
      <c r="I79" s="86">
        <v>1.174558</v>
      </c>
      <c r="J79" s="86">
        <v>0.837214</v>
      </c>
      <c r="K79" s="86">
        <v>2.0117719999999997</v>
      </c>
      <c r="L79" s="86">
        <v>0.048227762557077614</v>
      </c>
      <c r="M79" s="86">
        <v>2.0599997625570774</v>
      </c>
      <c r="N79" s="86">
        <v>5.149999406392693</v>
      </c>
      <c r="O79" s="86">
        <v>20.660499762557077</v>
      </c>
      <c r="P79" s="86">
        <v>51.651249406392694</v>
      </c>
    </row>
    <row r="80" spans="3:16" ht="15">
      <c r="C80" s="84" t="s">
        <v>489</v>
      </c>
      <c r="D80" s="84" t="s">
        <v>300</v>
      </c>
      <c r="E80" s="86">
        <v>535541.12</v>
      </c>
      <c r="F80" s="86">
        <v>213986.23</v>
      </c>
      <c r="G80" s="86">
        <v>1.5</v>
      </c>
      <c r="H80" s="86">
        <v>13.52923</v>
      </c>
      <c r="I80" s="86">
        <v>0.5346285</v>
      </c>
      <c r="J80" s="86">
        <v>0.3742221</v>
      </c>
      <c r="K80" s="86">
        <v>0.9088519999999999</v>
      </c>
      <c r="L80" s="86">
        <v>0.019156506849315066</v>
      </c>
      <c r="M80" s="86">
        <v>0.9280085068493149</v>
      </c>
      <c r="N80" s="86">
        <v>2.320021267123287</v>
      </c>
      <c r="O80" s="86">
        <v>14.457238506849315</v>
      </c>
      <c r="P80" s="86">
        <v>36.14309626712328</v>
      </c>
    </row>
    <row r="81" spans="3:16" ht="15">
      <c r="C81" s="84" t="s">
        <v>489</v>
      </c>
      <c r="D81" s="84" t="s">
        <v>302</v>
      </c>
      <c r="E81" s="86">
        <v>535300.38</v>
      </c>
      <c r="F81" s="86">
        <v>213874.3</v>
      </c>
      <c r="G81" s="86">
        <v>1.5</v>
      </c>
      <c r="H81" s="86">
        <v>13.52923</v>
      </c>
      <c r="I81" s="86">
        <v>0.6033608</v>
      </c>
      <c r="J81" s="86">
        <v>0.37045749999999994</v>
      </c>
      <c r="K81" s="86">
        <v>0.973819</v>
      </c>
      <c r="L81" s="86">
        <v>0.02289671232876712</v>
      </c>
      <c r="M81" s="86">
        <v>0.9967157123287671</v>
      </c>
      <c r="N81" s="86">
        <v>2.4917892808219175</v>
      </c>
      <c r="O81" s="86">
        <v>14.525945712328767</v>
      </c>
      <c r="P81" s="86">
        <v>36.314864280821915</v>
      </c>
    </row>
    <row r="82" spans="3:16" ht="15">
      <c r="C82" s="84" t="s">
        <v>489</v>
      </c>
      <c r="D82" s="84" t="s">
        <v>304</v>
      </c>
      <c r="E82" s="86">
        <v>535524.31</v>
      </c>
      <c r="F82" s="86">
        <v>213984.5</v>
      </c>
      <c r="G82" s="86">
        <v>1.5</v>
      </c>
      <c r="H82" s="86">
        <v>13.52923</v>
      </c>
      <c r="I82" s="86">
        <v>0.5442163999999999</v>
      </c>
      <c r="J82" s="86">
        <v>0.3788778</v>
      </c>
      <c r="K82" s="86">
        <v>0.923097</v>
      </c>
      <c r="L82" s="86">
        <v>0.019643789954337895</v>
      </c>
      <c r="M82" s="86">
        <v>0.9427407899543379</v>
      </c>
      <c r="N82" s="86">
        <v>2.3568519748858447</v>
      </c>
      <c r="O82" s="86">
        <v>14.471970789954337</v>
      </c>
      <c r="P82" s="86">
        <v>36.179926974885845</v>
      </c>
    </row>
    <row r="83" spans="3:16" ht="15">
      <c r="C83" s="84" t="s">
        <v>489</v>
      </c>
      <c r="D83" s="84" t="s">
        <v>306</v>
      </c>
      <c r="E83" s="86">
        <v>535384.19</v>
      </c>
      <c r="F83" s="86">
        <v>214421</v>
      </c>
      <c r="G83" s="86">
        <v>1.5</v>
      </c>
      <c r="H83" s="86">
        <v>18.6005</v>
      </c>
      <c r="I83" s="86">
        <v>1.1785899999999998</v>
      </c>
      <c r="J83" s="86">
        <v>0.839027</v>
      </c>
      <c r="K83" s="86">
        <v>2.017617</v>
      </c>
      <c r="L83" s="86">
        <v>0.048243105022831044</v>
      </c>
      <c r="M83" s="86">
        <v>2.065860105022831</v>
      </c>
      <c r="N83" s="86">
        <v>5.164650262557078</v>
      </c>
      <c r="O83" s="86">
        <v>20.666360105022832</v>
      </c>
      <c r="P83" s="86">
        <v>51.66590026255709</v>
      </c>
    </row>
    <row r="84" spans="3:16" ht="15">
      <c r="C84" s="84" t="s">
        <v>489</v>
      </c>
      <c r="D84" s="84" t="s">
        <v>307</v>
      </c>
      <c r="E84" s="86">
        <v>535518.12</v>
      </c>
      <c r="F84" s="86">
        <v>214441.09</v>
      </c>
      <c r="G84" s="86">
        <v>1.5</v>
      </c>
      <c r="H84" s="86">
        <v>18.6005</v>
      </c>
      <c r="I84" s="86">
        <v>0.862176</v>
      </c>
      <c r="J84" s="86">
        <v>0.6644211</v>
      </c>
      <c r="K84" s="86">
        <v>1.526602</v>
      </c>
      <c r="L84" s="86">
        <v>0.034269794520547944</v>
      </c>
      <c r="M84" s="86">
        <v>1.560871794520548</v>
      </c>
      <c r="N84" s="86">
        <v>3.90217948630137</v>
      </c>
      <c r="O84" s="86">
        <v>20.161371794520548</v>
      </c>
      <c r="P84" s="86">
        <v>50.40342948630136</v>
      </c>
    </row>
    <row r="85" spans="3:16" ht="15">
      <c r="C85" s="84" t="s">
        <v>489</v>
      </c>
      <c r="D85" s="84" t="s">
        <v>309</v>
      </c>
      <c r="E85" s="86">
        <v>534782.88</v>
      </c>
      <c r="F85" s="86">
        <v>214562.19</v>
      </c>
      <c r="G85" s="86">
        <v>1.5</v>
      </c>
      <c r="H85" s="86">
        <v>14.83468</v>
      </c>
      <c r="I85" s="86">
        <v>2.2941589999999996</v>
      </c>
      <c r="J85" s="86">
        <v>0.5457549999999999</v>
      </c>
      <c r="K85" s="86">
        <v>2.839921</v>
      </c>
      <c r="L85" s="86">
        <v>0.6672885844748857</v>
      </c>
      <c r="M85" s="86">
        <v>3.507209584474886</v>
      </c>
      <c r="N85" s="86">
        <v>8.768023961187215</v>
      </c>
      <c r="O85" s="86">
        <v>18.341889584474885</v>
      </c>
      <c r="P85" s="86">
        <v>45.85472396118721</v>
      </c>
    </row>
    <row r="86" spans="3:16" ht="15">
      <c r="C86" s="84" t="s">
        <v>489</v>
      </c>
      <c r="D86" s="84" t="s">
        <v>311</v>
      </c>
      <c r="E86" s="86">
        <v>535670</v>
      </c>
      <c r="F86" s="86">
        <v>214169</v>
      </c>
      <c r="G86" s="86">
        <v>1.5</v>
      </c>
      <c r="H86" s="86">
        <v>18.6005</v>
      </c>
      <c r="I86" s="86">
        <v>0.5209631</v>
      </c>
      <c r="J86" s="86">
        <v>0.42476139999999996</v>
      </c>
      <c r="K86" s="86">
        <v>0.9457209999999999</v>
      </c>
      <c r="L86" s="86">
        <v>0.01953655251141552</v>
      </c>
      <c r="M86" s="86">
        <v>0.9652575525114154</v>
      </c>
      <c r="N86" s="86">
        <v>2.4131438812785384</v>
      </c>
      <c r="O86" s="86">
        <v>19.565757552511414</v>
      </c>
      <c r="P86" s="86">
        <v>48.914393881278535</v>
      </c>
    </row>
    <row r="87" spans="3:16" ht="15">
      <c r="C87" s="84" t="s">
        <v>489</v>
      </c>
      <c r="D87" s="84" t="s">
        <v>313</v>
      </c>
      <c r="E87" s="86">
        <v>535670</v>
      </c>
      <c r="F87" s="86">
        <v>214169</v>
      </c>
      <c r="G87" s="86">
        <v>1.5</v>
      </c>
      <c r="H87" s="86">
        <v>18.6005</v>
      </c>
      <c r="I87" s="86">
        <v>0.5209631</v>
      </c>
      <c r="J87" s="86">
        <v>0.42476139999999996</v>
      </c>
      <c r="K87" s="86">
        <v>0.9457209999999999</v>
      </c>
      <c r="L87" s="86">
        <v>0.01953655251141552</v>
      </c>
      <c r="M87" s="86">
        <v>0.9652575525114154</v>
      </c>
      <c r="N87" s="86">
        <v>2.4131438812785384</v>
      </c>
      <c r="O87" s="86">
        <v>19.565757552511414</v>
      </c>
      <c r="P87" s="86">
        <v>48.914393881278535</v>
      </c>
    </row>
    <row r="88" spans="3:16" ht="15">
      <c r="C88" s="84" t="s">
        <v>489</v>
      </c>
      <c r="D88" s="84" t="s">
        <v>315</v>
      </c>
      <c r="E88" s="86">
        <v>535520.38</v>
      </c>
      <c r="F88" s="86">
        <v>214477.55</v>
      </c>
      <c r="G88" s="86">
        <v>1.5</v>
      </c>
      <c r="H88" s="86">
        <v>18.6005</v>
      </c>
      <c r="I88" s="86">
        <v>0.8964899999999999</v>
      </c>
      <c r="J88" s="86">
        <v>0.6845901999999999</v>
      </c>
      <c r="K88" s="86">
        <v>1.581076</v>
      </c>
      <c r="L88" s="86">
        <v>0.03519273972602739</v>
      </c>
      <c r="M88" s="86">
        <v>1.6162687397260274</v>
      </c>
      <c r="N88" s="86">
        <v>4.040671849315068</v>
      </c>
      <c r="O88" s="86">
        <v>20.216768739726028</v>
      </c>
      <c r="P88" s="86">
        <v>50.541921849315074</v>
      </c>
    </row>
    <row r="89" spans="3:16" ht="15">
      <c r="C89" s="84" t="s">
        <v>489</v>
      </c>
      <c r="D89" s="84" t="s">
        <v>317</v>
      </c>
      <c r="E89" s="86">
        <v>535520.38</v>
      </c>
      <c r="F89" s="86">
        <v>214477.55</v>
      </c>
      <c r="G89" s="86">
        <v>1.5</v>
      </c>
      <c r="H89" s="86">
        <v>18.6005</v>
      </c>
      <c r="I89" s="86">
        <v>0.8964899999999999</v>
      </c>
      <c r="J89" s="86">
        <v>0.6845901999999999</v>
      </c>
      <c r="K89" s="86">
        <v>1.581076</v>
      </c>
      <c r="L89" s="86">
        <v>0.03519273972602739</v>
      </c>
      <c r="M89" s="86">
        <v>1.6162687397260274</v>
      </c>
      <c r="N89" s="86">
        <v>4.040671849315068</v>
      </c>
      <c r="O89" s="86">
        <v>20.216768739726028</v>
      </c>
      <c r="P89" s="86">
        <v>50.541921849315074</v>
      </c>
    </row>
    <row r="90" spans="3:16" ht="15">
      <c r="C90" s="84" t="s">
        <v>489</v>
      </c>
      <c r="D90" s="84" t="s">
        <v>319</v>
      </c>
      <c r="E90" s="86">
        <v>535639</v>
      </c>
      <c r="F90" s="86">
        <v>214110</v>
      </c>
      <c r="G90" s="86">
        <v>1.5</v>
      </c>
      <c r="H90" s="86">
        <v>18.6005</v>
      </c>
      <c r="I90" s="86">
        <v>0.5268158</v>
      </c>
      <c r="J90" s="86">
        <v>0.4086621</v>
      </c>
      <c r="K90" s="86">
        <v>0.9354729999999999</v>
      </c>
      <c r="L90" s="86">
        <v>0.019277168949771686</v>
      </c>
      <c r="M90" s="86">
        <v>0.9547501689497716</v>
      </c>
      <c r="N90" s="86">
        <v>2.386875422374429</v>
      </c>
      <c r="O90" s="86">
        <v>19.555250168949772</v>
      </c>
      <c r="P90" s="86">
        <v>48.88812542237443</v>
      </c>
    </row>
    <row r="91" spans="3:16" ht="15">
      <c r="C91" s="84" t="s">
        <v>489</v>
      </c>
      <c r="D91" s="84" t="s">
        <v>321</v>
      </c>
      <c r="E91" s="86">
        <v>535639</v>
      </c>
      <c r="F91" s="86">
        <v>214110</v>
      </c>
      <c r="G91" s="86">
        <v>1.5</v>
      </c>
      <c r="H91" s="86">
        <v>18.6005</v>
      </c>
      <c r="I91" s="86">
        <v>0.5268158</v>
      </c>
      <c r="J91" s="86">
        <v>0.4086621</v>
      </c>
      <c r="K91" s="86">
        <v>0.9354729999999999</v>
      </c>
      <c r="L91" s="86">
        <v>0.019277168949771686</v>
      </c>
      <c r="M91" s="86">
        <v>0.9547501689497716</v>
      </c>
      <c r="N91" s="86">
        <v>2.386875422374429</v>
      </c>
      <c r="O91" s="86">
        <v>19.555250168949772</v>
      </c>
      <c r="P91" s="86">
        <v>48.88812542237443</v>
      </c>
    </row>
    <row r="92" spans="3:16" ht="15">
      <c r="C92" s="84" t="s">
        <v>489</v>
      </c>
      <c r="D92" s="84" t="s">
        <v>323</v>
      </c>
      <c r="E92" s="86">
        <v>535648</v>
      </c>
      <c r="F92" s="86">
        <v>214142</v>
      </c>
      <c r="G92" s="86">
        <v>1.5</v>
      </c>
      <c r="H92" s="86">
        <v>18.6005</v>
      </c>
      <c r="I92" s="86">
        <v>0.5305209</v>
      </c>
      <c r="J92" s="86">
        <v>0.4219712</v>
      </c>
      <c r="K92" s="86">
        <v>0.95249</v>
      </c>
      <c r="L92" s="86">
        <v>0.019680388127853877</v>
      </c>
      <c r="M92" s="86">
        <v>0.9721703881278538</v>
      </c>
      <c r="N92" s="86">
        <v>2.4304259703196345</v>
      </c>
      <c r="O92" s="86">
        <v>19.572670388127854</v>
      </c>
      <c r="P92" s="86">
        <v>48.93167597031963</v>
      </c>
    </row>
    <row r="93" spans="3:16" ht="15">
      <c r="C93" s="84" t="s">
        <v>489</v>
      </c>
      <c r="D93" s="84" t="s">
        <v>325</v>
      </c>
      <c r="E93" s="86">
        <v>535639</v>
      </c>
      <c r="F93" s="86">
        <v>214110</v>
      </c>
      <c r="G93" s="86">
        <v>1.5</v>
      </c>
      <c r="H93" s="86">
        <v>18.6005</v>
      </c>
      <c r="I93" s="86">
        <v>0.5268158</v>
      </c>
      <c r="J93" s="86">
        <v>0.4086621</v>
      </c>
      <c r="K93" s="86">
        <v>0.9354729999999999</v>
      </c>
      <c r="L93" s="86">
        <v>0.019277168949771686</v>
      </c>
      <c r="M93" s="86">
        <v>0.9547501689497716</v>
      </c>
      <c r="N93" s="86">
        <v>2.386875422374429</v>
      </c>
      <c r="O93" s="86">
        <v>19.555250168949772</v>
      </c>
      <c r="P93" s="86">
        <v>48.88812542237443</v>
      </c>
    </row>
    <row r="94" spans="3:16" ht="15">
      <c r="C94" s="84" t="s">
        <v>489</v>
      </c>
      <c r="D94" s="84" t="s">
        <v>327</v>
      </c>
      <c r="E94" s="86">
        <v>535648</v>
      </c>
      <c r="F94" s="86">
        <v>214142</v>
      </c>
      <c r="G94" s="86">
        <v>1.5</v>
      </c>
      <c r="H94" s="86">
        <v>18.6005</v>
      </c>
      <c r="I94" s="86">
        <v>0.5305209</v>
      </c>
      <c r="J94" s="86">
        <v>0.4219712</v>
      </c>
      <c r="K94" s="86">
        <v>0.95249</v>
      </c>
      <c r="L94" s="86">
        <v>0.019680388127853877</v>
      </c>
      <c r="M94" s="86">
        <v>0.9721703881278538</v>
      </c>
      <c r="N94" s="86">
        <v>2.4304259703196345</v>
      </c>
      <c r="O94" s="86">
        <v>19.572670388127854</v>
      </c>
      <c r="P94" s="86">
        <v>48.93167597031963</v>
      </c>
    </row>
    <row r="95" spans="3:16" ht="15">
      <c r="C95" s="84" t="s">
        <v>489</v>
      </c>
      <c r="D95" s="84" t="s">
        <v>329</v>
      </c>
      <c r="E95" s="86">
        <v>535639</v>
      </c>
      <c r="F95" s="86">
        <v>214110</v>
      </c>
      <c r="G95" s="86">
        <v>1.5</v>
      </c>
      <c r="H95" s="86">
        <v>18.6005</v>
      </c>
      <c r="I95" s="86">
        <v>0.5268158</v>
      </c>
      <c r="J95" s="86">
        <v>0.4086621</v>
      </c>
      <c r="K95" s="86">
        <v>0.9354729999999999</v>
      </c>
      <c r="L95" s="86">
        <v>0.019277168949771686</v>
      </c>
      <c r="M95" s="86">
        <v>0.9547501689497716</v>
      </c>
      <c r="N95" s="86">
        <v>2.386875422374429</v>
      </c>
      <c r="O95" s="86">
        <v>19.555250168949772</v>
      </c>
      <c r="P95" s="86">
        <v>48.88812542237443</v>
      </c>
    </row>
    <row r="96" spans="3:16" ht="15">
      <c r="C96" s="84" t="s">
        <v>489</v>
      </c>
      <c r="D96" s="84" t="s">
        <v>331</v>
      </c>
      <c r="E96" s="86">
        <v>535648</v>
      </c>
      <c r="F96" s="86">
        <v>214142</v>
      </c>
      <c r="G96" s="86">
        <v>1.5</v>
      </c>
      <c r="H96" s="86">
        <v>18.6005</v>
      </c>
      <c r="I96" s="86">
        <v>0.5305209</v>
      </c>
      <c r="J96" s="86">
        <v>0.4219712</v>
      </c>
      <c r="K96" s="86">
        <v>0.95249</v>
      </c>
      <c r="L96" s="86">
        <v>0.019680388127853877</v>
      </c>
      <c r="M96" s="86">
        <v>0.9721703881278538</v>
      </c>
      <c r="N96" s="86">
        <v>2.4304259703196345</v>
      </c>
      <c r="O96" s="86">
        <v>19.572670388127854</v>
      </c>
      <c r="P96" s="86">
        <v>48.93167597031963</v>
      </c>
    </row>
    <row r="97" spans="3:16" ht="15">
      <c r="C97" s="84" t="s">
        <v>489</v>
      </c>
      <c r="D97" s="84" t="s">
        <v>333</v>
      </c>
      <c r="E97" s="86">
        <v>535456.12</v>
      </c>
      <c r="F97" s="86">
        <v>213961.72</v>
      </c>
      <c r="G97" s="86">
        <v>1.5</v>
      </c>
      <c r="H97" s="86">
        <v>13.52923</v>
      </c>
      <c r="I97" s="86">
        <v>0.5703606999999999</v>
      </c>
      <c r="J97" s="86">
        <v>0.38896269999999994</v>
      </c>
      <c r="K97" s="86">
        <v>0.9593219999999999</v>
      </c>
      <c r="L97" s="86">
        <v>0.02147401826484018</v>
      </c>
      <c r="M97" s="86">
        <v>0.9807960182648401</v>
      </c>
      <c r="N97" s="86">
        <v>2.4519900456621</v>
      </c>
      <c r="O97" s="86">
        <v>14.51002601826484</v>
      </c>
      <c r="P97" s="86">
        <v>36.2750650456621</v>
      </c>
    </row>
    <row r="98" spans="3:16" ht="15">
      <c r="C98" s="84" t="s">
        <v>489</v>
      </c>
      <c r="D98" s="84" t="s">
        <v>335</v>
      </c>
      <c r="E98" s="86">
        <v>535639</v>
      </c>
      <c r="F98" s="86">
        <v>214110</v>
      </c>
      <c r="G98" s="86">
        <v>1.5</v>
      </c>
      <c r="H98" s="86">
        <v>18.6005</v>
      </c>
      <c r="I98" s="86">
        <v>0.5268158</v>
      </c>
      <c r="J98" s="86">
        <v>0.4086621</v>
      </c>
      <c r="K98" s="86">
        <v>0.9354729999999999</v>
      </c>
      <c r="L98" s="86">
        <v>0.019277168949771686</v>
      </c>
      <c r="M98" s="86">
        <v>0.9547501689497716</v>
      </c>
      <c r="N98" s="86">
        <v>2.386875422374429</v>
      </c>
      <c r="O98" s="86">
        <v>19.555250168949772</v>
      </c>
      <c r="P98" s="86">
        <v>48.88812542237443</v>
      </c>
    </row>
    <row r="99" spans="3:16" ht="15">
      <c r="C99" s="84" t="s">
        <v>489</v>
      </c>
      <c r="D99" s="84" t="s">
        <v>337</v>
      </c>
      <c r="E99" s="86">
        <v>535639</v>
      </c>
      <c r="F99" s="86">
        <v>214110</v>
      </c>
      <c r="G99" s="86">
        <v>1.5</v>
      </c>
      <c r="H99" s="86">
        <v>18.6005</v>
      </c>
      <c r="I99" s="86">
        <v>0.5268158</v>
      </c>
      <c r="J99" s="86">
        <v>0.4086621</v>
      </c>
      <c r="K99" s="86">
        <v>0.9354729999999999</v>
      </c>
      <c r="L99" s="86">
        <v>0.019277168949771686</v>
      </c>
      <c r="M99" s="86">
        <v>0.9547501689497716</v>
      </c>
      <c r="N99" s="86">
        <v>2.386875422374429</v>
      </c>
      <c r="O99" s="86">
        <v>19.555250168949772</v>
      </c>
      <c r="P99" s="86">
        <v>48.88812542237443</v>
      </c>
    </row>
    <row r="100" spans="3:16" ht="15">
      <c r="C100" s="84" t="s">
        <v>489</v>
      </c>
      <c r="D100" s="84" t="s">
        <v>339</v>
      </c>
      <c r="E100" s="86">
        <v>535648</v>
      </c>
      <c r="F100" s="86">
        <v>214142</v>
      </c>
      <c r="G100" s="86">
        <v>1.5</v>
      </c>
      <c r="H100" s="86">
        <v>18.6005</v>
      </c>
      <c r="I100" s="86">
        <v>0.5305209</v>
      </c>
      <c r="J100" s="86">
        <v>0.4219712</v>
      </c>
      <c r="K100" s="86">
        <v>0.95249</v>
      </c>
      <c r="L100" s="86">
        <v>0.019680388127853877</v>
      </c>
      <c r="M100" s="86">
        <v>0.9721703881278538</v>
      </c>
      <c r="N100" s="86">
        <v>2.4304259703196345</v>
      </c>
      <c r="O100" s="86">
        <v>19.572670388127854</v>
      </c>
      <c r="P100" s="86">
        <v>48.93167597031963</v>
      </c>
    </row>
    <row r="101" spans="3:16" ht="15">
      <c r="C101" s="84" t="s">
        <v>489</v>
      </c>
      <c r="D101" s="84" t="s">
        <v>341</v>
      </c>
      <c r="E101" s="86">
        <v>535639</v>
      </c>
      <c r="F101" s="86">
        <v>214110</v>
      </c>
      <c r="G101" s="86">
        <v>1.5</v>
      </c>
      <c r="H101" s="86">
        <v>18.6005</v>
      </c>
      <c r="I101" s="86">
        <v>0.5268158</v>
      </c>
      <c r="J101" s="86">
        <v>0.4086621</v>
      </c>
      <c r="K101" s="86">
        <v>0.9354729999999999</v>
      </c>
      <c r="L101" s="86">
        <v>0.019277168949771686</v>
      </c>
      <c r="M101" s="86">
        <v>0.9547501689497716</v>
      </c>
      <c r="N101" s="86">
        <v>2.386875422374429</v>
      </c>
      <c r="O101" s="86">
        <v>19.555250168949772</v>
      </c>
      <c r="P101" s="86">
        <v>48.88812542237443</v>
      </c>
    </row>
    <row r="102" spans="3:16" ht="15">
      <c r="C102" s="84" t="s">
        <v>489</v>
      </c>
      <c r="D102" s="84" t="s">
        <v>343</v>
      </c>
      <c r="E102" s="86">
        <v>535639</v>
      </c>
      <c r="F102" s="86">
        <v>214110</v>
      </c>
      <c r="G102" s="86">
        <v>1.5</v>
      </c>
      <c r="H102" s="86">
        <v>18.6005</v>
      </c>
      <c r="I102" s="86">
        <v>0.5268158</v>
      </c>
      <c r="J102" s="86">
        <v>0.4086621</v>
      </c>
      <c r="K102" s="86">
        <v>0.9354729999999999</v>
      </c>
      <c r="L102" s="86">
        <v>0.019277168949771686</v>
      </c>
      <c r="M102" s="86">
        <v>0.9547501689497716</v>
      </c>
      <c r="N102" s="86">
        <v>2.386875422374429</v>
      </c>
      <c r="O102" s="86">
        <v>19.555250168949772</v>
      </c>
      <c r="P102" s="86">
        <v>48.88812542237443</v>
      </c>
    </row>
    <row r="103" spans="3:16" ht="15">
      <c r="C103" s="84" t="s">
        <v>489</v>
      </c>
      <c r="D103" s="84" t="s">
        <v>345</v>
      </c>
      <c r="E103" s="86">
        <v>535520.38</v>
      </c>
      <c r="F103" s="86">
        <v>214477.55</v>
      </c>
      <c r="G103" s="86">
        <v>1.5</v>
      </c>
      <c r="H103" s="86">
        <v>18.6005</v>
      </c>
      <c r="I103" s="86">
        <v>0.8964899999999999</v>
      </c>
      <c r="J103" s="86">
        <v>0.6845901999999999</v>
      </c>
      <c r="K103" s="86">
        <v>1.581076</v>
      </c>
      <c r="L103" s="86">
        <v>0.03519273972602739</v>
      </c>
      <c r="M103" s="86">
        <v>1.6162687397260274</v>
      </c>
      <c r="N103" s="86">
        <v>4.040671849315068</v>
      </c>
      <c r="O103" s="86">
        <v>20.216768739726028</v>
      </c>
      <c r="P103" s="86">
        <v>50.541921849315074</v>
      </c>
    </row>
    <row r="104" spans="3:16" ht="15">
      <c r="C104" s="84" t="s">
        <v>489</v>
      </c>
      <c r="D104" s="84" t="s">
        <v>347</v>
      </c>
      <c r="E104" s="86">
        <v>535520.38</v>
      </c>
      <c r="F104" s="86">
        <v>214477.55</v>
      </c>
      <c r="G104" s="86">
        <v>1.5</v>
      </c>
      <c r="H104" s="86">
        <v>18.6005</v>
      </c>
      <c r="I104" s="86">
        <v>0.8964899999999999</v>
      </c>
      <c r="J104" s="86">
        <v>0.6845901999999999</v>
      </c>
      <c r="K104" s="86">
        <v>1.581076</v>
      </c>
      <c r="L104" s="86">
        <v>0.03519273972602739</v>
      </c>
      <c r="M104" s="86">
        <v>1.6162687397260274</v>
      </c>
      <c r="N104" s="86">
        <v>4.040671849315068</v>
      </c>
      <c r="O104" s="86">
        <v>20.216768739726028</v>
      </c>
      <c r="P104" s="86">
        <v>50.541921849315074</v>
      </c>
    </row>
    <row r="105" spans="3:16" ht="15">
      <c r="C105" s="84" t="s">
        <v>489</v>
      </c>
      <c r="D105" s="84" t="s">
        <v>349</v>
      </c>
      <c r="E105" s="86">
        <v>535520.38</v>
      </c>
      <c r="F105" s="86">
        <v>214477.55</v>
      </c>
      <c r="G105" s="86">
        <v>1.5</v>
      </c>
      <c r="H105" s="86">
        <v>18.6005</v>
      </c>
      <c r="I105" s="86">
        <v>0.8964899999999999</v>
      </c>
      <c r="J105" s="86">
        <v>0.6845901999999999</v>
      </c>
      <c r="K105" s="86">
        <v>1.581076</v>
      </c>
      <c r="L105" s="86">
        <v>0.03519273972602739</v>
      </c>
      <c r="M105" s="86">
        <v>1.6162687397260274</v>
      </c>
      <c r="N105" s="86">
        <v>4.040671849315068</v>
      </c>
      <c r="O105" s="86">
        <v>20.216768739726028</v>
      </c>
      <c r="P105" s="86">
        <v>50.541921849315074</v>
      </c>
    </row>
    <row r="106" spans="3:16" ht="15">
      <c r="C106" s="84" t="s">
        <v>489</v>
      </c>
      <c r="D106" s="84" t="s">
        <v>351</v>
      </c>
      <c r="E106" s="86">
        <v>535639</v>
      </c>
      <c r="F106" s="86">
        <v>214110</v>
      </c>
      <c r="G106" s="86">
        <v>1.5</v>
      </c>
      <c r="H106" s="86">
        <v>18.6005</v>
      </c>
      <c r="I106" s="86">
        <v>0.5268158</v>
      </c>
      <c r="J106" s="86">
        <v>0.4086621</v>
      </c>
      <c r="K106" s="86">
        <v>0.9354729999999999</v>
      </c>
      <c r="L106" s="86">
        <v>0.019277168949771686</v>
      </c>
      <c r="M106" s="86">
        <v>0.9547501689497716</v>
      </c>
      <c r="N106" s="86">
        <v>2.386875422374429</v>
      </c>
      <c r="O106" s="86">
        <v>19.555250168949772</v>
      </c>
      <c r="P106" s="86">
        <v>48.88812542237443</v>
      </c>
    </row>
    <row r="107" spans="3:16" ht="15">
      <c r="C107" s="84" t="s">
        <v>489</v>
      </c>
      <c r="D107" s="84" t="s">
        <v>353</v>
      </c>
      <c r="E107" s="86">
        <v>535648</v>
      </c>
      <c r="F107" s="86">
        <v>214142</v>
      </c>
      <c r="G107" s="86">
        <v>1.5</v>
      </c>
      <c r="H107" s="86">
        <v>18.6005</v>
      </c>
      <c r="I107" s="86">
        <v>0.5305209</v>
      </c>
      <c r="J107" s="86">
        <v>0.4219712</v>
      </c>
      <c r="K107" s="86">
        <v>0.95249</v>
      </c>
      <c r="L107" s="86">
        <v>0.019680388127853877</v>
      </c>
      <c r="M107" s="86">
        <v>0.9721703881278538</v>
      </c>
      <c r="N107" s="86">
        <v>2.4304259703196345</v>
      </c>
      <c r="O107" s="86">
        <v>19.572670388127854</v>
      </c>
      <c r="P107" s="86">
        <v>48.93167597031963</v>
      </c>
    </row>
    <row r="108" spans="3:16" ht="15">
      <c r="C108" s="84" t="s">
        <v>489</v>
      </c>
      <c r="D108" s="84" t="s">
        <v>355</v>
      </c>
      <c r="E108" s="86">
        <v>535278.69</v>
      </c>
      <c r="F108" s="86">
        <v>213854.3</v>
      </c>
      <c r="G108" s="86">
        <v>1.5</v>
      </c>
      <c r="H108" s="86">
        <v>13.52923</v>
      </c>
      <c r="I108" s="86">
        <v>0.5901063</v>
      </c>
      <c r="J108" s="86">
        <v>0.3584419999999999</v>
      </c>
      <c r="K108" s="86">
        <v>0.948549</v>
      </c>
      <c r="L108" s="86">
        <v>0.022442031963470315</v>
      </c>
      <c r="M108" s="86">
        <v>0.9709910319634703</v>
      </c>
      <c r="N108" s="86">
        <v>2.427477579908676</v>
      </c>
      <c r="O108" s="86">
        <v>14.50022103196347</v>
      </c>
      <c r="P108" s="86">
        <v>36.25055257990867</v>
      </c>
    </row>
    <row r="109" spans="3:16" ht="15">
      <c r="C109" s="84" t="s">
        <v>489</v>
      </c>
      <c r="D109" s="84" t="s">
        <v>357</v>
      </c>
      <c r="E109" s="86">
        <v>535253.38</v>
      </c>
      <c r="F109" s="86">
        <v>214598.72</v>
      </c>
      <c r="G109" s="86">
        <v>1.5</v>
      </c>
      <c r="H109" s="86">
        <v>18.6005</v>
      </c>
      <c r="I109" s="86">
        <v>1.7619559999999999</v>
      </c>
      <c r="J109" s="86">
        <v>1.354472</v>
      </c>
      <c r="K109" s="86">
        <v>3.116428</v>
      </c>
      <c r="L109" s="86">
        <v>0.09012356164383559</v>
      </c>
      <c r="M109" s="86">
        <v>3.2065515616438356</v>
      </c>
      <c r="N109" s="86">
        <v>8.016378904109589</v>
      </c>
      <c r="O109" s="86">
        <v>21.807051561643835</v>
      </c>
      <c r="P109" s="86">
        <v>54.517628904109586</v>
      </c>
    </row>
    <row r="110" spans="3:16" ht="15">
      <c r="C110" s="84" t="s">
        <v>489</v>
      </c>
      <c r="D110" s="84" t="s">
        <v>359</v>
      </c>
      <c r="E110" s="86">
        <v>534733.88</v>
      </c>
      <c r="F110" s="86">
        <v>214552.03</v>
      </c>
      <c r="G110" s="86">
        <v>1.5</v>
      </c>
      <c r="H110" s="86">
        <v>14.83468</v>
      </c>
      <c r="I110" s="86">
        <v>2.151464</v>
      </c>
      <c r="J110" s="86">
        <v>0.4793698</v>
      </c>
      <c r="K110" s="86">
        <v>2.630838</v>
      </c>
      <c r="L110" s="86">
        <v>0.5879888127853882</v>
      </c>
      <c r="M110" s="86">
        <v>3.218826812785388</v>
      </c>
      <c r="N110" s="86">
        <v>8.04706703196347</v>
      </c>
      <c r="O110" s="86">
        <v>18.05350681278539</v>
      </c>
      <c r="P110" s="86">
        <v>45.13376703196347</v>
      </c>
    </row>
    <row r="111" spans="3:16" ht="15">
      <c r="C111" s="84" t="s">
        <v>489</v>
      </c>
      <c r="D111" s="84" t="s">
        <v>361</v>
      </c>
      <c r="E111" s="86">
        <v>535330</v>
      </c>
      <c r="F111" s="86">
        <v>214374</v>
      </c>
      <c r="G111" s="86">
        <v>1.5</v>
      </c>
      <c r="H111" s="86">
        <v>18.6005</v>
      </c>
      <c r="I111" s="86">
        <v>1.279355</v>
      </c>
      <c r="J111" s="86">
        <v>0.8836799999999999</v>
      </c>
      <c r="K111" s="86">
        <v>2.163042</v>
      </c>
      <c r="L111" s="86">
        <v>0.0525605707762557</v>
      </c>
      <c r="M111" s="86">
        <v>2.2156025707762557</v>
      </c>
      <c r="N111" s="86">
        <v>5.539006426940639</v>
      </c>
      <c r="O111" s="86">
        <v>20.816102570776255</v>
      </c>
      <c r="P111" s="86">
        <v>52.04025642694064</v>
      </c>
    </row>
    <row r="112" spans="3:16" ht="15">
      <c r="C112" s="84" t="s">
        <v>489</v>
      </c>
      <c r="D112" s="84" t="s">
        <v>363</v>
      </c>
      <c r="E112" s="86">
        <v>535639</v>
      </c>
      <c r="F112" s="86">
        <v>214110</v>
      </c>
      <c r="G112" s="86">
        <v>1.5</v>
      </c>
      <c r="H112" s="86">
        <v>18.6005</v>
      </c>
      <c r="I112" s="86">
        <v>0.5268158</v>
      </c>
      <c r="J112" s="86">
        <v>0.4086621</v>
      </c>
      <c r="K112" s="86">
        <v>0.9354729999999999</v>
      </c>
      <c r="L112" s="86">
        <v>0.019277168949771686</v>
      </c>
      <c r="M112" s="86">
        <v>0.9547501689497716</v>
      </c>
      <c r="N112" s="86">
        <v>2.386875422374429</v>
      </c>
      <c r="O112" s="86">
        <v>19.555250168949772</v>
      </c>
      <c r="P112" s="86">
        <v>48.88812542237443</v>
      </c>
    </row>
    <row r="113" spans="3:16" ht="15">
      <c r="C113" s="84" t="s">
        <v>489</v>
      </c>
      <c r="D113" s="84" t="s">
        <v>365</v>
      </c>
      <c r="E113" s="86">
        <v>535648</v>
      </c>
      <c r="F113" s="86">
        <v>214142</v>
      </c>
      <c r="G113" s="86">
        <v>1.5</v>
      </c>
      <c r="H113" s="86">
        <v>18.6005</v>
      </c>
      <c r="I113" s="86">
        <v>0.5305209</v>
      </c>
      <c r="J113" s="86">
        <v>0.4219712</v>
      </c>
      <c r="K113" s="86">
        <v>0.95249</v>
      </c>
      <c r="L113" s="86">
        <v>0.019680388127853877</v>
      </c>
      <c r="M113" s="86">
        <v>0.9721703881278538</v>
      </c>
      <c r="N113" s="86">
        <v>2.4304259703196345</v>
      </c>
      <c r="O113" s="86">
        <v>19.572670388127854</v>
      </c>
      <c r="P113" s="86">
        <v>48.93167597031963</v>
      </c>
    </row>
    <row r="114" spans="3:16" ht="15">
      <c r="C114" s="84" t="s">
        <v>489</v>
      </c>
      <c r="D114" s="84" t="s">
        <v>367</v>
      </c>
      <c r="E114" s="86">
        <v>535639</v>
      </c>
      <c r="F114" s="86">
        <v>214110</v>
      </c>
      <c r="G114" s="86">
        <v>1.5</v>
      </c>
      <c r="H114" s="86">
        <v>18.6005</v>
      </c>
      <c r="I114" s="86">
        <v>0.5268158</v>
      </c>
      <c r="J114" s="86">
        <v>0.4086621</v>
      </c>
      <c r="K114" s="86">
        <v>0.9354729999999999</v>
      </c>
      <c r="L114" s="86">
        <v>0.019277168949771686</v>
      </c>
      <c r="M114" s="86">
        <v>0.9547501689497716</v>
      </c>
      <c r="N114" s="86">
        <v>2.386875422374429</v>
      </c>
      <c r="O114" s="86">
        <v>19.555250168949772</v>
      </c>
      <c r="P114" s="86">
        <v>48.88812542237443</v>
      </c>
    </row>
    <row r="115" spans="3:16" ht="15">
      <c r="C115" s="84" t="s">
        <v>489</v>
      </c>
      <c r="D115" s="84" t="s">
        <v>369</v>
      </c>
      <c r="E115" s="86">
        <v>535072.25</v>
      </c>
      <c r="F115" s="86">
        <v>214596.33</v>
      </c>
      <c r="G115" s="86">
        <v>1.5</v>
      </c>
      <c r="H115" s="86">
        <v>18.6005</v>
      </c>
      <c r="I115" s="86">
        <v>2.622816</v>
      </c>
      <c r="J115" s="86">
        <v>1.748859</v>
      </c>
      <c r="K115" s="86">
        <v>4.299329999999999</v>
      </c>
      <c r="L115" s="86">
        <v>0.28126415525114157</v>
      </c>
      <c r="M115" s="86">
        <v>4.580594155251141</v>
      </c>
      <c r="N115" s="86">
        <v>11.451485388127853</v>
      </c>
      <c r="O115" s="86">
        <v>23.18109415525114</v>
      </c>
      <c r="P115" s="86">
        <v>57.95273538812785</v>
      </c>
    </row>
    <row r="116" spans="3:16" ht="15">
      <c r="C116" s="84" t="s">
        <v>489</v>
      </c>
      <c r="D116" s="84" t="s">
        <v>371</v>
      </c>
      <c r="E116" s="86">
        <v>535642.12</v>
      </c>
      <c r="F116" s="86">
        <v>213990.97</v>
      </c>
      <c r="G116" s="86">
        <v>1.5</v>
      </c>
      <c r="H116" s="86">
        <v>13.52923</v>
      </c>
      <c r="I116" s="86">
        <v>0.4760098</v>
      </c>
      <c r="J116" s="86">
        <v>0.3451896</v>
      </c>
      <c r="K116" s="86">
        <v>0.821198</v>
      </c>
      <c r="L116" s="86">
        <v>0.01674837899543379</v>
      </c>
      <c r="M116" s="86">
        <v>0.8379463789954338</v>
      </c>
      <c r="N116" s="86">
        <v>2.0948659474885845</v>
      </c>
      <c r="O116" s="86">
        <v>14.367176378995435</v>
      </c>
      <c r="P116" s="86">
        <v>35.91794094748859</v>
      </c>
    </row>
    <row r="117" spans="3:16" ht="15">
      <c r="C117" s="84" t="s">
        <v>489</v>
      </c>
      <c r="D117" s="84" t="s">
        <v>373</v>
      </c>
      <c r="E117" s="86">
        <v>535557.12</v>
      </c>
      <c r="F117" s="86">
        <v>213989.23</v>
      </c>
      <c r="G117" s="86">
        <v>1.5</v>
      </c>
      <c r="H117" s="86">
        <v>13.52923</v>
      </c>
      <c r="I117" s="86">
        <v>0.5264538999999999</v>
      </c>
      <c r="J117" s="86">
        <v>0.37056599999999995</v>
      </c>
      <c r="K117" s="86">
        <v>0.897022</v>
      </c>
      <c r="L117" s="86">
        <v>0.018797557077625572</v>
      </c>
      <c r="M117" s="86">
        <v>0.9158195570776255</v>
      </c>
      <c r="N117" s="86">
        <v>2.289548892694064</v>
      </c>
      <c r="O117" s="86">
        <v>14.445049557077626</v>
      </c>
      <c r="P117" s="86">
        <v>36.11262389269406</v>
      </c>
    </row>
    <row r="118" spans="3:16" ht="15">
      <c r="C118" s="84" t="s">
        <v>489</v>
      </c>
      <c r="D118" s="84" t="s">
        <v>375</v>
      </c>
      <c r="E118" s="86">
        <v>535578.12</v>
      </c>
      <c r="F118" s="86">
        <v>213989.23</v>
      </c>
      <c r="G118" s="86">
        <v>1.5</v>
      </c>
      <c r="H118" s="86">
        <v>13.52923</v>
      </c>
      <c r="I118" s="86">
        <v>0.5132876</v>
      </c>
      <c r="J118" s="86">
        <v>0.3638200999999999</v>
      </c>
      <c r="K118" s="86">
        <v>0.8771069999999999</v>
      </c>
      <c r="L118" s="86">
        <v>0.01825481735159817</v>
      </c>
      <c r="M118" s="86">
        <v>0.895361817351598</v>
      </c>
      <c r="N118" s="86">
        <v>2.238404543378995</v>
      </c>
      <c r="O118" s="86">
        <v>14.424591817351597</v>
      </c>
      <c r="P118" s="86">
        <v>36.061479543378994</v>
      </c>
    </row>
    <row r="119" spans="3:16" ht="15">
      <c r="C119" s="84" t="s">
        <v>489</v>
      </c>
      <c r="D119" s="84" t="s">
        <v>377</v>
      </c>
      <c r="E119" s="86">
        <v>534708</v>
      </c>
      <c r="F119" s="86">
        <v>213515.94</v>
      </c>
      <c r="G119" s="86">
        <v>1.5</v>
      </c>
      <c r="H119" s="86">
        <v>14.53922</v>
      </c>
      <c r="I119" s="86">
        <v>0.35783159999999997</v>
      </c>
      <c r="J119" s="86">
        <v>0.2400405</v>
      </c>
      <c r="K119" s="86">
        <v>0.5978713999999999</v>
      </c>
      <c r="L119" s="86">
        <v>0.01785942922374429</v>
      </c>
      <c r="M119" s="86">
        <v>0.6157308292237442</v>
      </c>
      <c r="N119" s="86">
        <v>1.5393270730593605</v>
      </c>
      <c r="O119" s="86">
        <v>15.154950829223745</v>
      </c>
      <c r="P119" s="86">
        <v>37.88737707305936</v>
      </c>
    </row>
    <row r="120" spans="3:16" ht="15">
      <c r="C120" s="84" t="s">
        <v>489</v>
      </c>
      <c r="D120" s="84" t="s">
        <v>379</v>
      </c>
      <c r="E120" s="86">
        <v>534708</v>
      </c>
      <c r="F120" s="86">
        <v>213515.94</v>
      </c>
      <c r="G120" s="86">
        <v>1.5</v>
      </c>
      <c r="H120" s="86">
        <v>14.53922</v>
      </c>
      <c r="I120" s="86">
        <v>0.35783159999999997</v>
      </c>
      <c r="J120" s="86">
        <v>0.2400405</v>
      </c>
      <c r="K120" s="86">
        <v>0.5978713999999999</v>
      </c>
      <c r="L120" s="86">
        <v>0.01785942922374429</v>
      </c>
      <c r="M120" s="86">
        <v>0.6157308292237442</v>
      </c>
      <c r="N120" s="86">
        <v>1.5393270730593605</v>
      </c>
      <c r="O120" s="86">
        <v>15.154950829223745</v>
      </c>
      <c r="P120" s="86">
        <v>37.88737707305936</v>
      </c>
    </row>
    <row r="121" spans="3:16" ht="15">
      <c r="C121" s="84" t="s">
        <v>489</v>
      </c>
      <c r="D121" s="84" t="s">
        <v>381</v>
      </c>
      <c r="E121" s="86">
        <v>534708</v>
      </c>
      <c r="F121" s="86">
        <v>213515.94</v>
      </c>
      <c r="G121" s="86">
        <v>1.5</v>
      </c>
      <c r="H121" s="86">
        <v>14.53922</v>
      </c>
      <c r="I121" s="86">
        <v>0.35783159999999997</v>
      </c>
      <c r="J121" s="86">
        <v>0.2400405</v>
      </c>
      <c r="K121" s="86">
        <v>0.5978713999999999</v>
      </c>
      <c r="L121" s="86">
        <v>0.01785942922374429</v>
      </c>
      <c r="M121" s="86">
        <v>0.6157308292237442</v>
      </c>
      <c r="N121" s="86">
        <v>1.5393270730593605</v>
      </c>
      <c r="O121" s="86">
        <v>15.154950829223745</v>
      </c>
      <c r="P121" s="86">
        <v>37.88737707305936</v>
      </c>
    </row>
    <row r="122" spans="3:16" ht="15">
      <c r="C122" s="84" t="s">
        <v>489</v>
      </c>
      <c r="D122" s="84" t="s">
        <v>382</v>
      </c>
      <c r="E122" s="86">
        <v>534708</v>
      </c>
      <c r="F122" s="86">
        <v>213515.94</v>
      </c>
      <c r="G122" s="86">
        <v>1.5</v>
      </c>
      <c r="H122" s="86">
        <v>14.53922</v>
      </c>
      <c r="I122" s="86">
        <v>0.35783159999999997</v>
      </c>
      <c r="J122" s="86">
        <v>0.2400405</v>
      </c>
      <c r="K122" s="86">
        <v>0.5978713999999999</v>
      </c>
      <c r="L122" s="86">
        <v>0.01785942922374429</v>
      </c>
      <c r="M122" s="86">
        <v>0.6157308292237442</v>
      </c>
      <c r="N122" s="86">
        <v>1.5393270730593605</v>
      </c>
      <c r="O122" s="86">
        <v>15.154950829223745</v>
      </c>
      <c r="P122" s="86">
        <v>37.88737707305936</v>
      </c>
    </row>
    <row r="123" spans="3:16" ht="15">
      <c r="C123" s="84" t="s">
        <v>489</v>
      </c>
      <c r="D123" s="84" t="s">
        <v>383</v>
      </c>
      <c r="E123" s="86">
        <v>535648</v>
      </c>
      <c r="F123" s="86">
        <v>214142</v>
      </c>
      <c r="G123" s="86">
        <v>1.5</v>
      </c>
      <c r="H123" s="86">
        <v>18.6005</v>
      </c>
      <c r="I123" s="86">
        <v>0.5305209</v>
      </c>
      <c r="J123" s="86">
        <v>0.4219712</v>
      </c>
      <c r="K123" s="86">
        <v>0.95249</v>
      </c>
      <c r="L123" s="86">
        <v>0.019680388127853877</v>
      </c>
      <c r="M123" s="86">
        <v>0.9721703881278538</v>
      </c>
      <c r="N123" s="86">
        <v>2.4304259703196345</v>
      </c>
      <c r="O123" s="86">
        <v>19.572670388127854</v>
      </c>
      <c r="P123" s="86">
        <v>48.93167597031963</v>
      </c>
    </row>
    <row r="124" spans="3:16" ht="15">
      <c r="C124" s="84" t="s">
        <v>489</v>
      </c>
      <c r="D124" s="84" t="s">
        <v>385</v>
      </c>
      <c r="E124" s="86">
        <v>535639</v>
      </c>
      <c r="F124" s="86">
        <v>214110</v>
      </c>
      <c r="G124" s="86">
        <v>1.5</v>
      </c>
      <c r="H124" s="86">
        <v>18.6005</v>
      </c>
      <c r="I124" s="86">
        <v>0.5268158</v>
      </c>
      <c r="J124" s="86">
        <v>0.4086621</v>
      </c>
      <c r="K124" s="86">
        <v>0.9354729999999999</v>
      </c>
      <c r="L124" s="86">
        <v>0.019277168949771686</v>
      </c>
      <c r="M124" s="86">
        <v>0.9547501689497716</v>
      </c>
      <c r="N124" s="86">
        <v>2.386875422374429</v>
      </c>
      <c r="O124" s="86">
        <v>19.555250168949772</v>
      </c>
      <c r="P124" s="86">
        <v>48.88812542237443</v>
      </c>
    </row>
    <row r="125" spans="3:16" ht="15">
      <c r="C125" s="84" t="s">
        <v>489</v>
      </c>
      <c r="D125" s="84" t="s">
        <v>387</v>
      </c>
      <c r="E125" s="86">
        <v>535359.56</v>
      </c>
      <c r="F125" s="86">
        <v>213908.88</v>
      </c>
      <c r="G125" s="86">
        <v>1.5</v>
      </c>
      <c r="H125" s="86">
        <v>13.52923</v>
      </c>
      <c r="I125" s="86">
        <v>0.5941782</v>
      </c>
      <c r="J125" s="86">
        <v>0.38430629999999993</v>
      </c>
      <c r="K125" s="86">
        <v>0.9784879999999999</v>
      </c>
      <c r="L125" s="86">
        <v>0.022900068493150683</v>
      </c>
      <c r="M125" s="86">
        <v>1.0013880684931507</v>
      </c>
      <c r="N125" s="86">
        <v>2.5034701712328764</v>
      </c>
      <c r="O125" s="86">
        <v>14.530618068493151</v>
      </c>
      <c r="P125" s="86">
        <v>36.32654517123288</v>
      </c>
    </row>
    <row r="126" spans="3:16" ht="15">
      <c r="C126" s="84" t="s">
        <v>489</v>
      </c>
      <c r="D126" s="84" t="s">
        <v>389</v>
      </c>
      <c r="E126" s="86">
        <v>535639</v>
      </c>
      <c r="F126" s="86">
        <v>214110</v>
      </c>
      <c r="G126" s="86">
        <v>1.5</v>
      </c>
      <c r="H126" s="86">
        <v>18.6005</v>
      </c>
      <c r="I126" s="86">
        <v>0.5268158</v>
      </c>
      <c r="J126" s="86">
        <v>0.4086621</v>
      </c>
      <c r="K126" s="86">
        <v>0.9354729999999999</v>
      </c>
      <c r="L126" s="86">
        <v>0.019277168949771686</v>
      </c>
      <c r="M126" s="86">
        <v>0.9547501689497716</v>
      </c>
      <c r="N126" s="86">
        <v>2.386875422374429</v>
      </c>
      <c r="O126" s="86">
        <v>19.555250168949772</v>
      </c>
      <c r="P126" s="86">
        <v>48.88812542237443</v>
      </c>
    </row>
    <row r="127" spans="3:16" ht="15">
      <c r="C127" s="84" t="s">
        <v>489</v>
      </c>
      <c r="D127" s="84" t="s">
        <v>391</v>
      </c>
      <c r="E127" s="86">
        <v>535370.75</v>
      </c>
      <c r="F127" s="86">
        <v>213913.81</v>
      </c>
      <c r="G127" s="86">
        <v>1.5</v>
      </c>
      <c r="H127" s="86">
        <v>13.52923</v>
      </c>
      <c r="I127" s="86">
        <v>0.5895113</v>
      </c>
      <c r="J127" s="86">
        <v>0.38496569999999997</v>
      </c>
      <c r="K127" s="86">
        <v>0.9744769999999999</v>
      </c>
      <c r="L127" s="86">
        <v>0.022783721461187213</v>
      </c>
      <c r="M127" s="86">
        <v>0.9972607214611872</v>
      </c>
      <c r="N127" s="86">
        <v>2.493151803652968</v>
      </c>
      <c r="O127" s="86">
        <v>14.526490721461187</v>
      </c>
      <c r="P127" s="86">
        <v>36.31622680365297</v>
      </c>
    </row>
    <row r="128" spans="3:16" ht="15">
      <c r="C128" s="84" t="s">
        <v>489</v>
      </c>
      <c r="D128" s="84" t="s">
        <v>393</v>
      </c>
      <c r="E128" s="86">
        <v>535520.38</v>
      </c>
      <c r="F128" s="86">
        <v>214477.55</v>
      </c>
      <c r="G128" s="86">
        <v>1.5</v>
      </c>
      <c r="H128" s="86">
        <v>18.6005</v>
      </c>
      <c r="I128" s="86">
        <v>0.8964899999999999</v>
      </c>
      <c r="J128" s="86">
        <v>0.6845901999999999</v>
      </c>
      <c r="K128" s="86">
        <v>1.581076</v>
      </c>
      <c r="L128" s="86">
        <v>0.03519273972602739</v>
      </c>
      <c r="M128" s="86">
        <v>1.6162687397260274</v>
      </c>
      <c r="N128" s="86">
        <v>4.040671849315068</v>
      </c>
      <c r="O128" s="86">
        <v>20.216768739726028</v>
      </c>
      <c r="P128" s="86">
        <v>50.541921849315074</v>
      </c>
    </row>
    <row r="129" spans="3:16" ht="15">
      <c r="C129" s="84" t="s">
        <v>489</v>
      </c>
      <c r="D129" s="84" t="s">
        <v>395</v>
      </c>
      <c r="E129" s="86">
        <v>535648</v>
      </c>
      <c r="F129" s="86">
        <v>214142</v>
      </c>
      <c r="G129" s="86">
        <v>1.5</v>
      </c>
      <c r="H129" s="86">
        <v>18.6005</v>
      </c>
      <c r="I129" s="86">
        <v>0.5305209</v>
      </c>
      <c r="J129" s="86">
        <v>0.4219712</v>
      </c>
      <c r="K129" s="86">
        <v>0.95249</v>
      </c>
      <c r="L129" s="86">
        <v>0.019680388127853877</v>
      </c>
      <c r="M129" s="86">
        <v>0.9721703881278538</v>
      </c>
      <c r="N129" s="86">
        <v>2.4304259703196345</v>
      </c>
      <c r="O129" s="86">
        <v>19.572670388127854</v>
      </c>
      <c r="P129" s="86">
        <v>48.93167597031963</v>
      </c>
    </row>
    <row r="130" spans="3:16" ht="15">
      <c r="C130" s="84" t="s">
        <v>489</v>
      </c>
      <c r="D130" s="84" t="s">
        <v>397</v>
      </c>
      <c r="E130" s="86">
        <v>535639</v>
      </c>
      <c r="F130" s="86">
        <v>214110</v>
      </c>
      <c r="G130" s="86">
        <v>1.5</v>
      </c>
      <c r="H130" s="86">
        <v>18.6005</v>
      </c>
      <c r="I130" s="86">
        <v>0.5268158</v>
      </c>
      <c r="J130" s="86">
        <v>0.4086621</v>
      </c>
      <c r="K130" s="86">
        <v>0.9354729999999999</v>
      </c>
      <c r="L130" s="86">
        <v>0.019277168949771686</v>
      </c>
      <c r="M130" s="86">
        <v>0.9547501689497716</v>
      </c>
      <c r="N130" s="86">
        <v>2.386875422374429</v>
      </c>
      <c r="O130" s="86">
        <v>19.555250168949772</v>
      </c>
      <c r="P130" s="86">
        <v>48.88812542237443</v>
      </c>
    </row>
    <row r="131" spans="3:16" ht="15">
      <c r="C131" s="84" t="s">
        <v>489</v>
      </c>
      <c r="D131" s="84" t="s">
        <v>399</v>
      </c>
      <c r="E131" s="86">
        <v>534708</v>
      </c>
      <c r="F131" s="86">
        <v>213515.94</v>
      </c>
      <c r="G131" s="86">
        <v>1.5</v>
      </c>
      <c r="H131" s="86">
        <v>14.53922</v>
      </c>
      <c r="I131" s="86">
        <v>0.35783159999999997</v>
      </c>
      <c r="J131" s="86">
        <v>0.2400405</v>
      </c>
      <c r="K131" s="86">
        <v>0.5978713999999999</v>
      </c>
      <c r="L131" s="86">
        <v>0.01785942922374429</v>
      </c>
      <c r="M131" s="86">
        <v>0.6157308292237442</v>
      </c>
      <c r="N131" s="86">
        <v>1.5393270730593605</v>
      </c>
      <c r="O131" s="86">
        <v>15.154950829223745</v>
      </c>
      <c r="P131" s="86">
        <v>37.88737707305936</v>
      </c>
    </row>
    <row r="132" spans="3:16" ht="15">
      <c r="C132" s="84" t="s">
        <v>489</v>
      </c>
      <c r="D132" s="84" t="s">
        <v>400</v>
      </c>
      <c r="E132" s="86">
        <v>534708</v>
      </c>
      <c r="F132" s="86">
        <v>213515.94</v>
      </c>
      <c r="G132" s="86">
        <v>1.5</v>
      </c>
      <c r="H132" s="86">
        <v>14.53922</v>
      </c>
      <c r="I132" s="86">
        <v>0.35783159999999997</v>
      </c>
      <c r="J132" s="86">
        <v>0.2400405</v>
      </c>
      <c r="K132" s="86">
        <v>0.5978713999999999</v>
      </c>
      <c r="L132" s="86">
        <v>0.01785942922374429</v>
      </c>
      <c r="M132" s="86">
        <v>0.6157308292237442</v>
      </c>
      <c r="N132" s="86">
        <v>1.5393270730593605</v>
      </c>
      <c r="O132" s="86">
        <v>15.154950829223745</v>
      </c>
      <c r="P132" s="86">
        <v>37.88737707305936</v>
      </c>
    </row>
    <row r="133" spans="3:16" ht="15">
      <c r="C133" s="84" t="s">
        <v>489</v>
      </c>
      <c r="D133" s="84" t="s">
        <v>401</v>
      </c>
      <c r="E133" s="86">
        <v>534708</v>
      </c>
      <c r="F133" s="86">
        <v>213515.94</v>
      </c>
      <c r="G133" s="86">
        <v>1.5</v>
      </c>
      <c r="H133" s="86">
        <v>14.53922</v>
      </c>
      <c r="I133" s="86">
        <v>0.35783159999999997</v>
      </c>
      <c r="J133" s="86">
        <v>0.2400405</v>
      </c>
      <c r="K133" s="86">
        <v>0.5978713999999999</v>
      </c>
      <c r="L133" s="86">
        <v>0.01785942922374429</v>
      </c>
      <c r="M133" s="86">
        <v>0.6157308292237442</v>
      </c>
      <c r="N133" s="86">
        <v>1.5393270730593605</v>
      </c>
      <c r="O133" s="86">
        <v>15.154950829223745</v>
      </c>
      <c r="P133" s="86">
        <v>37.88737707305936</v>
      </c>
    </row>
    <row r="134" spans="3:16" ht="15">
      <c r="C134" s="84" t="s">
        <v>489</v>
      </c>
      <c r="D134" s="84" t="s">
        <v>402</v>
      </c>
      <c r="E134" s="86">
        <v>535322</v>
      </c>
      <c r="F134" s="86">
        <v>214570</v>
      </c>
      <c r="G134" s="86">
        <v>1.5</v>
      </c>
      <c r="H134" s="86">
        <v>18.6005</v>
      </c>
      <c r="I134" s="86">
        <v>1.561049</v>
      </c>
      <c r="J134" s="86">
        <v>1.1485249999999998</v>
      </c>
      <c r="K134" s="86">
        <v>2.709574</v>
      </c>
      <c r="L134" s="86">
        <v>0.06890732876712329</v>
      </c>
      <c r="M134" s="86">
        <v>2.778481328767123</v>
      </c>
      <c r="N134" s="86">
        <v>6.946203321917807</v>
      </c>
      <c r="O134" s="86">
        <v>21.378981328767125</v>
      </c>
      <c r="P134" s="86">
        <v>53.44745332191781</v>
      </c>
    </row>
    <row r="135" spans="3:16" ht="15">
      <c r="C135" s="84" t="s">
        <v>489</v>
      </c>
      <c r="D135" s="84" t="s">
        <v>404</v>
      </c>
      <c r="E135" s="86">
        <v>535159</v>
      </c>
      <c r="F135" s="86">
        <v>214598.66</v>
      </c>
      <c r="G135" s="86">
        <v>1.5</v>
      </c>
      <c r="H135" s="86">
        <v>18.6005</v>
      </c>
      <c r="I135" s="86">
        <v>2.131871</v>
      </c>
      <c r="J135" s="86">
        <v>1.60748</v>
      </c>
      <c r="K135" s="86">
        <v>3.7393579999999997</v>
      </c>
      <c r="L135" s="86">
        <v>0.1424400913242009</v>
      </c>
      <c r="M135" s="86">
        <v>3.8817980913242005</v>
      </c>
      <c r="N135" s="86">
        <v>9.7044952283105</v>
      </c>
      <c r="O135" s="86">
        <v>22.4822980913242</v>
      </c>
      <c r="P135" s="86">
        <v>56.2057452283105</v>
      </c>
    </row>
    <row r="136" spans="3:16" ht="15">
      <c r="C136" s="84" t="s">
        <v>489</v>
      </c>
      <c r="D136" s="84" t="s">
        <v>406</v>
      </c>
      <c r="E136" s="86">
        <v>535387.5</v>
      </c>
      <c r="F136" s="86">
        <v>213925.69</v>
      </c>
      <c r="G136" s="86">
        <v>1.5</v>
      </c>
      <c r="H136" s="86">
        <v>13.52923</v>
      </c>
      <c r="I136" s="86">
        <v>0.5869485999999999</v>
      </c>
      <c r="J136" s="86">
        <v>0.3883593</v>
      </c>
      <c r="K136" s="86">
        <v>0.9753099999999999</v>
      </c>
      <c r="L136" s="86">
        <v>0.022726347031963468</v>
      </c>
      <c r="M136" s="86">
        <v>0.9980363470319633</v>
      </c>
      <c r="N136" s="86">
        <v>2.4950908675799086</v>
      </c>
      <c r="O136" s="86">
        <v>14.527266347031963</v>
      </c>
      <c r="P136" s="86">
        <v>36.31816586757991</v>
      </c>
    </row>
    <row r="137" spans="3:16" ht="15">
      <c r="C137" s="84" t="s">
        <v>489</v>
      </c>
      <c r="D137" s="84" t="s">
        <v>408</v>
      </c>
      <c r="E137" s="86">
        <v>534599</v>
      </c>
      <c r="F137" s="86">
        <v>214496</v>
      </c>
      <c r="G137" s="86">
        <v>1.5</v>
      </c>
      <c r="H137" s="86">
        <v>14.83468</v>
      </c>
      <c r="I137" s="86">
        <v>1.422225</v>
      </c>
      <c r="J137" s="86">
        <v>0.45883389999999996</v>
      </c>
      <c r="K137" s="86">
        <v>1.8810609999999999</v>
      </c>
      <c r="L137" s="86">
        <v>0.17381894977168946</v>
      </c>
      <c r="M137" s="86">
        <v>2.0548799497716894</v>
      </c>
      <c r="N137" s="86">
        <v>5.137199874429223</v>
      </c>
      <c r="O137" s="86">
        <v>16.88955994977169</v>
      </c>
      <c r="P137" s="86">
        <v>42.22389987442923</v>
      </c>
    </row>
    <row r="138" spans="3:16" ht="15">
      <c r="C138" s="84" t="s">
        <v>489</v>
      </c>
      <c r="D138" s="84" t="s">
        <v>410</v>
      </c>
      <c r="E138" s="86">
        <v>534453.69</v>
      </c>
      <c r="F138" s="86">
        <v>214398.55</v>
      </c>
      <c r="G138" s="86">
        <v>1.5</v>
      </c>
      <c r="H138" s="86">
        <v>14.83468</v>
      </c>
      <c r="I138" s="86">
        <v>0.955479</v>
      </c>
      <c r="J138" s="86">
        <v>0.3489927</v>
      </c>
      <c r="K138" s="86">
        <v>1.250004</v>
      </c>
      <c r="L138" s="86">
        <v>0.06123929223744292</v>
      </c>
      <c r="M138" s="86">
        <v>1.3112432922374428</v>
      </c>
      <c r="N138" s="86">
        <v>3.278108230593607</v>
      </c>
      <c r="O138" s="86">
        <v>16.145923292237445</v>
      </c>
      <c r="P138" s="86">
        <v>40.36480823059361</v>
      </c>
    </row>
    <row r="139" spans="3:16" ht="15">
      <c r="C139" s="84" t="s">
        <v>489</v>
      </c>
      <c r="D139" s="84" t="s">
        <v>411</v>
      </c>
      <c r="E139" s="86">
        <v>534538.88</v>
      </c>
      <c r="F139" s="86">
        <v>214467.92</v>
      </c>
      <c r="G139" s="86">
        <v>1.5</v>
      </c>
      <c r="H139" s="86">
        <v>14.83468</v>
      </c>
      <c r="I139" s="86">
        <v>1.206072</v>
      </c>
      <c r="J139" s="86">
        <v>0.4289705</v>
      </c>
      <c r="K139" s="86">
        <v>1.560167</v>
      </c>
      <c r="L139" s="86">
        <v>0.10778210045662098</v>
      </c>
      <c r="M139" s="86">
        <v>1.6679491004566211</v>
      </c>
      <c r="N139" s="86">
        <v>4.169872751141552</v>
      </c>
      <c r="O139" s="86">
        <v>16.502629100456623</v>
      </c>
      <c r="P139" s="86">
        <v>41.256572751141555</v>
      </c>
    </row>
    <row r="140" spans="3:16" ht="15">
      <c r="C140" s="84" t="s">
        <v>489</v>
      </c>
      <c r="D140" s="84" t="s">
        <v>413</v>
      </c>
      <c r="E140" s="86">
        <v>534516.25</v>
      </c>
      <c r="F140" s="86">
        <v>214460.61</v>
      </c>
      <c r="G140" s="86">
        <v>1.5</v>
      </c>
      <c r="H140" s="86">
        <v>14.83468</v>
      </c>
      <c r="I140" s="86">
        <v>1.190532</v>
      </c>
      <c r="J140" s="86">
        <v>0.41988729999999996</v>
      </c>
      <c r="K140" s="86">
        <v>1.529682</v>
      </c>
      <c r="L140" s="86">
        <v>0.09445956621004566</v>
      </c>
      <c r="M140" s="86">
        <v>1.6241415662100456</v>
      </c>
      <c r="N140" s="86">
        <v>4.060353915525114</v>
      </c>
      <c r="O140" s="86">
        <v>16.458821566210045</v>
      </c>
      <c r="P140" s="86">
        <v>41.14705391552511</v>
      </c>
    </row>
    <row r="141" spans="3:16" ht="15">
      <c r="C141" s="84" t="s">
        <v>489</v>
      </c>
      <c r="D141" s="84" t="s">
        <v>415</v>
      </c>
      <c r="E141" s="86">
        <v>534686.5</v>
      </c>
      <c r="F141" s="86">
        <v>214539.06</v>
      </c>
      <c r="G141" s="86">
        <v>1.5</v>
      </c>
      <c r="H141" s="86">
        <v>14.83468</v>
      </c>
      <c r="I141" s="86">
        <v>2.201605</v>
      </c>
      <c r="J141" s="86">
        <v>0.4749842999999999</v>
      </c>
      <c r="K141" s="86">
        <v>2.670794</v>
      </c>
      <c r="L141" s="86">
        <v>0.35691689497716894</v>
      </c>
      <c r="M141" s="86">
        <v>3.0277108949771687</v>
      </c>
      <c r="N141" s="86">
        <v>7.569277237442922</v>
      </c>
      <c r="O141" s="86">
        <v>17.862390894977167</v>
      </c>
      <c r="P141" s="86">
        <v>44.65597723744292</v>
      </c>
    </row>
    <row r="142" spans="3:16" ht="15">
      <c r="C142" s="84" t="s">
        <v>489</v>
      </c>
      <c r="D142" s="84" t="s">
        <v>417</v>
      </c>
      <c r="E142" s="86">
        <v>534559.56</v>
      </c>
      <c r="F142" s="86">
        <v>214479.97</v>
      </c>
      <c r="G142" s="86">
        <v>1.5</v>
      </c>
      <c r="H142" s="86">
        <v>14.83468</v>
      </c>
      <c r="I142" s="86">
        <v>1.196783</v>
      </c>
      <c r="J142" s="86">
        <v>0.44364459999999994</v>
      </c>
      <c r="K142" s="86">
        <v>1.640429</v>
      </c>
      <c r="L142" s="86">
        <v>0.12585392694063924</v>
      </c>
      <c r="M142" s="86">
        <v>1.7662829269406393</v>
      </c>
      <c r="N142" s="86">
        <v>4.415707317351599</v>
      </c>
      <c r="O142" s="86">
        <v>16.60096292694064</v>
      </c>
      <c r="P142" s="86">
        <v>41.5024073173516</v>
      </c>
    </row>
    <row r="143" spans="3:16" ht="15">
      <c r="C143" s="84" t="s">
        <v>489</v>
      </c>
      <c r="D143" s="84" t="s">
        <v>419</v>
      </c>
      <c r="E143" s="86">
        <v>534579.62</v>
      </c>
      <c r="F143" s="86">
        <v>214493.19</v>
      </c>
      <c r="G143" s="86">
        <v>1.5</v>
      </c>
      <c r="H143" s="86">
        <v>14.83468</v>
      </c>
      <c r="I143" s="86">
        <v>1.302147</v>
      </c>
      <c r="J143" s="86">
        <v>0.4594702</v>
      </c>
      <c r="K143" s="86">
        <v>1.7616199999999997</v>
      </c>
      <c r="L143" s="86">
        <v>0.14861143835616436</v>
      </c>
      <c r="M143" s="86">
        <v>1.910231438356164</v>
      </c>
      <c r="N143" s="86">
        <v>4.77557859589041</v>
      </c>
      <c r="O143" s="86">
        <v>16.744911438356166</v>
      </c>
      <c r="P143" s="86">
        <v>41.86227859589041</v>
      </c>
    </row>
    <row r="144" spans="3:16" ht="15">
      <c r="C144" s="84" t="s">
        <v>489</v>
      </c>
      <c r="D144" s="84" t="s">
        <v>421</v>
      </c>
      <c r="E144" s="86">
        <v>535173.69</v>
      </c>
      <c r="F144" s="86">
        <v>213760.16</v>
      </c>
      <c r="G144" s="86">
        <v>1.5</v>
      </c>
      <c r="H144" s="86">
        <v>13.52923</v>
      </c>
      <c r="I144" s="86">
        <v>0.48363559999999994</v>
      </c>
      <c r="J144" s="86">
        <v>0.29543149999999996</v>
      </c>
      <c r="K144" s="86">
        <v>0.779065</v>
      </c>
      <c r="L144" s="86">
        <v>0.020130433789954334</v>
      </c>
      <c r="M144" s="86">
        <v>0.7991954337899544</v>
      </c>
      <c r="N144" s="86">
        <v>1.9979885844748861</v>
      </c>
      <c r="O144" s="86">
        <v>14.328425433789954</v>
      </c>
      <c r="P144" s="86">
        <v>35.821063584474885</v>
      </c>
    </row>
    <row r="145" spans="3:16" ht="15">
      <c r="C145" s="84" t="s">
        <v>489</v>
      </c>
      <c r="D145" s="84" t="s">
        <v>423</v>
      </c>
      <c r="E145" s="86">
        <v>535071.94</v>
      </c>
      <c r="F145" s="86">
        <v>213690.45</v>
      </c>
      <c r="G145" s="86">
        <v>1.5</v>
      </c>
      <c r="H145" s="86">
        <v>13.52923</v>
      </c>
      <c r="I145" s="86">
        <v>0.3932586</v>
      </c>
      <c r="J145" s="86">
        <v>0.2406236</v>
      </c>
      <c r="K145" s="86">
        <v>0.6306320999999999</v>
      </c>
      <c r="L145" s="86">
        <v>0.01862463470319635</v>
      </c>
      <c r="M145" s="86">
        <v>0.6492567347031962</v>
      </c>
      <c r="N145" s="86">
        <v>1.6231418367579904</v>
      </c>
      <c r="O145" s="86">
        <v>14.178486734703196</v>
      </c>
      <c r="P145" s="86">
        <v>35.44621683675799</v>
      </c>
    </row>
    <row r="146" spans="3:16" ht="15">
      <c r="C146" s="84" t="s">
        <v>489</v>
      </c>
      <c r="D146" s="84" t="s">
        <v>425</v>
      </c>
      <c r="E146" s="86">
        <v>535659</v>
      </c>
      <c r="F146" s="86">
        <v>214261</v>
      </c>
      <c r="G146" s="86">
        <v>1.5</v>
      </c>
      <c r="H146" s="86">
        <v>18.6005</v>
      </c>
      <c r="I146" s="86">
        <v>0.5534823</v>
      </c>
      <c r="J146" s="86">
        <v>0.46767</v>
      </c>
      <c r="K146" s="86">
        <v>1.021153</v>
      </c>
      <c r="L146" s="86">
        <v>0.021717420091324203</v>
      </c>
      <c r="M146" s="86">
        <v>1.0428704200913241</v>
      </c>
      <c r="N146" s="86">
        <v>2.6071760502283103</v>
      </c>
      <c r="O146" s="86">
        <v>19.643370420091323</v>
      </c>
      <c r="P146" s="86">
        <v>49.1084260502283</v>
      </c>
    </row>
    <row r="147" spans="3:16" ht="15">
      <c r="C147" s="84" t="s">
        <v>489</v>
      </c>
      <c r="D147" s="84" t="s">
        <v>427</v>
      </c>
      <c r="E147" s="86">
        <v>535677</v>
      </c>
      <c r="F147" s="86">
        <v>214232</v>
      </c>
      <c r="G147" s="86">
        <v>1.5</v>
      </c>
      <c r="H147" s="86">
        <v>18.6005</v>
      </c>
      <c r="I147" s="86">
        <v>0.5297305999999999</v>
      </c>
      <c r="J147" s="86">
        <v>0.44658529999999996</v>
      </c>
      <c r="K147" s="86">
        <v>0.976318</v>
      </c>
      <c r="L147" s="86">
        <v>0.020518949771689495</v>
      </c>
      <c r="M147" s="86">
        <v>0.9968369497716895</v>
      </c>
      <c r="N147" s="86">
        <v>2.4920923744292236</v>
      </c>
      <c r="O147" s="86">
        <v>19.59733694977169</v>
      </c>
      <c r="P147" s="86">
        <v>48.993342374429226</v>
      </c>
    </row>
    <row r="148" spans="3:16" ht="15">
      <c r="C148" s="84" t="s">
        <v>489</v>
      </c>
      <c r="D148" s="84" t="s">
        <v>429</v>
      </c>
      <c r="E148" s="86">
        <v>535184</v>
      </c>
      <c r="F148" s="86">
        <v>214599.66</v>
      </c>
      <c r="G148" s="86">
        <v>1.5</v>
      </c>
      <c r="H148" s="86">
        <v>18.6005</v>
      </c>
      <c r="I148" s="86">
        <v>2.022342</v>
      </c>
      <c r="J148" s="86">
        <v>1.544025</v>
      </c>
      <c r="K148" s="86">
        <v>3.566374</v>
      </c>
      <c r="L148" s="86">
        <v>0.12407995433789952</v>
      </c>
      <c r="M148" s="86">
        <v>3.6904539543378996</v>
      </c>
      <c r="N148" s="86">
        <v>9.226134885844749</v>
      </c>
      <c r="O148" s="86">
        <v>22.2909539543379</v>
      </c>
      <c r="P148" s="86">
        <v>55.72738488584476</v>
      </c>
    </row>
    <row r="149" spans="3:16" ht="15">
      <c r="C149" s="84" t="s">
        <v>489</v>
      </c>
      <c r="D149" s="84" t="s">
        <v>431</v>
      </c>
      <c r="E149" s="86">
        <v>535239</v>
      </c>
      <c r="F149" s="86">
        <v>214601.66</v>
      </c>
      <c r="G149" s="86">
        <v>1.5</v>
      </c>
      <c r="H149" s="86">
        <v>18.6005</v>
      </c>
      <c r="I149" s="86">
        <v>1.803102</v>
      </c>
      <c r="J149" s="86">
        <v>1.3934199999999999</v>
      </c>
      <c r="K149" s="86">
        <v>3.196522</v>
      </c>
      <c r="L149" s="86">
        <v>0.0956714611872146</v>
      </c>
      <c r="M149" s="86">
        <v>3.2921934611872143</v>
      </c>
      <c r="N149" s="86">
        <v>8.230483652968037</v>
      </c>
      <c r="O149" s="86">
        <v>21.892693461187214</v>
      </c>
      <c r="P149" s="86">
        <v>54.73173365296804</v>
      </c>
    </row>
    <row r="150" spans="3:16" ht="15">
      <c r="C150" s="84" t="s">
        <v>489</v>
      </c>
      <c r="D150" s="84" t="s">
        <v>433</v>
      </c>
      <c r="E150" s="86">
        <v>535033.5</v>
      </c>
      <c r="F150" s="86">
        <v>214591.97</v>
      </c>
      <c r="G150" s="86">
        <v>1.5</v>
      </c>
      <c r="H150" s="86">
        <v>18.6005</v>
      </c>
      <c r="I150" s="86">
        <v>2.749803</v>
      </c>
      <c r="J150" s="86">
        <v>1.8179489999999998</v>
      </c>
      <c r="K150" s="86">
        <v>4.567752</v>
      </c>
      <c r="L150" s="86">
        <v>0.49369337899543375</v>
      </c>
      <c r="M150" s="86">
        <v>5.061445378995433</v>
      </c>
      <c r="N150" s="86">
        <v>12.653613447488581</v>
      </c>
      <c r="O150" s="86">
        <v>23.661945378995433</v>
      </c>
      <c r="P150" s="86">
        <v>59.15486344748858</v>
      </c>
    </row>
    <row r="151" spans="3:16" ht="15">
      <c r="C151" s="84" t="s">
        <v>489</v>
      </c>
      <c r="D151" s="84" t="s">
        <v>435</v>
      </c>
      <c r="E151" s="86">
        <v>535507.31</v>
      </c>
      <c r="F151" s="86">
        <v>213975.5</v>
      </c>
      <c r="G151" s="86">
        <v>1.5</v>
      </c>
      <c r="H151" s="86">
        <v>13.52923</v>
      </c>
      <c r="I151" s="86">
        <v>0.5482448999999999</v>
      </c>
      <c r="J151" s="86">
        <v>0.37964639999999994</v>
      </c>
      <c r="K151" s="86">
        <v>0.9278919999999999</v>
      </c>
      <c r="L151" s="86">
        <v>0.020048127853881277</v>
      </c>
      <c r="M151" s="86">
        <v>0.9479401278538813</v>
      </c>
      <c r="N151" s="86">
        <v>2.369850319634703</v>
      </c>
      <c r="O151" s="86">
        <v>14.477170127853881</v>
      </c>
      <c r="P151" s="86">
        <v>36.1929253196347</v>
      </c>
    </row>
    <row r="152" spans="3:16" ht="15">
      <c r="C152" s="84" t="s">
        <v>489</v>
      </c>
      <c r="D152" s="84" t="s">
        <v>437</v>
      </c>
      <c r="E152" s="86">
        <v>535146.44</v>
      </c>
      <c r="F152" s="86">
        <v>213724.45</v>
      </c>
      <c r="G152" s="86">
        <v>1.5</v>
      </c>
      <c r="H152" s="86">
        <v>13.52923</v>
      </c>
      <c r="I152" s="86">
        <v>0.4399255</v>
      </c>
      <c r="J152" s="86">
        <v>0.2711744</v>
      </c>
      <c r="K152" s="86">
        <v>0.7111019999999999</v>
      </c>
      <c r="L152" s="86">
        <v>0.019077716894977167</v>
      </c>
      <c r="M152" s="86">
        <v>0.7301797168949771</v>
      </c>
      <c r="N152" s="86">
        <v>1.8254492922374428</v>
      </c>
      <c r="O152" s="86">
        <v>14.259409716894977</v>
      </c>
      <c r="P152" s="86">
        <v>35.64852429223745</v>
      </c>
    </row>
    <row r="153" spans="3:16" ht="15">
      <c r="C153" s="84" t="s">
        <v>489</v>
      </c>
      <c r="D153" s="84" t="s">
        <v>439</v>
      </c>
      <c r="E153" s="86">
        <v>535339.06</v>
      </c>
      <c r="F153" s="86">
        <v>213898.95</v>
      </c>
      <c r="G153" s="86">
        <v>1.5</v>
      </c>
      <c r="H153" s="86">
        <v>13.52923</v>
      </c>
      <c r="I153" s="86">
        <v>0.6017648</v>
      </c>
      <c r="J153" s="86">
        <v>0.38182059999999995</v>
      </c>
      <c r="K153" s="86">
        <v>0.9835839999999999</v>
      </c>
      <c r="L153" s="86">
        <v>0.02302472602739726</v>
      </c>
      <c r="M153" s="86">
        <v>1.0066087260273973</v>
      </c>
      <c r="N153" s="86">
        <v>2.516521815068493</v>
      </c>
      <c r="O153" s="86">
        <v>14.535838726027396</v>
      </c>
      <c r="P153" s="86">
        <v>36.33959681506849</v>
      </c>
    </row>
  </sheetData>
  <sheetProtection/>
  <autoFilter ref="C4:P153"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C1:AH152"/>
  <sheetViews>
    <sheetView tabSelected="1" zoomScalePageLayoutView="0" workbookViewId="0" topLeftCell="V1">
      <selection activeCell="AF2" sqref="AF2"/>
    </sheetView>
  </sheetViews>
  <sheetFormatPr defaultColWidth="9.140625" defaultRowHeight="15"/>
  <cols>
    <col min="12" max="12" width="12.00390625" style="0" customWidth="1"/>
    <col min="26" max="26" width="19.7109375" style="0" customWidth="1"/>
    <col min="30" max="30" width="11.57421875" style="0" customWidth="1"/>
    <col min="31" max="31" width="9.28125" style="0" customWidth="1"/>
  </cols>
  <sheetData>
    <row r="1" spans="8:13" ht="15">
      <c r="H1" s="80" t="str">
        <f>'[1]BG'!I4</f>
        <v>NO2</v>
      </c>
      <c r="I1" s="107" t="s">
        <v>490</v>
      </c>
      <c r="J1" s="108"/>
      <c r="K1" s="108"/>
      <c r="L1" s="108"/>
      <c r="M1" s="109"/>
    </row>
    <row r="2" spans="8:31" ht="45">
      <c r="H2" s="80">
        <f>'[1]BG'!I5</f>
        <v>18.6005</v>
      </c>
      <c r="I2" s="82">
        <v>2014</v>
      </c>
      <c r="J2" s="82">
        <v>2015</v>
      </c>
      <c r="K2" s="82">
        <v>2016</v>
      </c>
      <c r="L2" s="82">
        <v>2017</v>
      </c>
      <c r="M2" s="82">
        <v>2018</v>
      </c>
      <c r="AA2" s="91"/>
      <c r="AB2" s="88"/>
      <c r="AC2" s="81" t="s">
        <v>471</v>
      </c>
      <c r="AD2" s="81" t="s">
        <v>472</v>
      </c>
      <c r="AE2" s="81" t="s">
        <v>473</v>
      </c>
    </row>
    <row r="3" spans="3:34" ht="135">
      <c r="C3" s="80" t="s">
        <v>144</v>
      </c>
      <c r="D3" s="80" t="s">
        <v>476</v>
      </c>
      <c r="E3" s="80" t="s">
        <v>477</v>
      </c>
      <c r="F3" s="80" t="s">
        <v>478</v>
      </c>
      <c r="G3" s="80" t="s">
        <v>479</v>
      </c>
      <c r="H3" s="80" t="s">
        <v>480</v>
      </c>
      <c r="I3" s="82" t="s">
        <v>491</v>
      </c>
      <c r="J3" s="82" t="s">
        <v>491</v>
      </c>
      <c r="K3" s="82" t="s">
        <v>491</v>
      </c>
      <c r="L3" s="82" t="s">
        <v>491</v>
      </c>
      <c r="M3" s="82" t="s">
        <v>491</v>
      </c>
      <c r="N3" s="80" t="s">
        <v>492</v>
      </c>
      <c r="O3" s="80" t="s">
        <v>493</v>
      </c>
      <c r="P3" s="80" t="s">
        <v>494</v>
      </c>
      <c r="Q3" s="80" t="s">
        <v>495</v>
      </c>
      <c r="R3" s="80" t="s">
        <v>496</v>
      </c>
      <c r="S3" s="80" t="s">
        <v>497</v>
      </c>
      <c r="T3" s="80" t="s">
        <v>498</v>
      </c>
      <c r="W3" s="80" t="s">
        <v>144</v>
      </c>
      <c r="X3" s="80" t="s">
        <v>476</v>
      </c>
      <c r="Y3" s="80" t="s">
        <v>477</v>
      </c>
      <c r="Z3" s="80" t="s">
        <v>478</v>
      </c>
      <c r="AA3" s="80" t="s">
        <v>479</v>
      </c>
      <c r="AB3" s="80" t="s">
        <v>480</v>
      </c>
      <c r="AC3" s="81" t="s">
        <v>499</v>
      </c>
      <c r="AD3" s="81" t="s">
        <v>500</v>
      </c>
      <c r="AE3" s="81" t="s">
        <v>499</v>
      </c>
      <c r="AF3" s="80" t="s">
        <v>483</v>
      </c>
      <c r="AG3" s="80" t="s">
        <v>484</v>
      </c>
      <c r="AH3" s="80" t="s">
        <v>485</v>
      </c>
    </row>
    <row r="4" spans="3:34" ht="15">
      <c r="C4" s="83" t="s">
        <v>486</v>
      </c>
      <c r="D4" s="83" t="s">
        <v>148</v>
      </c>
      <c r="E4" s="83">
        <v>535021.69</v>
      </c>
      <c r="F4" s="83">
        <v>214592.7</v>
      </c>
      <c r="G4" s="83">
        <v>1.5</v>
      </c>
      <c r="H4" s="83">
        <v>37.2</v>
      </c>
      <c r="I4" s="83">
        <v>2139.5</v>
      </c>
      <c r="J4" s="83">
        <v>2442.38</v>
      </c>
      <c r="K4" s="83">
        <v>2175.95</v>
      </c>
      <c r="L4" s="83">
        <v>2447.35</v>
      </c>
      <c r="M4" s="83">
        <v>1911.51</v>
      </c>
      <c r="N4" s="83">
        <f>MAX(I4:M4)</f>
        <v>2447.35</v>
      </c>
      <c r="O4" s="85">
        <f>P4-18</f>
        <v>2</v>
      </c>
      <c r="P4" s="85">
        <v>20</v>
      </c>
      <c r="Q4" s="85">
        <f>8760-N4</f>
        <v>6312.65</v>
      </c>
      <c r="R4" s="85">
        <v>8760</v>
      </c>
      <c r="S4" s="85">
        <f>_xlfn.HYPGEOM.DIST(O4,P4,Q4,R4,TRUE)</f>
        <v>1.064978122189802E-08</v>
      </c>
      <c r="T4" s="85">
        <f>S4*100</f>
        <v>1.0649781221898019E-06</v>
      </c>
      <c r="W4" s="83" t="str">
        <f>LEFT(X4,2)</f>
        <v>CR</v>
      </c>
      <c r="X4" s="83" t="s">
        <v>148</v>
      </c>
      <c r="Y4" s="83">
        <v>535021.69</v>
      </c>
      <c r="Z4" s="83">
        <v>214592.7</v>
      </c>
      <c r="AA4" s="83">
        <v>1.5</v>
      </c>
      <c r="AB4" s="83">
        <v>37.201</v>
      </c>
      <c r="AC4" s="83">
        <v>15.619239999999998</v>
      </c>
      <c r="AD4" s="83">
        <v>9.842699999999999</v>
      </c>
      <c r="AE4" s="83">
        <v>19.018334999999997</v>
      </c>
      <c r="AF4" s="83">
        <f aca="true" t="shared" si="0" ref="AF4:AF24">AE4/200*100</f>
        <v>9.509167499999998</v>
      </c>
      <c r="AG4" s="83">
        <f aca="true" t="shared" si="1" ref="AG4:AG24">AE4+AB4</f>
        <v>56.219335</v>
      </c>
      <c r="AH4" s="83">
        <f>AG4/200*100</f>
        <v>28.1096675</v>
      </c>
    </row>
    <row r="5" spans="3:34" ht="15">
      <c r="C5" s="83" t="s">
        <v>486</v>
      </c>
      <c r="D5" s="83" t="s">
        <v>151</v>
      </c>
      <c r="E5" s="83">
        <v>535330.31</v>
      </c>
      <c r="F5" s="83">
        <v>214292.44</v>
      </c>
      <c r="G5" s="83">
        <v>1.5</v>
      </c>
      <c r="H5" s="83">
        <v>37.2</v>
      </c>
      <c r="I5" s="83">
        <v>38.1318</v>
      </c>
      <c r="J5" s="83">
        <v>31.5474</v>
      </c>
      <c r="K5" s="83">
        <v>43.9277</v>
      </c>
      <c r="L5" s="83">
        <v>24.2212</v>
      </c>
      <c r="M5" s="83">
        <v>32.1431</v>
      </c>
      <c r="N5" s="83">
        <f aca="true" t="shared" si="2" ref="N5:N57">MAX(I5:M5)</f>
        <v>43.9277</v>
      </c>
      <c r="O5" s="85">
        <f aca="true" t="shared" si="3" ref="O5:O57">P5-18</f>
        <v>2</v>
      </c>
      <c r="P5" s="85">
        <v>20</v>
      </c>
      <c r="Q5" s="85">
        <f aca="true" t="shared" si="4" ref="Q5:Q57">8760-N5</f>
        <v>8716.0723</v>
      </c>
      <c r="R5" s="85">
        <v>8761</v>
      </c>
      <c r="S5" s="85">
        <f aca="true" t="shared" si="5" ref="S5:S57">_xlfn.HYPGEOM.DIST(O5,P5,Q5,R5,TRUE)</f>
        <v>2.2838146562862117E-41</v>
      </c>
      <c r="T5" s="85">
        <f aca="true" t="shared" si="6" ref="T5:T57">S5*100</f>
        <v>2.2838146562862117E-39</v>
      </c>
      <c r="W5" s="83" t="str">
        <f aca="true" t="shared" si="7" ref="W5:W57">LEFT(X5,2)</f>
        <v>CR</v>
      </c>
      <c r="X5" s="83" t="s">
        <v>151</v>
      </c>
      <c r="Y5" s="83">
        <v>535330.31</v>
      </c>
      <c r="Z5" s="83">
        <v>214292.44</v>
      </c>
      <c r="AA5" s="83">
        <v>1.5</v>
      </c>
      <c r="AB5" s="83">
        <v>37.201</v>
      </c>
      <c r="AC5" s="83">
        <v>1.1392289999999998</v>
      </c>
      <c r="AD5" s="83">
        <v>0.7899569999999999</v>
      </c>
      <c r="AE5" s="83">
        <v>1.929193</v>
      </c>
      <c r="AF5" s="83">
        <f t="shared" si="0"/>
        <v>0.9645965</v>
      </c>
      <c r="AG5" s="83">
        <f t="shared" si="1"/>
        <v>39.130193</v>
      </c>
      <c r="AH5" s="83">
        <f aca="true" t="shared" si="8" ref="AH5:AH57">AG5/200*100</f>
        <v>19.5650965</v>
      </c>
    </row>
    <row r="6" spans="3:34" ht="15">
      <c r="C6" s="83" t="s">
        <v>486</v>
      </c>
      <c r="D6" s="83" t="s">
        <v>153</v>
      </c>
      <c r="E6" s="83">
        <v>535414.75</v>
      </c>
      <c r="F6" s="83">
        <v>214264.52</v>
      </c>
      <c r="G6" s="83">
        <v>1.5</v>
      </c>
      <c r="H6" s="83">
        <v>37.2</v>
      </c>
      <c r="I6" s="83">
        <v>37.1012</v>
      </c>
      <c r="J6" s="83">
        <v>29.5121</v>
      </c>
      <c r="K6" s="83">
        <v>37.7983</v>
      </c>
      <c r="L6" s="83">
        <v>20.1843</v>
      </c>
      <c r="M6" s="83">
        <v>27.1207</v>
      </c>
      <c r="N6" s="83">
        <f t="shared" si="2"/>
        <v>37.7983</v>
      </c>
      <c r="O6" s="85">
        <f t="shared" si="3"/>
        <v>2</v>
      </c>
      <c r="P6" s="85">
        <v>20</v>
      </c>
      <c r="Q6" s="85">
        <f t="shared" si="4"/>
        <v>8722.2017</v>
      </c>
      <c r="R6" s="85">
        <v>8762</v>
      </c>
      <c r="S6" s="85">
        <f t="shared" si="5"/>
        <v>1.507610882344508E-42</v>
      </c>
      <c r="T6" s="85">
        <f t="shared" si="6"/>
        <v>1.5076108823445079E-40</v>
      </c>
      <c r="W6" s="83" t="str">
        <f t="shared" si="7"/>
        <v>CR</v>
      </c>
      <c r="X6" s="83" t="s">
        <v>153</v>
      </c>
      <c r="Y6" s="83">
        <v>535414.75</v>
      </c>
      <c r="Z6" s="83">
        <v>214264.52</v>
      </c>
      <c r="AA6" s="83">
        <v>1.5</v>
      </c>
      <c r="AB6" s="83">
        <v>37.201</v>
      </c>
      <c r="AC6" s="83">
        <v>0.897281</v>
      </c>
      <c r="AD6" s="83">
        <v>0.6680065</v>
      </c>
      <c r="AE6" s="83">
        <v>1.565291</v>
      </c>
      <c r="AF6" s="83">
        <f t="shared" si="0"/>
        <v>0.7826455</v>
      </c>
      <c r="AG6" s="83">
        <f t="shared" si="1"/>
        <v>38.766291</v>
      </c>
      <c r="AH6" s="83">
        <f t="shared" si="8"/>
        <v>19.3831455</v>
      </c>
    </row>
    <row r="7" spans="3:34" ht="15">
      <c r="C7" s="83" t="s">
        <v>487</v>
      </c>
      <c r="D7" s="83" t="s">
        <v>155</v>
      </c>
      <c r="E7" s="83">
        <v>535559.62</v>
      </c>
      <c r="F7" s="83">
        <v>214133.64</v>
      </c>
      <c r="G7" s="83">
        <v>1.5</v>
      </c>
      <c r="H7" s="83">
        <v>37.2</v>
      </c>
      <c r="I7" s="83">
        <v>32.9788</v>
      </c>
      <c r="J7" s="83">
        <v>24.4238</v>
      </c>
      <c r="K7" s="83">
        <v>25.5394</v>
      </c>
      <c r="L7" s="83">
        <v>16.1475</v>
      </c>
      <c r="M7" s="83">
        <v>23.1029</v>
      </c>
      <c r="N7" s="83">
        <f t="shared" si="2"/>
        <v>32.9788</v>
      </c>
      <c r="O7" s="85">
        <f t="shared" si="3"/>
        <v>2</v>
      </c>
      <c r="P7" s="85">
        <v>20</v>
      </c>
      <c r="Q7" s="85">
        <f t="shared" si="4"/>
        <v>8727.0212</v>
      </c>
      <c r="R7" s="85">
        <v>8763</v>
      </c>
      <c r="S7" s="85">
        <f t="shared" si="5"/>
        <v>1.2052839619975496E-43</v>
      </c>
      <c r="T7" s="85">
        <f t="shared" si="6"/>
        <v>1.2052839619975495E-41</v>
      </c>
      <c r="W7" s="83" t="str">
        <f t="shared" si="7"/>
        <v>SC</v>
      </c>
      <c r="X7" s="83" t="s">
        <v>155</v>
      </c>
      <c r="Y7" s="83">
        <v>535559.62</v>
      </c>
      <c r="Z7" s="83">
        <v>214133.64</v>
      </c>
      <c r="AA7" s="83">
        <v>1.5</v>
      </c>
      <c r="AB7" s="83">
        <v>37.201</v>
      </c>
      <c r="AC7" s="83">
        <v>0.6057239999999999</v>
      </c>
      <c r="AD7" s="83">
        <v>0.45902009999999993</v>
      </c>
      <c r="AE7" s="83">
        <v>1.064742</v>
      </c>
      <c r="AF7" s="83">
        <f t="shared" si="0"/>
        <v>0.532371</v>
      </c>
      <c r="AG7" s="83">
        <f t="shared" si="1"/>
        <v>38.265742</v>
      </c>
      <c r="AH7" s="83">
        <f t="shared" si="8"/>
        <v>19.132871</v>
      </c>
    </row>
    <row r="8" spans="3:34" ht="15">
      <c r="C8" s="83" t="s">
        <v>487</v>
      </c>
      <c r="D8" s="83" t="s">
        <v>158</v>
      </c>
      <c r="E8" s="83">
        <v>534919.06</v>
      </c>
      <c r="F8" s="83">
        <v>214614.02</v>
      </c>
      <c r="G8" s="83">
        <v>1.5</v>
      </c>
      <c r="H8" s="83">
        <v>37.2</v>
      </c>
      <c r="I8" s="83">
        <v>1445.92</v>
      </c>
      <c r="J8" s="83">
        <v>1688.29</v>
      </c>
      <c r="K8" s="83">
        <v>1405.69</v>
      </c>
      <c r="L8" s="83">
        <v>1605.66</v>
      </c>
      <c r="M8" s="83">
        <v>1259.61</v>
      </c>
      <c r="N8" s="83">
        <f t="shared" si="2"/>
        <v>1688.29</v>
      </c>
      <c r="O8" s="85">
        <f t="shared" si="3"/>
        <v>2</v>
      </c>
      <c r="P8" s="85">
        <v>20</v>
      </c>
      <c r="Q8" s="85">
        <f t="shared" si="4"/>
        <v>7071.71</v>
      </c>
      <c r="R8" s="85">
        <v>8764</v>
      </c>
      <c r="S8" s="85">
        <f t="shared" si="5"/>
        <v>1.6607065636945864E-11</v>
      </c>
      <c r="T8" s="85">
        <f t="shared" si="6"/>
        <v>1.6607065636945864E-09</v>
      </c>
      <c r="W8" s="83" t="str">
        <f t="shared" si="7"/>
        <v>SC</v>
      </c>
      <c r="X8" s="83" t="s">
        <v>158</v>
      </c>
      <c r="Y8" s="83">
        <v>534919.06</v>
      </c>
      <c r="Z8" s="83">
        <v>214614.02</v>
      </c>
      <c r="AA8" s="83">
        <v>1.5</v>
      </c>
      <c r="AB8" s="83">
        <v>29.66936</v>
      </c>
      <c r="AC8" s="83">
        <v>3.084256</v>
      </c>
      <c r="AD8" s="83">
        <v>1.743616</v>
      </c>
      <c r="AE8" s="83">
        <v>4.827871999999999</v>
      </c>
      <c r="AF8" s="83">
        <f t="shared" si="0"/>
        <v>2.4139359999999996</v>
      </c>
      <c r="AG8" s="83">
        <f t="shared" si="1"/>
        <v>34.497232</v>
      </c>
      <c r="AH8" s="83">
        <f t="shared" si="8"/>
        <v>17.248616</v>
      </c>
    </row>
    <row r="9" spans="3:34" ht="15">
      <c r="C9" s="83" t="s">
        <v>487</v>
      </c>
      <c r="D9" s="83" t="s">
        <v>160</v>
      </c>
      <c r="E9" s="83">
        <v>534806</v>
      </c>
      <c r="F9" s="83">
        <v>214661.56</v>
      </c>
      <c r="G9" s="83">
        <v>1.5</v>
      </c>
      <c r="H9" s="83">
        <v>37.2</v>
      </c>
      <c r="I9" s="83">
        <v>1295.45</v>
      </c>
      <c r="J9" s="83">
        <v>946.422</v>
      </c>
      <c r="K9" s="83">
        <v>1213.63</v>
      </c>
      <c r="L9" s="83">
        <v>1087.94</v>
      </c>
      <c r="M9" s="83">
        <v>1231.48</v>
      </c>
      <c r="N9" s="83">
        <f t="shared" si="2"/>
        <v>1295.45</v>
      </c>
      <c r="O9" s="85">
        <f t="shared" si="3"/>
        <v>2</v>
      </c>
      <c r="P9" s="85">
        <v>20</v>
      </c>
      <c r="Q9" s="85">
        <f t="shared" si="4"/>
        <v>7464.55</v>
      </c>
      <c r="R9" s="85">
        <v>8765</v>
      </c>
      <c r="S9" s="85">
        <f t="shared" si="5"/>
        <v>1.5579862028040292E-13</v>
      </c>
      <c r="T9" s="85">
        <f t="shared" si="6"/>
        <v>1.5579862028040292E-11</v>
      </c>
      <c r="W9" s="83" t="str">
        <f t="shared" si="7"/>
        <v>SC</v>
      </c>
      <c r="X9" s="83" t="s">
        <v>160</v>
      </c>
      <c r="Y9" s="83">
        <v>534806</v>
      </c>
      <c r="Z9" s="83">
        <v>214661.56</v>
      </c>
      <c r="AA9" s="83">
        <v>1.5</v>
      </c>
      <c r="AB9" s="83">
        <v>29.66936</v>
      </c>
      <c r="AC9" s="83">
        <v>2.099881</v>
      </c>
      <c r="AD9" s="83">
        <v>0.843822</v>
      </c>
      <c r="AE9" s="83">
        <v>2.938061</v>
      </c>
      <c r="AF9" s="83">
        <f t="shared" si="0"/>
        <v>1.4690305</v>
      </c>
      <c r="AG9" s="83">
        <f t="shared" si="1"/>
        <v>32.607421</v>
      </c>
      <c r="AH9" s="83">
        <f t="shared" si="8"/>
        <v>16.3037105</v>
      </c>
    </row>
    <row r="10" spans="3:34" ht="15">
      <c r="C10" s="83" t="s">
        <v>486</v>
      </c>
      <c r="D10" s="83" t="s">
        <v>162</v>
      </c>
      <c r="E10" s="83">
        <v>534800.81</v>
      </c>
      <c r="F10" s="83">
        <v>214583.34</v>
      </c>
      <c r="G10" s="83">
        <v>1.5</v>
      </c>
      <c r="H10" s="83">
        <v>37.2</v>
      </c>
      <c r="I10" s="83">
        <v>1761.28</v>
      </c>
      <c r="J10" s="83">
        <v>1327.03</v>
      </c>
      <c r="K10" s="83">
        <v>1601.83</v>
      </c>
      <c r="L10" s="83">
        <v>1470.43</v>
      </c>
      <c r="M10" s="83">
        <v>1720.66</v>
      </c>
      <c r="N10" s="83">
        <f t="shared" si="2"/>
        <v>1761.28</v>
      </c>
      <c r="O10" s="85">
        <f t="shared" si="3"/>
        <v>2</v>
      </c>
      <c r="P10" s="85">
        <v>20</v>
      </c>
      <c r="Q10" s="85">
        <f t="shared" si="4"/>
        <v>6998.72</v>
      </c>
      <c r="R10" s="85">
        <v>8766</v>
      </c>
      <c r="S10" s="85">
        <f t="shared" si="5"/>
        <v>3.5516333975067976E-11</v>
      </c>
      <c r="T10" s="85">
        <f t="shared" si="6"/>
        <v>3.5516333975067977E-09</v>
      </c>
      <c r="W10" s="83" t="str">
        <f t="shared" si="7"/>
        <v>CR</v>
      </c>
      <c r="X10" s="83" t="s">
        <v>162</v>
      </c>
      <c r="Y10" s="83">
        <v>534800.81</v>
      </c>
      <c r="Z10" s="83">
        <v>214583.34</v>
      </c>
      <c r="AA10" s="83">
        <v>1.5</v>
      </c>
      <c r="AB10" s="83">
        <v>29.66936</v>
      </c>
      <c r="AC10" s="83">
        <v>2.468984</v>
      </c>
      <c r="AD10" s="83">
        <v>0.6012586999999999</v>
      </c>
      <c r="AE10" s="83">
        <v>3.070249</v>
      </c>
      <c r="AF10" s="83">
        <f t="shared" si="0"/>
        <v>1.5351245</v>
      </c>
      <c r="AG10" s="83">
        <f t="shared" si="1"/>
        <v>32.739609</v>
      </c>
      <c r="AH10" s="83">
        <f t="shared" si="8"/>
        <v>16.3698045</v>
      </c>
    </row>
    <row r="11" spans="3:34" ht="15">
      <c r="C11" s="83" t="s">
        <v>486</v>
      </c>
      <c r="D11" s="83" t="s">
        <v>164</v>
      </c>
      <c r="E11" s="83">
        <v>535308</v>
      </c>
      <c r="F11" s="83">
        <v>213974</v>
      </c>
      <c r="G11" s="83">
        <v>1.5</v>
      </c>
      <c r="H11" s="83">
        <v>37.2</v>
      </c>
      <c r="I11" s="83">
        <v>39.1624</v>
      </c>
      <c r="J11" s="83">
        <v>42.7416</v>
      </c>
      <c r="K11" s="83">
        <v>42.9061</v>
      </c>
      <c r="L11" s="83">
        <v>30.2765</v>
      </c>
      <c r="M11" s="83">
        <v>31.1386</v>
      </c>
      <c r="N11" s="83">
        <f t="shared" si="2"/>
        <v>42.9061</v>
      </c>
      <c r="O11" s="85">
        <f t="shared" si="3"/>
        <v>2</v>
      </c>
      <c r="P11" s="85">
        <v>20</v>
      </c>
      <c r="Q11" s="85">
        <f t="shared" si="4"/>
        <v>8717.0939</v>
      </c>
      <c r="R11" s="85">
        <v>8767</v>
      </c>
      <c r="S11" s="85">
        <f t="shared" si="5"/>
        <v>2.3708702854100426E-40</v>
      </c>
      <c r="T11" s="85">
        <f t="shared" si="6"/>
        <v>2.3708702854100424E-38</v>
      </c>
      <c r="W11" s="83" t="str">
        <f t="shared" si="7"/>
        <v>CR</v>
      </c>
      <c r="X11" s="83" t="s">
        <v>164</v>
      </c>
      <c r="Y11" s="83">
        <v>535308</v>
      </c>
      <c r="Z11" s="83">
        <v>213974</v>
      </c>
      <c r="AA11" s="83">
        <v>1.5</v>
      </c>
      <c r="AB11" s="83">
        <v>27.05846</v>
      </c>
      <c r="AC11" s="83">
        <v>0.705586</v>
      </c>
      <c r="AD11" s="83">
        <v>0.4455997</v>
      </c>
      <c r="AE11" s="83">
        <v>1.151185</v>
      </c>
      <c r="AF11" s="83">
        <f t="shared" si="0"/>
        <v>0.5755925</v>
      </c>
      <c r="AG11" s="83">
        <f t="shared" si="1"/>
        <v>28.209645000000002</v>
      </c>
      <c r="AH11" s="83">
        <f t="shared" si="8"/>
        <v>14.1048225</v>
      </c>
    </row>
    <row r="12" spans="3:34" ht="15">
      <c r="C12" s="83" t="s">
        <v>486</v>
      </c>
      <c r="D12" s="83" t="s">
        <v>166</v>
      </c>
      <c r="E12" s="83">
        <v>535121.88</v>
      </c>
      <c r="F12" s="83">
        <v>214367.47</v>
      </c>
      <c r="G12" s="83">
        <v>1.5</v>
      </c>
      <c r="H12" s="83">
        <v>37.2</v>
      </c>
      <c r="I12" s="83">
        <v>100.998</v>
      </c>
      <c r="J12" s="83">
        <v>73.2714</v>
      </c>
      <c r="K12" s="83">
        <v>106.244</v>
      </c>
      <c r="L12" s="83">
        <v>78.7189</v>
      </c>
      <c r="M12" s="83">
        <v>77.3443</v>
      </c>
      <c r="N12" s="83">
        <f t="shared" si="2"/>
        <v>106.244</v>
      </c>
      <c r="O12" s="85">
        <f t="shared" si="3"/>
        <v>2</v>
      </c>
      <c r="P12" s="85">
        <v>20</v>
      </c>
      <c r="Q12" s="85">
        <f t="shared" si="4"/>
        <v>8653.756</v>
      </c>
      <c r="R12" s="85">
        <v>8768</v>
      </c>
      <c r="S12" s="85">
        <f t="shared" si="5"/>
        <v>6.136968817649215E-33</v>
      </c>
      <c r="T12" s="85">
        <f t="shared" si="6"/>
        <v>6.136968817649215E-31</v>
      </c>
      <c r="W12" s="83" t="str">
        <f t="shared" si="7"/>
        <v>CR</v>
      </c>
      <c r="X12" s="83" t="s">
        <v>166</v>
      </c>
      <c r="Y12" s="83">
        <v>535121.88</v>
      </c>
      <c r="Z12" s="83">
        <v>214367.47</v>
      </c>
      <c r="AA12" s="83">
        <v>1.5</v>
      </c>
      <c r="AB12" s="83">
        <v>37.201</v>
      </c>
      <c r="AC12" s="83">
        <v>2.7525749999999998</v>
      </c>
      <c r="AD12" s="83">
        <v>1.224937</v>
      </c>
      <c r="AE12" s="83">
        <v>3.977519</v>
      </c>
      <c r="AF12" s="83">
        <f t="shared" si="0"/>
        <v>1.9887595</v>
      </c>
      <c r="AG12" s="83">
        <f t="shared" si="1"/>
        <v>41.178519</v>
      </c>
      <c r="AH12" s="83">
        <f t="shared" si="8"/>
        <v>20.5892595</v>
      </c>
    </row>
    <row r="13" spans="3:34" ht="15">
      <c r="C13" s="83" t="s">
        <v>486</v>
      </c>
      <c r="D13" s="83" t="s">
        <v>168</v>
      </c>
      <c r="E13" s="83">
        <v>535308</v>
      </c>
      <c r="F13" s="83">
        <v>213974</v>
      </c>
      <c r="G13" s="83">
        <v>1.5</v>
      </c>
      <c r="H13" s="83">
        <v>37.2</v>
      </c>
      <c r="I13" s="83">
        <v>39.1624</v>
      </c>
      <c r="J13" s="83">
        <v>42.7416</v>
      </c>
      <c r="K13" s="83">
        <v>42.9061</v>
      </c>
      <c r="L13" s="83">
        <v>30.2765</v>
      </c>
      <c r="M13" s="83">
        <v>31.1386</v>
      </c>
      <c r="N13" s="83">
        <f t="shared" si="2"/>
        <v>42.9061</v>
      </c>
      <c r="O13" s="85">
        <f t="shared" si="3"/>
        <v>2</v>
      </c>
      <c r="P13" s="85">
        <v>20</v>
      </c>
      <c r="Q13" s="85">
        <f t="shared" si="4"/>
        <v>8717.0939</v>
      </c>
      <c r="R13" s="85">
        <v>8769</v>
      </c>
      <c r="S13" s="85">
        <f t="shared" si="5"/>
        <v>5.578475444988484E-40</v>
      </c>
      <c r="T13" s="85">
        <f t="shared" si="6"/>
        <v>5.578475444988483E-38</v>
      </c>
      <c r="W13" s="83" t="str">
        <f t="shared" si="7"/>
        <v>CR</v>
      </c>
      <c r="X13" s="83" t="s">
        <v>168</v>
      </c>
      <c r="Y13" s="83">
        <v>535308</v>
      </c>
      <c r="Z13" s="83">
        <v>213974</v>
      </c>
      <c r="AA13" s="83">
        <v>1.5</v>
      </c>
      <c r="AB13" s="83">
        <v>27.05846</v>
      </c>
      <c r="AC13" s="83">
        <v>0.705586</v>
      </c>
      <c r="AD13" s="83">
        <v>0.4455997</v>
      </c>
      <c r="AE13" s="83">
        <v>1.151185</v>
      </c>
      <c r="AF13" s="83">
        <f t="shared" si="0"/>
        <v>0.5755925</v>
      </c>
      <c r="AG13" s="83">
        <f t="shared" si="1"/>
        <v>28.209645000000002</v>
      </c>
      <c r="AH13" s="83">
        <f t="shared" si="8"/>
        <v>14.1048225</v>
      </c>
    </row>
    <row r="14" spans="3:34" ht="15">
      <c r="C14" s="83" t="s">
        <v>486</v>
      </c>
      <c r="D14" s="83" t="s">
        <v>169</v>
      </c>
      <c r="E14" s="83">
        <v>534981.12</v>
      </c>
      <c r="F14" s="83">
        <v>214376.42</v>
      </c>
      <c r="G14" s="83">
        <v>1.5</v>
      </c>
      <c r="H14" s="83">
        <v>37.2</v>
      </c>
      <c r="I14" s="83">
        <v>498.805</v>
      </c>
      <c r="J14" s="83">
        <v>519.006</v>
      </c>
      <c r="K14" s="83">
        <v>588.427</v>
      </c>
      <c r="L14" s="83">
        <v>687.276</v>
      </c>
      <c r="M14" s="83">
        <v>519.312</v>
      </c>
      <c r="N14" s="83">
        <f t="shared" si="2"/>
        <v>687.276</v>
      </c>
      <c r="O14" s="85">
        <f t="shared" si="3"/>
        <v>2</v>
      </c>
      <c r="P14" s="85">
        <v>20</v>
      </c>
      <c r="Q14" s="85">
        <f t="shared" si="4"/>
        <v>8072.724</v>
      </c>
      <c r="R14" s="85">
        <v>8770</v>
      </c>
      <c r="S14" s="85">
        <f t="shared" si="5"/>
        <v>2.184400917546676E-18</v>
      </c>
      <c r="T14" s="85">
        <f t="shared" si="6"/>
        <v>2.184400917546676E-16</v>
      </c>
      <c r="W14" s="83" t="str">
        <f t="shared" si="7"/>
        <v>CR</v>
      </c>
      <c r="X14" s="83" t="s">
        <v>169</v>
      </c>
      <c r="Y14" s="83">
        <v>534981.12</v>
      </c>
      <c r="Z14" s="83">
        <v>214376.42</v>
      </c>
      <c r="AA14" s="83">
        <v>1.5</v>
      </c>
      <c r="AB14" s="83">
        <v>29.66936</v>
      </c>
      <c r="AC14" s="83">
        <v>5.179461</v>
      </c>
      <c r="AD14" s="83">
        <v>1.725129</v>
      </c>
      <c r="AE14" s="83">
        <v>6.904583</v>
      </c>
      <c r="AF14" s="83">
        <f t="shared" si="0"/>
        <v>3.4522915000000003</v>
      </c>
      <c r="AG14" s="83">
        <f t="shared" si="1"/>
        <v>36.573943</v>
      </c>
      <c r="AH14" s="83">
        <f t="shared" si="8"/>
        <v>18.2869715</v>
      </c>
    </row>
    <row r="15" spans="3:34" ht="15">
      <c r="C15" s="83" t="s">
        <v>486</v>
      </c>
      <c r="D15" s="83" t="s">
        <v>171</v>
      </c>
      <c r="E15" s="83">
        <v>535188.5</v>
      </c>
      <c r="F15" s="83">
        <v>214543.95</v>
      </c>
      <c r="G15" s="83">
        <v>1.5</v>
      </c>
      <c r="H15" s="83">
        <v>37.2</v>
      </c>
      <c r="I15" s="83">
        <v>183.445</v>
      </c>
      <c r="J15" s="83">
        <v>138.401</v>
      </c>
      <c r="K15" s="83">
        <v>219.638</v>
      </c>
      <c r="L15" s="83">
        <v>201.843</v>
      </c>
      <c r="M15" s="83">
        <v>156.698</v>
      </c>
      <c r="N15" s="83">
        <f t="shared" si="2"/>
        <v>219.638</v>
      </c>
      <c r="O15" s="85">
        <f t="shared" si="3"/>
        <v>2</v>
      </c>
      <c r="P15" s="85">
        <v>20</v>
      </c>
      <c r="Q15" s="85">
        <f t="shared" si="4"/>
        <v>8540.362</v>
      </c>
      <c r="R15" s="85">
        <v>8771</v>
      </c>
      <c r="S15" s="85">
        <f t="shared" si="5"/>
        <v>3.475404919970836E-27</v>
      </c>
      <c r="T15" s="85">
        <f t="shared" si="6"/>
        <v>3.475404919970836E-25</v>
      </c>
      <c r="W15" s="83" t="str">
        <f t="shared" si="7"/>
        <v>CR</v>
      </c>
      <c r="X15" s="83" t="s">
        <v>171</v>
      </c>
      <c r="Y15" s="83">
        <v>535188.5</v>
      </c>
      <c r="Z15" s="83">
        <v>214543.95</v>
      </c>
      <c r="AA15" s="83">
        <v>1.5</v>
      </c>
      <c r="AB15" s="83">
        <v>37.201</v>
      </c>
      <c r="AC15" s="83">
        <v>2.2808309999999996</v>
      </c>
      <c r="AD15" s="83">
        <v>1.5246839999999997</v>
      </c>
      <c r="AE15" s="83">
        <v>3.8055079999999997</v>
      </c>
      <c r="AF15" s="83">
        <f t="shared" si="0"/>
        <v>1.9027539999999998</v>
      </c>
      <c r="AG15" s="83">
        <f t="shared" si="1"/>
        <v>41.006508</v>
      </c>
      <c r="AH15" s="83">
        <f t="shared" si="8"/>
        <v>20.503254</v>
      </c>
    </row>
    <row r="16" spans="3:34" ht="15">
      <c r="C16" s="83" t="s">
        <v>486</v>
      </c>
      <c r="D16" s="83" t="s">
        <v>173</v>
      </c>
      <c r="E16" s="83">
        <v>535027.19</v>
      </c>
      <c r="F16" s="83">
        <v>213710.23</v>
      </c>
      <c r="G16" s="83">
        <v>1.5</v>
      </c>
      <c r="H16" s="83">
        <v>37.2</v>
      </c>
      <c r="I16" s="83">
        <v>48.4376</v>
      </c>
      <c r="J16" s="83">
        <v>40.7063</v>
      </c>
      <c r="K16" s="83">
        <v>36.7767</v>
      </c>
      <c r="L16" s="83">
        <v>19.1751</v>
      </c>
      <c r="M16" s="83">
        <v>27.1207</v>
      </c>
      <c r="N16" s="83">
        <f t="shared" si="2"/>
        <v>48.4376</v>
      </c>
      <c r="O16" s="85">
        <f t="shared" si="3"/>
        <v>2</v>
      </c>
      <c r="P16" s="85">
        <v>20</v>
      </c>
      <c r="Q16" s="85">
        <f t="shared" si="4"/>
        <v>8711.5624</v>
      </c>
      <c r="R16" s="85">
        <v>8772</v>
      </c>
      <c r="S16" s="85">
        <f t="shared" si="5"/>
        <v>1.7016284166462533E-38</v>
      </c>
      <c r="T16" s="85">
        <f t="shared" si="6"/>
        <v>1.7016284166462533E-36</v>
      </c>
      <c r="W16" s="83" t="str">
        <f t="shared" si="7"/>
        <v>CR</v>
      </c>
      <c r="X16" s="83" t="s">
        <v>173</v>
      </c>
      <c r="Y16" s="83">
        <v>535027.19</v>
      </c>
      <c r="Z16" s="83">
        <v>213710.23</v>
      </c>
      <c r="AA16" s="83">
        <v>1.5</v>
      </c>
      <c r="AB16" s="83">
        <v>27.05846</v>
      </c>
      <c r="AC16" s="83">
        <v>0.4046224</v>
      </c>
      <c r="AD16" s="83">
        <v>0.2500547</v>
      </c>
      <c r="AE16" s="83">
        <v>0.6457997</v>
      </c>
      <c r="AF16" s="83">
        <f t="shared" si="0"/>
        <v>0.32289985</v>
      </c>
      <c r="AG16" s="83">
        <f t="shared" si="1"/>
        <v>27.7042597</v>
      </c>
      <c r="AH16" s="83">
        <f t="shared" si="8"/>
        <v>13.85212985</v>
      </c>
    </row>
    <row r="17" spans="3:34" ht="15">
      <c r="C17" s="83" t="s">
        <v>486</v>
      </c>
      <c r="D17" s="83" t="s">
        <v>175</v>
      </c>
      <c r="E17" s="83">
        <v>535321.62</v>
      </c>
      <c r="F17" s="83">
        <v>214413.38</v>
      </c>
      <c r="G17" s="83">
        <v>1.5</v>
      </c>
      <c r="H17" s="83">
        <v>37.2</v>
      </c>
      <c r="I17" s="83">
        <v>50.4988</v>
      </c>
      <c r="J17" s="83">
        <v>32.5651</v>
      </c>
      <c r="K17" s="83">
        <v>49.0356</v>
      </c>
      <c r="L17" s="83">
        <v>36.3318</v>
      </c>
      <c r="M17" s="83">
        <v>40.1789</v>
      </c>
      <c r="N17" s="83">
        <f t="shared" si="2"/>
        <v>50.4988</v>
      </c>
      <c r="O17" s="85">
        <f t="shared" si="3"/>
        <v>2</v>
      </c>
      <c r="P17" s="85">
        <v>20</v>
      </c>
      <c r="Q17" s="85">
        <f t="shared" si="4"/>
        <v>8709.5012</v>
      </c>
      <c r="R17" s="85">
        <v>8773</v>
      </c>
      <c r="S17" s="85">
        <f t="shared" si="5"/>
        <v>4.6577809734945735E-38</v>
      </c>
      <c r="T17" s="85">
        <f t="shared" si="6"/>
        <v>4.6577809734945734E-36</v>
      </c>
      <c r="W17" s="83" t="str">
        <f t="shared" si="7"/>
        <v>CR</v>
      </c>
      <c r="X17" s="83" t="s">
        <v>175</v>
      </c>
      <c r="Y17" s="83">
        <v>535321.62</v>
      </c>
      <c r="Z17" s="83">
        <v>214413.38</v>
      </c>
      <c r="AA17" s="83">
        <v>1.5</v>
      </c>
      <c r="AB17" s="83">
        <v>37.201</v>
      </c>
      <c r="AC17" s="83">
        <v>1.402429</v>
      </c>
      <c r="AD17" s="83">
        <v>0.940205</v>
      </c>
      <c r="AE17" s="83">
        <v>2.342634</v>
      </c>
      <c r="AF17" s="83">
        <f t="shared" si="0"/>
        <v>1.171317</v>
      </c>
      <c r="AG17" s="83">
        <f t="shared" si="1"/>
        <v>39.543634</v>
      </c>
      <c r="AH17" s="83">
        <f t="shared" si="8"/>
        <v>19.771817</v>
      </c>
    </row>
    <row r="18" spans="3:34" ht="15">
      <c r="C18" s="83" t="s">
        <v>486</v>
      </c>
      <c r="D18" s="83" t="s">
        <v>176</v>
      </c>
      <c r="E18" s="83">
        <v>535110.94</v>
      </c>
      <c r="F18" s="83">
        <v>214477.42</v>
      </c>
      <c r="G18" s="83">
        <v>1.5</v>
      </c>
      <c r="H18" s="83">
        <v>37.2</v>
      </c>
      <c r="I18" s="83">
        <v>318.452</v>
      </c>
      <c r="J18" s="83">
        <v>272.732</v>
      </c>
      <c r="K18" s="83">
        <v>370.832</v>
      </c>
      <c r="L18" s="83">
        <v>419.834</v>
      </c>
      <c r="M18" s="83">
        <v>311.386</v>
      </c>
      <c r="N18" s="83">
        <f t="shared" si="2"/>
        <v>419.834</v>
      </c>
      <c r="O18" s="85">
        <f t="shared" si="3"/>
        <v>2</v>
      </c>
      <c r="P18" s="85">
        <v>20</v>
      </c>
      <c r="Q18" s="85">
        <f t="shared" si="4"/>
        <v>8340.166</v>
      </c>
      <c r="R18" s="85">
        <v>8774</v>
      </c>
      <c r="S18" s="85">
        <f t="shared" si="5"/>
        <v>3.8760003940081044E-22</v>
      </c>
      <c r="T18" s="85">
        <f t="shared" si="6"/>
        <v>3.8760003940081044E-20</v>
      </c>
      <c r="W18" s="83" t="str">
        <f t="shared" si="7"/>
        <v>CR</v>
      </c>
      <c r="X18" s="83" t="s">
        <v>176</v>
      </c>
      <c r="Y18" s="83">
        <v>535110.94</v>
      </c>
      <c r="Z18" s="83">
        <v>214477.42</v>
      </c>
      <c r="AA18" s="83">
        <v>1.5</v>
      </c>
      <c r="AB18" s="83">
        <v>37.201</v>
      </c>
      <c r="AC18" s="83">
        <v>3.1566359999999998</v>
      </c>
      <c r="AD18" s="83">
        <v>1.6149419999999999</v>
      </c>
      <c r="AE18" s="83">
        <v>4.771585</v>
      </c>
      <c r="AF18" s="83">
        <f t="shared" si="0"/>
        <v>2.3857925</v>
      </c>
      <c r="AG18" s="83">
        <f t="shared" si="1"/>
        <v>41.972585</v>
      </c>
      <c r="AH18" s="83">
        <f t="shared" si="8"/>
        <v>20.9862925</v>
      </c>
    </row>
    <row r="19" spans="3:34" ht="15">
      <c r="C19" s="83" t="s">
        <v>488</v>
      </c>
      <c r="D19" s="83" t="s">
        <v>177</v>
      </c>
      <c r="E19" s="83">
        <v>534542.06</v>
      </c>
      <c r="F19" s="83">
        <v>214282.58</v>
      </c>
      <c r="G19" s="83">
        <v>1.5</v>
      </c>
      <c r="H19" s="83">
        <v>37.2</v>
      </c>
      <c r="I19" s="83">
        <v>272.075</v>
      </c>
      <c r="J19" s="83">
        <v>219.814</v>
      </c>
      <c r="K19" s="83">
        <v>266.631</v>
      </c>
      <c r="L19" s="83">
        <v>150.373</v>
      </c>
      <c r="M19" s="83">
        <v>210.939</v>
      </c>
      <c r="N19" s="83">
        <f t="shared" si="2"/>
        <v>272.075</v>
      </c>
      <c r="O19" s="85">
        <f t="shared" si="3"/>
        <v>2</v>
      </c>
      <c r="P19" s="85">
        <v>20</v>
      </c>
      <c r="Q19" s="85">
        <f t="shared" si="4"/>
        <v>8487.925</v>
      </c>
      <c r="R19" s="85">
        <v>8775</v>
      </c>
      <c r="S19" s="85">
        <f t="shared" si="5"/>
        <v>2.068515040176718E-25</v>
      </c>
      <c r="T19" s="85">
        <f t="shared" si="6"/>
        <v>2.0685150401767182E-23</v>
      </c>
      <c r="W19" s="83" t="str">
        <f t="shared" si="7"/>
        <v>AR</v>
      </c>
      <c r="X19" s="83" t="s">
        <v>177</v>
      </c>
      <c r="Y19" s="83">
        <v>534542.06</v>
      </c>
      <c r="Z19" s="83">
        <v>214282.58</v>
      </c>
      <c r="AA19" s="83">
        <v>1.5</v>
      </c>
      <c r="AB19" s="83">
        <v>29.66936</v>
      </c>
      <c r="AC19" s="83">
        <v>1.365567</v>
      </c>
      <c r="AD19" s="83">
        <v>0.4479489</v>
      </c>
      <c r="AE19" s="83">
        <v>1.7493560000000001</v>
      </c>
      <c r="AF19" s="83">
        <f t="shared" si="0"/>
        <v>0.8746780000000001</v>
      </c>
      <c r="AG19" s="83">
        <f t="shared" si="1"/>
        <v>31.418716</v>
      </c>
      <c r="AH19" s="83">
        <f t="shared" si="8"/>
        <v>15.709358000000002</v>
      </c>
    </row>
    <row r="20" spans="3:34" ht="15">
      <c r="C20" s="83" t="s">
        <v>488</v>
      </c>
      <c r="D20" s="83" t="s">
        <v>180</v>
      </c>
      <c r="E20" s="83">
        <v>534943.06</v>
      </c>
      <c r="F20" s="83">
        <v>214357.58</v>
      </c>
      <c r="G20" s="83">
        <v>1.5</v>
      </c>
      <c r="H20" s="83">
        <v>37.2</v>
      </c>
      <c r="I20" s="83">
        <v>776.033</v>
      </c>
      <c r="J20" s="83">
        <v>884.345</v>
      </c>
      <c r="K20" s="83">
        <v>943.935</v>
      </c>
      <c r="L20" s="83">
        <v>1180.78</v>
      </c>
      <c r="M20" s="83">
        <v>806.591</v>
      </c>
      <c r="N20" s="83">
        <f t="shared" si="2"/>
        <v>1180.78</v>
      </c>
      <c r="O20" s="85">
        <f t="shared" si="3"/>
        <v>2</v>
      </c>
      <c r="P20" s="85">
        <v>20</v>
      </c>
      <c r="Q20" s="85">
        <f t="shared" si="4"/>
        <v>7579.22</v>
      </c>
      <c r="R20" s="85">
        <v>8776</v>
      </c>
      <c r="S20" s="85">
        <f t="shared" si="5"/>
        <v>3.4547556862400115E-14</v>
      </c>
      <c r="T20" s="85">
        <f t="shared" si="6"/>
        <v>3.4547556862400117E-12</v>
      </c>
      <c r="W20" s="83" t="str">
        <f t="shared" si="7"/>
        <v>AR</v>
      </c>
      <c r="X20" s="83" t="s">
        <v>180</v>
      </c>
      <c r="Y20" s="83">
        <v>534943.06</v>
      </c>
      <c r="Z20" s="83">
        <v>214357.58</v>
      </c>
      <c r="AA20" s="83">
        <v>1.5</v>
      </c>
      <c r="AB20" s="83">
        <v>29.66936</v>
      </c>
      <c r="AC20" s="83">
        <v>5.228509999999999</v>
      </c>
      <c r="AD20" s="83">
        <v>1.36353</v>
      </c>
      <c r="AE20" s="83">
        <v>6.592039999999999</v>
      </c>
      <c r="AF20" s="83">
        <f t="shared" si="0"/>
        <v>3.2960199999999995</v>
      </c>
      <c r="AG20" s="83">
        <f t="shared" si="1"/>
        <v>36.2614</v>
      </c>
      <c r="AH20" s="83">
        <f t="shared" si="8"/>
        <v>18.1307</v>
      </c>
    </row>
    <row r="21" spans="3:34" ht="15">
      <c r="C21" s="83" t="s">
        <v>488</v>
      </c>
      <c r="D21" s="83" t="s">
        <v>182</v>
      </c>
      <c r="E21" s="83">
        <v>535385.12</v>
      </c>
      <c r="F21" s="83">
        <v>214556.22</v>
      </c>
      <c r="G21" s="83">
        <v>1.5</v>
      </c>
      <c r="H21" s="83">
        <v>37.2</v>
      </c>
      <c r="I21" s="83">
        <v>56.6824</v>
      </c>
      <c r="J21" s="83">
        <v>45.7946</v>
      </c>
      <c r="K21" s="83">
        <v>53.1219</v>
      </c>
      <c r="L21" s="83">
        <v>37.341</v>
      </c>
      <c r="M21" s="83">
        <v>40.1789</v>
      </c>
      <c r="N21" s="83">
        <f t="shared" si="2"/>
        <v>56.6824</v>
      </c>
      <c r="O21" s="85">
        <f t="shared" si="3"/>
        <v>2</v>
      </c>
      <c r="P21" s="85">
        <v>20</v>
      </c>
      <c r="Q21" s="85">
        <f t="shared" si="4"/>
        <v>8703.3176</v>
      </c>
      <c r="R21" s="85">
        <v>8777</v>
      </c>
      <c r="S21" s="85">
        <f t="shared" si="5"/>
        <v>9.300449907055618E-37</v>
      </c>
      <c r="T21" s="85">
        <f t="shared" si="6"/>
        <v>9.300449907055618E-35</v>
      </c>
      <c r="W21" s="83" t="str">
        <f t="shared" si="7"/>
        <v>AR</v>
      </c>
      <c r="X21" s="83" t="s">
        <v>182</v>
      </c>
      <c r="Y21" s="83">
        <v>535385.12</v>
      </c>
      <c r="Z21" s="83">
        <v>214556.22</v>
      </c>
      <c r="AA21" s="83">
        <v>1.5</v>
      </c>
      <c r="AB21" s="83">
        <v>37.201</v>
      </c>
      <c r="AC21" s="83">
        <v>1.3346129999999998</v>
      </c>
      <c r="AD21" s="83">
        <v>0.9820439999999999</v>
      </c>
      <c r="AE21" s="83">
        <v>2.3166569999999997</v>
      </c>
      <c r="AF21" s="83">
        <f t="shared" si="0"/>
        <v>1.1583284999999999</v>
      </c>
      <c r="AG21" s="83">
        <f t="shared" si="1"/>
        <v>39.517657</v>
      </c>
      <c r="AH21" s="83">
        <f t="shared" si="8"/>
        <v>19.7588285</v>
      </c>
    </row>
    <row r="22" spans="3:34" ht="15">
      <c r="C22" s="83" t="s">
        <v>488</v>
      </c>
      <c r="D22" s="83" t="s">
        <v>184</v>
      </c>
      <c r="E22" s="83">
        <v>534804.56</v>
      </c>
      <c r="F22" s="83">
        <v>214239.8</v>
      </c>
      <c r="G22" s="83">
        <v>1.5</v>
      </c>
      <c r="H22" s="83">
        <v>37.2</v>
      </c>
      <c r="I22" s="83">
        <v>602.894</v>
      </c>
      <c r="J22" s="83">
        <v>561.747</v>
      </c>
      <c r="K22" s="83">
        <v>459.708</v>
      </c>
      <c r="L22" s="83">
        <v>382.493</v>
      </c>
      <c r="M22" s="83">
        <v>424.892</v>
      </c>
      <c r="N22" s="83">
        <f t="shared" si="2"/>
        <v>602.894</v>
      </c>
      <c r="O22" s="85">
        <f t="shared" si="3"/>
        <v>2</v>
      </c>
      <c r="P22" s="85">
        <v>20</v>
      </c>
      <c r="Q22" s="85">
        <f t="shared" si="4"/>
        <v>8157.106</v>
      </c>
      <c r="R22" s="85">
        <v>8778</v>
      </c>
      <c r="S22" s="85">
        <f t="shared" si="5"/>
        <v>2.595765280205873E-19</v>
      </c>
      <c r="T22" s="85">
        <f t="shared" si="6"/>
        <v>2.5957652802058727E-17</v>
      </c>
      <c r="W22" s="83" t="str">
        <f t="shared" si="7"/>
        <v>AR</v>
      </c>
      <c r="X22" s="83" t="s">
        <v>184</v>
      </c>
      <c r="Y22" s="83">
        <v>534804.56</v>
      </c>
      <c r="Z22" s="83">
        <v>214239.8</v>
      </c>
      <c r="AA22" s="83">
        <v>1.5</v>
      </c>
      <c r="AB22" s="83">
        <v>29.66936</v>
      </c>
      <c r="AC22" s="83">
        <v>4.139016</v>
      </c>
      <c r="AD22" s="83">
        <v>0.8415609999999999</v>
      </c>
      <c r="AE22" s="83">
        <v>4.660095999999999</v>
      </c>
      <c r="AF22" s="83">
        <f t="shared" si="0"/>
        <v>2.3300479999999997</v>
      </c>
      <c r="AG22" s="83">
        <f t="shared" si="1"/>
        <v>34.329456</v>
      </c>
      <c r="AH22" s="83">
        <f t="shared" si="8"/>
        <v>17.164728</v>
      </c>
    </row>
    <row r="23" spans="3:34" ht="15">
      <c r="C23" s="83" t="s">
        <v>488</v>
      </c>
      <c r="D23" s="83" t="s">
        <v>186</v>
      </c>
      <c r="E23" s="83">
        <v>535044.19</v>
      </c>
      <c r="F23" s="83">
        <v>214296.52</v>
      </c>
      <c r="G23" s="83">
        <v>1.5</v>
      </c>
      <c r="H23" s="83">
        <v>37.2</v>
      </c>
      <c r="I23" s="83">
        <v>218.485</v>
      </c>
      <c r="J23" s="83">
        <v>229.991</v>
      </c>
      <c r="K23" s="83">
        <v>261.523</v>
      </c>
      <c r="L23" s="83">
        <v>306.802</v>
      </c>
      <c r="M23" s="83">
        <v>216.966</v>
      </c>
      <c r="N23" s="83">
        <f t="shared" si="2"/>
        <v>306.802</v>
      </c>
      <c r="O23" s="85">
        <f t="shared" si="3"/>
        <v>2</v>
      </c>
      <c r="P23" s="85">
        <v>20</v>
      </c>
      <c r="Q23" s="85">
        <f t="shared" si="4"/>
        <v>8453.198</v>
      </c>
      <c r="R23" s="85">
        <v>8779</v>
      </c>
      <c r="S23" s="85">
        <f t="shared" si="5"/>
        <v>2.0194734375230676E-24</v>
      </c>
      <c r="T23" s="85">
        <f t="shared" si="6"/>
        <v>2.0194734375230675E-22</v>
      </c>
      <c r="W23" s="83" t="str">
        <f t="shared" si="7"/>
        <v>AR</v>
      </c>
      <c r="X23" s="83" t="s">
        <v>186</v>
      </c>
      <c r="Y23" s="83">
        <v>535044.19</v>
      </c>
      <c r="Z23" s="83">
        <v>214296.52</v>
      </c>
      <c r="AA23" s="83">
        <v>1.5</v>
      </c>
      <c r="AB23" s="83">
        <v>37.201</v>
      </c>
      <c r="AC23" s="83">
        <v>2.845864</v>
      </c>
      <c r="AD23" s="83">
        <v>1.055243</v>
      </c>
      <c r="AE23" s="83">
        <v>3.9011</v>
      </c>
      <c r="AF23" s="83">
        <f t="shared" si="0"/>
        <v>1.9505499999999998</v>
      </c>
      <c r="AG23" s="83">
        <f t="shared" si="1"/>
        <v>41.1021</v>
      </c>
      <c r="AH23" s="83">
        <f t="shared" si="8"/>
        <v>20.55105</v>
      </c>
    </row>
    <row r="24" spans="3:34" ht="15">
      <c r="C24" s="83" t="s">
        <v>488</v>
      </c>
      <c r="D24" s="83" t="s">
        <v>187</v>
      </c>
      <c r="E24" s="83">
        <v>534705.88</v>
      </c>
      <c r="F24" s="83">
        <v>214368.02</v>
      </c>
      <c r="G24" s="83">
        <v>1.5</v>
      </c>
      <c r="H24" s="83">
        <v>37.2</v>
      </c>
      <c r="I24" s="83">
        <v>766.758</v>
      </c>
      <c r="J24" s="83">
        <v>718.467</v>
      </c>
      <c r="K24" s="83">
        <v>789.677</v>
      </c>
      <c r="L24" s="83">
        <v>456.166</v>
      </c>
      <c r="M24" s="83">
        <v>820.654</v>
      </c>
      <c r="N24" s="83">
        <f t="shared" si="2"/>
        <v>820.654</v>
      </c>
      <c r="O24" s="85">
        <f t="shared" si="3"/>
        <v>2</v>
      </c>
      <c r="P24" s="85">
        <v>20</v>
      </c>
      <c r="Q24" s="85">
        <f t="shared" si="4"/>
        <v>7939.346</v>
      </c>
      <c r="R24" s="85">
        <v>8780</v>
      </c>
      <c r="S24" s="85">
        <f t="shared" si="5"/>
        <v>6.155284736024743E-17</v>
      </c>
      <c r="T24" s="85">
        <f t="shared" si="6"/>
        <v>6.155284736024742E-15</v>
      </c>
      <c r="W24" s="83" t="str">
        <f t="shared" si="7"/>
        <v>AR</v>
      </c>
      <c r="X24" s="83" t="s">
        <v>187</v>
      </c>
      <c r="Y24" s="83">
        <v>534705.88</v>
      </c>
      <c r="Z24" s="83">
        <v>214368.02</v>
      </c>
      <c r="AA24" s="83">
        <v>1.5</v>
      </c>
      <c r="AB24" s="83">
        <v>29.66936</v>
      </c>
      <c r="AC24" s="83">
        <v>0.3277932</v>
      </c>
      <c r="AD24" s="83">
        <v>0.2999766</v>
      </c>
      <c r="AE24" s="83">
        <v>0.624792</v>
      </c>
      <c r="AF24" s="83">
        <f t="shared" si="0"/>
        <v>0.312396</v>
      </c>
      <c r="AG24" s="83">
        <f t="shared" si="1"/>
        <v>30.294152</v>
      </c>
      <c r="AH24" s="83">
        <f t="shared" si="8"/>
        <v>15.147076</v>
      </c>
    </row>
    <row r="25" spans="3:34" ht="15">
      <c r="C25" s="83" t="s">
        <v>489</v>
      </c>
      <c r="D25" s="83" t="s">
        <v>194</v>
      </c>
      <c r="E25" s="83">
        <v>535641</v>
      </c>
      <c r="F25" s="83">
        <v>214086</v>
      </c>
      <c r="G25" s="83">
        <v>1.5</v>
      </c>
      <c r="H25" s="83">
        <v>37.2</v>
      </c>
      <c r="I25" s="83">
        <v>30.9176</v>
      </c>
      <c r="J25" s="83">
        <v>22.3885</v>
      </c>
      <c r="K25" s="83">
        <v>23.4962</v>
      </c>
      <c r="L25" s="83">
        <v>12.1106</v>
      </c>
      <c r="M25" s="83">
        <v>22.0984</v>
      </c>
      <c r="N25" s="83">
        <f t="shared" si="2"/>
        <v>30.9176</v>
      </c>
      <c r="O25" s="85">
        <f t="shared" si="3"/>
        <v>2</v>
      </c>
      <c r="P25" s="85">
        <v>20</v>
      </c>
      <c r="Q25" s="85">
        <f t="shared" si="4"/>
        <v>8729.0824</v>
      </c>
      <c r="R25" s="85">
        <v>8792</v>
      </c>
      <c r="S25" s="85">
        <f t="shared" si="5"/>
        <v>3.220566654511753E-38</v>
      </c>
      <c r="T25" s="85">
        <f t="shared" si="6"/>
        <v>3.220566654511753E-36</v>
      </c>
      <c r="W25" s="83" t="str">
        <f t="shared" si="7"/>
        <v>RR</v>
      </c>
      <c r="X25" s="83" t="s">
        <v>194</v>
      </c>
      <c r="Y25" s="83">
        <v>535641</v>
      </c>
      <c r="Z25" s="83">
        <v>214086</v>
      </c>
      <c r="AA25" s="83">
        <v>1.5</v>
      </c>
      <c r="AB25" s="83">
        <v>37.201</v>
      </c>
      <c r="AC25" s="83">
        <v>0.5167778</v>
      </c>
      <c r="AD25" s="83">
        <v>0.39465789999999995</v>
      </c>
      <c r="AE25" s="83">
        <v>0.9114349999999999</v>
      </c>
      <c r="AF25" s="83">
        <f aca="true" t="shared" si="9" ref="AF25:AF56">AE25/200*100</f>
        <v>0.45571749999999994</v>
      </c>
      <c r="AG25" s="83">
        <f aca="true" t="shared" si="10" ref="AG25:AG56">AE25+AB25</f>
        <v>38.112435</v>
      </c>
      <c r="AH25" s="83">
        <f t="shared" si="8"/>
        <v>19.0562175</v>
      </c>
    </row>
    <row r="26" spans="3:34" ht="15">
      <c r="C26" s="83" t="s">
        <v>489</v>
      </c>
      <c r="D26" s="83" t="s">
        <v>197</v>
      </c>
      <c r="E26" s="83">
        <v>535641</v>
      </c>
      <c r="F26" s="83">
        <v>214086</v>
      </c>
      <c r="G26" s="83">
        <v>1.5</v>
      </c>
      <c r="H26" s="83">
        <v>37.2</v>
      </c>
      <c r="I26" s="83">
        <v>30.9176</v>
      </c>
      <c r="J26" s="83">
        <v>22.3885</v>
      </c>
      <c r="K26" s="83">
        <v>23.4962</v>
      </c>
      <c r="L26" s="83">
        <v>12.1106</v>
      </c>
      <c r="M26" s="83">
        <v>22.0984</v>
      </c>
      <c r="N26" s="83">
        <f t="shared" si="2"/>
        <v>30.9176</v>
      </c>
      <c r="O26" s="85">
        <f t="shared" si="3"/>
        <v>2</v>
      </c>
      <c r="P26" s="85">
        <v>20</v>
      </c>
      <c r="Q26" s="85">
        <f t="shared" si="4"/>
        <v>8729.0824</v>
      </c>
      <c r="R26" s="85">
        <v>8793</v>
      </c>
      <c r="S26" s="85">
        <f t="shared" si="5"/>
        <v>4.4706505875679883E-38</v>
      </c>
      <c r="T26" s="85">
        <f t="shared" si="6"/>
        <v>4.4706505875679886E-36</v>
      </c>
      <c r="W26" s="83" t="str">
        <f t="shared" si="7"/>
        <v>RR</v>
      </c>
      <c r="X26" s="83" t="s">
        <v>197</v>
      </c>
      <c r="Y26" s="83">
        <v>535641</v>
      </c>
      <c r="Z26" s="83">
        <v>214086</v>
      </c>
      <c r="AA26" s="83">
        <v>1.5</v>
      </c>
      <c r="AB26" s="83">
        <v>37.201</v>
      </c>
      <c r="AC26" s="83">
        <v>0.5167778</v>
      </c>
      <c r="AD26" s="83">
        <v>0.39465789999999995</v>
      </c>
      <c r="AE26" s="83">
        <v>0.9114349999999999</v>
      </c>
      <c r="AF26" s="83">
        <f t="shared" si="9"/>
        <v>0.45571749999999994</v>
      </c>
      <c r="AG26" s="83">
        <f t="shared" si="10"/>
        <v>38.112435</v>
      </c>
      <c r="AH26" s="83">
        <f t="shared" si="8"/>
        <v>19.0562175</v>
      </c>
    </row>
    <row r="27" spans="3:34" ht="15">
      <c r="C27" s="83" t="s">
        <v>489</v>
      </c>
      <c r="D27" s="83" t="s">
        <v>199</v>
      </c>
      <c r="E27" s="83">
        <v>535167</v>
      </c>
      <c r="F27" s="83">
        <v>214292</v>
      </c>
      <c r="G27" s="83">
        <v>1.5</v>
      </c>
      <c r="H27" s="83">
        <v>37.2</v>
      </c>
      <c r="I27" s="83">
        <v>73.1718</v>
      </c>
      <c r="J27" s="83">
        <v>49.8652</v>
      </c>
      <c r="K27" s="83">
        <v>76.6181</v>
      </c>
      <c r="L27" s="83">
        <v>52.4793</v>
      </c>
      <c r="M27" s="83">
        <v>50.2236</v>
      </c>
      <c r="N27" s="83">
        <f t="shared" si="2"/>
        <v>76.6181</v>
      </c>
      <c r="O27" s="85">
        <f t="shared" si="3"/>
        <v>2</v>
      </c>
      <c r="P27" s="85">
        <v>20</v>
      </c>
      <c r="Q27" s="85">
        <f t="shared" si="4"/>
        <v>8683.3819</v>
      </c>
      <c r="R27" s="85">
        <v>8794</v>
      </c>
      <c r="S27" s="85">
        <f t="shared" si="5"/>
        <v>2.9186798039772112E-33</v>
      </c>
      <c r="T27" s="85">
        <f t="shared" si="6"/>
        <v>2.9186798039772113E-31</v>
      </c>
      <c r="W27" s="83" t="str">
        <f t="shared" si="7"/>
        <v>RR</v>
      </c>
      <c r="X27" s="83" t="s">
        <v>199</v>
      </c>
      <c r="Y27" s="83">
        <v>535167</v>
      </c>
      <c r="Z27" s="83">
        <v>214292</v>
      </c>
      <c r="AA27" s="83">
        <v>1.5</v>
      </c>
      <c r="AB27" s="83">
        <v>37.201</v>
      </c>
      <c r="AC27" s="83">
        <v>1.84184</v>
      </c>
      <c r="AD27" s="83">
        <v>0.9832409999999999</v>
      </c>
      <c r="AE27" s="83">
        <v>2.8250809999999995</v>
      </c>
      <c r="AF27" s="83">
        <f t="shared" si="9"/>
        <v>1.4125404999999998</v>
      </c>
      <c r="AG27" s="83">
        <f t="shared" si="10"/>
        <v>40.026081</v>
      </c>
      <c r="AH27" s="83">
        <f t="shared" si="8"/>
        <v>20.0130405</v>
      </c>
    </row>
    <row r="28" spans="3:34" ht="15">
      <c r="C28" s="83" t="s">
        <v>489</v>
      </c>
      <c r="D28" s="83" t="s">
        <v>201</v>
      </c>
      <c r="E28" s="83">
        <v>535312.38</v>
      </c>
      <c r="F28" s="83">
        <v>213882.3</v>
      </c>
      <c r="G28" s="83">
        <v>1.5</v>
      </c>
      <c r="H28" s="83">
        <v>37.2</v>
      </c>
      <c r="I28" s="83">
        <v>38.1318</v>
      </c>
      <c r="J28" s="83">
        <v>41.724</v>
      </c>
      <c r="K28" s="83">
        <v>40.863</v>
      </c>
      <c r="L28" s="83">
        <v>26.2396</v>
      </c>
      <c r="M28" s="83">
        <v>24.1073</v>
      </c>
      <c r="N28" s="83">
        <f t="shared" si="2"/>
        <v>41.724</v>
      </c>
      <c r="O28" s="85">
        <f t="shared" si="3"/>
        <v>2</v>
      </c>
      <c r="P28" s="85">
        <v>20</v>
      </c>
      <c r="Q28" s="85">
        <f t="shared" si="4"/>
        <v>8718.276</v>
      </c>
      <c r="R28" s="85">
        <v>8795</v>
      </c>
      <c r="S28" s="85">
        <f t="shared" si="5"/>
        <v>2.0156335293834177E-36</v>
      </c>
      <c r="T28" s="85">
        <f t="shared" si="6"/>
        <v>2.015633529383418E-34</v>
      </c>
      <c r="W28" s="83" t="str">
        <f t="shared" si="7"/>
        <v>RR</v>
      </c>
      <c r="X28" s="83" t="s">
        <v>201</v>
      </c>
      <c r="Y28" s="83">
        <v>535312.38</v>
      </c>
      <c r="Z28" s="83">
        <v>213882.3</v>
      </c>
      <c r="AA28" s="83">
        <v>1.5</v>
      </c>
      <c r="AB28" s="83">
        <v>27.05846</v>
      </c>
      <c r="AC28" s="83">
        <v>0.6049197</v>
      </c>
      <c r="AD28" s="83">
        <v>0.37459099999999995</v>
      </c>
      <c r="AE28" s="83">
        <v>0.9795099999999999</v>
      </c>
      <c r="AF28" s="83">
        <f t="shared" si="9"/>
        <v>0.48975499999999994</v>
      </c>
      <c r="AG28" s="83">
        <f t="shared" si="10"/>
        <v>28.03797</v>
      </c>
      <c r="AH28" s="83">
        <f t="shared" si="8"/>
        <v>14.018985</v>
      </c>
    </row>
    <row r="29" spans="3:34" ht="15">
      <c r="C29" s="83" t="s">
        <v>489</v>
      </c>
      <c r="D29" s="83" t="s">
        <v>203</v>
      </c>
      <c r="E29" s="83">
        <v>535458.88</v>
      </c>
      <c r="F29" s="83">
        <v>214569.02</v>
      </c>
      <c r="G29" s="83">
        <v>1.5</v>
      </c>
      <c r="H29" s="83">
        <v>37.2</v>
      </c>
      <c r="I29" s="83">
        <v>43.2847</v>
      </c>
      <c r="J29" s="83">
        <v>30.5297</v>
      </c>
      <c r="K29" s="83">
        <v>40.863</v>
      </c>
      <c r="L29" s="83">
        <v>30.2765</v>
      </c>
      <c r="M29" s="83">
        <v>33.1476</v>
      </c>
      <c r="N29" s="83">
        <f t="shared" si="2"/>
        <v>43.2847</v>
      </c>
      <c r="O29" s="85">
        <f t="shared" si="3"/>
        <v>2</v>
      </c>
      <c r="P29" s="85">
        <v>20</v>
      </c>
      <c r="Q29" s="85">
        <f t="shared" si="4"/>
        <v>8716.7153</v>
      </c>
      <c r="R29" s="85">
        <v>8796</v>
      </c>
      <c r="S29" s="85">
        <f t="shared" si="5"/>
        <v>4.366951649363625E-36</v>
      </c>
      <c r="T29" s="85">
        <f t="shared" si="6"/>
        <v>4.366951649363625E-34</v>
      </c>
      <c r="W29" s="83" t="str">
        <f t="shared" si="7"/>
        <v>RR</v>
      </c>
      <c r="X29" s="83" t="s">
        <v>203</v>
      </c>
      <c r="Y29" s="83">
        <v>535458.88</v>
      </c>
      <c r="Z29" s="83">
        <v>214569.02</v>
      </c>
      <c r="AA29" s="83">
        <v>1.5</v>
      </c>
      <c r="AB29" s="83">
        <v>37.201</v>
      </c>
      <c r="AC29" s="83">
        <v>1.116038</v>
      </c>
      <c r="AD29" s="83">
        <v>0.8486099999999999</v>
      </c>
      <c r="AE29" s="83">
        <v>1.9646479999999997</v>
      </c>
      <c r="AF29" s="83">
        <f t="shared" si="9"/>
        <v>0.9823239999999999</v>
      </c>
      <c r="AG29" s="83">
        <f t="shared" si="10"/>
        <v>39.165648</v>
      </c>
      <c r="AH29" s="83">
        <f t="shared" si="8"/>
        <v>19.582824</v>
      </c>
    </row>
    <row r="30" spans="3:34" ht="15">
      <c r="C30" s="83" t="s">
        <v>489</v>
      </c>
      <c r="D30" s="83" t="s">
        <v>205</v>
      </c>
      <c r="E30" s="83">
        <v>535457.69</v>
      </c>
      <c r="F30" s="83">
        <v>214536.09</v>
      </c>
      <c r="G30" s="83">
        <v>1.5</v>
      </c>
      <c r="H30" s="83">
        <v>37.2</v>
      </c>
      <c r="I30" s="83">
        <v>48.4376</v>
      </c>
      <c r="J30" s="83">
        <v>31.5474</v>
      </c>
      <c r="K30" s="83">
        <v>44.9493</v>
      </c>
      <c r="L30" s="83">
        <v>33.3041</v>
      </c>
      <c r="M30" s="83">
        <v>35.1565</v>
      </c>
      <c r="N30" s="83">
        <f t="shared" si="2"/>
        <v>48.4376</v>
      </c>
      <c r="O30" s="85">
        <f t="shared" si="3"/>
        <v>2</v>
      </c>
      <c r="P30" s="85">
        <v>20</v>
      </c>
      <c r="Q30" s="85">
        <f t="shared" si="4"/>
        <v>8711.5624</v>
      </c>
      <c r="R30" s="85">
        <v>8797</v>
      </c>
      <c r="S30" s="85">
        <f t="shared" si="5"/>
        <v>1.8695419647060098E-35</v>
      </c>
      <c r="T30" s="85">
        <f t="shared" si="6"/>
        <v>1.86954196470601E-33</v>
      </c>
      <c r="W30" s="83" t="str">
        <f t="shared" si="7"/>
        <v>RR</v>
      </c>
      <c r="X30" s="83" t="s">
        <v>205</v>
      </c>
      <c r="Y30" s="83">
        <v>535457.69</v>
      </c>
      <c r="Z30" s="83">
        <v>214536.09</v>
      </c>
      <c r="AA30" s="83">
        <v>1.5</v>
      </c>
      <c r="AB30" s="83">
        <v>37.201</v>
      </c>
      <c r="AC30" s="83">
        <v>1.103522</v>
      </c>
      <c r="AD30" s="83">
        <v>0.8228289999999999</v>
      </c>
      <c r="AE30" s="83">
        <v>1.926351</v>
      </c>
      <c r="AF30" s="83">
        <f t="shared" si="9"/>
        <v>0.9631754999999999</v>
      </c>
      <c r="AG30" s="83">
        <f t="shared" si="10"/>
        <v>39.127351</v>
      </c>
      <c r="AH30" s="83">
        <f t="shared" si="8"/>
        <v>19.5636755</v>
      </c>
    </row>
    <row r="31" spans="3:34" ht="15">
      <c r="C31" s="83" t="s">
        <v>489</v>
      </c>
      <c r="D31" s="83" t="s">
        <v>207</v>
      </c>
      <c r="E31" s="83">
        <v>534483.69</v>
      </c>
      <c r="F31" s="83">
        <v>214428</v>
      </c>
      <c r="G31" s="83">
        <v>1.5</v>
      </c>
      <c r="H31" s="83">
        <v>37.2</v>
      </c>
      <c r="I31" s="83">
        <v>226.729</v>
      </c>
      <c r="J31" s="83">
        <v>167.914</v>
      </c>
      <c r="K31" s="83">
        <v>222.703</v>
      </c>
      <c r="L31" s="83">
        <v>121.106</v>
      </c>
      <c r="M31" s="83">
        <v>187.836</v>
      </c>
      <c r="N31" s="83">
        <f t="shared" si="2"/>
        <v>226.729</v>
      </c>
      <c r="O31" s="85">
        <f t="shared" si="3"/>
        <v>2</v>
      </c>
      <c r="P31" s="85">
        <v>20</v>
      </c>
      <c r="Q31" s="85">
        <f t="shared" si="4"/>
        <v>8533.271</v>
      </c>
      <c r="R31" s="85">
        <v>8798</v>
      </c>
      <c r="S31" s="85">
        <f t="shared" si="5"/>
        <v>4.2258028401105304E-26</v>
      </c>
      <c r="T31" s="85">
        <f t="shared" si="6"/>
        <v>4.22580284011053E-24</v>
      </c>
      <c r="W31" s="83" t="str">
        <f t="shared" si="7"/>
        <v>RR</v>
      </c>
      <c r="X31" s="83" t="s">
        <v>207</v>
      </c>
      <c r="Y31" s="83">
        <v>534483.69</v>
      </c>
      <c r="Z31" s="83">
        <v>214428</v>
      </c>
      <c r="AA31" s="83">
        <v>1.5</v>
      </c>
      <c r="AB31" s="83">
        <v>29.66936</v>
      </c>
      <c r="AC31" s="83">
        <v>1.123087</v>
      </c>
      <c r="AD31" s="83">
        <v>0.3859933</v>
      </c>
      <c r="AE31" s="83">
        <v>1.4347759999999998</v>
      </c>
      <c r="AF31" s="83">
        <f t="shared" si="9"/>
        <v>0.7173879999999999</v>
      </c>
      <c r="AG31" s="83">
        <f t="shared" si="10"/>
        <v>31.104136</v>
      </c>
      <c r="AH31" s="83">
        <f t="shared" si="8"/>
        <v>15.552068</v>
      </c>
    </row>
    <row r="32" spans="3:34" ht="15">
      <c r="C32" s="83" t="s">
        <v>489</v>
      </c>
      <c r="D32" s="83" t="s">
        <v>209</v>
      </c>
      <c r="E32" s="83">
        <v>535405.25</v>
      </c>
      <c r="F32" s="83">
        <v>213931.3</v>
      </c>
      <c r="G32" s="83">
        <v>1.5</v>
      </c>
      <c r="H32" s="83">
        <v>37.2</v>
      </c>
      <c r="I32" s="83">
        <v>31.9482</v>
      </c>
      <c r="J32" s="83">
        <v>35.618</v>
      </c>
      <c r="K32" s="83">
        <v>31.6688</v>
      </c>
      <c r="L32" s="83">
        <v>23.212</v>
      </c>
      <c r="M32" s="83">
        <v>28.1252</v>
      </c>
      <c r="N32" s="83">
        <f t="shared" si="2"/>
        <v>35.618</v>
      </c>
      <c r="O32" s="85">
        <f t="shared" si="3"/>
        <v>2</v>
      </c>
      <c r="P32" s="85">
        <v>20</v>
      </c>
      <c r="Q32" s="85">
        <f t="shared" si="4"/>
        <v>8724.382</v>
      </c>
      <c r="R32" s="85">
        <v>8799</v>
      </c>
      <c r="S32" s="85">
        <f t="shared" si="5"/>
        <v>1.1695544267706123E-36</v>
      </c>
      <c r="T32" s="85">
        <f t="shared" si="6"/>
        <v>1.1695544267706124E-34</v>
      </c>
      <c r="W32" s="83" t="str">
        <f t="shared" si="7"/>
        <v>RR</v>
      </c>
      <c r="X32" s="83" t="s">
        <v>209</v>
      </c>
      <c r="Y32" s="83">
        <v>535405.25</v>
      </c>
      <c r="Z32" s="83">
        <v>213931.3</v>
      </c>
      <c r="AA32" s="83">
        <v>1.5</v>
      </c>
      <c r="AB32" s="83">
        <v>27.05846</v>
      </c>
      <c r="AC32" s="83">
        <v>0.5788327999999999</v>
      </c>
      <c r="AD32" s="83">
        <v>0.3869299</v>
      </c>
      <c r="AE32" s="83">
        <v>0.965762</v>
      </c>
      <c r="AF32" s="83">
        <f t="shared" si="9"/>
        <v>0.482881</v>
      </c>
      <c r="AG32" s="83">
        <f t="shared" si="10"/>
        <v>28.024222</v>
      </c>
      <c r="AH32" s="83">
        <f t="shared" si="8"/>
        <v>14.012111000000003</v>
      </c>
    </row>
    <row r="33" spans="3:34" ht="15">
      <c r="C33" s="83" t="s">
        <v>489</v>
      </c>
      <c r="D33" s="83" t="s">
        <v>211</v>
      </c>
      <c r="E33" s="83">
        <v>534645.56</v>
      </c>
      <c r="F33" s="83">
        <v>214512</v>
      </c>
      <c r="G33" s="83">
        <v>1.5</v>
      </c>
      <c r="H33" s="83">
        <v>37.2</v>
      </c>
      <c r="I33" s="83">
        <v>961.539</v>
      </c>
      <c r="J33" s="83">
        <v>720.502</v>
      </c>
      <c r="K33" s="83">
        <v>759.03</v>
      </c>
      <c r="L33" s="83">
        <v>775.078</v>
      </c>
      <c r="M33" s="83">
        <v>1009.49</v>
      </c>
      <c r="N33" s="83">
        <f t="shared" si="2"/>
        <v>1009.49</v>
      </c>
      <c r="O33" s="85">
        <f t="shared" si="3"/>
        <v>2</v>
      </c>
      <c r="P33" s="85">
        <v>20</v>
      </c>
      <c r="Q33" s="85">
        <f t="shared" si="4"/>
        <v>7750.51</v>
      </c>
      <c r="R33" s="85">
        <v>8800</v>
      </c>
      <c r="S33" s="85">
        <f t="shared" si="5"/>
        <v>3.168743958092294E-15</v>
      </c>
      <c r="T33" s="85">
        <f t="shared" si="6"/>
        <v>3.1687439580922943E-13</v>
      </c>
      <c r="W33" s="83" t="str">
        <f t="shared" si="7"/>
        <v>RR</v>
      </c>
      <c r="X33" s="83" t="s">
        <v>211</v>
      </c>
      <c r="Y33" s="83">
        <v>534645.56</v>
      </c>
      <c r="Z33" s="83">
        <v>214512</v>
      </c>
      <c r="AA33" s="83">
        <v>1.5</v>
      </c>
      <c r="AB33" s="83">
        <v>29.66936</v>
      </c>
      <c r="AC33" s="83">
        <v>1.819475</v>
      </c>
      <c r="AD33" s="83">
        <v>0.45357549999999996</v>
      </c>
      <c r="AE33" s="83">
        <v>2.2730469999999996</v>
      </c>
      <c r="AF33" s="83">
        <f t="shared" si="9"/>
        <v>1.1365234999999998</v>
      </c>
      <c r="AG33" s="83">
        <f t="shared" si="10"/>
        <v>31.942407</v>
      </c>
      <c r="AH33" s="83">
        <f t="shared" si="8"/>
        <v>15.9712035</v>
      </c>
    </row>
    <row r="34" spans="3:34" ht="15">
      <c r="C34" s="83" t="s">
        <v>489</v>
      </c>
      <c r="D34" s="83" t="s">
        <v>213</v>
      </c>
      <c r="E34" s="83">
        <v>535457.69</v>
      </c>
      <c r="F34" s="83">
        <v>214536.09</v>
      </c>
      <c r="G34" s="83">
        <v>1.5</v>
      </c>
      <c r="H34" s="83">
        <v>37.2</v>
      </c>
      <c r="I34" s="83">
        <v>48.4376</v>
      </c>
      <c r="J34" s="83">
        <v>31.5474</v>
      </c>
      <c r="K34" s="83">
        <v>44.9493</v>
      </c>
      <c r="L34" s="83">
        <v>33.3041</v>
      </c>
      <c r="M34" s="83">
        <v>35.1565</v>
      </c>
      <c r="N34" s="83">
        <f t="shared" si="2"/>
        <v>48.4376</v>
      </c>
      <c r="O34" s="85">
        <f t="shared" si="3"/>
        <v>2</v>
      </c>
      <c r="P34" s="85">
        <v>20</v>
      </c>
      <c r="Q34" s="85">
        <f t="shared" si="4"/>
        <v>8711.5624</v>
      </c>
      <c r="R34" s="85">
        <v>8801</v>
      </c>
      <c r="S34" s="85">
        <f t="shared" si="5"/>
        <v>4.601504238519482E-35</v>
      </c>
      <c r="T34" s="85">
        <f t="shared" si="6"/>
        <v>4.6015042385194816E-33</v>
      </c>
      <c r="W34" s="83" t="str">
        <f t="shared" si="7"/>
        <v>RR</v>
      </c>
      <c r="X34" s="83" t="s">
        <v>213</v>
      </c>
      <c r="Y34" s="83">
        <v>535457.69</v>
      </c>
      <c r="Z34" s="83">
        <v>214536.09</v>
      </c>
      <c r="AA34" s="83">
        <v>1.5</v>
      </c>
      <c r="AB34" s="83">
        <v>37.201</v>
      </c>
      <c r="AC34" s="83">
        <v>1.103522</v>
      </c>
      <c r="AD34" s="83">
        <v>0.8228289999999999</v>
      </c>
      <c r="AE34" s="83">
        <v>1.926351</v>
      </c>
      <c r="AF34" s="83">
        <f t="shared" si="9"/>
        <v>0.9631754999999999</v>
      </c>
      <c r="AG34" s="83">
        <f t="shared" si="10"/>
        <v>39.127351</v>
      </c>
      <c r="AH34" s="83">
        <f t="shared" si="8"/>
        <v>19.5636755</v>
      </c>
    </row>
    <row r="35" spans="3:34" ht="15">
      <c r="C35" s="83" t="s">
        <v>489</v>
      </c>
      <c r="D35" s="83" t="s">
        <v>215</v>
      </c>
      <c r="E35" s="83">
        <v>535333</v>
      </c>
      <c r="F35" s="83">
        <v>214355</v>
      </c>
      <c r="G35" s="83">
        <v>1.5</v>
      </c>
      <c r="H35" s="83">
        <v>37.2</v>
      </c>
      <c r="I35" s="83">
        <v>37.1012</v>
      </c>
      <c r="J35" s="83">
        <v>30.5297</v>
      </c>
      <c r="K35" s="83">
        <v>46.9924</v>
      </c>
      <c r="L35" s="83">
        <v>29.2673</v>
      </c>
      <c r="M35" s="83">
        <v>37.1655</v>
      </c>
      <c r="N35" s="83">
        <f t="shared" si="2"/>
        <v>46.9924</v>
      </c>
      <c r="O35" s="85">
        <f t="shared" si="3"/>
        <v>2</v>
      </c>
      <c r="P35" s="85">
        <v>20</v>
      </c>
      <c r="Q35" s="85">
        <f t="shared" si="4"/>
        <v>8713.0076</v>
      </c>
      <c r="R35" s="85">
        <v>8802</v>
      </c>
      <c r="S35" s="85">
        <f t="shared" si="5"/>
        <v>3.674480610976121E-35</v>
      </c>
      <c r="T35" s="85">
        <f t="shared" si="6"/>
        <v>3.674480610976121E-33</v>
      </c>
      <c r="W35" s="83" t="str">
        <f t="shared" si="7"/>
        <v>RR</v>
      </c>
      <c r="X35" s="83" t="s">
        <v>215</v>
      </c>
      <c r="Y35" s="83">
        <v>535333</v>
      </c>
      <c r="Z35" s="83">
        <v>214355</v>
      </c>
      <c r="AA35" s="83">
        <v>1.5</v>
      </c>
      <c r="AB35" s="83">
        <v>37.201</v>
      </c>
      <c r="AC35" s="83">
        <v>1.2306</v>
      </c>
      <c r="AD35" s="83">
        <v>0.858991</v>
      </c>
      <c r="AE35" s="83">
        <v>2.089591</v>
      </c>
      <c r="AF35" s="83">
        <f t="shared" si="9"/>
        <v>1.0447955</v>
      </c>
      <c r="AG35" s="83">
        <f t="shared" si="10"/>
        <v>39.290591</v>
      </c>
      <c r="AH35" s="83">
        <f t="shared" si="8"/>
        <v>19.6452955</v>
      </c>
    </row>
    <row r="36" spans="3:34" ht="15">
      <c r="C36" s="83" t="s">
        <v>489</v>
      </c>
      <c r="D36" s="83" t="s">
        <v>217</v>
      </c>
      <c r="E36" s="83">
        <v>535641</v>
      </c>
      <c r="F36" s="83">
        <v>214086</v>
      </c>
      <c r="G36" s="83">
        <v>1.5</v>
      </c>
      <c r="H36" s="83">
        <v>37.2</v>
      </c>
      <c r="I36" s="83">
        <v>30.9176</v>
      </c>
      <c r="J36" s="83">
        <v>22.3885</v>
      </c>
      <c r="K36" s="83">
        <v>23.4962</v>
      </c>
      <c r="L36" s="83">
        <v>12.1106</v>
      </c>
      <c r="M36" s="83">
        <v>22.0984</v>
      </c>
      <c r="N36" s="83">
        <f t="shared" si="2"/>
        <v>30.9176</v>
      </c>
      <c r="O36" s="85">
        <f t="shared" si="3"/>
        <v>2</v>
      </c>
      <c r="P36" s="85">
        <v>20</v>
      </c>
      <c r="Q36" s="85">
        <f t="shared" si="4"/>
        <v>8729.0824</v>
      </c>
      <c r="R36" s="85">
        <v>8803</v>
      </c>
      <c r="S36" s="85">
        <f t="shared" si="5"/>
        <v>8.81808684646997E-37</v>
      </c>
      <c r="T36" s="85">
        <f t="shared" si="6"/>
        <v>8.818086846469971E-35</v>
      </c>
      <c r="W36" s="83" t="str">
        <f t="shared" si="7"/>
        <v>RR</v>
      </c>
      <c r="X36" s="83" t="s">
        <v>217</v>
      </c>
      <c r="Y36" s="83">
        <v>535641</v>
      </c>
      <c r="Z36" s="83">
        <v>214086</v>
      </c>
      <c r="AA36" s="83">
        <v>1.5</v>
      </c>
      <c r="AB36" s="83">
        <v>37.201</v>
      </c>
      <c r="AC36" s="83">
        <v>0.5167778</v>
      </c>
      <c r="AD36" s="83">
        <v>0.39465789999999995</v>
      </c>
      <c r="AE36" s="83">
        <v>0.9114349999999999</v>
      </c>
      <c r="AF36" s="83">
        <f t="shared" si="9"/>
        <v>0.45571749999999994</v>
      </c>
      <c r="AG36" s="83">
        <f t="shared" si="10"/>
        <v>38.112435</v>
      </c>
      <c r="AH36" s="83">
        <f t="shared" si="8"/>
        <v>19.0562175</v>
      </c>
    </row>
    <row r="37" spans="3:34" ht="15">
      <c r="C37" s="83" t="s">
        <v>489</v>
      </c>
      <c r="D37" s="83" t="s">
        <v>219</v>
      </c>
      <c r="E37" s="83">
        <v>535601.25</v>
      </c>
      <c r="F37" s="83">
        <v>213994.69</v>
      </c>
      <c r="G37" s="83">
        <v>1.5</v>
      </c>
      <c r="H37" s="83">
        <v>37.2</v>
      </c>
      <c r="I37" s="83">
        <v>29.8871</v>
      </c>
      <c r="J37" s="83">
        <v>23.4061</v>
      </c>
      <c r="K37" s="83">
        <v>24.5178</v>
      </c>
      <c r="L37" s="83">
        <v>13.1198</v>
      </c>
      <c r="M37" s="83">
        <v>21.0939</v>
      </c>
      <c r="N37" s="83">
        <f t="shared" si="2"/>
        <v>29.8871</v>
      </c>
      <c r="O37" s="85">
        <f t="shared" si="3"/>
        <v>2</v>
      </c>
      <c r="P37" s="85">
        <v>20</v>
      </c>
      <c r="Q37" s="85">
        <f t="shared" si="4"/>
        <v>8730.1129</v>
      </c>
      <c r="R37" s="85">
        <v>8804</v>
      </c>
      <c r="S37" s="85">
        <f t="shared" si="5"/>
        <v>8.800070217503192E-37</v>
      </c>
      <c r="T37" s="85">
        <f t="shared" si="6"/>
        <v>8.800070217503192E-35</v>
      </c>
      <c r="W37" s="83" t="str">
        <f t="shared" si="7"/>
        <v>RR</v>
      </c>
      <c r="X37" s="83" t="s">
        <v>219</v>
      </c>
      <c r="Y37" s="83">
        <v>535601.25</v>
      </c>
      <c r="Z37" s="83">
        <v>213994.69</v>
      </c>
      <c r="AA37" s="83">
        <v>1.5</v>
      </c>
      <c r="AB37" s="83">
        <v>27.05846</v>
      </c>
      <c r="AC37" s="83">
        <v>0.5022926999999999</v>
      </c>
      <c r="AD37" s="83">
        <v>0.35931559999999996</v>
      </c>
      <c r="AE37" s="83">
        <v>0.8616089999999998</v>
      </c>
      <c r="AF37" s="83">
        <f t="shared" si="9"/>
        <v>0.4308044999999999</v>
      </c>
      <c r="AG37" s="83">
        <f t="shared" si="10"/>
        <v>27.920069</v>
      </c>
      <c r="AH37" s="83">
        <f t="shared" si="8"/>
        <v>13.9600345</v>
      </c>
    </row>
    <row r="38" spans="3:34" ht="15">
      <c r="C38" s="83" t="s">
        <v>489</v>
      </c>
      <c r="D38" s="83" t="s">
        <v>221</v>
      </c>
      <c r="E38" s="83">
        <v>535103.75</v>
      </c>
      <c r="F38" s="83">
        <v>214597.11</v>
      </c>
      <c r="G38" s="83">
        <v>1.5</v>
      </c>
      <c r="H38" s="83">
        <v>37.2</v>
      </c>
      <c r="I38" s="83">
        <v>696.678</v>
      </c>
      <c r="J38" s="83">
        <v>771.385</v>
      </c>
      <c r="K38" s="83">
        <v>831.562</v>
      </c>
      <c r="L38" s="83">
        <v>923.433</v>
      </c>
      <c r="M38" s="83">
        <v>632.817</v>
      </c>
      <c r="N38" s="83">
        <f t="shared" si="2"/>
        <v>923.433</v>
      </c>
      <c r="O38" s="85">
        <f t="shared" si="3"/>
        <v>2</v>
      </c>
      <c r="P38" s="85">
        <v>20</v>
      </c>
      <c r="Q38" s="85">
        <f t="shared" si="4"/>
        <v>7836.567</v>
      </c>
      <c r="R38" s="85">
        <v>8805</v>
      </c>
      <c r="S38" s="85">
        <f t="shared" si="5"/>
        <v>7.448412873637421E-16</v>
      </c>
      <c r="T38" s="85">
        <f t="shared" si="6"/>
        <v>7.44841287363742E-14</v>
      </c>
      <c r="W38" s="83" t="str">
        <f t="shared" si="7"/>
        <v>RR</v>
      </c>
      <c r="X38" s="83" t="s">
        <v>221</v>
      </c>
      <c r="Y38" s="83">
        <v>535103.75</v>
      </c>
      <c r="Z38" s="83">
        <v>214597.11</v>
      </c>
      <c r="AA38" s="83">
        <v>1.5</v>
      </c>
      <c r="AB38" s="83">
        <v>37.201</v>
      </c>
      <c r="AC38" s="83">
        <v>2.4140689999999996</v>
      </c>
      <c r="AD38" s="83">
        <v>1.7131099999999997</v>
      </c>
      <c r="AE38" s="83">
        <v>4.105647</v>
      </c>
      <c r="AF38" s="83">
        <f t="shared" si="9"/>
        <v>2.0528235</v>
      </c>
      <c r="AG38" s="83">
        <f t="shared" si="10"/>
        <v>41.306647</v>
      </c>
      <c r="AH38" s="83">
        <f t="shared" si="8"/>
        <v>20.6533235</v>
      </c>
    </row>
    <row r="39" spans="3:34" ht="15">
      <c r="C39" s="83" t="s">
        <v>489</v>
      </c>
      <c r="D39" s="83" t="s">
        <v>223</v>
      </c>
      <c r="E39" s="83">
        <v>535372.44</v>
      </c>
      <c r="F39" s="83">
        <v>214409.62</v>
      </c>
      <c r="G39" s="83">
        <v>1.5</v>
      </c>
      <c r="H39" s="83">
        <v>37.2</v>
      </c>
      <c r="I39" s="83">
        <v>44.3153</v>
      </c>
      <c r="J39" s="83">
        <v>29.5121</v>
      </c>
      <c r="K39" s="83">
        <v>44.9493</v>
      </c>
      <c r="L39" s="83">
        <v>32.2949</v>
      </c>
      <c r="M39" s="83">
        <v>37.1655</v>
      </c>
      <c r="N39" s="83">
        <f t="shared" si="2"/>
        <v>44.9493</v>
      </c>
      <c r="O39" s="85">
        <f t="shared" si="3"/>
        <v>2</v>
      </c>
      <c r="P39" s="85">
        <v>20</v>
      </c>
      <c r="Q39" s="85">
        <f t="shared" si="4"/>
        <v>8715.0507</v>
      </c>
      <c r="R39" s="85">
        <v>8806</v>
      </c>
      <c r="S39" s="85">
        <f t="shared" si="5"/>
        <v>5.676539645476767E-35</v>
      </c>
      <c r="T39" s="85">
        <f t="shared" si="6"/>
        <v>5.676539645476767E-33</v>
      </c>
      <c r="W39" s="83" t="str">
        <f t="shared" si="7"/>
        <v>RR</v>
      </c>
      <c r="X39" s="83" t="s">
        <v>223</v>
      </c>
      <c r="Y39" s="83">
        <v>535372.44</v>
      </c>
      <c r="Z39" s="83">
        <v>214409.62</v>
      </c>
      <c r="AA39" s="83">
        <v>1.5</v>
      </c>
      <c r="AB39" s="83">
        <v>37.201</v>
      </c>
      <c r="AC39" s="83">
        <v>1.1974269999999998</v>
      </c>
      <c r="AD39" s="83">
        <v>0.8480709999999999</v>
      </c>
      <c r="AE39" s="83">
        <v>2.045498</v>
      </c>
      <c r="AF39" s="83">
        <f t="shared" si="9"/>
        <v>1.022749</v>
      </c>
      <c r="AG39" s="83">
        <f t="shared" si="10"/>
        <v>39.246498</v>
      </c>
      <c r="AH39" s="83">
        <f t="shared" si="8"/>
        <v>19.623249</v>
      </c>
    </row>
    <row r="40" spans="3:34" ht="15">
      <c r="C40" s="83" t="s">
        <v>489</v>
      </c>
      <c r="D40" s="83" t="s">
        <v>225</v>
      </c>
      <c r="E40" s="83">
        <v>535220</v>
      </c>
      <c r="F40" s="83">
        <v>214601.66</v>
      </c>
      <c r="G40" s="83">
        <v>1.5</v>
      </c>
      <c r="H40" s="83">
        <v>37.2</v>
      </c>
      <c r="I40" s="83">
        <v>123.671</v>
      </c>
      <c r="J40" s="83">
        <v>111.942</v>
      </c>
      <c r="K40" s="83">
        <v>153.236</v>
      </c>
      <c r="L40" s="83">
        <v>153.401</v>
      </c>
      <c r="M40" s="83">
        <v>103.461</v>
      </c>
      <c r="N40" s="83">
        <f t="shared" si="2"/>
        <v>153.401</v>
      </c>
      <c r="O40" s="85">
        <f t="shared" si="3"/>
        <v>2</v>
      </c>
      <c r="P40" s="85">
        <v>20</v>
      </c>
      <c r="Q40" s="85">
        <f t="shared" si="4"/>
        <v>8606.599</v>
      </c>
      <c r="R40" s="85">
        <v>8807</v>
      </c>
      <c r="S40" s="85">
        <f t="shared" si="5"/>
        <v>2.393351819923994E-28</v>
      </c>
      <c r="T40" s="85">
        <f t="shared" si="6"/>
        <v>2.393351819923994E-26</v>
      </c>
      <c r="W40" s="83" t="str">
        <f t="shared" si="7"/>
        <v>RR</v>
      </c>
      <c r="X40" s="83" t="s">
        <v>225</v>
      </c>
      <c r="Y40" s="83">
        <v>535220</v>
      </c>
      <c r="Z40" s="83">
        <v>214601.66</v>
      </c>
      <c r="AA40" s="83">
        <v>1.5</v>
      </c>
      <c r="AB40" s="83">
        <v>37.201</v>
      </c>
      <c r="AC40" s="83">
        <v>1.873389</v>
      </c>
      <c r="AD40" s="83">
        <v>1.445682</v>
      </c>
      <c r="AE40" s="83">
        <v>3.319064</v>
      </c>
      <c r="AF40" s="83">
        <f t="shared" si="9"/>
        <v>1.659532</v>
      </c>
      <c r="AG40" s="83">
        <f t="shared" si="10"/>
        <v>40.520064</v>
      </c>
      <c r="AH40" s="83">
        <f t="shared" si="8"/>
        <v>20.260032</v>
      </c>
    </row>
    <row r="41" spans="3:34" ht="15">
      <c r="C41" s="83" t="s">
        <v>489</v>
      </c>
      <c r="D41" s="83" t="s">
        <v>227</v>
      </c>
      <c r="E41" s="83">
        <v>535203</v>
      </c>
      <c r="F41" s="83">
        <v>214599.66</v>
      </c>
      <c r="G41" s="83">
        <v>1.5</v>
      </c>
      <c r="H41" s="83">
        <v>37.2</v>
      </c>
      <c r="I41" s="83">
        <v>160.772</v>
      </c>
      <c r="J41" s="83">
        <v>139.419</v>
      </c>
      <c r="K41" s="83">
        <v>186.948</v>
      </c>
      <c r="L41" s="83">
        <v>195.788</v>
      </c>
      <c r="M41" s="83">
        <v>124.555</v>
      </c>
      <c r="N41" s="83">
        <f t="shared" si="2"/>
        <v>195.788</v>
      </c>
      <c r="O41" s="85">
        <f t="shared" si="3"/>
        <v>2</v>
      </c>
      <c r="P41" s="85">
        <v>20</v>
      </c>
      <c r="Q41" s="85">
        <f t="shared" si="4"/>
        <v>8564.212</v>
      </c>
      <c r="R41" s="85">
        <v>8808</v>
      </c>
      <c r="S41" s="85">
        <f t="shared" si="5"/>
        <v>8.933678895590153E-27</v>
      </c>
      <c r="T41" s="85">
        <f t="shared" si="6"/>
        <v>8.933678895590152E-25</v>
      </c>
      <c r="W41" s="83" t="str">
        <f t="shared" si="7"/>
        <v>RR</v>
      </c>
      <c r="X41" s="83" t="s">
        <v>227</v>
      </c>
      <c r="Y41" s="83">
        <v>535203</v>
      </c>
      <c r="Z41" s="83">
        <v>214599.66</v>
      </c>
      <c r="AA41" s="83">
        <v>1.5</v>
      </c>
      <c r="AB41" s="83">
        <v>37.201</v>
      </c>
      <c r="AC41" s="83">
        <v>1.947064</v>
      </c>
      <c r="AD41" s="83">
        <v>1.493723</v>
      </c>
      <c r="AE41" s="83">
        <v>3.440794</v>
      </c>
      <c r="AF41" s="83">
        <f t="shared" si="9"/>
        <v>1.720397</v>
      </c>
      <c r="AG41" s="83">
        <f t="shared" si="10"/>
        <v>40.641794</v>
      </c>
      <c r="AH41" s="83">
        <f t="shared" si="8"/>
        <v>20.320897</v>
      </c>
    </row>
    <row r="42" spans="3:34" ht="15">
      <c r="C42" s="83" t="s">
        <v>489</v>
      </c>
      <c r="D42" s="83" t="s">
        <v>229</v>
      </c>
      <c r="E42" s="83">
        <v>535365.88</v>
      </c>
      <c r="F42" s="83">
        <v>214341.17</v>
      </c>
      <c r="G42" s="83">
        <v>1.5</v>
      </c>
      <c r="H42" s="83">
        <v>37.2</v>
      </c>
      <c r="I42" s="83">
        <v>38.1318</v>
      </c>
      <c r="J42" s="83">
        <v>27.4768</v>
      </c>
      <c r="K42" s="83">
        <v>43.9277</v>
      </c>
      <c r="L42" s="83">
        <v>28.2581</v>
      </c>
      <c r="M42" s="83">
        <v>35.1565</v>
      </c>
      <c r="N42" s="83">
        <f t="shared" si="2"/>
        <v>43.9277</v>
      </c>
      <c r="O42" s="85">
        <f t="shared" si="3"/>
        <v>2</v>
      </c>
      <c r="P42" s="85">
        <v>20</v>
      </c>
      <c r="Q42" s="85">
        <f t="shared" si="4"/>
        <v>8716.0723</v>
      </c>
      <c r="R42" s="85">
        <v>8809</v>
      </c>
      <c r="S42" s="85">
        <f t="shared" si="5"/>
        <v>8.693803253866072E-35</v>
      </c>
      <c r="T42" s="85">
        <f t="shared" si="6"/>
        <v>8.693803253866072E-33</v>
      </c>
      <c r="W42" s="83" t="str">
        <f t="shared" si="7"/>
        <v>RR</v>
      </c>
      <c r="X42" s="83" t="s">
        <v>229</v>
      </c>
      <c r="Y42" s="83">
        <v>535365.88</v>
      </c>
      <c r="Z42" s="83">
        <v>214341.17</v>
      </c>
      <c r="AA42" s="83">
        <v>1.5</v>
      </c>
      <c r="AB42" s="83">
        <v>37.201</v>
      </c>
      <c r="AC42" s="83">
        <v>1.101387</v>
      </c>
      <c r="AD42" s="83">
        <v>0.797615</v>
      </c>
      <c r="AE42" s="83">
        <v>1.8990019999999999</v>
      </c>
      <c r="AF42" s="83">
        <f t="shared" si="9"/>
        <v>0.949501</v>
      </c>
      <c r="AG42" s="83">
        <f t="shared" si="10"/>
        <v>39.100002</v>
      </c>
      <c r="AH42" s="83">
        <f t="shared" si="8"/>
        <v>19.550001</v>
      </c>
    </row>
    <row r="43" spans="3:34" ht="15">
      <c r="C43" s="83" t="s">
        <v>489</v>
      </c>
      <c r="D43" s="83" t="s">
        <v>231</v>
      </c>
      <c r="E43" s="83">
        <v>535189.19</v>
      </c>
      <c r="F43" s="83">
        <v>213782.27</v>
      </c>
      <c r="G43" s="83">
        <v>1.5</v>
      </c>
      <c r="H43" s="83">
        <v>37.2</v>
      </c>
      <c r="I43" s="83">
        <v>37.1012</v>
      </c>
      <c r="J43" s="83">
        <v>46.8123</v>
      </c>
      <c r="K43" s="83">
        <v>31.6688</v>
      </c>
      <c r="L43" s="83">
        <v>28.2581</v>
      </c>
      <c r="M43" s="83">
        <v>24.1073</v>
      </c>
      <c r="N43" s="83">
        <f t="shared" si="2"/>
        <v>46.8123</v>
      </c>
      <c r="O43" s="85">
        <f t="shared" si="3"/>
        <v>2</v>
      </c>
      <c r="P43" s="85">
        <v>20</v>
      </c>
      <c r="Q43" s="85">
        <f t="shared" si="4"/>
        <v>8713.1877</v>
      </c>
      <c r="R43" s="85">
        <v>8810</v>
      </c>
      <c r="S43" s="85">
        <f t="shared" si="5"/>
        <v>1.999002239642578E-34</v>
      </c>
      <c r="T43" s="85">
        <f t="shared" si="6"/>
        <v>1.9990022396425782E-32</v>
      </c>
      <c r="W43" s="83" t="str">
        <f t="shared" si="7"/>
        <v>RR</v>
      </c>
      <c r="X43" s="83" t="s">
        <v>231</v>
      </c>
      <c r="Y43" s="83">
        <v>535189.19</v>
      </c>
      <c r="Z43" s="83">
        <v>213782.27</v>
      </c>
      <c r="AA43" s="83">
        <v>1.5</v>
      </c>
      <c r="AB43" s="83">
        <v>27.05846</v>
      </c>
      <c r="AC43" s="83">
        <v>0.5120066</v>
      </c>
      <c r="AD43" s="83">
        <v>0.3104647</v>
      </c>
      <c r="AE43" s="83">
        <v>0.822472</v>
      </c>
      <c r="AF43" s="83">
        <f t="shared" si="9"/>
        <v>0.411236</v>
      </c>
      <c r="AG43" s="83">
        <f t="shared" si="10"/>
        <v>27.880932</v>
      </c>
      <c r="AH43" s="83">
        <f t="shared" si="8"/>
        <v>13.940466</v>
      </c>
    </row>
    <row r="44" spans="3:34" ht="15">
      <c r="C44" s="83" t="s">
        <v>489</v>
      </c>
      <c r="D44" s="83" t="s">
        <v>233</v>
      </c>
      <c r="E44" s="83">
        <v>535215</v>
      </c>
      <c r="F44" s="83">
        <v>213810.02</v>
      </c>
      <c r="G44" s="83">
        <v>1.5</v>
      </c>
      <c r="H44" s="83">
        <v>37.2</v>
      </c>
      <c r="I44" s="83">
        <v>36.0706</v>
      </c>
      <c r="J44" s="83">
        <v>44.777</v>
      </c>
      <c r="K44" s="83">
        <v>32.6904</v>
      </c>
      <c r="L44" s="83">
        <v>32.2949</v>
      </c>
      <c r="M44" s="83">
        <v>25.1118</v>
      </c>
      <c r="N44" s="83">
        <f t="shared" si="2"/>
        <v>44.777</v>
      </c>
      <c r="O44" s="85">
        <f t="shared" si="3"/>
        <v>2</v>
      </c>
      <c r="P44" s="85">
        <v>20</v>
      </c>
      <c r="Q44" s="85">
        <f t="shared" si="4"/>
        <v>8715.223</v>
      </c>
      <c r="R44" s="85">
        <v>8811</v>
      </c>
      <c r="S44" s="85">
        <f t="shared" si="5"/>
        <v>1.6250837281066098E-34</v>
      </c>
      <c r="T44" s="85">
        <f t="shared" si="6"/>
        <v>1.6250837281066097E-32</v>
      </c>
      <c r="W44" s="83" t="str">
        <f t="shared" si="7"/>
        <v>RR</v>
      </c>
      <c r="X44" s="83" t="s">
        <v>233</v>
      </c>
      <c r="Y44" s="83">
        <v>535215</v>
      </c>
      <c r="Z44" s="83">
        <v>213810.02</v>
      </c>
      <c r="AA44" s="83">
        <v>1.5</v>
      </c>
      <c r="AB44" s="83">
        <v>27.05846</v>
      </c>
      <c r="AC44" s="83">
        <v>0.5476498999999999</v>
      </c>
      <c r="AD44" s="83">
        <v>0.32969089999999995</v>
      </c>
      <c r="AE44" s="83">
        <v>0.8773379999999998</v>
      </c>
      <c r="AF44" s="83">
        <f t="shared" si="9"/>
        <v>0.438669</v>
      </c>
      <c r="AG44" s="83">
        <f t="shared" si="10"/>
        <v>27.935798</v>
      </c>
      <c r="AH44" s="83">
        <f t="shared" si="8"/>
        <v>13.967899000000001</v>
      </c>
    </row>
    <row r="45" spans="3:34" ht="15">
      <c r="C45" s="83" t="s">
        <v>489</v>
      </c>
      <c r="D45" s="83" t="s">
        <v>235</v>
      </c>
      <c r="E45" s="83">
        <v>535384.19</v>
      </c>
      <c r="F45" s="83">
        <v>214421</v>
      </c>
      <c r="G45" s="83">
        <v>1.5</v>
      </c>
      <c r="H45" s="83">
        <v>37.2</v>
      </c>
      <c r="I45" s="83">
        <v>45.3459</v>
      </c>
      <c r="J45" s="83">
        <v>31.5474</v>
      </c>
      <c r="K45" s="83">
        <v>46.9924</v>
      </c>
      <c r="L45" s="83">
        <v>29.2673</v>
      </c>
      <c r="M45" s="83">
        <v>36.161</v>
      </c>
      <c r="N45" s="83">
        <f t="shared" si="2"/>
        <v>46.9924</v>
      </c>
      <c r="O45" s="85">
        <f t="shared" si="3"/>
        <v>2</v>
      </c>
      <c r="P45" s="85">
        <v>20</v>
      </c>
      <c r="Q45" s="85">
        <f t="shared" si="4"/>
        <v>8713.0076</v>
      </c>
      <c r="R45" s="85">
        <v>8812</v>
      </c>
      <c r="S45" s="85">
        <f t="shared" si="5"/>
        <v>2.9794514228551504E-34</v>
      </c>
      <c r="T45" s="85">
        <f t="shared" si="6"/>
        <v>2.97945142285515E-32</v>
      </c>
      <c r="W45" s="83" t="str">
        <f t="shared" si="7"/>
        <v>RR</v>
      </c>
      <c r="X45" s="83" t="s">
        <v>235</v>
      </c>
      <c r="Y45" s="83">
        <v>535384.19</v>
      </c>
      <c r="Z45" s="83">
        <v>214421</v>
      </c>
      <c r="AA45" s="83">
        <v>1.5</v>
      </c>
      <c r="AB45" s="83">
        <v>37.201</v>
      </c>
      <c r="AC45" s="83">
        <v>1.1785899999999998</v>
      </c>
      <c r="AD45" s="83">
        <v>0.839027</v>
      </c>
      <c r="AE45" s="83">
        <v>2.017617</v>
      </c>
      <c r="AF45" s="83">
        <f t="shared" si="9"/>
        <v>1.0088085</v>
      </c>
      <c r="AG45" s="83">
        <f t="shared" si="10"/>
        <v>39.218617</v>
      </c>
      <c r="AH45" s="83">
        <f t="shared" si="8"/>
        <v>19.6093085</v>
      </c>
    </row>
    <row r="46" spans="3:34" ht="15">
      <c r="C46" s="83" t="s">
        <v>489</v>
      </c>
      <c r="D46" s="83" t="s">
        <v>236</v>
      </c>
      <c r="E46" s="83">
        <v>534482</v>
      </c>
      <c r="F46" s="83">
        <v>214427</v>
      </c>
      <c r="G46" s="83">
        <v>1.5</v>
      </c>
      <c r="H46" s="83">
        <v>37.2</v>
      </c>
      <c r="I46" s="83">
        <v>223.638</v>
      </c>
      <c r="J46" s="83">
        <v>166.896</v>
      </c>
      <c r="K46" s="83">
        <v>219.638</v>
      </c>
      <c r="L46" s="83">
        <v>121.106</v>
      </c>
      <c r="M46" s="83">
        <v>179.8</v>
      </c>
      <c r="N46" s="83">
        <f t="shared" si="2"/>
        <v>223.638</v>
      </c>
      <c r="O46" s="85">
        <f t="shared" si="3"/>
        <v>2</v>
      </c>
      <c r="P46" s="85">
        <v>20</v>
      </c>
      <c r="Q46" s="85">
        <f t="shared" si="4"/>
        <v>8536.362</v>
      </c>
      <c r="R46" s="85">
        <v>8813</v>
      </c>
      <c r="S46" s="85">
        <f t="shared" si="5"/>
        <v>9.311733593821947E-26</v>
      </c>
      <c r="T46" s="85">
        <f t="shared" si="6"/>
        <v>9.311733593821948E-24</v>
      </c>
      <c r="W46" s="83" t="str">
        <f t="shared" si="7"/>
        <v>RR</v>
      </c>
      <c r="X46" s="83" t="s">
        <v>236</v>
      </c>
      <c r="Y46" s="83">
        <v>534482</v>
      </c>
      <c r="Z46" s="83">
        <v>214427</v>
      </c>
      <c r="AA46" s="83">
        <v>1.5</v>
      </c>
      <c r="AB46" s="83">
        <v>29.66936</v>
      </c>
      <c r="AC46" s="83">
        <v>1.116472</v>
      </c>
      <c r="AD46" s="83">
        <v>0.3844267</v>
      </c>
      <c r="AE46" s="83">
        <v>1.4272159999999998</v>
      </c>
      <c r="AF46" s="83">
        <f t="shared" si="9"/>
        <v>0.7136079999999999</v>
      </c>
      <c r="AG46" s="83">
        <f t="shared" si="10"/>
        <v>31.096576000000002</v>
      </c>
      <c r="AH46" s="83">
        <f t="shared" si="8"/>
        <v>15.548288000000001</v>
      </c>
    </row>
    <row r="47" spans="3:34" ht="15">
      <c r="C47" s="83" t="s">
        <v>489</v>
      </c>
      <c r="D47" s="83" t="s">
        <v>237</v>
      </c>
      <c r="E47" s="83">
        <v>535670</v>
      </c>
      <c r="F47" s="83">
        <v>214169</v>
      </c>
      <c r="G47" s="83">
        <v>1.5</v>
      </c>
      <c r="H47" s="83">
        <v>37.2</v>
      </c>
      <c r="I47" s="83">
        <v>25.7647</v>
      </c>
      <c r="J47" s="83">
        <v>20.3532</v>
      </c>
      <c r="K47" s="83">
        <v>20.4315</v>
      </c>
      <c r="L47" s="83">
        <v>14.129</v>
      </c>
      <c r="M47" s="83">
        <v>20.0894</v>
      </c>
      <c r="N47" s="83">
        <f t="shared" si="2"/>
        <v>25.7647</v>
      </c>
      <c r="O47" s="85">
        <f t="shared" si="3"/>
        <v>2</v>
      </c>
      <c r="P47" s="85">
        <v>20</v>
      </c>
      <c r="Q47" s="85">
        <f t="shared" si="4"/>
        <v>8734.2353</v>
      </c>
      <c r="R47" s="85">
        <v>8814</v>
      </c>
      <c r="S47" s="85">
        <f t="shared" si="5"/>
        <v>4.20914659751504E-36</v>
      </c>
      <c r="T47" s="85">
        <f t="shared" si="6"/>
        <v>4.20914659751504E-34</v>
      </c>
      <c r="W47" s="83" t="str">
        <f t="shared" si="7"/>
        <v>RR</v>
      </c>
      <c r="X47" s="83" t="s">
        <v>237</v>
      </c>
      <c r="Y47" s="83">
        <v>535670</v>
      </c>
      <c r="Z47" s="83">
        <v>214169</v>
      </c>
      <c r="AA47" s="83">
        <v>1.5</v>
      </c>
      <c r="AB47" s="83">
        <v>37.201</v>
      </c>
      <c r="AC47" s="83">
        <v>0.5209631</v>
      </c>
      <c r="AD47" s="83">
        <v>0.42476139999999996</v>
      </c>
      <c r="AE47" s="83">
        <v>0.9457209999999999</v>
      </c>
      <c r="AF47" s="83">
        <f t="shared" si="9"/>
        <v>0.47286049999999996</v>
      </c>
      <c r="AG47" s="83">
        <f t="shared" si="10"/>
        <v>38.146721</v>
      </c>
      <c r="AH47" s="83">
        <f t="shared" si="8"/>
        <v>19.0733605</v>
      </c>
    </row>
    <row r="48" spans="3:34" ht="15">
      <c r="C48" s="83" t="s">
        <v>489</v>
      </c>
      <c r="D48" s="83" t="s">
        <v>239</v>
      </c>
      <c r="E48" s="83">
        <v>534763.94</v>
      </c>
      <c r="F48" s="83">
        <v>214555.36</v>
      </c>
      <c r="G48" s="83">
        <v>1.5</v>
      </c>
      <c r="H48" s="83">
        <v>37.2</v>
      </c>
      <c r="I48" s="83">
        <v>1928.23</v>
      </c>
      <c r="J48" s="83">
        <v>1307.69</v>
      </c>
      <c r="K48" s="83">
        <v>1652.91</v>
      </c>
      <c r="L48" s="83">
        <v>1464.37</v>
      </c>
      <c r="M48" s="83">
        <v>1913.52</v>
      </c>
      <c r="N48" s="83">
        <f t="shared" si="2"/>
        <v>1928.23</v>
      </c>
      <c r="O48" s="85">
        <f t="shared" si="3"/>
        <v>2</v>
      </c>
      <c r="P48" s="85">
        <v>20</v>
      </c>
      <c r="Q48" s="85">
        <f t="shared" si="4"/>
        <v>6831.77</v>
      </c>
      <c r="R48" s="85">
        <v>8815</v>
      </c>
      <c r="S48" s="85">
        <f t="shared" si="5"/>
        <v>2.442794523680839E-10</v>
      </c>
      <c r="T48" s="85">
        <f t="shared" si="6"/>
        <v>2.4427945236808394E-08</v>
      </c>
      <c r="W48" s="83" t="str">
        <f t="shared" si="7"/>
        <v>RR</v>
      </c>
      <c r="X48" s="83" t="s">
        <v>239</v>
      </c>
      <c r="Y48" s="83">
        <v>534763.94</v>
      </c>
      <c r="Z48" s="83">
        <v>214555.36</v>
      </c>
      <c r="AA48" s="83">
        <v>1.5</v>
      </c>
      <c r="AB48" s="83">
        <v>29.66936</v>
      </c>
      <c r="AC48" s="83">
        <v>2.221723</v>
      </c>
      <c r="AD48" s="83">
        <v>0.5151601</v>
      </c>
      <c r="AE48" s="83">
        <v>2.7331429999999997</v>
      </c>
      <c r="AF48" s="83">
        <f t="shared" si="9"/>
        <v>1.3665714999999998</v>
      </c>
      <c r="AG48" s="83">
        <f t="shared" si="10"/>
        <v>32.402503</v>
      </c>
      <c r="AH48" s="83">
        <f t="shared" si="8"/>
        <v>16.2012515</v>
      </c>
    </row>
    <row r="49" spans="3:34" ht="15">
      <c r="C49" s="83" t="s">
        <v>489</v>
      </c>
      <c r="D49" s="83" t="s">
        <v>241</v>
      </c>
      <c r="E49" s="83">
        <v>534716.31</v>
      </c>
      <c r="F49" s="83">
        <v>214558.59</v>
      </c>
      <c r="G49" s="83">
        <v>1.5</v>
      </c>
      <c r="H49" s="83">
        <v>37.2</v>
      </c>
      <c r="I49" s="83">
        <v>1186.21</v>
      </c>
      <c r="J49" s="83">
        <v>843.638</v>
      </c>
      <c r="K49" s="83">
        <v>996.035</v>
      </c>
      <c r="L49" s="83">
        <v>952.7</v>
      </c>
      <c r="M49" s="83">
        <v>1087.84</v>
      </c>
      <c r="N49" s="83">
        <f t="shared" si="2"/>
        <v>1186.21</v>
      </c>
      <c r="O49" s="85">
        <f t="shared" si="3"/>
        <v>2</v>
      </c>
      <c r="P49" s="85">
        <v>20</v>
      </c>
      <c r="Q49" s="85">
        <f t="shared" si="4"/>
        <v>7573.79</v>
      </c>
      <c r="R49" s="85">
        <v>8816</v>
      </c>
      <c r="S49" s="85">
        <f t="shared" si="5"/>
        <v>6.242092656423903E-14</v>
      </c>
      <c r="T49" s="85">
        <f t="shared" si="6"/>
        <v>6.242092656423904E-12</v>
      </c>
      <c r="W49" s="83" t="str">
        <f t="shared" si="7"/>
        <v>RR</v>
      </c>
      <c r="X49" s="83" t="s">
        <v>241</v>
      </c>
      <c r="Y49" s="83">
        <v>534716.31</v>
      </c>
      <c r="Z49" s="83">
        <v>214558.59</v>
      </c>
      <c r="AA49" s="83">
        <v>1.5</v>
      </c>
      <c r="AB49" s="83">
        <v>29.66936</v>
      </c>
      <c r="AC49" s="83">
        <v>2.159388</v>
      </c>
      <c r="AD49" s="83">
        <v>0.49836499999999995</v>
      </c>
      <c r="AE49" s="83">
        <v>2.657753</v>
      </c>
      <c r="AF49" s="83">
        <f t="shared" si="9"/>
        <v>1.3288765</v>
      </c>
      <c r="AG49" s="83">
        <f t="shared" si="10"/>
        <v>32.327113000000004</v>
      </c>
      <c r="AH49" s="83">
        <f t="shared" si="8"/>
        <v>16.163556500000002</v>
      </c>
    </row>
    <row r="50" spans="3:34" ht="15">
      <c r="C50" s="83" t="s">
        <v>489</v>
      </c>
      <c r="D50" s="83" t="s">
        <v>243</v>
      </c>
      <c r="E50" s="83">
        <v>535641</v>
      </c>
      <c r="F50" s="83">
        <v>214086</v>
      </c>
      <c r="G50" s="83">
        <v>1.5</v>
      </c>
      <c r="H50" s="83">
        <v>37.2</v>
      </c>
      <c r="I50" s="83">
        <v>30.9176</v>
      </c>
      <c r="J50" s="83">
        <v>22.3885</v>
      </c>
      <c r="K50" s="83">
        <v>23.4962</v>
      </c>
      <c r="L50" s="83">
        <v>12.1106</v>
      </c>
      <c r="M50" s="83">
        <v>22.0984</v>
      </c>
      <c r="N50" s="83">
        <f t="shared" si="2"/>
        <v>30.9176</v>
      </c>
      <c r="O50" s="85">
        <f t="shared" si="3"/>
        <v>2</v>
      </c>
      <c r="P50" s="85">
        <v>20</v>
      </c>
      <c r="Q50" s="85">
        <f t="shared" si="4"/>
        <v>8729.0824</v>
      </c>
      <c r="R50" s="85">
        <v>8817</v>
      </c>
      <c r="S50" s="85">
        <f t="shared" si="5"/>
        <v>2.843456105105214E-35</v>
      </c>
      <c r="T50" s="85">
        <f t="shared" si="6"/>
        <v>2.843456105105214E-33</v>
      </c>
      <c r="W50" s="83" t="str">
        <f t="shared" si="7"/>
        <v>RR</v>
      </c>
      <c r="X50" s="83" t="s">
        <v>243</v>
      </c>
      <c r="Y50" s="83">
        <v>535641</v>
      </c>
      <c r="Z50" s="83">
        <v>214086</v>
      </c>
      <c r="AA50" s="83">
        <v>1.5</v>
      </c>
      <c r="AB50" s="83">
        <v>37.201</v>
      </c>
      <c r="AC50" s="83">
        <v>0.5167778</v>
      </c>
      <c r="AD50" s="83">
        <v>0.39465789999999995</v>
      </c>
      <c r="AE50" s="83">
        <v>0.9114349999999999</v>
      </c>
      <c r="AF50" s="83">
        <f t="shared" si="9"/>
        <v>0.45571749999999994</v>
      </c>
      <c r="AG50" s="83">
        <f t="shared" si="10"/>
        <v>38.112435</v>
      </c>
      <c r="AH50" s="83">
        <f t="shared" si="8"/>
        <v>19.0562175</v>
      </c>
    </row>
    <row r="51" spans="3:34" ht="15">
      <c r="C51" s="83" t="s">
        <v>489</v>
      </c>
      <c r="D51" s="83" t="s">
        <v>245</v>
      </c>
      <c r="E51" s="83">
        <v>535641</v>
      </c>
      <c r="F51" s="83">
        <v>214086</v>
      </c>
      <c r="G51" s="83">
        <v>1.5</v>
      </c>
      <c r="H51" s="83">
        <v>37.2</v>
      </c>
      <c r="I51" s="83">
        <v>30.9176</v>
      </c>
      <c r="J51" s="83">
        <v>22.3885</v>
      </c>
      <c r="K51" s="83">
        <v>23.4962</v>
      </c>
      <c r="L51" s="83">
        <v>12.1106</v>
      </c>
      <c r="M51" s="83">
        <v>22.0984</v>
      </c>
      <c r="N51" s="83">
        <f t="shared" si="2"/>
        <v>30.9176</v>
      </c>
      <c r="O51" s="85">
        <f t="shared" si="3"/>
        <v>2</v>
      </c>
      <c r="P51" s="85">
        <v>20</v>
      </c>
      <c r="Q51" s="85">
        <f t="shared" si="4"/>
        <v>8729.0824</v>
      </c>
      <c r="R51" s="85">
        <v>8818</v>
      </c>
      <c r="S51" s="85">
        <f t="shared" si="5"/>
        <v>3.556290969381637E-35</v>
      </c>
      <c r="T51" s="85">
        <f t="shared" si="6"/>
        <v>3.556290969381637E-33</v>
      </c>
      <c r="W51" s="83" t="str">
        <f t="shared" si="7"/>
        <v>RR</v>
      </c>
      <c r="X51" s="83" t="s">
        <v>245</v>
      </c>
      <c r="Y51" s="83">
        <v>535641</v>
      </c>
      <c r="Z51" s="83">
        <v>214086</v>
      </c>
      <c r="AA51" s="83">
        <v>1.5</v>
      </c>
      <c r="AB51" s="83">
        <v>37.201</v>
      </c>
      <c r="AC51" s="83">
        <v>0.5167778</v>
      </c>
      <c r="AD51" s="83">
        <v>0.39465789999999995</v>
      </c>
      <c r="AE51" s="83">
        <v>0.9114349999999999</v>
      </c>
      <c r="AF51" s="83">
        <f t="shared" si="9"/>
        <v>0.45571749999999994</v>
      </c>
      <c r="AG51" s="83">
        <f t="shared" si="10"/>
        <v>38.112435</v>
      </c>
      <c r="AH51" s="83">
        <f t="shared" si="8"/>
        <v>19.0562175</v>
      </c>
    </row>
    <row r="52" spans="3:34" ht="15">
      <c r="C52" s="83" t="s">
        <v>489</v>
      </c>
      <c r="D52" s="83" t="s">
        <v>247</v>
      </c>
      <c r="E52" s="83">
        <v>534796</v>
      </c>
      <c r="F52" s="83">
        <v>213533.06</v>
      </c>
      <c r="G52" s="83">
        <v>1.5</v>
      </c>
      <c r="H52" s="83">
        <v>37.2</v>
      </c>
      <c r="I52" s="83">
        <v>47.4071</v>
      </c>
      <c r="J52" s="83">
        <v>42.7416</v>
      </c>
      <c r="K52" s="83">
        <v>25.5394</v>
      </c>
      <c r="L52" s="83">
        <v>4.03687</v>
      </c>
      <c r="M52" s="83">
        <v>20.0894</v>
      </c>
      <c r="N52" s="83">
        <f t="shared" si="2"/>
        <v>47.4071</v>
      </c>
      <c r="O52" s="85">
        <f t="shared" si="3"/>
        <v>2</v>
      </c>
      <c r="P52" s="85">
        <v>20</v>
      </c>
      <c r="Q52" s="85">
        <f t="shared" si="4"/>
        <v>8712.5929</v>
      </c>
      <c r="R52" s="85">
        <v>8819</v>
      </c>
      <c r="S52" s="85">
        <f t="shared" si="5"/>
        <v>1.353208214028005E-33</v>
      </c>
      <c r="T52" s="85">
        <f t="shared" si="6"/>
        <v>1.353208214028005E-31</v>
      </c>
      <c r="W52" s="83" t="str">
        <f t="shared" si="7"/>
        <v>RR</v>
      </c>
      <c r="X52" s="83" t="s">
        <v>247</v>
      </c>
      <c r="Y52" s="83">
        <v>534796</v>
      </c>
      <c r="Z52" s="83">
        <v>213533.06</v>
      </c>
      <c r="AA52" s="83">
        <v>1.5</v>
      </c>
      <c r="AB52" s="83">
        <v>29.07844</v>
      </c>
      <c r="AC52" s="83">
        <v>0.3390639</v>
      </c>
      <c r="AD52" s="83">
        <v>0.2305597</v>
      </c>
      <c r="AE52" s="83">
        <v>0.5696228999999999</v>
      </c>
      <c r="AF52" s="83">
        <f t="shared" si="9"/>
        <v>0.28481144999999997</v>
      </c>
      <c r="AG52" s="83">
        <f t="shared" si="10"/>
        <v>29.6480629</v>
      </c>
      <c r="AH52" s="83">
        <f t="shared" si="8"/>
        <v>14.82403145</v>
      </c>
    </row>
    <row r="53" spans="3:34" ht="15">
      <c r="C53" s="83" t="s">
        <v>489</v>
      </c>
      <c r="D53" s="83" t="s">
        <v>249</v>
      </c>
      <c r="E53" s="83">
        <v>535457.69</v>
      </c>
      <c r="F53" s="83">
        <v>214536.09</v>
      </c>
      <c r="G53" s="83">
        <v>1.5</v>
      </c>
      <c r="H53" s="83">
        <v>37.2</v>
      </c>
      <c r="I53" s="83">
        <v>48.4376</v>
      </c>
      <c r="J53" s="83">
        <v>31.5474</v>
      </c>
      <c r="K53" s="83">
        <v>44.9493</v>
      </c>
      <c r="L53" s="83">
        <v>33.3041</v>
      </c>
      <c r="M53" s="83">
        <v>35.1565</v>
      </c>
      <c r="N53" s="83">
        <f t="shared" si="2"/>
        <v>48.4376</v>
      </c>
      <c r="O53" s="85">
        <f t="shared" si="3"/>
        <v>2</v>
      </c>
      <c r="P53" s="85">
        <v>20</v>
      </c>
      <c r="Q53" s="85">
        <f t="shared" si="4"/>
        <v>8711.5624</v>
      </c>
      <c r="R53" s="85">
        <v>8820</v>
      </c>
      <c r="S53" s="85">
        <f t="shared" si="5"/>
        <v>1.9402420044019104E-33</v>
      </c>
      <c r="T53" s="85">
        <f t="shared" si="6"/>
        <v>1.9402420044019104E-31</v>
      </c>
      <c r="W53" s="83" t="str">
        <f t="shared" si="7"/>
        <v>RR</v>
      </c>
      <c r="X53" s="83" t="s">
        <v>249</v>
      </c>
      <c r="Y53" s="83">
        <v>535457.69</v>
      </c>
      <c r="Z53" s="83">
        <v>214536.09</v>
      </c>
      <c r="AA53" s="83">
        <v>1.5</v>
      </c>
      <c r="AB53" s="83">
        <v>37.201</v>
      </c>
      <c r="AC53" s="83">
        <v>1.103522</v>
      </c>
      <c r="AD53" s="83">
        <v>0.8228289999999999</v>
      </c>
      <c r="AE53" s="83">
        <v>1.926351</v>
      </c>
      <c r="AF53" s="83">
        <f t="shared" si="9"/>
        <v>0.9631754999999999</v>
      </c>
      <c r="AG53" s="83">
        <f t="shared" si="10"/>
        <v>39.127351</v>
      </c>
      <c r="AH53" s="83">
        <f t="shared" si="8"/>
        <v>19.5636755</v>
      </c>
    </row>
    <row r="54" spans="3:34" ht="15">
      <c r="C54" s="83" t="s">
        <v>489</v>
      </c>
      <c r="D54" s="83" t="s">
        <v>251</v>
      </c>
      <c r="E54" s="83">
        <v>535457.69</v>
      </c>
      <c r="F54" s="83">
        <v>214536.09</v>
      </c>
      <c r="G54" s="83">
        <v>1.5</v>
      </c>
      <c r="H54" s="83">
        <v>37.2</v>
      </c>
      <c r="I54" s="83">
        <v>48.4376</v>
      </c>
      <c r="J54" s="83">
        <v>31.5474</v>
      </c>
      <c r="K54" s="83">
        <v>44.9493</v>
      </c>
      <c r="L54" s="83">
        <v>33.3041</v>
      </c>
      <c r="M54" s="83">
        <v>35.1565</v>
      </c>
      <c r="N54" s="83">
        <f t="shared" si="2"/>
        <v>48.4376</v>
      </c>
      <c r="O54" s="85">
        <f t="shared" si="3"/>
        <v>2</v>
      </c>
      <c r="P54" s="85">
        <v>20</v>
      </c>
      <c r="Q54" s="85">
        <f t="shared" si="4"/>
        <v>8711.5624</v>
      </c>
      <c r="R54" s="85">
        <v>8821</v>
      </c>
      <c r="S54" s="85">
        <f t="shared" si="5"/>
        <v>2.314622696699645E-33</v>
      </c>
      <c r="T54" s="85">
        <f t="shared" si="6"/>
        <v>2.314622696699645E-31</v>
      </c>
      <c r="W54" s="83" t="str">
        <f t="shared" si="7"/>
        <v>RR</v>
      </c>
      <c r="X54" s="83" t="s">
        <v>251</v>
      </c>
      <c r="Y54" s="83">
        <v>535457.69</v>
      </c>
      <c r="Z54" s="83">
        <v>214536.09</v>
      </c>
      <c r="AA54" s="83">
        <v>1.5</v>
      </c>
      <c r="AB54" s="83">
        <v>37.201</v>
      </c>
      <c r="AC54" s="83">
        <v>1.103522</v>
      </c>
      <c r="AD54" s="83">
        <v>0.8228289999999999</v>
      </c>
      <c r="AE54" s="83">
        <v>1.926351</v>
      </c>
      <c r="AF54" s="83">
        <f t="shared" si="9"/>
        <v>0.9631754999999999</v>
      </c>
      <c r="AG54" s="83">
        <f t="shared" si="10"/>
        <v>39.127351</v>
      </c>
      <c r="AH54" s="83">
        <f t="shared" si="8"/>
        <v>19.5636755</v>
      </c>
    </row>
    <row r="55" spans="3:34" ht="15">
      <c r="C55" s="83" t="s">
        <v>489</v>
      </c>
      <c r="D55" s="83" t="s">
        <v>253</v>
      </c>
      <c r="E55" s="83">
        <v>535457.69</v>
      </c>
      <c r="F55" s="83">
        <v>214536.09</v>
      </c>
      <c r="G55" s="83">
        <v>1.5</v>
      </c>
      <c r="H55" s="83">
        <v>37.2</v>
      </c>
      <c r="I55" s="83">
        <v>48.4376</v>
      </c>
      <c r="J55" s="83">
        <v>31.5474</v>
      </c>
      <c r="K55" s="83">
        <v>44.9493</v>
      </c>
      <c r="L55" s="83">
        <v>33.3041</v>
      </c>
      <c r="M55" s="83">
        <v>35.1565</v>
      </c>
      <c r="N55" s="83">
        <f t="shared" si="2"/>
        <v>48.4376</v>
      </c>
      <c r="O55" s="85">
        <f t="shared" si="3"/>
        <v>2</v>
      </c>
      <c r="P55" s="85">
        <v>20</v>
      </c>
      <c r="Q55" s="85">
        <f t="shared" si="4"/>
        <v>8711.5624</v>
      </c>
      <c r="R55" s="85">
        <v>8822</v>
      </c>
      <c r="S55" s="85">
        <f t="shared" si="5"/>
        <v>2.7563844848250805E-33</v>
      </c>
      <c r="T55" s="85">
        <f t="shared" si="6"/>
        <v>2.7563844848250804E-31</v>
      </c>
      <c r="W55" s="83" t="str">
        <f t="shared" si="7"/>
        <v>RR</v>
      </c>
      <c r="X55" s="83" t="s">
        <v>253</v>
      </c>
      <c r="Y55" s="83">
        <v>535457.69</v>
      </c>
      <c r="Z55" s="83">
        <v>214536.09</v>
      </c>
      <c r="AA55" s="83">
        <v>1.5</v>
      </c>
      <c r="AB55" s="83">
        <v>37.201</v>
      </c>
      <c r="AC55" s="83">
        <v>1.103522</v>
      </c>
      <c r="AD55" s="83">
        <v>0.8228289999999999</v>
      </c>
      <c r="AE55" s="83">
        <v>1.926351</v>
      </c>
      <c r="AF55" s="83">
        <f t="shared" si="9"/>
        <v>0.9631754999999999</v>
      </c>
      <c r="AG55" s="83">
        <f t="shared" si="10"/>
        <v>39.127351</v>
      </c>
      <c r="AH55" s="83">
        <f t="shared" si="8"/>
        <v>19.5636755</v>
      </c>
    </row>
    <row r="56" spans="3:34" ht="15">
      <c r="C56" s="83" t="s">
        <v>489</v>
      </c>
      <c r="D56" s="83" t="s">
        <v>255</v>
      </c>
      <c r="E56" s="83">
        <v>535256.69</v>
      </c>
      <c r="F56" s="83">
        <v>213835.3</v>
      </c>
      <c r="G56" s="83">
        <v>1.5</v>
      </c>
      <c r="H56" s="83">
        <v>37.2</v>
      </c>
      <c r="I56" s="83">
        <v>39.1624</v>
      </c>
      <c r="J56" s="83">
        <v>43.7593</v>
      </c>
      <c r="K56" s="83">
        <v>38.8198</v>
      </c>
      <c r="L56" s="83">
        <v>29.2673</v>
      </c>
      <c r="M56" s="83">
        <v>27.1207</v>
      </c>
      <c r="N56" s="83">
        <f t="shared" si="2"/>
        <v>43.7593</v>
      </c>
      <c r="O56" s="85">
        <f t="shared" si="3"/>
        <v>2</v>
      </c>
      <c r="P56" s="85">
        <v>20</v>
      </c>
      <c r="Q56" s="85">
        <f t="shared" si="4"/>
        <v>8716.2407</v>
      </c>
      <c r="R56" s="85">
        <v>8823</v>
      </c>
      <c r="S56" s="85">
        <f t="shared" si="5"/>
        <v>1.3422090501734316E-33</v>
      </c>
      <c r="T56" s="85">
        <f t="shared" si="6"/>
        <v>1.3422090501734316E-31</v>
      </c>
      <c r="W56" s="83" t="str">
        <f t="shared" si="7"/>
        <v>RR</v>
      </c>
      <c r="X56" s="83" t="s">
        <v>255</v>
      </c>
      <c r="Y56" s="83">
        <v>535256.69</v>
      </c>
      <c r="Z56" s="83">
        <v>213835.3</v>
      </c>
      <c r="AA56" s="83">
        <v>1.5</v>
      </c>
      <c r="AB56" s="83">
        <v>27.05846</v>
      </c>
      <c r="AC56" s="83">
        <v>0.5732503</v>
      </c>
      <c r="AD56" s="83">
        <v>0.346493</v>
      </c>
      <c r="AE56" s="83">
        <v>0.9197439999999999</v>
      </c>
      <c r="AF56" s="83">
        <f t="shared" si="9"/>
        <v>0.45987199999999995</v>
      </c>
      <c r="AG56" s="83">
        <f t="shared" si="10"/>
        <v>27.978204</v>
      </c>
      <c r="AH56" s="83">
        <f t="shared" si="8"/>
        <v>13.989102</v>
      </c>
    </row>
    <row r="57" spans="3:34" ht="15">
      <c r="C57" s="83" t="s">
        <v>489</v>
      </c>
      <c r="D57" s="83" t="s">
        <v>257</v>
      </c>
      <c r="E57" s="83">
        <v>535457.69</v>
      </c>
      <c r="F57" s="83">
        <v>214536.09</v>
      </c>
      <c r="G57" s="83">
        <v>1.5</v>
      </c>
      <c r="H57" s="83">
        <v>37.2</v>
      </c>
      <c r="I57" s="83">
        <v>48.4376</v>
      </c>
      <c r="J57" s="83">
        <v>31.5474</v>
      </c>
      <c r="K57" s="83">
        <v>44.9493</v>
      </c>
      <c r="L57" s="83">
        <v>33.3041</v>
      </c>
      <c r="M57" s="83">
        <v>35.1565</v>
      </c>
      <c r="N57" s="83">
        <f t="shared" si="2"/>
        <v>48.4376</v>
      </c>
      <c r="O57" s="85">
        <f t="shared" si="3"/>
        <v>2</v>
      </c>
      <c r="P57" s="85">
        <v>20</v>
      </c>
      <c r="Q57" s="85">
        <f t="shared" si="4"/>
        <v>8711.5624</v>
      </c>
      <c r="R57" s="85">
        <v>8824</v>
      </c>
      <c r="S57" s="85">
        <f t="shared" si="5"/>
        <v>3.8888774507334494E-33</v>
      </c>
      <c r="T57" s="85">
        <f t="shared" si="6"/>
        <v>3.8888774507334493E-31</v>
      </c>
      <c r="W57" s="83" t="str">
        <f t="shared" si="7"/>
        <v>RR</v>
      </c>
      <c r="X57" s="83" t="s">
        <v>257</v>
      </c>
      <c r="Y57" s="83">
        <v>535457.69</v>
      </c>
      <c r="Z57" s="83">
        <v>214536.09</v>
      </c>
      <c r="AA57" s="83">
        <v>1.5</v>
      </c>
      <c r="AB57" s="83">
        <v>37.201</v>
      </c>
      <c r="AC57" s="83">
        <v>1.103522</v>
      </c>
      <c r="AD57" s="83">
        <v>0.8228289999999999</v>
      </c>
      <c r="AE57" s="83">
        <v>1.926351</v>
      </c>
      <c r="AF57" s="83">
        <f aca="true" t="shared" si="11" ref="AF57:AF88">AE57/200*100</f>
        <v>0.9631754999999999</v>
      </c>
      <c r="AG57" s="83">
        <f aca="true" t="shared" si="12" ref="AG57:AG88">AE57+AB57</f>
        <v>39.127351</v>
      </c>
      <c r="AH57" s="83">
        <f t="shared" si="8"/>
        <v>19.5636755</v>
      </c>
    </row>
    <row r="58" spans="3:34" ht="15">
      <c r="C58" s="83" t="s">
        <v>489</v>
      </c>
      <c r="D58" s="83" t="s">
        <v>259</v>
      </c>
      <c r="E58" s="83">
        <v>535457.69</v>
      </c>
      <c r="F58" s="83">
        <v>214536.09</v>
      </c>
      <c r="G58" s="83">
        <v>1.5</v>
      </c>
      <c r="H58" s="83">
        <v>37.2</v>
      </c>
      <c r="I58" s="83">
        <v>48.4376</v>
      </c>
      <c r="J58" s="83">
        <v>31.5474</v>
      </c>
      <c r="K58" s="83">
        <v>44.9493</v>
      </c>
      <c r="L58" s="83">
        <v>33.3041</v>
      </c>
      <c r="M58" s="83">
        <v>35.1565</v>
      </c>
      <c r="N58" s="83">
        <f aca="true" t="shared" si="13" ref="N58:N121">MAX(I58:M58)</f>
        <v>48.4376</v>
      </c>
      <c r="O58" s="85">
        <f aca="true" t="shared" si="14" ref="O58:O121">P58-18</f>
        <v>2</v>
      </c>
      <c r="P58" s="85">
        <v>20</v>
      </c>
      <c r="Q58" s="85">
        <f aca="true" t="shared" si="15" ref="Q58:Q121">8760-N58</f>
        <v>8711.5624</v>
      </c>
      <c r="R58" s="85">
        <v>8825</v>
      </c>
      <c r="S58" s="85">
        <f aca="true" t="shared" si="16" ref="S58:S121">_xlfn.HYPGEOM.DIST(O58,P58,Q58,R58,TRUE)</f>
        <v>4.607631836052893E-33</v>
      </c>
      <c r="T58" s="85">
        <f aca="true" t="shared" si="17" ref="T58:T121">S58*100</f>
        <v>4.607631836052893E-31</v>
      </c>
      <c r="W58" s="83" t="str">
        <f aca="true" t="shared" si="18" ref="W58:W121">LEFT(X58,2)</f>
        <v>RR</v>
      </c>
      <c r="X58" s="83" t="s">
        <v>259</v>
      </c>
      <c r="Y58" s="83">
        <v>535457.69</v>
      </c>
      <c r="Z58" s="83">
        <v>214536.09</v>
      </c>
      <c r="AA58" s="83">
        <v>1.5</v>
      </c>
      <c r="AB58" s="83">
        <v>37.201</v>
      </c>
      <c r="AC58" s="83">
        <v>1.103522</v>
      </c>
      <c r="AD58" s="83">
        <v>0.8228289999999999</v>
      </c>
      <c r="AE58" s="83">
        <v>1.926351</v>
      </c>
      <c r="AF58" s="83">
        <f t="shared" si="11"/>
        <v>0.9631754999999999</v>
      </c>
      <c r="AG58" s="83">
        <f t="shared" si="12"/>
        <v>39.127351</v>
      </c>
      <c r="AH58" s="83">
        <f aca="true" t="shared" si="19" ref="AH58:AH121">AG58/200*100</f>
        <v>19.5636755</v>
      </c>
    </row>
    <row r="59" spans="3:34" ht="15">
      <c r="C59" s="83" t="s">
        <v>489</v>
      </c>
      <c r="D59" s="83" t="s">
        <v>261</v>
      </c>
      <c r="E59" s="83">
        <v>535457.69</v>
      </c>
      <c r="F59" s="83">
        <v>214536.09</v>
      </c>
      <c r="G59" s="83">
        <v>1.5</v>
      </c>
      <c r="H59" s="83">
        <v>37.2</v>
      </c>
      <c r="I59" s="83">
        <v>48.4376</v>
      </c>
      <c r="J59" s="83">
        <v>31.5474</v>
      </c>
      <c r="K59" s="83">
        <v>44.9493</v>
      </c>
      <c r="L59" s="83">
        <v>33.3041</v>
      </c>
      <c r="M59" s="83">
        <v>35.1565</v>
      </c>
      <c r="N59" s="83">
        <f t="shared" si="13"/>
        <v>48.4376</v>
      </c>
      <c r="O59" s="85">
        <f t="shared" si="14"/>
        <v>2</v>
      </c>
      <c r="P59" s="85">
        <v>20</v>
      </c>
      <c r="Q59" s="85">
        <f t="shared" si="15"/>
        <v>8711.5624</v>
      </c>
      <c r="R59" s="85">
        <v>8826</v>
      </c>
      <c r="S59" s="85">
        <f t="shared" si="16"/>
        <v>5.4503436100197405E-33</v>
      </c>
      <c r="T59" s="85">
        <f t="shared" si="17"/>
        <v>5.45034361001974E-31</v>
      </c>
      <c r="W59" s="83" t="str">
        <f t="shared" si="18"/>
        <v>RR</v>
      </c>
      <c r="X59" s="83" t="s">
        <v>261</v>
      </c>
      <c r="Y59" s="83">
        <v>535457.69</v>
      </c>
      <c r="Z59" s="83">
        <v>214536.09</v>
      </c>
      <c r="AA59" s="83">
        <v>1.5</v>
      </c>
      <c r="AB59" s="83">
        <v>37.201</v>
      </c>
      <c r="AC59" s="83">
        <v>1.103522</v>
      </c>
      <c r="AD59" s="83">
        <v>0.8228289999999999</v>
      </c>
      <c r="AE59" s="83">
        <v>1.926351</v>
      </c>
      <c r="AF59" s="83">
        <f t="shared" si="11"/>
        <v>0.9631754999999999</v>
      </c>
      <c r="AG59" s="83">
        <f t="shared" si="12"/>
        <v>39.127351</v>
      </c>
      <c r="AH59" s="83">
        <f t="shared" si="19"/>
        <v>19.5636755</v>
      </c>
    </row>
    <row r="60" spans="3:34" ht="15">
      <c r="C60" s="83" t="s">
        <v>489</v>
      </c>
      <c r="D60" s="83" t="s">
        <v>263</v>
      </c>
      <c r="E60" s="83">
        <v>535457.69</v>
      </c>
      <c r="F60" s="83">
        <v>214536.09</v>
      </c>
      <c r="G60" s="83">
        <v>1.5</v>
      </c>
      <c r="H60" s="83">
        <v>37.2</v>
      </c>
      <c r="I60" s="83">
        <v>48.4376</v>
      </c>
      <c r="J60" s="83">
        <v>31.5474</v>
      </c>
      <c r="K60" s="83">
        <v>44.9493</v>
      </c>
      <c r="L60" s="83">
        <v>33.3041</v>
      </c>
      <c r="M60" s="83">
        <v>35.1565</v>
      </c>
      <c r="N60" s="83">
        <f t="shared" si="13"/>
        <v>48.4376</v>
      </c>
      <c r="O60" s="85">
        <f t="shared" si="14"/>
        <v>2</v>
      </c>
      <c r="P60" s="85">
        <v>20</v>
      </c>
      <c r="Q60" s="85">
        <f t="shared" si="15"/>
        <v>8711.5624</v>
      </c>
      <c r="R60" s="85">
        <v>8827</v>
      </c>
      <c r="S60" s="85">
        <f t="shared" si="16"/>
        <v>6.436887431248441E-33</v>
      </c>
      <c r="T60" s="85">
        <f t="shared" si="17"/>
        <v>6.436887431248441E-31</v>
      </c>
      <c r="W60" s="83" t="str">
        <f t="shared" si="18"/>
        <v>RR</v>
      </c>
      <c r="X60" s="83" t="s">
        <v>263</v>
      </c>
      <c r="Y60" s="83">
        <v>535457.69</v>
      </c>
      <c r="Z60" s="83">
        <v>214536.09</v>
      </c>
      <c r="AA60" s="83">
        <v>1.5</v>
      </c>
      <c r="AB60" s="83">
        <v>37.201</v>
      </c>
      <c r="AC60" s="83">
        <v>1.103522</v>
      </c>
      <c r="AD60" s="83">
        <v>0.8228289999999999</v>
      </c>
      <c r="AE60" s="83">
        <v>1.926351</v>
      </c>
      <c r="AF60" s="83">
        <f t="shared" si="11"/>
        <v>0.9631754999999999</v>
      </c>
      <c r="AG60" s="83">
        <f t="shared" si="12"/>
        <v>39.127351</v>
      </c>
      <c r="AH60" s="83">
        <f t="shared" si="19"/>
        <v>19.5636755</v>
      </c>
    </row>
    <row r="61" spans="3:34" ht="15">
      <c r="C61" s="83" t="s">
        <v>489</v>
      </c>
      <c r="D61" s="83" t="s">
        <v>265</v>
      </c>
      <c r="E61" s="83">
        <v>535457.69</v>
      </c>
      <c r="F61" s="83">
        <v>214536.09</v>
      </c>
      <c r="G61" s="83">
        <v>1.5</v>
      </c>
      <c r="H61" s="83">
        <v>37.2</v>
      </c>
      <c r="I61" s="83">
        <v>48.4376</v>
      </c>
      <c r="J61" s="83">
        <v>31.5474</v>
      </c>
      <c r="K61" s="83">
        <v>44.9493</v>
      </c>
      <c r="L61" s="83">
        <v>33.3041</v>
      </c>
      <c r="M61" s="83">
        <v>35.1565</v>
      </c>
      <c r="N61" s="83">
        <f t="shared" si="13"/>
        <v>48.4376</v>
      </c>
      <c r="O61" s="85">
        <f t="shared" si="14"/>
        <v>2</v>
      </c>
      <c r="P61" s="85">
        <v>20</v>
      </c>
      <c r="Q61" s="85">
        <f t="shared" si="15"/>
        <v>8711.5624</v>
      </c>
      <c r="R61" s="85">
        <v>8828</v>
      </c>
      <c r="S61" s="85">
        <f t="shared" si="16"/>
        <v>7.590087998649798E-33</v>
      </c>
      <c r="T61" s="85">
        <f t="shared" si="17"/>
        <v>7.590087998649798E-31</v>
      </c>
      <c r="W61" s="83" t="str">
        <f t="shared" si="18"/>
        <v>RR</v>
      </c>
      <c r="X61" s="83" t="s">
        <v>265</v>
      </c>
      <c r="Y61" s="83">
        <v>535457.69</v>
      </c>
      <c r="Z61" s="83">
        <v>214536.09</v>
      </c>
      <c r="AA61" s="83">
        <v>1.5</v>
      </c>
      <c r="AB61" s="83">
        <v>37.201</v>
      </c>
      <c r="AC61" s="83">
        <v>1.103522</v>
      </c>
      <c r="AD61" s="83">
        <v>0.8228289999999999</v>
      </c>
      <c r="AE61" s="83">
        <v>1.926351</v>
      </c>
      <c r="AF61" s="83">
        <f t="shared" si="11"/>
        <v>0.9631754999999999</v>
      </c>
      <c r="AG61" s="83">
        <f t="shared" si="12"/>
        <v>39.127351</v>
      </c>
      <c r="AH61" s="83">
        <f t="shared" si="19"/>
        <v>19.5636755</v>
      </c>
    </row>
    <row r="62" spans="3:34" ht="15">
      <c r="C62" s="83" t="s">
        <v>489</v>
      </c>
      <c r="D62" s="83" t="s">
        <v>267</v>
      </c>
      <c r="E62" s="83">
        <v>535124.25</v>
      </c>
      <c r="F62" s="83">
        <v>213698.91</v>
      </c>
      <c r="G62" s="83">
        <v>1.5</v>
      </c>
      <c r="H62" s="83">
        <v>37.2</v>
      </c>
      <c r="I62" s="83">
        <v>38.1318</v>
      </c>
      <c r="J62" s="83">
        <v>41.724</v>
      </c>
      <c r="K62" s="83">
        <v>34.7335</v>
      </c>
      <c r="L62" s="83">
        <v>21.1935</v>
      </c>
      <c r="M62" s="83">
        <v>23.1029</v>
      </c>
      <c r="N62" s="83">
        <f t="shared" si="13"/>
        <v>41.724</v>
      </c>
      <c r="O62" s="85">
        <f t="shared" si="14"/>
        <v>2</v>
      </c>
      <c r="P62" s="85">
        <v>20</v>
      </c>
      <c r="Q62" s="85">
        <f t="shared" si="15"/>
        <v>8718.276</v>
      </c>
      <c r="R62" s="85">
        <v>8829</v>
      </c>
      <c r="S62" s="85">
        <f t="shared" si="16"/>
        <v>2.7173179171056906E-33</v>
      </c>
      <c r="T62" s="85">
        <f t="shared" si="17"/>
        <v>2.7173179171056907E-31</v>
      </c>
      <c r="W62" s="83" t="str">
        <f t="shared" si="18"/>
        <v>RR</v>
      </c>
      <c r="X62" s="83" t="s">
        <v>267</v>
      </c>
      <c r="Y62" s="83">
        <v>535124.25</v>
      </c>
      <c r="Z62" s="83">
        <v>213698.91</v>
      </c>
      <c r="AA62" s="83">
        <v>1.5</v>
      </c>
      <c r="AB62" s="83">
        <v>27.05846</v>
      </c>
      <c r="AC62" s="83">
        <v>0.4098108</v>
      </c>
      <c r="AD62" s="83">
        <v>0.253526</v>
      </c>
      <c r="AE62" s="83">
        <v>0.6633382</v>
      </c>
      <c r="AF62" s="83">
        <f t="shared" si="11"/>
        <v>0.3316691</v>
      </c>
      <c r="AG62" s="83">
        <f t="shared" si="12"/>
        <v>27.7217982</v>
      </c>
      <c r="AH62" s="83">
        <f t="shared" si="19"/>
        <v>13.8608991</v>
      </c>
    </row>
    <row r="63" spans="3:34" ht="15">
      <c r="C63" s="83" t="s">
        <v>489</v>
      </c>
      <c r="D63" s="83" t="s">
        <v>269</v>
      </c>
      <c r="E63" s="83">
        <v>535641</v>
      </c>
      <c r="F63" s="83">
        <v>214086</v>
      </c>
      <c r="G63" s="83">
        <v>1.5</v>
      </c>
      <c r="H63" s="83">
        <v>37.2</v>
      </c>
      <c r="I63" s="83">
        <v>30.9176</v>
      </c>
      <c r="J63" s="83">
        <v>22.3885</v>
      </c>
      <c r="K63" s="83">
        <v>23.4962</v>
      </c>
      <c r="L63" s="83">
        <v>12.1106</v>
      </c>
      <c r="M63" s="83">
        <v>22.0984</v>
      </c>
      <c r="N63" s="83">
        <f t="shared" si="13"/>
        <v>30.9176</v>
      </c>
      <c r="O63" s="85">
        <f t="shared" si="14"/>
        <v>2</v>
      </c>
      <c r="P63" s="85">
        <v>20</v>
      </c>
      <c r="Q63" s="85">
        <f t="shared" si="15"/>
        <v>8729.0824</v>
      </c>
      <c r="R63" s="85">
        <v>8830</v>
      </c>
      <c r="S63" s="85">
        <f t="shared" si="16"/>
        <v>4.26015759729258E-34</v>
      </c>
      <c r="T63" s="85">
        <f t="shared" si="17"/>
        <v>4.26015759729258E-32</v>
      </c>
      <c r="W63" s="83" t="str">
        <f t="shared" si="18"/>
        <v>RR</v>
      </c>
      <c r="X63" s="83" t="s">
        <v>269</v>
      </c>
      <c r="Y63" s="83">
        <v>535641</v>
      </c>
      <c r="Z63" s="83">
        <v>214086</v>
      </c>
      <c r="AA63" s="83">
        <v>1.5</v>
      </c>
      <c r="AB63" s="83">
        <v>37.201</v>
      </c>
      <c r="AC63" s="83">
        <v>0.5167778</v>
      </c>
      <c r="AD63" s="83">
        <v>0.39465789999999995</v>
      </c>
      <c r="AE63" s="83">
        <v>0.9114349999999999</v>
      </c>
      <c r="AF63" s="83">
        <f t="shared" si="11"/>
        <v>0.45571749999999994</v>
      </c>
      <c r="AG63" s="83">
        <f t="shared" si="12"/>
        <v>38.112435</v>
      </c>
      <c r="AH63" s="83">
        <f t="shared" si="19"/>
        <v>19.0562175</v>
      </c>
    </row>
    <row r="64" spans="3:34" ht="15">
      <c r="C64" s="83" t="s">
        <v>489</v>
      </c>
      <c r="D64" s="83" t="s">
        <v>271</v>
      </c>
      <c r="E64" s="83">
        <v>535457.69</v>
      </c>
      <c r="F64" s="83">
        <v>214536.09</v>
      </c>
      <c r="G64" s="83">
        <v>1.5</v>
      </c>
      <c r="H64" s="83">
        <v>37.2</v>
      </c>
      <c r="I64" s="83">
        <v>48.4376</v>
      </c>
      <c r="J64" s="83">
        <v>31.5474</v>
      </c>
      <c r="K64" s="83">
        <v>44.9493</v>
      </c>
      <c r="L64" s="83">
        <v>33.3041</v>
      </c>
      <c r="M64" s="83">
        <v>35.1565</v>
      </c>
      <c r="N64" s="83">
        <f t="shared" si="13"/>
        <v>48.4376</v>
      </c>
      <c r="O64" s="85">
        <f t="shared" si="14"/>
        <v>2</v>
      </c>
      <c r="P64" s="85">
        <v>20</v>
      </c>
      <c r="Q64" s="85">
        <f t="shared" si="15"/>
        <v>8711.5624</v>
      </c>
      <c r="R64" s="85">
        <v>8831</v>
      </c>
      <c r="S64" s="85">
        <f t="shared" si="16"/>
        <v>1.2330958594929143E-32</v>
      </c>
      <c r="T64" s="85">
        <f t="shared" si="17"/>
        <v>1.2330958594929143E-30</v>
      </c>
      <c r="W64" s="83" t="str">
        <f t="shared" si="18"/>
        <v>RR</v>
      </c>
      <c r="X64" s="83" t="s">
        <v>271</v>
      </c>
      <c r="Y64" s="83">
        <v>535457.69</v>
      </c>
      <c r="Z64" s="83">
        <v>214536.09</v>
      </c>
      <c r="AA64" s="83">
        <v>1.5</v>
      </c>
      <c r="AB64" s="83">
        <v>37.201</v>
      </c>
      <c r="AC64" s="83">
        <v>1.103522</v>
      </c>
      <c r="AD64" s="83">
        <v>0.8228289999999999</v>
      </c>
      <c r="AE64" s="83">
        <v>1.926351</v>
      </c>
      <c r="AF64" s="83">
        <f t="shared" si="11"/>
        <v>0.9631754999999999</v>
      </c>
      <c r="AG64" s="83">
        <f t="shared" si="12"/>
        <v>39.127351</v>
      </c>
      <c r="AH64" s="83">
        <f t="shared" si="19"/>
        <v>19.5636755</v>
      </c>
    </row>
    <row r="65" spans="3:34" ht="15">
      <c r="C65" s="83" t="s">
        <v>489</v>
      </c>
      <c r="D65" s="83" t="s">
        <v>273</v>
      </c>
      <c r="E65" s="83">
        <v>535130.62</v>
      </c>
      <c r="F65" s="83">
        <v>214595.33</v>
      </c>
      <c r="G65" s="83">
        <v>1.5</v>
      </c>
      <c r="H65" s="83">
        <v>37.2</v>
      </c>
      <c r="I65" s="83">
        <v>436.969</v>
      </c>
      <c r="J65" s="83">
        <v>464.052</v>
      </c>
      <c r="K65" s="83">
        <v>535.305</v>
      </c>
      <c r="L65" s="83">
        <v>593.419</v>
      </c>
      <c r="M65" s="83">
        <v>404.802</v>
      </c>
      <c r="N65" s="83">
        <f t="shared" si="13"/>
        <v>593.419</v>
      </c>
      <c r="O65" s="85">
        <f t="shared" si="14"/>
        <v>2</v>
      </c>
      <c r="P65" s="85">
        <v>20</v>
      </c>
      <c r="Q65" s="85">
        <f t="shared" si="15"/>
        <v>8166.581</v>
      </c>
      <c r="R65" s="85">
        <v>8832</v>
      </c>
      <c r="S65" s="85">
        <f t="shared" si="16"/>
        <v>8.248884382556828E-19</v>
      </c>
      <c r="T65" s="85">
        <f t="shared" si="17"/>
        <v>8.248884382556829E-17</v>
      </c>
      <c r="W65" s="83" t="str">
        <f t="shared" si="18"/>
        <v>RR</v>
      </c>
      <c r="X65" s="83" t="s">
        <v>273</v>
      </c>
      <c r="Y65" s="83">
        <v>535130.62</v>
      </c>
      <c r="Z65" s="83">
        <v>214595.33</v>
      </c>
      <c r="AA65" s="83">
        <v>1.5</v>
      </c>
      <c r="AB65" s="83">
        <v>37.201</v>
      </c>
      <c r="AC65" s="83">
        <v>2.2814889999999997</v>
      </c>
      <c r="AD65" s="83">
        <v>1.675275</v>
      </c>
      <c r="AE65" s="83">
        <v>3.9567639999999997</v>
      </c>
      <c r="AF65" s="83">
        <f t="shared" si="11"/>
        <v>1.9783819999999996</v>
      </c>
      <c r="AG65" s="83">
        <f t="shared" si="12"/>
        <v>41.157764</v>
      </c>
      <c r="AH65" s="83">
        <f t="shared" si="19"/>
        <v>20.578882</v>
      </c>
    </row>
    <row r="66" spans="3:34" ht="15">
      <c r="C66" s="83" t="s">
        <v>489</v>
      </c>
      <c r="D66" s="83" t="s">
        <v>275</v>
      </c>
      <c r="E66" s="83">
        <v>535424.62</v>
      </c>
      <c r="F66" s="83">
        <v>213945.08</v>
      </c>
      <c r="G66" s="83">
        <v>1.5</v>
      </c>
      <c r="H66" s="83">
        <v>37.2</v>
      </c>
      <c r="I66" s="83">
        <v>32.9788</v>
      </c>
      <c r="J66" s="83">
        <v>31.5474</v>
      </c>
      <c r="K66" s="83">
        <v>32.6904</v>
      </c>
      <c r="L66" s="83">
        <v>21.1935</v>
      </c>
      <c r="M66" s="83">
        <v>27.1207</v>
      </c>
      <c r="N66" s="83">
        <f t="shared" si="13"/>
        <v>32.9788</v>
      </c>
      <c r="O66" s="85">
        <f t="shared" si="14"/>
        <v>2</v>
      </c>
      <c r="P66" s="85">
        <v>20</v>
      </c>
      <c r="Q66" s="85">
        <f t="shared" si="15"/>
        <v>8727.0212</v>
      </c>
      <c r="R66" s="85">
        <v>8833</v>
      </c>
      <c r="S66" s="85">
        <f t="shared" si="16"/>
        <v>1.0941239090547934E-33</v>
      </c>
      <c r="T66" s="85">
        <f t="shared" si="17"/>
        <v>1.0941239090547934E-31</v>
      </c>
      <c r="W66" s="83" t="str">
        <f t="shared" si="18"/>
        <v>RR</v>
      </c>
      <c r="X66" s="83" t="s">
        <v>275</v>
      </c>
      <c r="Y66" s="83">
        <v>535424.62</v>
      </c>
      <c r="Z66" s="83">
        <v>213945.08</v>
      </c>
      <c r="AA66" s="83">
        <v>1.5</v>
      </c>
      <c r="AB66" s="83">
        <v>27.05846</v>
      </c>
      <c r="AC66" s="83">
        <v>0.5772179</v>
      </c>
      <c r="AD66" s="83">
        <v>0.3894737</v>
      </c>
      <c r="AE66" s="83">
        <v>0.9666929999999999</v>
      </c>
      <c r="AF66" s="83">
        <f t="shared" si="11"/>
        <v>0.48334649999999996</v>
      </c>
      <c r="AG66" s="83">
        <f t="shared" si="12"/>
        <v>28.025153</v>
      </c>
      <c r="AH66" s="83">
        <f t="shared" si="19"/>
        <v>14.012576499999998</v>
      </c>
    </row>
    <row r="67" spans="3:34" ht="15">
      <c r="C67" s="83" t="s">
        <v>489</v>
      </c>
      <c r="D67" s="83" t="s">
        <v>277</v>
      </c>
      <c r="E67" s="83">
        <v>535641</v>
      </c>
      <c r="F67" s="83">
        <v>214086</v>
      </c>
      <c r="G67" s="83">
        <v>1.5</v>
      </c>
      <c r="H67" s="83">
        <v>37.2</v>
      </c>
      <c r="I67" s="83">
        <v>30.9176</v>
      </c>
      <c r="J67" s="83">
        <v>22.3885</v>
      </c>
      <c r="K67" s="83">
        <v>23.4962</v>
      </c>
      <c r="L67" s="83">
        <v>12.1106</v>
      </c>
      <c r="M67" s="83">
        <v>22.0984</v>
      </c>
      <c r="N67" s="83">
        <f t="shared" si="13"/>
        <v>30.9176</v>
      </c>
      <c r="O67" s="85">
        <f t="shared" si="14"/>
        <v>2</v>
      </c>
      <c r="P67" s="85">
        <v>20</v>
      </c>
      <c r="Q67" s="85">
        <f t="shared" si="15"/>
        <v>8729.0824</v>
      </c>
      <c r="R67" s="85">
        <v>8834</v>
      </c>
      <c r="S67" s="85">
        <f t="shared" si="16"/>
        <v>9.066771481798389E-34</v>
      </c>
      <c r="T67" s="85">
        <f t="shared" si="17"/>
        <v>9.06677148179839E-32</v>
      </c>
      <c r="W67" s="83" t="str">
        <f t="shared" si="18"/>
        <v>RR</v>
      </c>
      <c r="X67" s="83" t="s">
        <v>277</v>
      </c>
      <c r="Y67" s="83">
        <v>535641</v>
      </c>
      <c r="Z67" s="83">
        <v>214086</v>
      </c>
      <c r="AA67" s="83">
        <v>1.5</v>
      </c>
      <c r="AB67" s="83">
        <v>37.201</v>
      </c>
      <c r="AC67" s="83">
        <v>0.5167778</v>
      </c>
      <c r="AD67" s="83">
        <v>0.39465789999999995</v>
      </c>
      <c r="AE67" s="83">
        <v>0.9114349999999999</v>
      </c>
      <c r="AF67" s="83">
        <f t="shared" si="11"/>
        <v>0.45571749999999994</v>
      </c>
      <c r="AG67" s="83">
        <f t="shared" si="12"/>
        <v>38.112435</v>
      </c>
      <c r="AH67" s="83">
        <f t="shared" si="19"/>
        <v>19.0562175</v>
      </c>
    </row>
    <row r="68" spans="3:34" ht="15">
      <c r="C68" s="83" t="s">
        <v>489</v>
      </c>
      <c r="D68" s="83" t="s">
        <v>279</v>
      </c>
      <c r="E68" s="83">
        <v>535641</v>
      </c>
      <c r="F68" s="83">
        <v>214086</v>
      </c>
      <c r="G68" s="83">
        <v>1.5</v>
      </c>
      <c r="H68" s="83">
        <v>37.2</v>
      </c>
      <c r="I68" s="83">
        <v>30.9176</v>
      </c>
      <c r="J68" s="83">
        <v>22.3885</v>
      </c>
      <c r="K68" s="83">
        <v>23.4962</v>
      </c>
      <c r="L68" s="83">
        <v>12.1106</v>
      </c>
      <c r="M68" s="83">
        <v>22.0984</v>
      </c>
      <c r="N68" s="83">
        <f t="shared" si="13"/>
        <v>30.9176</v>
      </c>
      <c r="O68" s="85">
        <f t="shared" si="14"/>
        <v>2</v>
      </c>
      <c r="P68" s="85">
        <v>20</v>
      </c>
      <c r="Q68" s="85">
        <f t="shared" si="15"/>
        <v>8729.0824</v>
      </c>
      <c r="R68" s="85">
        <v>8835</v>
      </c>
      <c r="S68" s="85">
        <f t="shared" si="16"/>
        <v>1.0896746892467351E-33</v>
      </c>
      <c r="T68" s="85">
        <f t="shared" si="17"/>
        <v>1.0896746892467351E-31</v>
      </c>
      <c r="W68" s="83" t="str">
        <f t="shared" si="18"/>
        <v>RR</v>
      </c>
      <c r="X68" s="83" t="s">
        <v>279</v>
      </c>
      <c r="Y68" s="83">
        <v>535641</v>
      </c>
      <c r="Z68" s="83">
        <v>214086</v>
      </c>
      <c r="AA68" s="83">
        <v>1.5</v>
      </c>
      <c r="AB68" s="83">
        <v>37.201</v>
      </c>
      <c r="AC68" s="83">
        <v>0.5167778</v>
      </c>
      <c r="AD68" s="83">
        <v>0.39465789999999995</v>
      </c>
      <c r="AE68" s="83">
        <v>0.9114349999999999</v>
      </c>
      <c r="AF68" s="83">
        <f t="shared" si="11"/>
        <v>0.45571749999999994</v>
      </c>
      <c r="AG68" s="83">
        <f t="shared" si="12"/>
        <v>38.112435</v>
      </c>
      <c r="AH68" s="83">
        <f t="shared" si="19"/>
        <v>19.0562175</v>
      </c>
    </row>
    <row r="69" spans="3:34" ht="15">
      <c r="C69" s="83" t="s">
        <v>489</v>
      </c>
      <c r="D69" s="83" t="s">
        <v>281</v>
      </c>
      <c r="E69" s="83">
        <v>535324.38</v>
      </c>
      <c r="F69" s="83">
        <v>213889.3</v>
      </c>
      <c r="G69" s="83">
        <v>1.5</v>
      </c>
      <c r="H69" s="83">
        <v>37.2</v>
      </c>
      <c r="I69" s="83">
        <v>38.1318</v>
      </c>
      <c r="J69" s="83">
        <v>44.777</v>
      </c>
      <c r="K69" s="83">
        <v>39.8414</v>
      </c>
      <c r="L69" s="83">
        <v>25.2304</v>
      </c>
      <c r="M69" s="83">
        <v>26.1163</v>
      </c>
      <c r="N69" s="83">
        <f t="shared" si="13"/>
        <v>44.777</v>
      </c>
      <c r="O69" s="85">
        <f t="shared" si="14"/>
        <v>2</v>
      </c>
      <c r="P69" s="85">
        <v>20</v>
      </c>
      <c r="Q69" s="85">
        <f t="shared" si="15"/>
        <v>8715.223</v>
      </c>
      <c r="R69" s="85">
        <v>8836</v>
      </c>
      <c r="S69" s="85">
        <f t="shared" si="16"/>
        <v>1.4335967891083173E-32</v>
      </c>
      <c r="T69" s="85">
        <f t="shared" si="17"/>
        <v>1.4335967891083172E-30</v>
      </c>
      <c r="W69" s="83" t="str">
        <f t="shared" si="18"/>
        <v>RR</v>
      </c>
      <c r="X69" s="83" t="s">
        <v>281</v>
      </c>
      <c r="Y69" s="83">
        <v>535324.38</v>
      </c>
      <c r="Z69" s="83">
        <v>213889.3</v>
      </c>
      <c r="AA69" s="83">
        <v>1.5</v>
      </c>
      <c r="AB69" s="83">
        <v>27.05846</v>
      </c>
      <c r="AC69" s="83">
        <v>0.6037241</v>
      </c>
      <c r="AD69" s="83">
        <v>0.3777046</v>
      </c>
      <c r="AE69" s="83">
        <v>0.9814279999999999</v>
      </c>
      <c r="AF69" s="83">
        <f t="shared" si="11"/>
        <v>0.49071399999999993</v>
      </c>
      <c r="AG69" s="83">
        <f t="shared" si="12"/>
        <v>28.039888</v>
      </c>
      <c r="AH69" s="83">
        <f t="shared" si="19"/>
        <v>14.019944</v>
      </c>
    </row>
    <row r="70" spans="3:34" ht="15">
      <c r="C70" s="83" t="s">
        <v>489</v>
      </c>
      <c r="D70" s="83" t="s">
        <v>283</v>
      </c>
      <c r="E70" s="83">
        <v>535457.69</v>
      </c>
      <c r="F70" s="83">
        <v>214536.09</v>
      </c>
      <c r="G70" s="83">
        <v>1.5</v>
      </c>
      <c r="H70" s="83">
        <v>37.2</v>
      </c>
      <c r="I70" s="83">
        <v>48.4376</v>
      </c>
      <c r="J70" s="83">
        <v>31.5474</v>
      </c>
      <c r="K70" s="83">
        <v>44.9493</v>
      </c>
      <c r="L70" s="83">
        <v>33.3041</v>
      </c>
      <c r="M70" s="83">
        <v>35.1565</v>
      </c>
      <c r="N70" s="83">
        <f t="shared" si="13"/>
        <v>48.4376</v>
      </c>
      <c r="O70" s="85">
        <f t="shared" si="14"/>
        <v>2</v>
      </c>
      <c r="P70" s="85">
        <v>20</v>
      </c>
      <c r="Q70" s="85">
        <f t="shared" si="15"/>
        <v>8711.5624</v>
      </c>
      <c r="R70" s="85">
        <v>8837</v>
      </c>
      <c r="S70" s="85">
        <f t="shared" si="16"/>
        <v>3.131135520251754E-32</v>
      </c>
      <c r="T70" s="85">
        <f t="shared" si="17"/>
        <v>3.1311355202517542E-30</v>
      </c>
      <c r="W70" s="83" t="str">
        <f t="shared" si="18"/>
        <v>RR</v>
      </c>
      <c r="X70" s="83" t="s">
        <v>283</v>
      </c>
      <c r="Y70" s="83">
        <v>535457.69</v>
      </c>
      <c r="Z70" s="83">
        <v>214536.09</v>
      </c>
      <c r="AA70" s="83">
        <v>1.5</v>
      </c>
      <c r="AB70" s="83">
        <v>37.201</v>
      </c>
      <c r="AC70" s="83">
        <v>1.103522</v>
      </c>
      <c r="AD70" s="83">
        <v>0.8228289999999999</v>
      </c>
      <c r="AE70" s="83">
        <v>1.926351</v>
      </c>
      <c r="AF70" s="83">
        <f t="shared" si="11"/>
        <v>0.9631754999999999</v>
      </c>
      <c r="AG70" s="83">
        <f t="shared" si="12"/>
        <v>39.127351</v>
      </c>
      <c r="AH70" s="83">
        <f t="shared" si="19"/>
        <v>19.5636755</v>
      </c>
    </row>
    <row r="71" spans="3:34" ht="15">
      <c r="C71" s="83" t="s">
        <v>489</v>
      </c>
      <c r="D71" s="83" t="s">
        <v>285</v>
      </c>
      <c r="E71" s="83">
        <v>535457.69</v>
      </c>
      <c r="F71" s="83">
        <v>214536.09</v>
      </c>
      <c r="G71" s="83">
        <v>1.5</v>
      </c>
      <c r="H71" s="83">
        <v>37.2</v>
      </c>
      <c r="I71" s="83">
        <v>48.4376</v>
      </c>
      <c r="J71" s="83">
        <v>31.5474</v>
      </c>
      <c r="K71" s="83">
        <v>44.9493</v>
      </c>
      <c r="L71" s="83">
        <v>33.3041</v>
      </c>
      <c r="M71" s="83">
        <v>35.1565</v>
      </c>
      <c r="N71" s="83">
        <f t="shared" si="13"/>
        <v>48.4376</v>
      </c>
      <c r="O71" s="85">
        <f t="shared" si="14"/>
        <v>2</v>
      </c>
      <c r="P71" s="85">
        <v>20</v>
      </c>
      <c r="Q71" s="85">
        <f t="shared" si="15"/>
        <v>8711.5624</v>
      </c>
      <c r="R71" s="85">
        <v>8838</v>
      </c>
      <c r="S71" s="85">
        <f t="shared" si="16"/>
        <v>3.639992035842871E-32</v>
      </c>
      <c r="T71" s="85">
        <f t="shared" si="17"/>
        <v>3.639992035842871E-30</v>
      </c>
      <c r="W71" s="83" t="str">
        <f t="shared" si="18"/>
        <v>RR</v>
      </c>
      <c r="X71" s="83" t="s">
        <v>285</v>
      </c>
      <c r="Y71" s="83">
        <v>535457.69</v>
      </c>
      <c r="Z71" s="83">
        <v>214536.09</v>
      </c>
      <c r="AA71" s="83">
        <v>1.5</v>
      </c>
      <c r="AB71" s="83">
        <v>37.201</v>
      </c>
      <c r="AC71" s="83">
        <v>1.103522</v>
      </c>
      <c r="AD71" s="83">
        <v>0.8228289999999999</v>
      </c>
      <c r="AE71" s="83">
        <v>1.926351</v>
      </c>
      <c r="AF71" s="83">
        <f t="shared" si="11"/>
        <v>0.9631754999999999</v>
      </c>
      <c r="AG71" s="83">
        <f t="shared" si="12"/>
        <v>39.127351</v>
      </c>
      <c r="AH71" s="83">
        <f t="shared" si="19"/>
        <v>19.5636755</v>
      </c>
    </row>
    <row r="72" spans="3:34" ht="15">
      <c r="C72" s="83" t="s">
        <v>489</v>
      </c>
      <c r="D72" s="83" t="s">
        <v>287</v>
      </c>
      <c r="E72" s="83">
        <v>535457.69</v>
      </c>
      <c r="F72" s="83">
        <v>214536.09</v>
      </c>
      <c r="G72" s="83">
        <v>1.5</v>
      </c>
      <c r="H72" s="83">
        <v>37.2</v>
      </c>
      <c r="I72" s="83">
        <v>48.4376</v>
      </c>
      <c r="J72" s="83">
        <v>31.5474</v>
      </c>
      <c r="K72" s="83">
        <v>44.9493</v>
      </c>
      <c r="L72" s="83">
        <v>33.3041</v>
      </c>
      <c r="M72" s="83">
        <v>35.1565</v>
      </c>
      <c r="N72" s="83">
        <f t="shared" si="13"/>
        <v>48.4376</v>
      </c>
      <c r="O72" s="85">
        <f t="shared" si="14"/>
        <v>2</v>
      </c>
      <c r="P72" s="85">
        <v>20</v>
      </c>
      <c r="Q72" s="85">
        <f t="shared" si="15"/>
        <v>8711.5624</v>
      </c>
      <c r="R72" s="85">
        <v>8839</v>
      </c>
      <c r="S72" s="85">
        <f t="shared" si="16"/>
        <v>4.2260942150478253E-32</v>
      </c>
      <c r="T72" s="85">
        <f t="shared" si="17"/>
        <v>4.226094215047825E-30</v>
      </c>
      <c r="W72" s="83" t="str">
        <f t="shared" si="18"/>
        <v>RR</v>
      </c>
      <c r="X72" s="83" t="s">
        <v>287</v>
      </c>
      <c r="Y72" s="83">
        <v>535457.69</v>
      </c>
      <c r="Z72" s="83">
        <v>214536.09</v>
      </c>
      <c r="AA72" s="83">
        <v>1.5</v>
      </c>
      <c r="AB72" s="83">
        <v>37.201</v>
      </c>
      <c r="AC72" s="83">
        <v>1.103522</v>
      </c>
      <c r="AD72" s="83">
        <v>0.8228289999999999</v>
      </c>
      <c r="AE72" s="83">
        <v>1.926351</v>
      </c>
      <c r="AF72" s="83">
        <f t="shared" si="11"/>
        <v>0.9631754999999999</v>
      </c>
      <c r="AG72" s="83">
        <f t="shared" si="12"/>
        <v>39.127351</v>
      </c>
      <c r="AH72" s="83">
        <f t="shared" si="19"/>
        <v>19.5636755</v>
      </c>
    </row>
    <row r="73" spans="3:34" ht="15">
      <c r="C73" s="83" t="s">
        <v>489</v>
      </c>
      <c r="D73" s="83" t="s">
        <v>289</v>
      </c>
      <c r="E73" s="83">
        <v>535327</v>
      </c>
      <c r="F73" s="83">
        <v>214389</v>
      </c>
      <c r="G73" s="83">
        <v>1.5</v>
      </c>
      <c r="H73" s="83">
        <v>37.2</v>
      </c>
      <c r="I73" s="83">
        <v>44.3153</v>
      </c>
      <c r="J73" s="83">
        <v>30.5297</v>
      </c>
      <c r="K73" s="83">
        <v>48.014</v>
      </c>
      <c r="L73" s="83">
        <v>30.2765</v>
      </c>
      <c r="M73" s="83">
        <v>40.1789</v>
      </c>
      <c r="N73" s="83">
        <f t="shared" si="13"/>
        <v>48.014</v>
      </c>
      <c r="O73" s="85">
        <f t="shared" si="14"/>
        <v>2</v>
      </c>
      <c r="P73" s="85">
        <v>20</v>
      </c>
      <c r="Q73" s="85">
        <f t="shared" si="15"/>
        <v>8711.986</v>
      </c>
      <c r="R73" s="85">
        <v>8840</v>
      </c>
      <c r="S73" s="85">
        <f t="shared" si="16"/>
        <v>4.900354228048054E-32</v>
      </c>
      <c r="T73" s="85">
        <f t="shared" si="17"/>
        <v>4.900354228048054E-30</v>
      </c>
      <c r="W73" s="83" t="str">
        <f t="shared" si="18"/>
        <v>RR</v>
      </c>
      <c r="X73" s="83" t="s">
        <v>289</v>
      </c>
      <c r="Y73" s="83">
        <v>535327</v>
      </c>
      <c r="Z73" s="83">
        <v>214389</v>
      </c>
      <c r="AA73" s="83">
        <v>1.5</v>
      </c>
      <c r="AB73" s="83">
        <v>37.201</v>
      </c>
      <c r="AC73" s="83">
        <v>1.323483</v>
      </c>
      <c r="AD73" s="83">
        <v>0.9043229999999999</v>
      </c>
      <c r="AE73" s="83">
        <v>2.227813</v>
      </c>
      <c r="AF73" s="83">
        <f t="shared" si="11"/>
        <v>1.1139065</v>
      </c>
      <c r="AG73" s="83">
        <f t="shared" si="12"/>
        <v>39.428813</v>
      </c>
      <c r="AH73" s="83">
        <f t="shared" si="19"/>
        <v>19.7144065</v>
      </c>
    </row>
    <row r="74" spans="3:34" ht="15">
      <c r="C74" s="83" t="s">
        <v>489</v>
      </c>
      <c r="D74" s="83" t="s">
        <v>291</v>
      </c>
      <c r="E74" s="83">
        <v>535457.69</v>
      </c>
      <c r="F74" s="83">
        <v>214536.09</v>
      </c>
      <c r="G74" s="83">
        <v>1.5</v>
      </c>
      <c r="H74" s="83">
        <v>37.2</v>
      </c>
      <c r="I74" s="83">
        <v>48.4376</v>
      </c>
      <c r="J74" s="83">
        <v>31.5474</v>
      </c>
      <c r="K74" s="83">
        <v>44.9493</v>
      </c>
      <c r="L74" s="83">
        <v>33.3041</v>
      </c>
      <c r="M74" s="83">
        <v>35.1565</v>
      </c>
      <c r="N74" s="83">
        <f t="shared" si="13"/>
        <v>48.4376</v>
      </c>
      <c r="O74" s="85">
        <f t="shared" si="14"/>
        <v>2</v>
      </c>
      <c r="P74" s="85">
        <v>20</v>
      </c>
      <c r="Q74" s="85">
        <f t="shared" si="15"/>
        <v>8711.5624</v>
      </c>
      <c r="R74" s="85">
        <v>8841</v>
      </c>
      <c r="S74" s="85">
        <f t="shared" si="16"/>
        <v>5.675112615907583E-32</v>
      </c>
      <c r="T74" s="85">
        <f t="shared" si="17"/>
        <v>5.6751126159075836E-30</v>
      </c>
      <c r="W74" s="83" t="str">
        <f t="shared" si="18"/>
        <v>RR</v>
      </c>
      <c r="X74" s="83" t="s">
        <v>291</v>
      </c>
      <c r="Y74" s="83">
        <v>535457.69</v>
      </c>
      <c r="Z74" s="83">
        <v>214536.09</v>
      </c>
      <c r="AA74" s="83">
        <v>1.5</v>
      </c>
      <c r="AB74" s="83">
        <v>37.201</v>
      </c>
      <c r="AC74" s="83">
        <v>1.103522</v>
      </c>
      <c r="AD74" s="83">
        <v>0.8228289999999999</v>
      </c>
      <c r="AE74" s="83">
        <v>1.926351</v>
      </c>
      <c r="AF74" s="83">
        <f t="shared" si="11"/>
        <v>0.9631754999999999</v>
      </c>
      <c r="AG74" s="83">
        <f t="shared" si="12"/>
        <v>39.127351</v>
      </c>
      <c r="AH74" s="83">
        <f t="shared" si="19"/>
        <v>19.5636755</v>
      </c>
    </row>
    <row r="75" spans="3:34" ht="15">
      <c r="C75" s="83" t="s">
        <v>489</v>
      </c>
      <c r="D75" s="83" t="s">
        <v>293</v>
      </c>
      <c r="E75" s="83">
        <v>535457.69</v>
      </c>
      <c r="F75" s="83">
        <v>214536.09</v>
      </c>
      <c r="G75" s="83">
        <v>1.5</v>
      </c>
      <c r="H75" s="83">
        <v>37.2</v>
      </c>
      <c r="I75" s="83">
        <v>48.4376</v>
      </c>
      <c r="J75" s="83">
        <v>31.5474</v>
      </c>
      <c r="K75" s="83">
        <v>44.9493</v>
      </c>
      <c r="L75" s="83">
        <v>33.3041</v>
      </c>
      <c r="M75" s="83">
        <v>35.1565</v>
      </c>
      <c r="N75" s="83">
        <f t="shared" si="13"/>
        <v>48.4376</v>
      </c>
      <c r="O75" s="85">
        <f t="shared" si="14"/>
        <v>2</v>
      </c>
      <c r="P75" s="85">
        <v>20</v>
      </c>
      <c r="Q75" s="85">
        <f t="shared" si="15"/>
        <v>8711.5624</v>
      </c>
      <c r="R75" s="85">
        <v>8842</v>
      </c>
      <c r="S75" s="85">
        <f t="shared" si="16"/>
        <v>6.564310677162205E-32</v>
      </c>
      <c r="T75" s="85">
        <f t="shared" si="17"/>
        <v>6.564310677162205E-30</v>
      </c>
      <c r="W75" s="83" t="str">
        <f t="shared" si="18"/>
        <v>RR</v>
      </c>
      <c r="X75" s="83" t="s">
        <v>293</v>
      </c>
      <c r="Y75" s="83">
        <v>535457.69</v>
      </c>
      <c r="Z75" s="83">
        <v>214536.09</v>
      </c>
      <c r="AA75" s="83">
        <v>1.5</v>
      </c>
      <c r="AB75" s="83">
        <v>37.201</v>
      </c>
      <c r="AC75" s="83">
        <v>1.103522</v>
      </c>
      <c r="AD75" s="83">
        <v>0.8228289999999999</v>
      </c>
      <c r="AE75" s="83">
        <v>1.926351</v>
      </c>
      <c r="AF75" s="83">
        <f t="shared" si="11"/>
        <v>0.9631754999999999</v>
      </c>
      <c r="AG75" s="83">
        <f t="shared" si="12"/>
        <v>39.127351</v>
      </c>
      <c r="AH75" s="83">
        <f t="shared" si="19"/>
        <v>19.5636755</v>
      </c>
    </row>
    <row r="76" spans="3:34" ht="15">
      <c r="C76" s="83" t="s">
        <v>489</v>
      </c>
      <c r="D76" s="83" t="s">
        <v>295</v>
      </c>
      <c r="E76" s="83">
        <v>535457.69</v>
      </c>
      <c r="F76" s="83">
        <v>214536.09</v>
      </c>
      <c r="G76" s="83">
        <v>1.5</v>
      </c>
      <c r="H76" s="83">
        <v>37.2</v>
      </c>
      <c r="I76" s="83">
        <v>48.4376</v>
      </c>
      <c r="J76" s="83">
        <v>31.5474</v>
      </c>
      <c r="K76" s="83">
        <v>44.9493</v>
      </c>
      <c r="L76" s="83">
        <v>33.3041</v>
      </c>
      <c r="M76" s="83">
        <v>35.1565</v>
      </c>
      <c r="N76" s="83">
        <f t="shared" si="13"/>
        <v>48.4376</v>
      </c>
      <c r="O76" s="85">
        <f t="shared" si="14"/>
        <v>2</v>
      </c>
      <c r="P76" s="85">
        <v>20</v>
      </c>
      <c r="Q76" s="85">
        <f t="shared" si="15"/>
        <v>8711.5624</v>
      </c>
      <c r="R76" s="85">
        <v>8843</v>
      </c>
      <c r="S76" s="85">
        <f t="shared" si="16"/>
        <v>7.583681925137682E-32</v>
      </c>
      <c r="T76" s="85">
        <f t="shared" si="17"/>
        <v>7.583681925137682E-30</v>
      </c>
      <c r="W76" s="83" t="str">
        <f t="shared" si="18"/>
        <v>RR</v>
      </c>
      <c r="X76" s="83" t="s">
        <v>295</v>
      </c>
      <c r="Y76" s="83">
        <v>535457.69</v>
      </c>
      <c r="Z76" s="83">
        <v>214536.09</v>
      </c>
      <c r="AA76" s="83">
        <v>1.5</v>
      </c>
      <c r="AB76" s="83">
        <v>37.201</v>
      </c>
      <c r="AC76" s="83">
        <v>1.103522</v>
      </c>
      <c r="AD76" s="83">
        <v>0.8228289999999999</v>
      </c>
      <c r="AE76" s="83">
        <v>1.926351</v>
      </c>
      <c r="AF76" s="83">
        <f t="shared" si="11"/>
        <v>0.9631754999999999</v>
      </c>
      <c r="AG76" s="83">
        <f t="shared" si="12"/>
        <v>39.127351</v>
      </c>
      <c r="AH76" s="83">
        <f t="shared" si="19"/>
        <v>19.5636755</v>
      </c>
    </row>
    <row r="77" spans="3:34" ht="15">
      <c r="C77" s="83" t="s">
        <v>489</v>
      </c>
      <c r="D77" s="83" t="s">
        <v>297</v>
      </c>
      <c r="E77" s="83">
        <v>535200.06</v>
      </c>
      <c r="F77" s="83">
        <v>213795.27</v>
      </c>
      <c r="G77" s="83">
        <v>1.5</v>
      </c>
      <c r="H77" s="83">
        <v>37.2</v>
      </c>
      <c r="I77" s="83">
        <v>36.0706</v>
      </c>
      <c r="J77" s="83">
        <v>43.7593</v>
      </c>
      <c r="K77" s="83">
        <v>30.6472</v>
      </c>
      <c r="L77" s="83">
        <v>30.2765</v>
      </c>
      <c r="M77" s="83">
        <v>23.1029</v>
      </c>
      <c r="N77" s="83">
        <f t="shared" si="13"/>
        <v>43.7593</v>
      </c>
      <c r="O77" s="85">
        <f t="shared" si="14"/>
        <v>2</v>
      </c>
      <c r="P77" s="85">
        <v>20</v>
      </c>
      <c r="Q77" s="85">
        <f t="shared" si="15"/>
        <v>8716.2407</v>
      </c>
      <c r="R77" s="85">
        <v>8844</v>
      </c>
      <c r="S77" s="85">
        <f t="shared" si="16"/>
        <v>4.183309551131942E-32</v>
      </c>
      <c r="T77" s="85">
        <f t="shared" si="17"/>
        <v>4.183309551131942E-30</v>
      </c>
      <c r="W77" s="83" t="str">
        <f t="shared" si="18"/>
        <v>RR</v>
      </c>
      <c r="X77" s="83" t="s">
        <v>297</v>
      </c>
      <c r="Y77" s="83">
        <v>535200.06</v>
      </c>
      <c r="Z77" s="83">
        <v>213795.27</v>
      </c>
      <c r="AA77" s="83">
        <v>1.5</v>
      </c>
      <c r="AB77" s="83">
        <v>27.05846</v>
      </c>
      <c r="AC77" s="83">
        <v>0.5287821</v>
      </c>
      <c r="AD77" s="83">
        <v>0.319459</v>
      </c>
      <c r="AE77" s="83">
        <v>0.848239</v>
      </c>
      <c r="AF77" s="83">
        <f t="shared" si="11"/>
        <v>0.4241195</v>
      </c>
      <c r="AG77" s="83">
        <f t="shared" si="12"/>
        <v>27.906699</v>
      </c>
      <c r="AH77" s="83">
        <f t="shared" si="19"/>
        <v>13.953349500000002</v>
      </c>
    </row>
    <row r="78" spans="3:34" ht="15">
      <c r="C78" s="83" t="s">
        <v>489</v>
      </c>
      <c r="D78" s="83" t="s">
        <v>299</v>
      </c>
      <c r="E78" s="83">
        <v>535375</v>
      </c>
      <c r="F78" s="83">
        <v>214402</v>
      </c>
      <c r="G78" s="83">
        <v>1.5</v>
      </c>
      <c r="H78" s="83">
        <v>37.2</v>
      </c>
      <c r="I78" s="83">
        <v>41.2235</v>
      </c>
      <c r="J78" s="83">
        <v>28.4944</v>
      </c>
      <c r="K78" s="83">
        <v>42.9061</v>
      </c>
      <c r="L78" s="83">
        <v>31.2857</v>
      </c>
      <c r="M78" s="83">
        <v>36.161</v>
      </c>
      <c r="N78" s="83">
        <f t="shared" si="13"/>
        <v>42.9061</v>
      </c>
      <c r="O78" s="85">
        <f t="shared" si="14"/>
        <v>2</v>
      </c>
      <c r="P78" s="85">
        <v>20</v>
      </c>
      <c r="Q78" s="85">
        <f t="shared" si="15"/>
        <v>8717.0939</v>
      </c>
      <c r="R78" s="85">
        <v>8845</v>
      </c>
      <c r="S78" s="85">
        <f t="shared" si="16"/>
        <v>4.174807618113248E-32</v>
      </c>
      <c r="T78" s="85">
        <f t="shared" si="17"/>
        <v>4.1748076181132485E-30</v>
      </c>
      <c r="W78" s="83" t="str">
        <f t="shared" si="18"/>
        <v>RR</v>
      </c>
      <c r="X78" s="83" t="s">
        <v>299</v>
      </c>
      <c r="Y78" s="83">
        <v>535375</v>
      </c>
      <c r="Z78" s="83">
        <v>214402</v>
      </c>
      <c r="AA78" s="83">
        <v>1.5</v>
      </c>
      <c r="AB78" s="83">
        <v>37.201</v>
      </c>
      <c r="AC78" s="83">
        <v>1.174558</v>
      </c>
      <c r="AD78" s="83">
        <v>0.837214</v>
      </c>
      <c r="AE78" s="83">
        <v>2.0117719999999997</v>
      </c>
      <c r="AF78" s="83">
        <f t="shared" si="11"/>
        <v>1.0058859999999998</v>
      </c>
      <c r="AG78" s="83">
        <f t="shared" si="12"/>
        <v>39.212772</v>
      </c>
      <c r="AH78" s="83">
        <f t="shared" si="19"/>
        <v>19.606386</v>
      </c>
    </row>
    <row r="79" spans="3:34" ht="15">
      <c r="C79" s="83" t="s">
        <v>489</v>
      </c>
      <c r="D79" s="83" t="s">
        <v>300</v>
      </c>
      <c r="E79" s="83">
        <v>535541.12</v>
      </c>
      <c r="F79" s="83">
        <v>213986.23</v>
      </c>
      <c r="G79" s="83">
        <v>1.5</v>
      </c>
      <c r="H79" s="83">
        <v>37.2</v>
      </c>
      <c r="I79" s="83">
        <v>30.9176</v>
      </c>
      <c r="J79" s="83">
        <v>23.4061</v>
      </c>
      <c r="K79" s="83">
        <v>31.6688</v>
      </c>
      <c r="L79" s="83">
        <v>16.1475</v>
      </c>
      <c r="M79" s="83">
        <v>25.1118</v>
      </c>
      <c r="N79" s="83">
        <f t="shared" si="13"/>
        <v>31.6688</v>
      </c>
      <c r="O79" s="85">
        <f t="shared" si="14"/>
        <v>2</v>
      </c>
      <c r="P79" s="85">
        <v>20</v>
      </c>
      <c r="Q79" s="85">
        <f t="shared" si="15"/>
        <v>8728.3312</v>
      </c>
      <c r="R79" s="85">
        <v>8846</v>
      </c>
      <c r="S79" s="85">
        <f t="shared" si="16"/>
        <v>8.632077495014974E-33</v>
      </c>
      <c r="T79" s="85">
        <f t="shared" si="17"/>
        <v>8.632077495014975E-31</v>
      </c>
      <c r="W79" s="83" t="str">
        <f t="shared" si="18"/>
        <v>RR</v>
      </c>
      <c r="X79" s="83" t="s">
        <v>300</v>
      </c>
      <c r="Y79" s="83">
        <v>535541.12</v>
      </c>
      <c r="Z79" s="83">
        <v>213986.23</v>
      </c>
      <c r="AA79" s="83">
        <v>1.5</v>
      </c>
      <c r="AB79" s="83">
        <v>27.05846</v>
      </c>
      <c r="AC79" s="83">
        <v>0.5346285</v>
      </c>
      <c r="AD79" s="83">
        <v>0.3742221</v>
      </c>
      <c r="AE79" s="83">
        <v>0.9088519999999999</v>
      </c>
      <c r="AF79" s="83">
        <f t="shared" si="11"/>
        <v>0.45442599999999994</v>
      </c>
      <c r="AG79" s="83">
        <f t="shared" si="12"/>
        <v>27.967312</v>
      </c>
      <c r="AH79" s="83">
        <f t="shared" si="19"/>
        <v>13.983656</v>
      </c>
    </row>
    <row r="80" spans="3:34" ht="15">
      <c r="C80" s="83" t="s">
        <v>489</v>
      </c>
      <c r="D80" s="83" t="s">
        <v>302</v>
      </c>
      <c r="E80" s="83">
        <v>535300.38</v>
      </c>
      <c r="F80" s="83">
        <v>213874.3</v>
      </c>
      <c r="G80" s="83">
        <v>1.5</v>
      </c>
      <c r="H80" s="83">
        <v>37.2</v>
      </c>
      <c r="I80" s="83">
        <v>41.2235</v>
      </c>
      <c r="J80" s="83">
        <v>42.7416</v>
      </c>
      <c r="K80" s="83">
        <v>40.863</v>
      </c>
      <c r="L80" s="83">
        <v>26.2396</v>
      </c>
      <c r="M80" s="83">
        <v>24.1073</v>
      </c>
      <c r="N80" s="83">
        <f t="shared" si="13"/>
        <v>42.7416</v>
      </c>
      <c r="O80" s="85">
        <f t="shared" si="14"/>
        <v>2</v>
      </c>
      <c r="P80" s="85">
        <v>20</v>
      </c>
      <c r="Q80" s="85">
        <f t="shared" si="15"/>
        <v>8717.2584</v>
      </c>
      <c r="R80" s="85">
        <v>8847</v>
      </c>
      <c r="S80" s="85">
        <f t="shared" si="16"/>
        <v>5.606258321346668E-32</v>
      </c>
      <c r="T80" s="85">
        <f t="shared" si="17"/>
        <v>5.606258321346668E-30</v>
      </c>
      <c r="W80" s="83" t="str">
        <f t="shared" si="18"/>
        <v>RR</v>
      </c>
      <c r="X80" s="83" t="s">
        <v>302</v>
      </c>
      <c r="Y80" s="83">
        <v>535300.38</v>
      </c>
      <c r="Z80" s="83">
        <v>213874.3</v>
      </c>
      <c r="AA80" s="83">
        <v>1.5</v>
      </c>
      <c r="AB80" s="83">
        <v>27.05846</v>
      </c>
      <c r="AC80" s="83">
        <v>0.6033608</v>
      </c>
      <c r="AD80" s="83">
        <v>0.37045749999999994</v>
      </c>
      <c r="AE80" s="83">
        <v>0.973819</v>
      </c>
      <c r="AF80" s="83">
        <f t="shared" si="11"/>
        <v>0.48690950000000005</v>
      </c>
      <c r="AG80" s="83">
        <f t="shared" si="12"/>
        <v>28.032279</v>
      </c>
      <c r="AH80" s="83">
        <f t="shared" si="19"/>
        <v>14.0161395</v>
      </c>
    </row>
    <row r="81" spans="3:34" ht="15">
      <c r="C81" s="83" t="s">
        <v>489</v>
      </c>
      <c r="D81" s="83" t="s">
        <v>304</v>
      </c>
      <c r="E81" s="83">
        <v>535524.31</v>
      </c>
      <c r="F81" s="83">
        <v>213984.5</v>
      </c>
      <c r="G81" s="83">
        <v>1.5</v>
      </c>
      <c r="H81" s="83">
        <v>37.2</v>
      </c>
      <c r="I81" s="83">
        <v>30.9176</v>
      </c>
      <c r="J81" s="83">
        <v>23.4061</v>
      </c>
      <c r="K81" s="83">
        <v>32.6904</v>
      </c>
      <c r="L81" s="83">
        <v>16.1475</v>
      </c>
      <c r="M81" s="83">
        <v>27.1207</v>
      </c>
      <c r="N81" s="83">
        <f t="shared" si="13"/>
        <v>32.6904</v>
      </c>
      <c r="O81" s="85">
        <f t="shared" si="14"/>
        <v>2</v>
      </c>
      <c r="P81" s="85">
        <v>20</v>
      </c>
      <c r="Q81" s="85">
        <f t="shared" si="15"/>
        <v>8727.3096</v>
      </c>
      <c r="R81" s="85">
        <v>8848</v>
      </c>
      <c r="S81" s="85">
        <f t="shared" si="16"/>
        <v>1.399009600802423E-32</v>
      </c>
      <c r="T81" s="85">
        <f t="shared" si="17"/>
        <v>1.399009600802423E-30</v>
      </c>
      <c r="W81" s="83" t="str">
        <f t="shared" si="18"/>
        <v>RR</v>
      </c>
      <c r="X81" s="83" t="s">
        <v>304</v>
      </c>
      <c r="Y81" s="83">
        <v>535524.31</v>
      </c>
      <c r="Z81" s="83">
        <v>213984.5</v>
      </c>
      <c r="AA81" s="83">
        <v>1.5</v>
      </c>
      <c r="AB81" s="83">
        <v>27.05846</v>
      </c>
      <c r="AC81" s="83">
        <v>0.5442163999999999</v>
      </c>
      <c r="AD81" s="83">
        <v>0.3788778</v>
      </c>
      <c r="AE81" s="83">
        <v>0.923097</v>
      </c>
      <c r="AF81" s="83">
        <f t="shared" si="11"/>
        <v>0.4615485</v>
      </c>
      <c r="AG81" s="83">
        <f t="shared" si="12"/>
        <v>27.981557</v>
      </c>
      <c r="AH81" s="83">
        <f t="shared" si="19"/>
        <v>13.990778500000001</v>
      </c>
    </row>
    <row r="82" spans="3:34" ht="15">
      <c r="C82" s="83" t="s">
        <v>489</v>
      </c>
      <c r="D82" s="83" t="s">
        <v>306</v>
      </c>
      <c r="E82" s="83">
        <v>535384.19</v>
      </c>
      <c r="F82" s="83">
        <v>214421</v>
      </c>
      <c r="G82" s="83">
        <v>1.5</v>
      </c>
      <c r="H82" s="83">
        <v>37.2</v>
      </c>
      <c r="I82" s="83">
        <v>45.3459</v>
      </c>
      <c r="J82" s="83">
        <v>31.5474</v>
      </c>
      <c r="K82" s="83">
        <v>46.9924</v>
      </c>
      <c r="L82" s="83">
        <v>29.2673</v>
      </c>
      <c r="M82" s="83">
        <v>36.161</v>
      </c>
      <c r="N82" s="83">
        <f t="shared" si="13"/>
        <v>46.9924</v>
      </c>
      <c r="O82" s="85">
        <f t="shared" si="14"/>
        <v>2</v>
      </c>
      <c r="P82" s="85">
        <v>20</v>
      </c>
      <c r="Q82" s="85">
        <f t="shared" si="15"/>
        <v>8713.0076</v>
      </c>
      <c r="R82" s="85">
        <v>8849</v>
      </c>
      <c r="S82" s="85">
        <f t="shared" si="16"/>
        <v>1.3298665172079436E-31</v>
      </c>
      <c r="T82" s="85">
        <f t="shared" si="17"/>
        <v>1.3298665172079435E-29</v>
      </c>
      <c r="W82" s="83" t="str">
        <f t="shared" si="18"/>
        <v>RR</v>
      </c>
      <c r="X82" s="83" t="s">
        <v>306</v>
      </c>
      <c r="Y82" s="83">
        <v>535384.19</v>
      </c>
      <c r="Z82" s="83">
        <v>214421</v>
      </c>
      <c r="AA82" s="83">
        <v>1.5</v>
      </c>
      <c r="AB82" s="83">
        <v>37.201</v>
      </c>
      <c r="AC82" s="83">
        <v>1.1785899999999998</v>
      </c>
      <c r="AD82" s="83">
        <v>0.839027</v>
      </c>
      <c r="AE82" s="83">
        <v>2.017617</v>
      </c>
      <c r="AF82" s="83">
        <f t="shared" si="11"/>
        <v>1.0088085</v>
      </c>
      <c r="AG82" s="83">
        <f t="shared" si="12"/>
        <v>39.218617</v>
      </c>
      <c r="AH82" s="83">
        <f t="shared" si="19"/>
        <v>19.6093085</v>
      </c>
    </row>
    <row r="83" spans="3:34" ht="15">
      <c r="C83" s="83" t="s">
        <v>489</v>
      </c>
      <c r="D83" s="83" t="s">
        <v>307</v>
      </c>
      <c r="E83" s="83">
        <v>535518.12</v>
      </c>
      <c r="F83" s="83">
        <v>214441.09</v>
      </c>
      <c r="G83" s="83">
        <v>1.5</v>
      </c>
      <c r="H83" s="83">
        <v>37.2</v>
      </c>
      <c r="I83" s="83">
        <v>40.1929</v>
      </c>
      <c r="J83" s="83">
        <v>27.4768</v>
      </c>
      <c r="K83" s="83">
        <v>36.7767</v>
      </c>
      <c r="L83" s="83">
        <v>25.2304</v>
      </c>
      <c r="M83" s="83">
        <v>28.1252</v>
      </c>
      <c r="N83" s="83">
        <f t="shared" si="13"/>
        <v>40.1929</v>
      </c>
      <c r="O83" s="85">
        <f t="shared" si="14"/>
        <v>2</v>
      </c>
      <c r="P83" s="85">
        <v>20</v>
      </c>
      <c r="Q83" s="85">
        <f t="shared" si="15"/>
        <v>8719.8071</v>
      </c>
      <c r="R83" s="85">
        <v>8850</v>
      </c>
      <c r="S83" s="85">
        <f t="shared" si="16"/>
        <v>6.458360833525271E-32</v>
      </c>
      <c r="T83" s="85">
        <f t="shared" si="17"/>
        <v>6.45836083352527E-30</v>
      </c>
      <c r="W83" s="83" t="str">
        <f t="shared" si="18"/>
        <v>RR</v>
      </c>
      <c r="X83" s="83" t="s">
        <v>307</v>
      </c>
      <c r="Y83" s="83">
        <v>535518.12</v>
      </c>
      <c r="Z83" s="83">
        <v>214441.09</v>
      </c>
      <c r="AA83" s="83">
        <v>1.5</v>
      </c>
      <c r="AB83" s="83">
        <v>37.201</v>
      </c>
      <c r="AC83" s="83">
        <v>0.862176</v>
      </c>
      <c r="AD83" s="83">
        <v>0.6644211</v>
      </c>
      <c r="AE83" s="83">
        <v>1.526602</v>
      </c>
      <c r="AF83" s="83">
        <f t="shared" si="11"/>
        <v>0.763301</v>
      </c>
      <c r="AG83" s="83">
        <f t="shared" si="12"/>
        <v>38.727602</v>
      </c>
      <c r="AH83" s="83">
        <f t="shared" si="19"/>
        <v>19.363801</v>
      </c>
    </row>
    <row r="84" spans="3:34" ht="15">
      <c r="C84" s="83" t="s">
        <v>489</v>
      </c>
      <c r="D84" s="83" t="s">
        <v>309</v>
      </c>
      <c r="E84" s="83">
        <v>534782.88</v>
      </c>
      <c r="F84" s="83">
        <v>214562.19</v>
      </c>
      <c r="G84" s="83">
        <v>1.5</v>
      </c>
      <c r="H84" s="83">
        <v>37.2</v>
      </c>
      <c r="I84" s="83">
        <v>2019.95</v>
      </c>
      <c r="J84" s="83">
        <v>1462.37</v>
      </c>
      <c r="K84" s="83">
        <v>1784.69</v>
      </c>
      <c r="L84" s="83">
        <v>1611.72</v>
      </c>
      <c r="M84" s="83">
        <v>2003.92</v>
      </c>
      <c r="N84" s="83">
        <f t="shared" si="13"/>
        <v>2019.95</v>
      </c>
      <c r="O84" s="85">
        <f t="shared" si="14"/>
        <v>2</v>
      </c>
      <c r="P84" s="85">
        <v>20</v>
      </c>
      <c r="Q84" s="85">
        <f t="shared" si="15"/>
        <v>6740.05</v>
      </c>
      <c r="R84" s="85">
        <v>8851</v>
      </c>
      <c r="S84" s="85">
        <f t="shared" si="16"/>
        <v>6.743734472053763E-10</v>
      </c>
      <c r="T84" s="85">
        <f t="shared" si="17"/>
        <v>6.743734472053763E-08</v>
      </c>
      <c r="W84" s="83" t="str">
        <f t="shared" si="18"/>
        <v>RR</v>
      </c>
      <c r="X84" s="83" t="s">
        <v>309</v>
      </c>
      <c r="Y84" s="83">
        <v>534782.88</v>
      </c>
      <c r="Z84" s="83">
        <v>214562.19</v>
      </c>
      <c r="AA84" s="83">
        <v>1.5</v>
      </c>
      <c r="AB84" s="83">
        <v>29.66936</v>
      </c>
      <c r="AC84" s="83">
        <v>2.2941589999999996</v>
      </c>
      <c r="AD84" s="83">
        <v>0.5457549999999999</v>
      </c>
      <c r="AE84" s="83">
        <v>2.839921</v>
      </c>
      <c r="AF84" s="83">
        <f t="shared" si="11"/>
        <v>1.4199605</v>
      </c>
      <c r="AG84" s="83">
        <f t="shared" si="12"/>
        <v>32.509281</v>
      </c>
      <c r="AH84" s="83">
        <f t="shared" si="19"/>
        <v>16.2546405</v>
      </c>
    </row>
    <row r="85" spans="3:34" ht="15">
      <c r="C85" s="83" t="s">
        <v>489</v>
      </c>
      <c r="D85" s="83" t="s">
        <v>311</v>
      </c>
      <c r="E85" s="83">
        <v>535670</v>
      </c>
      <c r="F85" s="83">
        <v>214169</v>
      </c>
      <c r="G85" s="83">
        <v>1.5</v>
      </c>
      <c r="H85" s="83">
        <v>37.2</v>
      </c>
      <c r="I85" s="83">
        <v>25.7647</v>
      </c>
      <c r="J85" s="83">
        <v>20.3532</v>
      </c>
      <c r="K85" s="83">
        <v>20.4315</v>
      </c>
      <c r="L85" s="83">
        <v>14.129</v>
      </c>
      <c r="M85" s="83">
        <v>20.0894</v>
      </c>
      <c r="N85" s="83">
        <f t="shared" si="13"/>
        <v>25.7647</v>
      </c>
      <c r="O85" s="85">
        <f t="shared" si="14"/>
        <v>2</v>
      </c>
      <c r="P85" s="85">
        <v>20</v>
      </c>
      <c r="Q85" s="85">
        <f t="shared" si="15"/>
        <v>8734.2353</v>
      </c>
      <c r="R85" s="85">
        <v>8852</v>
      </c>
      <c r="S85" s="85">
        <f t="shared" si="16"/>
        <v>8.527390836888078E-33</v>
      </c>
      <c r="T85" s="85">
        <f t="shared" si="17"/>
        <v>8.527390836888077E-31</v>
      </c>
      <c r="W85" s="83" t="str">
        <f t="shared" si="18"/>
        <v>RR</v>
      </c>
      <c r="X85" s="83" t="s">
        <v>311</v>
      </c>
      <c r="Y85" s="83">
        <v>535670</v>
      </c>
      <c r="Z85" s="83">
        <v>214169</v>
      </c>
      <c r="AA85" s="83">
        <v>1.5</v>
      </c>
      <c r="AB85" s="83">
        <v>37.201</v>
      </c>
      <c r="AC85" s="83">
        <v>0.5209631</v>
      </c>
      <c r="AD85" s="83">
        <v>0.42476139999999996</v>
      </c>
      <c r="AE85" s="83">
        <v>0.9457209999999999</v>
      </c>
      <c r="AF85" s="83">
        <f t="shared" si="11"/>
        <v>0.47286049999999996</v>
      </c>
      <c r="AG85" s="83">
        <f t="shared" si="12"/>
        <v>38.146721</v>
      </c>
      <c r="AH85" s="83">
        <f t="shared" si="19"/>
        <v>19.0733605</v>
      </c>
    </row>
    <row r="86" spans="3:34" ht="15">
      <c r="C86" s="83" t="s">
        <v>489</v>
      </c>
      <c r="D86" s="83" t="s">
        <v>313</v>
      </c>
      <c r="E86" s="83">
        <v>535670</v>
      </c>
      <c r="F86" s="83">
        <v>214169</v>
      </c>
      <c r="G86" s="83">
        <v>1.5</v>
      </c>
      <c r="H86" s="83">
        <v>37.2</v>
      </c>
      <c r="I86" s="83">
        <v>25.7647</v>
      </c>
      <c r="J86" s="83">
        <v>20.3532</v>
      </c>
      <c r="K86" s="83">
        <v>20.4315</v>
      </c>
      <c r="L86" s="83">
        <v>14.129</v>
      </c>
      <c r="M86" s="83">
        <v>20.0894</v>
      </c>
      <c r="N86" s="83">
        <f t="shared" si="13"/>
        <v>25.7647</v>
      </c>
      <c r="O86" s="85">
        <f t="shared" si="14"/>
        <v>2</v>
      </c>
      <c r="P86" s="85">
        <v>20</v>
      </c>
      <c r="Q86" s="85">
        <f t="shared" si="15"/>
        <v>8734.2353</v>
      </c>
      <c r="R86" s="85">
        <v>8853</v>
      </c>
      <c r="S86" s="85">
        <f t="shared" si="16"/>
        <v>1.0024547008783229E-32</v>
      </c>
      <c r="T86" s="85">
        <f t="shared" si="17"/>
        <v>1.0024547008783229E-30</v>
      </c>
      <c r="W86" s="83" t="str">
        <f t="shared" si="18"/>
        <v>RR</v>
      </c>
      <c r="X86" s="83" t="s">
        <v>313</v>
      </c>
      <c r="Y86" s="83">
        <v>535670</v>
      </c>
      <c r="Z86" s="83">
        <v>214169</v>
      </c>
      <c r="AA86" s="83">
        <v>1.5</v>
      </c>
      <c r="AB86" s="83">
        <v>37.201</v>
      </c>
      <c r="AC86" s="83">
        <v>0.5209631</v>
      </c>
      <c r="AD86" s="83">
        <v>0.42476139999999996</v>
      </c>
      <c r="AE86" s="83">
        <v>0.9457209999999999</v>
      </c>
      <c r="AF86" s="83">
        <f t="shared" si="11"/>
        <v>0.47286049999999996</v>
      </c>
      <c r="AG86" s="83">
        <f t="shared" si="12"/>
        <v>38.146721</v>
      </c>
      <c r="AH86" s="83">
        <f t="shared" si="19"/>
        <v>19.0733605</v>
      </c>
    </row>
    <row r="87" spans="3:34" ht="15">
      <c r="C87" s="83" t="s">
        <v>489</v>
      </c>
      <c r="D87" s="83" t="s">
        <v>315</v>
      </c>
      <c r="E87" s="83">
        <v>535520.38</v>
      </c>
      <c r="F87" s="83">
        <v>214477.55</v>
      </c>
      <c r="G87" s="83">
        <v>1.5</v>
      </c>
      <c r="H87" s="83">
        <v>37.2</v>
      </c>
      <c r="I87" s="83">
        <v>41.2235</v>
      </c>
      <c r="J87" s="83">
        <v>27.4768</v>
      </c>
      <c r="K87" s="83">
        <v>38.8198</v>
      </c>
      <c r="L87" s="83">
        <v>25.2304</v>
      </c>
      <c r="M87" s="83">
        <v>31.1386</v>
      </c>
      <c r="N87" s="83">
        <f t="shared" si="13"/>
        <v>41.2235</v>
      </c>
      <c r="O87" s="85">
        <f t="shared" si="14"/>
        <v>2</v>
      </c>
      <c r="P87" s="85">
        <v>20</v>
      </c>
      <c r="Q87" s="85">
        <f t="shared" si="15"/>
        <v>8718.7765</v>
      </c>
      <c r="R87" s="85">
        <v>8854</v>
      </c>
      <c r="S87" s="85">
        <f t="shared" si="16"/>
        <v>1.316419485220416E-31</v>
      </c>
      <c r="T87" s="85">
        <f t="shared" si="17"/>
        <v>1.3164194852204161E-29</v>
      </c>
      <c r="W87" s="83" t="str">
        <f t="shared" si="18"/>
        <v>RR</v>
      </c>
      <c r="X87" s="83" t="s">
        <v>315</v>
      </c>
      <c r="Y87" s="83">
        <v>535520.38</v>
      </c>
      <c r="Z87" s="83">
        <v>214477.55</v>
      </c>
      <c r="AA87" s="83">
        <v>1.5</v>
      </c>
      <c r="AB87" s="83">
        <v>37.201</v>
      </c>
      <c r="AC87" s="83">
        <v>0.8964899999999999</v>
      </c>
      <c r="AD87" s="83">
        <v>0.6845901999999999</v>
      </c>
      <c r="AE87" s="83">
        <v>1.581076</v>
      </c>
      <c r="AF87" s="83">
        <f t="shared" si="11"/>
        <v>0.790538</v>
      </c>
      <c r="AG87" s="83">
        <f t="shared" si="12"/>
        <v>38.782076</v>
      </c>
      <c r="AH87" s="83">
        <f t="shared" si="19"/>
        <v>19.391038</v>
      </c>
    </row>
    <row r="88" spans="3:34" ht="15">
      <c r="C88" s="83" t="s">
        <v>489</v>
      </c>
      <c r="D88" s="83" t="s">
        <v>317</v>
      </c>
      <c r="E88" s="83">
        <v>535520.38</v>
      </c>
      <c r="F88" s="83">
        <v>214477.55</v>
      </c>
      <c r="G88" s="83">
        <v>1.5</v>
      </c>
      <c r="H88" s="83">
        <v>37.2</v>
      </c>
      <c r="I88" s="83">
        <v>41.2235</v>
      </c>
      <c r="J88" s="83">
        <v>27.4768</v>
      </c>
      <c r="K88" s="83">
        <v>38.8198</v>
      </c>
      <c r="L88" s="83">
        <v>25.2304</v>
      </c>
      <c r="M88" s="83">
        <v>31.1386</v>
      </c>
      <c r="N88" s="83">
        <f t="shared" si="13"/>
        <v>41.2235</v>
      </c>
      <c r="O88" s="85">
        <f t="shared" si="14"/>
        <v>2</v>
      </c>
      <c r="P88" s="85">
        <v>20</v>
      </c>
      <c r="Q88" s="85">
        <f t="shared" si="15"/>
        <v>8718.7765</v>
      </c>
      <c r="R88" s="85">
        <v>8855</v>
      </c>
      <c r="S88" s="85">
        <f t="shared" si="16"/>
        <v>1.5121369995225352E-31</v>
      </c>
      <c r="T88" s="85">
        <f t="shared" si="17"/>
        <v>1.5121369995225353E-29</v>
      </c>
      <c r="W88" s="83" t="str">
        <f t="shared" si="18"/>
        <v>RR</v>
      </c>
      <c r="X88" s="83" t="s">
        <v>317</v>
      </c>
      <c r="Y88" s="83">
        <v>535520.38</v>
      </c>
      <c r="Z88" s="83">
        <v>214477.55</v>
      </c>
      <c r="AA88" s="83">
        <v>1.5</v>
      </c>
      <c r="AB88" s="83">
        <v>37.201</v>
      </c>
      <c r="AC88" s="83">
        <v>0.8964899999999999</v>
      </c>
      <c r="AD88" s="83">
        <v>0.6845901999999999</v>
      </c>
      <c r="AE88" s="83">
        <v>1.581076</v>
      </c>
      <c r="AF88" s="83">
        <f t="shared" si="11"/>
        <v>0.790538</v>
      </c>
      <c r="AG88" s="83">
        <f t="shared" si="12"/>
        <v>38.782076</v>
      </c>
      <c r="AH88" s="83">
        <f t="shared" si="19"/>
        <v>19.391038</v>
      </c>
    </row>
    <row r="89" spans="3:34" ht="15">
      <c r="C89" s="83" t="s">
        <v>489</v>
      </c>
      <c r="D89" s="83" t="s">
        <v>319</v>
      </c>
      <c r="E89" s="83">
        <v>535639</v>
      </c>
      <c r="F89" s="83">
        <v>214110</v>
      </c>
      <c r="G89" s="83">
        <v>1.5</v>
      </c>
      <c r="H89" s="83">
        <v>37.2</v>
      </c>
      <c r="I89" s="83">
        <v>28.8565</v>
      </c>
      <c r="J89" s="83">
        <v>24.4238</v>
      </c>
      <c r="K89" s="83">
        <v>22.4746</v>
      </c>
      <c r="L89" s="83">
        <v>15.1382</v>
      </c>
      <c r="M89" s="83">
        <v>22.0984</v>
      </c>
      <c r="N89" s="83">
        <f t="shared" si="13"/>
        <v>28.8565</v>
      </c>
      <c r="O89" s="85">
        <f t="shared" si="14"/>
        <v>2</v>
      </c>
      <c r="P89" s="85">
        <v>20</v>
      </c>
      <c r="Q89" s="85">
        <f t="shared" si="15"/>
        <v>8731.1435</v>
      </c>
      <c r="R89" s="85">
        <v>8856</v>
      </c>
      <c r="S89" s="85">
        <f t="shared" si="16"/>
        <v>2.582649577254459E-32</v>
      </c>
      <c r="T89" s="85">
        <f t="shared" si="17"/>
        <v>2.5826495772544588E-30</v>
      </c>
      <c r="W89" s="83" t="str">
        <f t="shared" si="18"/>
        <v>RR</v>
      </c>
      <c r="X89" s="83" t="s">
        <v>319</v>
      </c>
      <c r="Y89" s="83">
        <v>535639</v>
      </c>
      <c r="Z89" s="83">
        <v>214110</v>
      </c>
      <c r="AA89" s="83">
        <v>1.5</v>
      </c>
      <c r="AB89" s="83">
        <v>37.201</v>
      </c>
      <c r="AC89" s="83">
        <v>0.5268158</v>
      </c>
      <c r="AD89" s="83">
        <v>0.4086621</v>
      </c>
      <c r="AE89" s="83">
        <v>0.9354729999999999</v>
      </c>
      <c r="AF89" s="83">
        <f aca="true" t="shared" si="20" ref="AF89:AF120">AE89/200*100</f>
        <v>0.46773649999999994</v>
      </c>
      <c r="AG89" s="83">
        <f aca="true" t="shared" si="21" ref="AG89:AG120">AE89+AB89</f>
        <v>38.136473</v>
      </c>
      <c r="AH89" s="83">
        <f t="shared" si="19"/>
        <v>19.0682365</v>
      </c>
    </row>
    <row r="90" spans="3:34" ht="15">
      <c r="C90" s="83" t="s">
        <v>489</v>
      </c>
      <c r="D90" s="83" t="s">
        <v>321</v>
      </c>
      <c r="E90" s="83">
        <v>535639</v>
      </c>
      <c r="F90" s="83">
        <v>214110</v>
      </c>
      <c r="G90" s="83">
        <v>1.5</v>
      </c>
      <c r="H90" s="83">
        <v>37.2</v>
      </c>
      <c r="I90" s="83">
        <v>28.8565</v>
      </c>
      <c r="J90" s="83">
        <v>24.4238</v>
      </c>
      <c r="K90" s="83">
        <v>22.4746</v>
      </c>
      <c r="L90" s="83">
        <v>15.1382</v>
      </c>
      <c r="M90" s="83">
        <v>22.0984</v>
      </c>
      <c r="N90" s="83">
        <f t="shared" si="13"/>
        <v>28.8565</v>
      </c>
      <c r="O90" s="85">
        <f t="shared" si="14"/>
        <v>2</v>
      </c>
      <c r="P90" s="85">
        <v>20</v>
      </c>
      <c r="Q90" s="85">
        <f t="shared" si="15"/>
        <v>8731.1435</v>
      </c>
      <c r="R90" s="85">
        <v>8857</v>
      </c>
      <c r="S90" s="85">
        <f t="shared" si="16"/>
        <v>3.0063235558088766E-32</v>
      </c>
      <c r="T90" s="85">
        <f t="shared" si="17"/>
        <v>3.0063235558088765E-30</v>
      </c>
      <c r="W90" s="83" t="str">
        <f t="shared" si="18"/>
        <v>RR</v>
      </c>
      <c r="X90" s="83" t="s">
        <v>321</v>
      </c>
      <c r="Y90" s="83">
        <v>535639</v>
      </c>
      <c r="Z90" s="83">
        <v>214110</v>
      </c>
      <c r="AA90" s="83">
        <v>1.5</v>
      </c>
      <c r="AB90" s="83">
        <v>37.201</v>
      </c>
      <c r="AC90" s="83">
        <v>0.5268158</v>
      </c>
      <c r="AD90" s="83">
        <v>0.4086621</v>
      </c>
      <c r="AE90" s="83">
        <v>0.9354729999999999</v>
      </c>
      <c r="AF90" s="83">
        <f t="shared" si="20"/>
        <v>0.46773649999999994</v>
      </c>
      <c r="AG90" s="83">
        <f t="shared" si="21"/>
        <v>38.136473</v>
      </c>
      <c r="AH90" s="83">
        <f t="shared" si="19"/>
        <v>19.0682365</v>
      </c>
    </row>
    <row r="91" spans="3:34" ht="15">
      <c r="C91" s="83" t="s">
        <v>489</v>
      </c>
      <c r="D91" s="83" t="s">
        <v>323</v>
      </c>
      <c r="E91" s="83">
        <v>535648</v>
      </c>
      <c r="F91" s="83">
        <v>214142</v>
      </c>
      <c r="G91" s="83">
        <v>1.5</v>
      </c>
      <c r="H91" s="83">
        <v>37.2</v>
      </c>
      <c r="I91" s="83">
        <v>25.7647</v>
      </c>
      <c r="J91" s="83">
        <v>22.3885</v>
      </c>
      <c r="K91" s="83">
        <v>21.4531</v>
      </c>
      <c r="L91" s="83">
        <v>14.129</v>
      </c>
      <c r="M91" s="83">
        <v>19.085</v>
      </c>
      <c r="N91" s="83">
        <f t="shared" si="13"/>
        <v>25.7647</v>
      </c>
      <c r="O91" s="85">
        <f t="shared" si="14"/>
        <v>2</v>
      </c>
      <c r="P91" s="85">
        <v>20</v>
      </c>
      <c r="Q91" s="85">
        <f t="shared" si="15"/>
        <v>8734.2353</v>
      </c>
      <c r="R91" s="85">
        <v>8858</v>
      </c>
      <c r="S91" s="85">
        <f t="shared" si="16"/>
        <v>2.2022609032842983E-32</v>
      </c>
      <c r="T91" s="85">
        <f t="shared" si="17"/>
        <v>2.2022609032842984E-30</v>
      </c>
      <c r="W91" s="83" t="str">
        <f t="shared" si="18"/>
        <v>RR</v>
      </c>
      <c r="X91" s="83" t="s">
        <v>323</v>
      </c>
      <c r="Y91" s="83">
        <v>535648</v>
      </c>
      <c r="Z91" s="83">
        <v>214142</v>
      </c>
      <c r="AA91" s="83">
        <v>1.5</v>
      </c>
      <c r="AB91" s="83">
        <v>37.201</v>
      </c>
      <c r="AC91" s="83">
        <v>0.5305209</v>
      </c>
      <c r="AD91" s="83">
        <v>0.4219712</v>
      </c>
      <c r="AE91" s="83">
        <v>0.95249</v>
      </c>
      <c r="AF91" s="83">
        <f t="shared" si="20"/>
        <v>0.476245</v>
      </c>
      <c r="AG91" s="83">
        <f t="shared" si="21"/>
        <v>38.15349</v>
      </c>
      <c r="AH91" s="83">
        <f t="shared" si="19"/>
        <v>19.076745</v>
      </c>
    </row>
    <row r="92" spans="3:34" ht="15">
      <c r="C92" s="83" t="s">
        <v>489</v>
      </c>
      <c r="D92" s="83" t="s">
        <v>325</v>
      </c>
      <c r="E92" s="83">
        <v>535639</v>
      </c>
      <c r="F92" s="83">
        <v>214110</v>
      </c>
      <c r="G92" s="83">
        <v>1.5</v>
      </c>
      <c r="H92" s="83">
        <v>37.2</v>
      </c>
      <c r="I92" s="83">
        <v>28.8565</v>
      </c>
      <c r="J92" s="83">
        <v>24.4238</v>
      </c>
      <c r="K92" s="83">
        <v>22.4746</v>
      </c>
      <c r="L92" s="83">
        <v>15.1382</v>
      </c>
      <c r="M92" s="83">
        <v>22.0984</v>
      </c>
      <c r="N92" s="83">
        <f t="shared" si="13"/>
        <v>28.8565</v>
      </c>
      <c r="O92" s="85">
        <f t="shared" si="14"/>
        <v>2</v>
      </c>
      <c r="P92" s="85">
        <v>20</v>
      </c>
      <c r="Q92" s="85">
        <f t="shared" si="15"/>
        <v>8731.1435</v>
      </c>
      <c r="R92" s="85">
        <v>8859</v>
      </c>
      <c r="S92" s="85">
        <f t="shared" si="16"/>
        <v>4.057676811586629E-32</v>
      </c>
      <c r="T92" s="85">
        <f t="shared" si="17"/>
        <v>4.057676811586629E-30</v>
      </c>
      <c r="W92" s="83" t="str">
        <f t="shared" si="18"/>
        <v>RR</v>
      </c>
      <c r="X92" s="83" t="s">
        <v>325</v>
      </c>
      <c r="Y92" s="83">
        <v>535639</v>
      </c>
      <c r="Z92" s="83">
        <v>214110</v>
      </c>
      <c r="AA92" s="83">
        <v>1.5</v>
      </c>
      <c r="AB92" s="83">
        <v>37.201</v>
      </c>
      <c r="AC92" s="83">
        <v>0.5268158</v>
      </c>
      <c r="AD92" s="83">
        <v>0.4086621</v>
      </c>
      <c r="AE92" s="83">
        <v>0.9354729999999999</v>
      </c>
      <c r="AF92" s="83">
        <f t="shared" si="20"/>
        <v>0.46773649999999994</v>
      </c>
      <c r="AG92" s="83">
        <f t="shared" si="21"/>
        <v>38.136473</v>
      </c>
      <c r="AH92" s="83">
        <f t="shared" si="19"/>
        <v>19.0682365</v>
      </c>
    </row>
    <row r="93" spans="3:34" ht="15">
      <c r="C93" s="83" t="s">
        <v>489</v>
      </c>
      <c r="D93" s="83" t="s">
        <v>327</v>
      </c>
      <c r="E93" s="83">
        <v>535648</v>
      </c>
      <c r="F93" s="83">
        <v>214142</v>
      </c>
      <c r="G93" s="83">
        <v>1.5</v>
      </c>
      <c r="H93" s="83">
        <v>37.2</v>
      </c>
      <c r="I93" s="83">
        <v>25.7647</v>
      </c>
      <c r="J93" s="83">
        <v>22.3885</v>
      </c>
      <c r="K93" s="83">
        <v>21.4531</v>
      </c>
      <c r="L93" s="83">
        <v>14.129</v>
      </c>
      <c r="M93" s="83">
        <v>19.085</v>
      </c>
      <c r="N93" s="83">
        <f t="shared" si="13"/>
        <v>25.7647</v>
      </c>
      <c r="O93" s="85">
        <f t="shared" si="14"/>
        <v>2</v>
      </c>
      <c r="P93" s="85">
        <v>20</v>
      </c>
      <c r="Q93" s="85">
        <f t="shared" si="15"/>
        <v>8734.2353</v>
      </c>
      <c r="R93" s="85">
        <v>8860</v>
      </c>
      <c r="S93" s="85">
        <f t="shared" si="16"/>
        <v>2.9880594776973207E-32</v>
      </c>
      <c r="T93" s="85">
        <f t="shared" si="17"/>
        <v>2.9880594776973207E-30</v>
      </c>
      <c r="W93" s="83" t="str">
        <f t="shared" si="18"/>
        <v>RR</v>
      </c>
      <c r="X93" s="83" t="s">
        <v>327</v>
      </c>
      <c r="Y93" s="83">
        <v>535648</v>
      </c>
      <c r="Z93" s="83">
        <v>214142</v>
      </c>
      <c r="AA93" s="83">
        <v>1.5</v>
      </c>
      <c r="AB93" s="83">
        <v>37.201</v>
      </c>
      <c r="AC93" s="83">
        <v>0.5305209</v>
      </c>
      <c r="AD93" s="83">
        <v>0.4219712</v>
      </c>
      <c r="AE93" s="83">
        <v>0.95249</v>
      </c>
      <c r="AF93" s="83">
        <f t="shared" si="20"/>
        <v>0.476245</v>
      </c>
      <c r="AG93" s="83">
        <f t="shared" si="21"/>
        <v>38.15349</v>
      </c>
      <c r="AH93" s="83">
        <f t="shared" si="19"/>
        <v>19.076745</v>
      </c>
    </row>
    <row r="94" spans="3:34" ht="15">
      <c r="C94" s="83" t="s">
        <v>489</v>
      </c>
      <c r="D94" s="83" t="s">
        <v>329</v>
      </c>
      <c r="E94" s="83">
        <v>535639</v>
      </c>
      <c r="F94" s="83">
        <v>214110</v>
      </c>
      <c r="G94" s="83">
        <v>1.5</v>
      </c>
      <c r="H94" s="83">
        <v>37.2</v>
      </c>
      <c r="I94" s="83">
        <v>28.8565</v>
      </c>
      <c r="J94" s="83">
        <v>24.4238</v>
      </c>
      <c r="K94" s="83">
        <v>22.4746</v>
      </c>
      <c r="L94" s="83">
        <v>15.1382</v>
      </c>
      <c r="M94" s="83">
        <v>22.0984</v>
      </c>
      <c r="N94" s="83">
        <f t="shared" si="13"/>
        <v>28.8565</v>
      </c>
      <c r="O94" s="85">
        <f t="shared" si="14"/>
        <v>2</v>
      </c>
      <c r="P94" s="85">
        <v>20</v>
      </c>
      <c r="Q94" s="85">
        <f t="shared" si="15"/>
        <v>8731.1435</v>
      </c>
      <c r="R94" s="85">
        <v>8861</v>
      </c>
      <c r="S94" s="85">
        <f t="shared" si="16"/>
        <v>5.449004715781539E-32</v>
      </c>
      <c r="T94" s="85">
        <f t="shared" si="17"/>
        <v>5.4490047157815395E-30</v>
      </c>
      <c r="W94" s="83" t="str">
        <f t="shared" si="18"/>
        <v>RR</v>
      </c>
      <c r="X94" s="83" t="s">
        <v>329</v>
      </c>
      <c r="Y94" s="83">
        <v>535639</v>
      </c>
      <c r="Z94" s="83">
        <v>214110</v>
      </c>
      <c r="AA94" s="83">
        <v>1.5</v>
      </c>
      <c r="AB94" s="83">
        <v>37.201</v>
      </c>
      <c r="AC94" s="83">
        <v>0.5268158</v>
      </c>
      <c r="AD94" s="83">
        <v>0.4086621</v>
      </c>
      <c r="AE94" s="83">
        <v>0.9354729999999999</v>
      </c>
      <c r="AF94" s="83">
        <f t="shared" si="20"/>
        <v>0.46773649999999994</v>
      </c>
      <c r="AG94" s="83">
        <f t="shared" si="21"/>
        <v>38.136473</v>
      </c>
      <c r="AH94" s="83">
        <f t="shared" si="19"/>
        <v>19.0682365</v>
      </c>
    </row>
    <row r="95" spans="3:34" ht="15">
      <c r="C95" s="83" t="s">
        <v>489</v>
      </c>
      <c r="D95" s="83" t="s">
        <v>331</v>
      </c>
      <c r="E95" s="83">
        <v>535648</v>
      </c>
      <c r="F95" s="83">
        <v>214142</v>
      </c>
      <c r="G95" s="83">
        <v>1.5</v>
      </c>
      <c r="H95" s="83">
        <v>37.2</v>
      </c>
      <c r="I95" s="83">
        <v>25.7647</v>
      </c>
      <c r="J95" s="83">
        <v>22.3885</v>
      </c>
      <c r="K95" s="83">
        <v>21.4531</v>
      </c>
      <c r="L95" s="83">
        <v>14.129</v>
      </c>
      <c r="M95" s="83">
        <v>19.085</v>
      </c>
      <c r="N95" s="83">
        <f t="shared" si="13"/>
        <v>25.7647</v>
      </c>
      <c r="O95" s="85">
        <f t="shared" si="14"/>
        <v>2</v>
      </c>
      <c r="P95" s="85">
        <v>20</v>
      </c>
      <c r="Q95" s="85">
        <f t="shared" si="15"/>
        <v>8734.2353</v>
      </c>
      <c r="R95" s="85">
        <v>8862</v>
      </c>
      <c r="S95" s="85">
        <f t="shared" si="16"/>
        <v>4.0330316764709794E-32</v>
      </c>
      <c r="T95" s="85">
        <f t="shared" si="17"/>
        <v>4.03303167647098E-30</v>
      </c>
      <c r="W95" s="83" t="str">
        <f t="shared" si="18"/>
        <v>RR</v>
      </c>
      <c r="X95" s="83" t="s">
        <v>331</v>
      </c>
      <c r="Y95" s="83">
        <v>535648</v>
      </c>
      <c r="Z95" s="83">
        <v>214142</v>
      </c>
      <c r="AA95" s="83">
        <v>1.5</v>
      </c>
      <c r="AB95" s="83">
        <v>37.201</v>
      </c>
      <c r="AC95" s="83">
        <v>0.5305209</v>
      </c>
      <c r="AD95" s="83">
        <v>0.4219712</v>
      </c>
      <c r="AE95" s="83">
        <v>0.95249</v>
      </c>
      <c r="AF95" s="83">
        <f t="shared" si="20"/>
        <v>0.476245</v>
      </c>
      <c r="AG95" s="83">
        <f t="shared" si="21"/>
        <v>38.15349</v>
      </c>
      <c r="AH95" s="83">
        <f t="shared" si="19"/>
        <v>19.076745</v>
      </c>
    </row>
    <row r="96" spans="3:34" ht="15">
      <c r="C96" s="83" t="s">
        <v>489</v>
      </c>
      <c r="D96" s="83" t="s">
        <v>333</v>
      </c>
      <c r="E96" s="83">
        <v>535456.12</v>
      </c>
      <c r="F96" s="83">
        <v>213961.72</v>
      </c>
      <c r="G96" s="83">
        <v>1.5</v>
      </c>
      <c r="H96" s="83">
        <v>37.2</v>
      </c>
      <c r="I96" s="83">
        <v>35.04</v>
      </c>
      <c r="J96" s="83">
        <v>29.5121</v>
      </c>
      <c r="K96" s="83">
        <v>33.712</v>
      </c>
      <c r="L96" s="83">
        <v>21.1935</v>
      </c>
      <c r="M96" s="83">
        <v>26.1163</v>
      </c>
      <c r="N96" s="83">
        <f t="shared" si="13"/>
        <v>35.04</v>
      </c>
      <c r="O96" s="85">
        <f t="shared" si="14"/>
        <v>2</v>
      </c>
      <c r="P96" s="85">
        <v>20</v>
      </c>
      <c r="Q96" s="85">
        <f t="shared" si="15"/>
        <v>8724.96</v>
      </c>
      <c r="R96" s="85">
        <v>8863</v>
      </c>
      <c r="S96" s="85">
        <f t="shared" si="16"/>
        <v>1.964599283598296E-31</v>
      </c>
      <c r="T96" s="85">
        <f t="shared" si="17"/>
        <v>1.964599283598296E-29</v>
      </c>
      <c r="W96" s="83" t="str">
        <f t="shared" si="18"/>
        <v>RR</v>
      </c>
      <c r="X96" s="83" t="s">
        <v>333</v>
      </c>
      <c r="Y96" s="83">
        <v>535456.12</v>
      </c>
      <c r="Z96" s="83">
        <v>213961.72</v>
      </c>
      <c r="AA96" s="83">
        <v>1.5</v>
      </c>
      <c r="AB96" s="83">
        <v>27.05846</v>
      </c>
      <c r="AC96" s="83">
        <v>0.5703606999999999</v>
      </c>
      <c r="AD96" s="83">
        <v>0.38896269999999994</v>
      </c>
      <c r="AE96" s="83">
        <v>0.9593219999999999</v>
      </c>
      <c r="AF96" s="83">
        <f t="shared" si="20"/>
        <v>0.479661</v>
      </c>
      <c r="AG96" s="83">
        <f t="shared" si="21"/>
        <v>28.017782</v>
      </c>
      <c r="AH96" s="83">
        <f t="shared" si="19"/>
        <v>14.008891000000002</v>
      </c>
    </row>
    <row r="97" spans="3:34" ht="15">
      <c r="C97" s="83" t="s">
        <v>489</v>
      </c>
      <c r="D97" s="83" t="s">
        <v>335</v>
      </c>
      <c r="E97" s="83">
        <v>535639</v>
      </c>
      <c r="F97" s="83">
        <v>214110</v>
      </c>
      <c r="G97" s="83">
        <v>1.5</v>
      </c>
      <c r="H97" s="83">
        <v>37.2</v>
      </c>
      <c r="I97" s="83">
        <v>28.8565</v>
      </c>
      <c r="J97" s="83">
        <v>24.4238</v>
      </c>
      <c r="K97" s="83">
        <v>22.4746</v>
      </c>
      <c r="L97" s="83">
        <v>15.1382</v>
      </c>
      <c r="M97" s="83">
        <v>22.0984</v>
      </c>
      <c r="N97" s="83">
        <f t="shared" si="13"/>
        <v>28.8565</v>
      </c>
      <c r="O97" s="85">
        <f t="shared" si="14"/>
        <v>2</v>
      </c>
      <c r="P97" s="85">
        <v>20</v>
      </c>
      <c r="Q97" s="85">
        <f t="shared" si="15"/>
        <v>8731.1435</v>
      </c>
      <c r="R97" s="85">
        <v>8864</v>
      </c>
      <c r="S97" s="85">
        <f t="shared" si="16"/>
        <v>8.40243675132171E-32</v>
      </c>
      <c r="T97" s="85">
        <f t="shared" si="17"/>
        <v>8.40243675132171E-30</v>
      </c>
      <c r="W97" s="83" t="str">
        <f t="shared" si="18"/>
        <v>RR</v>
      </c>
      <c r="X97" s="83" t="s">
        <v>335</v>
      </c>
      <c r="Y97" s="83">
        <v>535639</v>
      </c>
      <c r="Z97" s="83">
        <v>214110</v>
      </c>
      <c r="AA97" s="83">
        <v>1.5</v>
      </c>
      <c r="AB97" s="83">
        <v>37.201</v>
      </c>
      <c r="AC97" s="83">
        <v>0.5268158</v>
      </c>
      <c r="AD97" s="83">
        <v>0.4086621</v>
      </c>
      <c r="AE97" s="83">
        <v>0.9354729999999999</v>
      </c>
      <c r="AF97" s="83">
        <f t="shared" si="20"/>
        <v>0.46773649999999994</v>
      </c>
      <c r="AG97" s="83">
        <f t="shared" si="21"/>
        <v>38.136473</v>
      </c>
      <c r="AH97" s="83">
        <f t="shared" si="19"/>
        <v>19.0682365</v>
      </c>
    </row>
    <row r="98" spans="3:34" ht="15">
      <c r="C98" s="83" t="s">
        <v>489</v>
      </c>
      <c r="D98" s="83" t="s">
        <v>337</v>
      </c>
      <c r="E98" s="83">
        <v>535639</v>
      </c>
      <c r="F98" s="83">
        <v>214110</v>
      </c>
      <c r="G98" s="83">
        <v>1.5</v>
      </c>
      <c r="H98" s="83">
        <v>37.2</v>
      </c>
      <c r="I98" s="83">
        <v>28.8565</v>
      </c>
      <c r="J98" s="83">
        <v>24.4238</v>
      </c>
      <c r="K98" s="83">
        <v>22.4746</v>
      </c>
      <c r="L98" s="83">
        <v>15.1382</v>
      </c>
      <c r="M98" s="83">
        <v>22.0984</v>
      </c>
      <c r="N98" s="83">
        <f t="shared" si="13"/>
        <v>28.8565</v>
      </c>
      <c r="O98" s="85">
        <f t="shared" si="14"/>
        <v>2</v>
      </c>
      <c r="P98" s="85">
        <v>20</v>
      </c>
      <c r="Q98" s="85">
        <f t="shared" si="15"/>
        <v>8731.1435</v>
      </c>
      <c r="R98" s="85">
        <v>8865</v>
      </c>
      <c r="S98" s="85">
        <f t="shared" si="16"/>
        <v>9.684481963311277E-32</v>
      </c>
      <c r="T98" s="85">
        <f t="shared" si="17"/>
        <v>9.684481963311277E-30</v>
      </c>
      <c r="W98" s="83" t="str">
        <f t="shared" si="18"/>
        <v>RR</v>
      </c>
      <c r="X98" s="83" t="s">
        <v>337</v>
      </c>
      <c r="Y98" s="83">
        <v>535639</v>
      </c>
      <c r="Z98" s="83">
        <v>214110</v>
      </c>
      <c r="AA98" s="83">
        <v>1.5</v>
      </c>
      <c r="AB98" s="83">
        <v>37.201</v>
      </c>
      <c r="AC98" s="83">
        <v>0.5268158</v>
      </c>
      <c r="AD98" s="83">
        <v>0.4086621</v>
      </c>
      <c r="AE98" s="83">
        <v>0.9354729999999999</v>
      </c>
      <c r="AF98" s="83">
        <f t="shared" si="20"/>
        <v>0.46773649999999994</v>
      </c>
      <c r="AG98" s="83">
        <f t="shared" si="21"/>
        <v>38.136473</v>
      </c>
      <c r="AH98" s="83">
        <f t="shared" si="19"/>
        <v>19.0682365</v>
      </c>
    </row>
    <row r="99" spans="3:34" ht="15">
      <c r="C99" s="83" t="s">
        <v>489</v>
      </c>
      <c r="D99" s="83" t="s">
        <v>339</v>
      </c>
      <c r="E99" s="83">
        <v>535648</v>
      </c>
      <c r="F99" s="83">
        <v>214142</v>
      </c>
      <c r="G99" s="83">
        <v>1.5</v>
      </c>
      <c r="H99" s="83">
        <v>37.2</v>
      </c>
      <c r="I99" s="83">
        <v>25.7647</v>
      </c>
      <c r="J99" s="83">
        <v>22.3885</v>
      </c>
      <c r="K99" s="83">
        <v>21.4531</v>
      </c>
      <c r="L99" s="83">
        <v>14.129</v>
      </c>
      <c r="M99" s="83">
        <v>19.085</v>
      </c>
      <c r="N99" s="83">
        <f t="shared" si="13"/>
        <v>25.7647</v>
      </c>
      <c r="O99" s="85">
        <f t="shared" si="14"/>
        <v>2</v>
      </c>
      <c r="P99" s="85">
        <v>20</v>
      </c>
      <c r="Q99" s="85">
        <f t="shared" si="15"/>
        <v>8734.2353</v>
      </c>
      <c r="R99" s="85">
        <v>8866</v>
      </c>
      <c r="S99" s="85">
        <f t="shared" si="16"/>
        <v>7.237402588301706E-32</v>
      </c>
      <c r="T99" s="85">
        <f t="shared" si="17"/>
        <v>7.237402588301706E-30</v>
      </c>
      <c r="W99" s="83" t="str">
        <f t="shared" si="18"/>
        <v>RR</v>
      </c>
      <c r="X99" s="83" t="s">
        <v>339</v>
      </c>
      <c r="Y99" s="83">
        <v>535648</v>
      </c>
      <c r="Z99" s="83">
        <v>214142</v>
      </c>
      <c r="AA99" s="83">
        <v>1.5</v>
      </c>
      <c r="AB99" s="83">
        <v>37.201</v>
      </c>
      <c r="AC99" s="83">
        <v>0.5305209</v>
      </c>
      <c r="AD99" s="83">
        <v>0.4219712</v>
      </c>
      <c r="AE99" s="83">
        <v>0.95249</v>
      </c>
      <c r="AF99" s="83">
        <f t="shared" si="20"/>
        <v>0.476245</v>
      </c>
      <c r="AG99" s="83">
        <f t="shared" si="21"/>
        <v>38.15349</v>
      </c>
      <c r="AH99" s="83">
        <f t="shared" si="19"/>
        <v>19.076745</v>
      </c>
    </row>
    <row r="100" spans="3:34" ht="15">
      <c r="C100" s="83" t="s">
        <v>489</v>
      </c>
      <c r="D100" s="83" t="s">
        <v>341</v>
      </c>
      <c r="E100" s="83">
        <v>535639</v>
      </c>
      <c r="F100" s="83">
        <v>214110</v>
      </c>
      <c r="G100" s="83">
        <v>1.5</v>
      </c>
      <c r="H100" s="83">
        <v>37.2</v>
      </c>
      <c r="I100" s="83">
        <v>28.8565</v>
      </c>
      <c r="J100" s="83">
        <v>24.4238</v>
      </c>
      <c r="K100" s="83">
        <v>22.4746</v>
      </c>
      <c r="L100" s="83">
        <v>15.1382</v>
      </c>
      <c r="M100" s="83">
        <v>22.0984</v>
      </c>
      <c r="N100" s="83">
        <f t="shared" si="13"/>
        <v>28.8565</v>
      </c>
      <c r="O100" s="85">
        <f t="shared" si="14"/>
        <v>2</v>
      </c>
      <c r="P100" s="85">
        <v>20</v>
      </c>
      <c r="Q100" s="85">
        <f t="shared" si="15"/>
        <v>8731.1435</v>
      </c>
      <c r="R100" s="85">
        <v>8867</v>
      </c>
      <c r="S100" s="85">
        <f t="shared" si="16"/>
        <v>1.2821245073773782E-31</v>
      </c>
      <c r="T100" s="85">
        <f t="shared" si="17"/>
        <v>1.2821245073773781E-29</v>
      </c>
      <c r="W100" s="83" t="str">
        <f t="shared" si="18"/>
        <v>RR</v>
      </c>
      <c r="X100" s="83" t="s">
        <v>341</v>
      </c>
      <c r="Y100" s="83">
        <v>535639</v>
      </c>
      <c r="Z100" s="83">
        <v>214110</v>
      </c>
      <c r="AA100" s="83">
        <v>1.5</v>
      </c>
      <c r="AB100" s="83">
        <v>37.201</v>
      </c>
      <c r="AC100" s="83">
        <v>0.5268158</v>
      </c>
      <c r="AD100" s="83">
        <v>0.4086621</v>
      </c>
      <c r="AE100" s="83">
        <v>0.9354729999999999</v>
      </c>
      <c r="AF100" s="83">
        <f t="shared" si="20"/>
        <v>0.46773649999999994</v>
      </c>
      <c r="AG100" s="83">
        <f t="shared" si="21"/>
        <v>38.136473</v>
      </c>
      <c r="AH100" s="83">
        <f t="shared" si="19"/>
        <v>19.0682365</v>
      </c>
    </row>
    <row r="101" spans="3:34" ht="15">
      <c r="C101" s="83" t="s">
        <v>489</v>
      </c>
      <c r="D101" s="83" t="s">
        <v>343</v>
      </c>
      <c r="E101" s="83">
        <v>535639</v>
      </c>
      <c r="F101" s="83">
        <v>214110</v>
      </c>
      <c r="G101" s="83">
        <v>1.5</v>
      </c>
      <c r="H101" s="83">
        <v>37.2</v>
      </c>
      <c r="I101" s="83">
        <v>28.8565</v>
      </c>
      <c r="J101" s="83">
        <v>24.4238</v>
      </c>
      <c r="K101" s="83">
        <v>22.4746</v>
      </c>
      <c r="L101" s="83">
        <v>15.1382</v>
      </c>
      <c r="M101" s="83">
        <v>22.0984</v>
      </c>
      <c r="N101" s="83">
        <f t="shared" si="13"/>
        <v>28.8565</v>
      </c>
      <c r="O101" s="85">
        <f t="shared" si="14"/>
        <v>2</v>
      </c>
      <c r="P101" s="85">
        <v>20</v>
      </c>
      <c r="Q101" s="85">
        <f t="shared" si="15"/>
        <v>8731.1435</v>
      </c>
      <c r="R101" s="85">
        <v>8868</v>
      </c>
      <c r="S101" s="85">
        <f t="shared" si="16"/>
        <v>1.4727481066891232E-31</v>
      </c>
      <c r="T101" s="85">
        <f t="shared" si="17"/>
        <v>1.4727481066891233E-29</v>
      </c>
      <c r="W101" s="83" t="str">
        <f t="shared" si="18"/>
        <v>RR</v>
      </c>
      <c r="X101" s="83" t="s">
        <v>343</v>
      </c>
      <c r="Y101" s="83">
        <v>535639</v>
      </c>
      <c r="Z101" s="83">
        <v>214110</v>
      </c>
      <c r="AA101" s="83">
        <v>1.5</v>
      </c>
      <c r="AB101" s="83">
        <v>37.201</v>
      </c>
      <c r="AC101" s="83">
        <v>0.5268158</v>
      </c>
      <c r="AD101" s="83">
        <v>0.4086621</v>
      </c>
      <c r="AE101" s="83">
        <v>0.9354729999999999</v>
      </c>
      <c r="AF101" s="83">
        <f t="shared" si="20"/>
        <v>0.46773649999999994</v>
      </c>
      <c r="AG101" s="83">
        <f t="shared" si="21"/>
        <v>38.136473</v>
      </c>
      <c r="AH101" s="83">
        <f t="shared" si="19"/>
        <v>19.0682365</v>
      </c>
    </row>
    <row r="102" spans="3:34" ht="15">
      <c r="C102" s="83" t="s">
        <v>489</v>
      </c>
      <c r="D102" s="83" t="s">
        <v>345</v>
      </c>
      <c r="E102" s="83">
        <v>535520.38</v>
      </c>
      <c r="F102" s="83">
        <v>214477.55</v>
      </c>
      <c r="G102" s="83">
        <v>1.5</v>
      </c>
      <c r="H102" s="83">
        <v>37.2</v>
      </c>
      <c r="I102" s="83">
        <v>41.2235</v>
      </c>
      <c r="J102" s="83">
        <v>27.4768</v>
      </c>
      <c r="K102" s="83">
        <v>38.8198</v>
      </c>
      <c r="L102" s="83">
        <v>25.2304</v>
      </c>
      <c r="M102" s="83">
        <v>31.1386</v>
      </c>
      <c r="N102" s="83">
        <f t="shared" si="13"/>
        <v>41.2235</v>
      </c>
      <c r="O102" s="85">
        <f t="shared" si="14"/>
        <v>2</v>
      </c>
      <c r="P102" s="85">
        <v>20</v>
      </c>
      <c r="Q102" s="85">
        <f t="shared" si="15"/>
        <v>8718.7765</v>
      </c>
      <c r="R102" s="85">
        <v>8869</v>
      </c>
      <c r="S102" s="85">
        <f t="shared" si="16"/>
        <v>9.452200068675631E-31</v>
      </c>
      <c r="T102" s="85">
        <f t="shared" si="17"/>
        <v>9.452200068675631E-29</v>
      </c>
      <c r="W102" s="83" t="str">
        <f t="shared" si="18"/>
        <v>RR</v>
      </c>
      <c r="X102" s="83" t="s">
        <v>345</v>
      </c>
      <c r="Y102" s="83">
        <v>535520.38</v>
      </c>
      <c r="Z102" s="83">
        <v>214477.55</v>
      </c>
      <c r="AA102" s="83">
        <v>1.5</v>
      </c>
      <c r="AB102" s="83">
        <v>37.201</v>
      </c>
      <c r="AC102" s="83">
        <v>0.8964899999999999</v>
      </c>
      <c r="AD102" s="83">
        <v>0.6845901999999999</v>
      </c>
      <c r="AE102" s="83">
        <v>1.581076</v>
      </c>
      <c r="AF102" s="83">
        <f t="shared" si="20"/>
        <v>0.790538</v>
      </c>
      <c r="AG102" s="83">
        <f t="shared" si="21"/>
        <v>38.782076</v>
      </c>
      <c r="AH102" s="83">
        <f t="shared" si="19"/>
        <v>19.391038</v>
      </c>
    </row>
    <row r="103" spans="3:34" ht="15">
      <c r="C103" s="83" t="s">
        <v>489</v>
      </c>
      <c r="D103" s="83" t="s">
        <v>347</v>
      </c>
      <c r="E103" s="83">
        <v>535520.38</v>
      </c>
      <c r="F103" s="83">
        <v>214477.55</v>
      </c>
      <c r="G103" s="83">
        <v>1.5</v>
      </c>
      <c r="H103" s="83">
        <v>37.2</v>
      </c>
      <c r="I103" s="83">
        <v>41.2235</v>
      </c>
      <c r="J103" s="83">
        <v>27.4768</v>
      </c>
      <c r="K103" s="83">
        <v>38.8198</v>
      </c>
      <c r="L103" s="83">
        <v>25.2304</v>
      </c>
      <c r="M103" s="83">
        <v>31.1386</v>
      </c>
      <c r="N103" s="83">
        <f t="shared" si="13"/>
        <v>41.2235</v>
      </c>
      <c r="O103" s="85">
        <f t="shared" si="14"/>
        <v>2</v>
      </c>
      <c r="P103" s="85">
        <v>20</v>
      </c>
      <c r="Q103" s="85">
        <f t="shared" si="15"/>
        <v>8718.7765</v>
      </c>
      <c r="R103" s="85">
        <v>8870</v>
      </c>
      <c r="S103" s="85">
        <f t="shared" si="16"/>
        <v>1.0697852111374692E-30</v>
      </c>
      <c r="T103" s="85">
        <f t="shared" si="17"/>
        <v>1.0697852111374692E-28</v>
      </c>
      <c r="W103" s="83" t="str">
        <f t="shared" si="18"/>
        <v>RR</v>
      </c>
      <c r="X103" s="83" t="s">
        <v>347</v>
      </c>
      <c r="Y103" s="83">
        <v>535520.38</v>
      </c>
      <c r="Z103" s="83">
        <v>214477.55</v>
      </c>
      <c r="AA103" s="83">
        <v>1.5</v>
      </c>
      <c r="AB103" s="83">
        <v>37.201</v>
      </c>
      <c r="AC103" s="83">
        <v>0.8964899999999999</v>
      </c>
      <c r="AD103" s="83">
        <v>0.6845901999999999</v>
      </c>
      <c r="AE103" s="83">
        <v>1.581076</v>
      </c>
      <c r="AF103" s="83">
        <f t="shared" si="20"/>
        <v>0.790538</v>
      </c>
      <c r="AG103" s="83">
        <f t="shared" si="21"/>
        <v>38.782076</v>
      </c>
      <c r="AH103" s="83">
        <f t="shared" si="19"/>
        <v>19.391038</v>
      </c>
    </row>
    <row r="104" spans="3:34" ht="15">
      <c r="C104" s="83" t="s">
        <v>489</v>
      </c>
      <c r="D104" s="83" t="s">
        <v>349</v>
      </c>
      <c r="E104" s="83">
        <v>535520.38</v>
      </c>
      <c r="F104" s="83">
        <v>214477.55</v>
      </c>
      <c r="G104" s="83">
        <v>1.5</v>
      </c>
      <c r="H104" s="83">
        <v>37.2</v>
      </c>
      <c r="I104" s="83">
        <v>41.2235</v>
      </c>
      <c r="J104" s="83">
        <v>27.4768</v>
      </c>
      <c r="K104" s="83">
        <v>38.8198</v>
      </c>
      <c r="L104" s="83">
        <v>25.2304</v>
      </c>
      <c r="M104" s="83">
        <v>31.1386</v>
      </c>
      <c r="N104" s="83">
        <f t="shared" si="13"/>
        <v>41.2235</v>
      </c>
      <c r="O104" s="85">
        <f t="shared" si="14"/>
        <v>2</v>
      </c>
      <c r="P104" s="85">
        <v>20</v>
      </c>
      <c r="Q104" s="85">
        <f t="shared" si="15"/>
        <v>8718.7765</v>
      </c>
      <c r="R104" s="85">
        <v>8871</v>
      </c>
      <c r="S104" s="85">
        <f t="shared" si="16"/>
        <v>1.209704392476481E-30</v>
      </c>
      <c r="T104" s="85">
        <f t="shared" si="17"/>
        <v>1.209704392476481E-28</v>
      </c>
      <c r="W104" s="83" t="str">
        <f t="shared" si="18"/>
        <v>RR</v>
      </c>
      <c r="X104" s="83" t="s">
        <v>349</v>
      </c>
      <c r="Y104" s="83">
        <v>535520.38</v>
      </c>
      <c r="Z104" s="83">
        <v>214477.55</v>
      </c>
      <c r="AA104" s="83">
        <v>1.5</v>
      </c>
      <c r="AB104" s="83">
        <v>37.201</v>
      </c>
      <c r="AC104" s="83">
        <v>0.8964899999999999</v>
      </c>
      <c r="AD104" s="83">
        <v>0.6845901999999999</v>
      </c>
      <c r="AE104" s="83">
        <v>1.581076</v>
      </c>
      <c r="AF104" s="83">
        <f t="shared" si="20"/>
        <v>0.790538</v>
      </c>
      <c r="AG104" s="83">
        <f t="shared" si="21"/>
        <v>38.782076</v>
      </c>
      <c r="AH104" s="83">
        <f t="shared" si="19"/>
        <v>19.391038</v>
      </c>
    </row>
    <row r="105" spans="3:34" ht="15">
      <c r="C105" s="83" t="s">
        <v>489</v>
      </c>
      <c r="D105" s="83" t="s">
        <v>351</v>
      </c>
      <c r="E105" s="83">
        <v>535639</v>
      </c>
      <c r="F105" s="83">
        <v>214110</v>
      </c>
      <c r="G105" s="83">
        <v>1.5</v>
      </c>
      <c r="H105" s="83">
        <v>37.2</v>
      </c>
      <c r="I105" s="83">
        <v>28.8565</v>
      </c>
      <c r="J105" s="83">
        <v>24.4238</v>
      </c>
      <c r="K105" s="83">
        <v>22.4746</v>
      </c>
      <c r="L105" s="83">
        <v>15.1382</v>
      </c>
      <c r="M105" s="83">
        <v>22.0984</v>
      </c>
      <c r="N105" s="83">
        <f t="shared" si="13"/>
        <v>28.8565</v>
      </c>
      <c r="O105" s="85">
        <f t="shared" si="14"/>
        <v>2</v>
      </c>
      <c r="P105" s="85">
        <v>20</v>
      </c>
      <c r="Q105" s="85">
        <f t="shared" si="15"/>
        <v>8731.1435</v>
      </c>
      <c r="R105" s="85">
        <v>8872</v>
      </c>
      <c r="S105" s="85">
        <f t="shared" si="16"/>
        <v>2.536516658515446E-31</v>
      </c>
      <c r="T105" s="85">
        <f t="shared" si="17"/>
        <v>2.536516658515446E-29</v>
      </c>
      <c r="W105" s="83" t="str">
        <f t="shared" si="18"/>
        <v>RR</v>
      </c>
      <c r="X105" s="83" t="s">
        <v>351</v>
      </c>
      <c r="Y105" s="83">
        <v>535639</v>
      </c>
      <c r="Z105" s="83">
        <v>214110</v>
      </c>
      <c r="AA105" s="83">
        <v>1.5</v>
      </c>
      <c r="AB105" s="83">
        <v>37.201</v>
      </c>
      <c r="AC105" s="83">
        <v>0.5268158</v>
      </c>
      <c r="AD105" s="83">
        <v>0.4086621</v>
      </c>
      <c r="AE105" s="83">
        <v>0.9354729999999999</v>
      </c>
      <c r="AF105" s="83">
        <f t="shared" si="20"/>
        <v>0.46773649999999994</v>
      </c>
      <c r="AG105" s="83">
        <f t="shared" si="21"/>
        <v>38.136473</v>
      </c>
      <c r="AH105" s="83">
        <f t="shared" si="19"/>
        <v>19.0682365</v>
      </c>
    </row>
    <row r="106" spans="3:34" ht="15">
      <c r="C106" s="83" t="s">
        <v>489</v>
      </c>
      <c r="D106" s="83" t="s">
        <v>353</v>
      </c>
      <c r="E106" s="83">
        <v>535648</v>
      </c>
      <c r="F106" s="83">
        <v>214142</v>
      </c>
      <c r="G106" s="83">
        <v>1.5</v>
      </c>
      <c r="H106" s="83">
        <v>37.2</v>
      </c>
      <c r="I106" s="83">
        <v>25.7647</v>
      </c>
      <c r="J106" s="83">
        <v>22.3885</v>
      </c>
      <c r="K106" s="83">
        <v>21.4531</v>
      </c>
      <c r="L106" s="83">
        <v>14.129</v>
      </c>
      <c r="M106" s="83">
        <v>19.085</v>
      </c>
      <c r="N106" s="83">
        <f t="shared" si="13"/>
        <v>25.7647</v>
      </c>
      <c r="O106" s="85">
        <f t="shared" si="14"/>
        <v>2</v>
      </c>
      <c r="P106" s="85">
        <v>20</v>
      </c>
      <c r="Q106" s="85">
        <f t="shared" si="15"/>
        <v>8734.2353</v>
      </c>
      <c r="R106" s="85">
        <v>8873</v>
      </c>
      <c r="S106" s="85">
        <f t="shared" si="16"/>
        <v>1.9251440050270083E-31</v>
      </c>
      <c r="T106" s="85">
        <f t="shared" si="17"/>
        <v>1.9251440050270083E-29</v>
      </c>
      <c r="W106" s="83" t="str">
        <f t="shared" si="18"/>
        <v>RR</v>
      </c>
      <c r="X106" s="83" t="s">
        <v>353</v>
      </c>
      <c r="Y106" s="83">
        <v>535648</v>
      </c>
      <c r="Z106" s="83">
        <v>214142</v>
      </c>
      <c r="AA106" s="83">
        <v>1.5</v>
      </c>
      <c r="AB106" s="83">
        <v>37.201</v>
      </c>
      <c r="AC106" s="83">
        <v>0.5305209</v>
      </c>
      <c r="AD106" s="83">
        <v>0.4219712</v>
      </c>
      <c r="AE106" s="83">
        <v>0.95249</v>
      </c>
      <c r="AF106" s="83">
        <f t="shared" si="20"/>
        <v>0.476245</v>
      </c>
      <c r="AG106" s="83">
        <f t="shared" si="21"/>
        <v>38.15349</v>
      </c>
      <c r="AH106" s="83">
        <f t="shared" si="19"/>
        <v>19.076745</v>
      </c>
    </row>
    <row r="107" spans="3:34" ht="15">
      <c r="C107" s="83" t="s">
        <v>489</v>
      </c>
      <c r="D107" s="83" t="s">
        <v>355</v>
      </c>
      <c r="E107" s="83">
        <v>535278.69</v>
      </c>
      <c r="F107" s="83">
        <v>213854.3</v>
      </c>
      <c r="G107" s="83">
        <v>1.5</v>
      </c>
      <c r="H107" s="83">
        <v>37.2</v>
      </c>
      <c r="I107" s="83">
        <v>37.1012</v>
      </c>
      <c r="J107" s="83">
        <v>44.777</v>
      </c>
      <c r="K107" s="83">
        <v>37.7983</v>
      </c>
      <c r="L107" s="83">
        <v>28.2581</v>
      </c>
      <c r="M107" s="83">
        <v>24.1073</v>
      </c>
      <c r="N107" s="83">
        <f t="shared" si="13"/>
        <v>44.777</v>
      </c>
      <c r="O107" s="85">
        <f t="shared" si="14"/>
        <v>2</v>
      </c>
      <c r="P107" s="85">
        <v>20</v>
      </c>
      <c r="Q107" s="85">
        <f t="shared" si="15"/>
        <v>8715.223</v>
      </c>
      <c r="R107" s="85">
        <v>8874</v>
      </c>
      <c r="S107" s="85">
        <f t="shared" si="16"/>
        <v>2.499783116553735E-30</v>
      </c>
      <c r="T107" s="85">
        <f t="shared" si="17"/>
        <v>2.499783116553735E-28</v>
      </c>
      <c r="W107" s="83" t="str">
        <f t="shared" si="18"/>
        <v>RR</v>
      </c>
      <c r="X107" s="83" t="s">
        <v>355</v>
      </c>
      <c r="Y107" s="83">
        <v>535278.69</v>
      </c>
      <c r="Z107" s="83">
        <v>213854.3</v>
      </c>
      <c r="AA107" s="83">
        <v>1.5</v>
      </c>
      <c r="AB107" s="83">
        <v>27.05846</v>
      </c>
      <c r="AC107" s="83">
        <v>0.5901063</v>
      </c>
      <c r="AD107" s="83">
        <v>0.3584419999999999</v>
      </c>
      <c r="AE107" s="83">
        <v>0.948549</v>
      </c>
      <c r="AF107" s="83">
        <f t="shared" si="20"/>
        <v>0.47427449999999993</v>
      </c>
      <c r="AG107" s="83">
        <f t="shared" si="21"/>
        <v>28.007009</v>
      </c>
      <c r="AH107" s="83">
        <f t="shared" si="19"/>
        <v>14.0035045</v>
      </c>
    </row>
    <row r="108" spans="3:34" ht="15">
      <c r="C108" s="83" t="s">
        <v>489</v>
      </c>
      <c r="D108" s="83" t="s">
        <v>357</v>
      </c>
      <c r="E108" s="83">
        <v>535253.38</v>
      </c>
      <c r="F108" s="83">
        <v>214598.72</v>
      </c>
      <c r="G108" s="83">
        <v>1.5</v>
      </c>
      <c r="H108" s="83">
        <v>37.2</v>
      </c>
      <c r="I108" s="83">
        <v>97.9059</v>
      </c>
      <c r="J108" s="83">
        <v>77.342</v>
      </c>
      <c r="K108" s="83">
        <v>113.395</v>
      </c>
      <c r="L108" s="83">
        <v>103.949</v>
      </c>
      <c r="M108" s="83">
        <v>74.3309</v>
      </c>
      <c r="N108" s="83">
        <f t="shared" si="13"/>
        <v>113.395</v>
      </c>
      <c r="O108" s="85">
        <f t="shared" si="14"/>
        <v>2</v>
      </c>
      <c r="P108" s="85">
        <v>20</v>
      </c>
      <c r="Q108" s="85">
        <f t="shared" si="15"/>
        <v>8646.605</v>
      </c>
      <c r="R108" s="85">
        <v>8875</v>
      </c>
      <c r="S108" s="85">
        <f t="shared" si="16"/>
        <v>2.390982673997559E-27</v>
      </c>
      <c r="T108" s="85">
        <f t="shared" si="17"/>
        <v>2.3909826739975593E-25</v>
      </c>
      <c r="W108" s="83" t="str">
        <f t="shared" si="18"/>
        <v>RR</v>
      </c>
      <c r="X108" s="83" t="s">
        <v>357</v>
      </c>
      <c r="Y108" s="83">
        <v>535253.38</v>
      </c>
      <c r="Z108" s="83">
        <v>214598.72</v>
      </c>
      <c r="AA108" s="83">
        <v>1.5</v>
      </c>
      <c r="AB108" s="83">
        <v>37.201</v>
      </c>
      <c r="AC108" s="83">
        <v>1.7619559999999999</v>
      </c>
      <c r="AD108" s="83">
        <v>1.354472</v>
      </c>
      <c r="AE108" s="83">
        <v>3.116428</v>
      </c>
      <c r="AF108" s="83">
        <f t="shared" si="20"/>
        <v>1.558214</v>
      </c>
      <c r="AG108" s="83">
        <f t="shared" si="21"/>
        <v>40.317428</v>
      </c>
      <c r="AH108" s="83">
        <f t="shared" si="19"/>
        <v>20.158714</v>
      </c>
    </row>
    <row r="109" spans="3:34" ht="15">
      <c r="C109" s="83" t="s">
        <v>489</v>
      </c>
      <c r="D109" s="83" t="s">
        <v>359</v>
      </c>
      <c r="E109" s="83">
        <v>534733.88</v>
      </c>
      <c r="F109" s="83">
        <v>214552.03</v>
      </c>
      <c r="G109" s="83">
        <v>1.5</v>
      </c>
      <c r="H109" s="83">
        <v>37.2</v>
      </c>
      <c r="I109" s="83">
        <v>1318.12</v>
      </c>
      <c r="J109" s="83">
        <v>875.186</v>
      </c>
      <c r="K109" s="83">
        <v>1115.56</v>
      </c>
      <c r="L109" s="83">
        <v>1022.34</v>
      </c>
      <c r="M109" s="83">
        <v>1256.59</v>
      </c>
      <c r="N109" s="83">
        <f t="shared" si="13"/>
        <v>1318.12</v>
      </c>
      <c r="O109" s="85">
        <f t="shared" si="14"/>
        <v>2</v>
      </c>
      <c r="P109" s="85">
        <v>20</v>
      </c>
      <c r="Q109" s="85">
        <f t="shared" si="15"/>
        <v>7441.88</v>
      </c>
      <c r="R109" s="85">
        <v>8876</v>
      </c>
      <c r="S109" s="85">
        <f t="shared" si="16"/>
        <v>7.119630195342679E-13</v>
      </c>
      <c r="T109" s="85">
        <f t="shared" si="17"/>
        <v>7.119630195342679E-11</v>
      </c>
      <c r="W109" s="83" t="str">
        <f t="shared" si="18"/>
        <v>RR</v>
      </c>
      <c r="X109" s="83" t="s">
        <v>359</v>
      </c>
      <c r="Y109" s="83">
        <v>534733.88</v>
      </c>
      <c r="Z109" s="83">
        <v>214552.03</v>
      </c>
      <c r="AA109" s="83">
        <v>1.5</v>
      </c>
      <c r="AB109" s="83">
        <v>29.66936</v>
      </c>
      <c r="AC109" s="83">
        <v>2.151464</v>
      </c>
      <c r="AD109" s="83">
        <v>0.4793698</v>
      </c>
      <c r="AE109" s="83">
        <v>2.630838</v>
      </c>
      <c r="AF109" s="83">
        <f t="shared" si="20"/>
        <v>1.315419</v>
      </c>
      <c r="AG109" s="83">
        <f t="shared" si="21"/>
        <v>32.300198</v>
      </c>
      <c r="AH109" s="83">
        <f t="shared" si="19"/>
        <v>16.150099</v>
      </c>
    </row>
    <row r="110" spans="3:34" ht="15">
      <c r="C110" s="83" t="s">
        <v>489</v>
      </c>
      <c r="D110" s="83" t="s">
        <v>361</v>
      </c>
      <c r="E110" s="83">
        <v>535330</v>
      </c>
      <c r="F110" s="83">
        <v>214374</v>
      </c>
      <c r="G110" s="83">
        <v>1.5</v>
      </c>
      <c r="H110" s="83">
        <v>37.2</v>
      </c>
      <c r="I110" s="83">
        <v>41.2235</v>
      </c>
      <c r="J110" s="83">
        <v>30.5297</v>
      </c>
      <c r="K110" s="83">
        <v>49.0356</v>
      </c>
      <c r="L110" s="83">
        <v>29.2673</v>
      </c>
      <c r="M110" s="83">
        <v>38.1699</v>
      </c>
      <c r="N110" s="83">
        <f t="shared" si="13"/>
        <v>49.0356</v>
      </c>
      <c r="O110" s="85">
        <f t="shared" si="14"/>
        <v>2</v>
      </c>
      <c r="P110" s="85">
        <v>20</v>
      </c>
      <c r="Q110" s="85">
        <f t="shared" si="15"/>
        <v>8710.9644</v>
      </c>
      <c r="R110" s="85">
        <v>8877</v>
      </c>
      <c r="S110" s="85">
        <f t="shared" si="16"/>
        <v>6.307176213045935E-30</v>
      </c>
      <c r="T110" s="85">
        <f t="shared" si="17"/>
        <v>6.307176213045934E-28</v>
      </c>
      <c r="W110" s="83" t="str">
        <f t="shared" si="18"/>
        <v>RR</v>
      </c>
      <c r="X110" s="83" t="s">
        <v>361</v>
      </c>
      <c r="Y110" s="83">
        <v>535330</v>
      </c>
      <c r="Z110" s="83">
        <v>214374</v>
      </c>
      <c r="AA110" s="83">
        <v>1.5</v>
      </c>
      <c r="AB110" s="83">
        <v>37.201</v>
      </c>
      <c r="AC110" s="83">
        <v>1.279355</v>
      </c>
      <c r="AD110" s="83">
        <v>0.8836799999999999</v>
      </c>
      <c r="AE110" s="83">
        <v>2.163042</v>
      </c>
      <c r="AF110" s="83">
        <f t="shared" si="20"/>
        <v>1.081521</v>
      </c>
      <c r="AG110" s="83">
        <f t="shared" si="21"/>
        <v>39.364042</v>
      </c>
      <c r="AH110" s="83">
        <f t="shared" si="19"/>
        <v>19.682021</v>
      </c>
    </row>
    <row r="111" spans="3:34" ht="15">
      <c r="C111" s="83" t="s">
        <v>489</v>
      </c>
      <c r="D111" s="83" t="s">
        <v>363</v>
      </c>
      <c r="E111" s="83">
        <v>535639</v>
      </c>
      <c r="F111" s="83">
        <v>214110</v>
      </c>
      <c r="G111" s="83">
        <v>1.5</v>
      </c>
      <c r="H111" s="83">
        <v>37.2</v>
      </c>
      <c r="I111" s="83">
        <v>28.8565</v>
      </c>
      <c r="J111" s="83">
        <v>24.4238</v>
      </c>
      <c r="K111" s="83">
        <v>22.4746</v>
      </c>
      <c r="L111" s="83">
        <v>15.1382</v>
      </c>
      <c r="M111" s="83">
        <v>22.0984</v>
      </c>
      <c r="N111" s="83">
        <f t="shared" si="13"/>
        <v>28.8565</v>
      </c>
      <c r="O111" s="85">
        <f t="shared" si="14"/>
        <v>2</v>
      </c>
      <c r="P111" s="85">
        <v>20</v>
      </c>
      <c r="Q111" s="85">
        <f t="shared" si="15"/>
        <v>8731.1435</v>
      </c>
      <c r="R111" s="85">
        <v>8878</v>
      </c>
      <c r="S111" s="85">
        <f t="shared" si="16"/>
        <v>5.560452207613364E-31</v>
      </c>
      <c r="T111" s="85">
        <f t="shared" si="17"/>
        <v>5.560452207613364E-29</v>
      </c>
      <c r="W111" s="83" t="str">
        <f t="shared" si="18"/>
        <v>RR</v>
      </c>
      <c r="X111" s="83" t="s">
        <v>363</v>
      </c>
      <c r="Y111" s="83">
        <v>535639</v>
      </c>
      <c r="Z111" s="83">
        <v>214110</v>
      </c>
      <c r="AA111" s="83">
        <v>1.5</v>
      </c>
      <c r="AB111" s="83">
        <v>37.201</v>
      </c>
      <c r="AC111" s="83">
        <v>0.5268158</v>
      </c>
      <c r="AD111" s="83">
        <v>0.4086621</v>
      </c>
      <c r="AE111" s="83">
        <v>0.9354729999999999</v>
      </c>
      <c r="AF111" s="83">
        <f t="shared" si="20"/>
        <v>0.46773649999999994</v>
      </c>
      <c r="AG111" s="83">
        <f t="shared" si="21"/>
        <v>38.136473</v>
      </c>
      <c r="AH111" s="83">
        <f t="shared" si="19"/>
        <v>19.0682365</v>
      </c>
    </row>
    <row r="112" spans="3:34" ht="15">
      <c r="C112" s="83" t="s">
        <v>489</v>
      </c>
      <c r="D112" s="83" t="s">
        <v>365</v>
      </c>
      <c r="E112" s="83">
        <v>535648</v>
      </c>
      <c r="F112" s="83">
        <v>214142</v>
      </c>
      <c r="G112" s="83">
        <v>1.5</v>
      </c>
      <c r="H112" s="83">
        <v>37.2</v>
      </c>
      <c r="I112" s="83">
        <v>25.7647</v>
      </c>
      <c r="J112" s="83">
        <v>22.3885</v>
      </c>
      <c r="K112" s="83">
        <v>21.4531</v>
      </c>
      <c r="L112" s="83">
        <v>14.129</v>
      </c>
      <c r="M112" s="83">
        <v>19.085</v>
      </c>
      <c r="N112" s="83">
        <f t="shared" si="13"/>
        <v>25.7647</v>
      </c>
      <c r="O112" s="85">
        <f t="shared" si="14"/>
        <v>2</v>
      </c>
      <c r="P112" s="85">
        <v>20</v>
      </c>
      <c r="Q112" s="85">
        <f t="shared" si="15"/>
        <v>8734.2353</v>
      </c>
      <c r="R112" s="85">
        <v>8879</v>
      </c>
      <c r="S112" s="85">
        <f t="shared" si="16"/>
        <v>4.271180868490889E-31</v>
      </c>
      <c r="T112" s="85">
        <f t="shared" si="17"/>
        <v>4.2711808684908884E-29</v>
      </c>
      <c r="W112" s="83" t="str">
        <f t="shared" si="18"/>
        <v>RR</v>
      </c>
      <c r="X112" s="83" t="s">
        <v>365</v>
      </c>
      <c r="Y112" s="83">
        <v>535648</v>
      </c>
      <c r="Z112" s="83">
        <v>214142</v>
      </c>
      <c r="AA112" s="83">
        <v>1.5</v>
      </c>
      <c r="AB112" s="83">
        <v>37.201</v>
      </c>
      <c r="AC112" s="83">
        <v>0.5305209</v>
      </c>
      <c r="AD112" s="83">
        <v>0.4219712</v>
      </c>
      <c r="AE112" s="83">
        <v>0.95249</v>
      </c>
      <c r="AF112" s="83">
        <f t="shared" si="20"/>
        <v>0.476245</v>
      </c>
      <c r="AG112" s="83">
        <f t="shared" si="21"/>
        <v>38.15349</v>
      </c>
      <c r="AH112" s="83">
        <f t="shared" si="19"/>
        <v>19.076745</v>
      </c>
    </row>
    <row r="113" spans="3:34" ht="15">
      <c r="C113" s="83" t="s">
        <v>489</v>
      </c>
      <c r="D113" s="83" t="s">
        <v>367</v>
      </c>
      <c r="E113" s="83">
        <v>535639</v>
      </c>
      <c r="F113" s="83">
        <v>214110</v>
      </c>
      <c r="G113" s="83">
        <v>1.5</v>
      </c>
      <c r="H113" s="83">
        <v>37.2</v>
      </c>
      <c r="I113" s="83">
        <v>28.8565</v>
      </c>
      <c r="J113" s="83">
        <v>24.4238</v>
      </c>
      <c r="K113" s="83">
        <v>22.4746</v>
      </c>
      <c r="L113" s="83">
        <v>15.1382</v>
      </c>
      <c r="M113" s="83">
        <v>22.0984</v>
      </c>
      <c r="N113" s="83">
        <f t="shared" si="13"/>
        <v>28.8565</v>
      </c>
      <c r="O113" s="85">
        <f t="shared" si="14"/>
        <v>2</v>
      </c>
      <c r="P113" s="85">
        <v>20</v>
      </c>
      <c r="Q113" s="85">
        <f t="shared" si="15"/>
        <v>8731.1435</v>
      </c>
      <c r="R113" s="85">
        <v>8880</v>
      </c>
      <c r="S113" s="85">
        <f t="shared" si="16"/>
        <v>7.167955858492598E-31</v>
      </c>
      <c r="T113" s="85">
        <f t="shared" si="17"/>
        <v>7.167955858492598E-29</v>
      </c>
      <c r="W113" s="83" t="str">
        <f t="shared" si="18"/>
        <v>RR</v>
      </c>
      <c r="X113" s="83" t="s">
        <v>367</v>
      </c>
      <c r="Y113" s="83">
        <v>535639</v>
      </c>
      <c r="Z113" s="83">
        <v>214110</v>
      </c>
      <c r="AA113" s="83">
        <v>1.5</v>
      </c>
      <c r="AB113" s="83">
        <v>37.201</v>
      </c>
      <c r="AC113" s="83">
        <v>0.5268158</v>
      </c>
      <c r="AD113" s="83">
        <v>0.4086621</v>
      </c>
      <c r="AE113" s="83">
        <v>0.9354729999999999</v>
      </c>
      <c r="AF113" s="83">
        <f t="shared" si="20"/>
        <v>0.46773649999999994</v>
      </c>
      <c r="AG113" s="83">
        <f t="shared" si="21"/>
        <v>38.136473</v>
      </c>
      <c r="AH113" s="83">
        <f t="shared" si="19"/>
        <v>19.0682365</v>
      </c>
    </row>
    <row r="114" spans="3:34" ht="15">
      <c r="C114" s="83" t="s">
        <v>489</v>
      </c>
      <c r="D114" s="83" t="s">
        <v>369</v>
      </c>
      <c r="E114" s="83">
        <v>535072.25</v>
      </c>
      <c r="F114" s="83">
        <v>214596.33</v>
      </c>
      <c r="G114" s="83">
        <v>1.5</v>
      </c>
      <c r="H114" s="83">
        <v>37.2</v>
      </c>
      <c r="I114" s="83">
        <v>1082.12</v>
      </c>
      <c r="J114" s="83">
        <v>1258.84</v>
      </c>
      <c r="K114" s="83">
        <v>1215.67</v>
      </c>
      <c r="L114" s="83">
        <v>1343.27</v>
      </c>
      <c r="M114" s="83">
        <v>961.28</v>
      </c>
      <c r="N114" s="83">
        <f t="shared" si="13"/>
        <v>1343.27</v>
      </c>
      <c r="O114" s="85">
        <f t="shared" si="14"/>
        <v>2</v>
      </c>
      <c r="P114" s="85">
        <v>20</v>
      </c>
      <c r="Q114" s="85">
        <f t="shared" si="15"/>
        <v>7416.73</v>
      </c>
      <c r="R114" s="85">
        <v>8881</v>
      </c>
      <c r="S114" s="85">
        <f t="shared" si="16"/>
        <v>1.0175372068991475E-12</v>
      </c>
      <c r="T114" s="85">
        <f t="shared" si="17"/>
        <v>1.0175372068991475E-10</v>
      </c>
      <c r="W114" s="83" t="str">
        <f t="shared" si="18"/>
        <v>RR</v>
      </c>
      <c r="X114" s="83" t="s">
        <v>369</v>
      </c>
      <c r="Y114" s="83">
        <v>535072.25</v>
      </c>
      <c r="Z114" s="83">
        <v>214596.33</v>
      </c>
      <c r="AA114" s="83">
        <v>1.5</v>
      </c>
      <c r="AB114" s="83">
        <v>37.201</v>
      </c>
      <c r="AC114" s="83">
        <v>2.622816</v>
      </c>
      <c r="AD114" s="83">
        <v>1.748859</v>
      </c>
      <c r="AE114" s="83">
        <v>4.299329999999999</v>
      </c>
      <c r="AF114" s="83">
        <f t="shared" si="20"/>
        <v>2.1496649999999997</v>
      </c>
      <c r="AG114" s="83">
        <f t="shared" si="21"/>
        <v>41.50033</v>
      </c>
      <c r="AH114" s="83">
        <f t="shared" si="19"/>
        <v>20.750165</v>
      </c>
    </row>
    <row r="115" spans="3:34" ht="15">
      <c r="C115" s="83" t="s">
        <v>489</v>
      </c>
      <c r="D115" s="83" t="s">
        <v>371</v>
      </c>
      <c r="E115" s="83">
        <v>535642.12</v>
      </c>
      <c r="F115" s="83">
        <v>213990.97</v>
      </c>
      <c r="G115" s="83">
        <v>1.5</v>
      </c>
      <c r="H115" s="83">
        <v>37.2</v>
      </c>
      <c r="I115" s="83">
        <v>28.8565</v>
      </c>
      <c r="J115" s="83">
        <v>21.3708</v>
      </c>
      <c r="K115" s="83">
        <v>23.4962</v>
      </c>
      <c r="L115" s="83">
        <v>13.1198</v>
      </c>
      <c r="M115" s="83">
        <v>21.0939</v>
      </c>
      <c r="N115" s="83">
        <f t="shared" si="13"/>
        <v>28.8565</v>
      </c>
      <c r="O115" s="85">
        <f t="shared" si="14"/>
        <v>2</v>
      </c>
      <c r="P115" s="85">
        <v>20</v>
      </c>
      <c r="Q115" s="85">
        <f t="shared" si="15"/>
        <v>8731.1435</v>
      </c>
      <c r="R115" s="85">
        <v>8882</v>
      </c>
      <c r="S115" s="85">
        <f t="shared" si="16"/>
        <v>9.206409152340515E-31</v>
      </c>
      <c r="T115" s="85">
        <f t="shared" si="17"/>
        <v>9.206409152340515E-29</v>
      </c>
      <c r="W115" s="83" t="str">
        <f t="shared" si="18"/>
        <v>RR</v>
      </c>
      <c r="X115" s="83" t="s">
        <v>371</v>
      </c>
      <c r="Y115" s="83">
        <v>535642.12</v>
      </c>
      <c r="Z115" s="83">
        <v>213990.97</v>
      </c>
      <c r="AA115" s="83">
        <v>1.5</v>
      </c>
      <c r="AB115" s="83">
        <v>27.05846</v>
      </c>
      <c r="AC115" s="83">
        <v>0.4760098</v>
      </c>
      <c r="AD115" s="83">
        <v>0.3451896</v>
      </c>
      <c r="AE115" s="83">
        <v>0.821198</v>
      </c>
      <c r="AF115" s="83">
        <f t="shared" si="20"/>
        <v>0.41059900000000005</v>
      </c>
      <c r="AG115" s="83">
        <f t="shared" si="21"/>
        <v>27.879658</v>
      </c>
      <c r="AH115" s="83">
        <f t="shared" si="19"/>
        <v>13.939829000000001</v>
      </c>
    </row>
    <row r="116" spans="3:34" ht="15">
      <c r="C116" s="83" t="s">
        <v>489</v>
      </c>
      <c r="D116" s="83" t="s">
        <v>373</v>
      </c>
      <c r="E116" s="83">
        <v>535557.12</v>
      </c>
      <c r="F116" s="83">
        <v>213989.23</v>
      </c>
      <c r="G116" s="83">
        <v>1.5</v>
      </c>
      <c r="H116" s="83">
        <v>37.2</v>
      </c>
      <c r="I116" s="83">
        <v>30.9176</v>
      </c>
      <c r="J116" s="83">
        <v>23.4061</v>
      </c>
      <c r="K116" s="83">
        <v>28.6041</v>
      </c>
      <c r="L116" s="83">
        <v>16.1475</v>
      </c>
      <c r="M116" s="83">
        <v>24.1073</v>
      </c>
      <c r="N116" s="83">
        <f t="shared" si="13"/>
        <v>30.9176</v>
      </c>
      <c r="O116" s="85">
        <f t="shared" si="14"/>
        <v>2</v>
      </c>
      <c r="P116" s="85">
        <v>20</v>
      </c>
      <c r="Q116" s="85">
        <f t="shared" si="15"/>
        <v>8729.0824</v>
      </c>
      <c r="R116" s="85">
        <v>8883</v>
      </c>
      <c r="S116" s="85">
        <f t="shared" si="16"/>
        <v>1.3366155032634497E-30</v>
      </c>
      <c r="T116" s="85">
        <f t="shared" si="17"/>
        <v>1.3366155032634498E-28</v>
      </c>
      <c r="W116" s="83" t="str">
        <f t="shared" si="18"/>
        <v>RR</v>
      </c>
      <c r="X116" s="83" t="s">
        <v>373</v>
      </c>
      <c r="Y116" s="83">
        <v>535557.12</v>
      </c>
      <c r="Z116" s="83">
        <v>213989.23</v>
      </c>
      <c r="AA116" s="83">
        <v>1.5</v>
      </c>
      <c r="AB116" s="83">
        <v>27.05846</v>
      </c>
      <c r="AC116" s="83">
        <v>0.5264538999999999</v>
      </c>
      <c r="AD116" s="83">
        <v>0.37056599999999995</v>
      </c>
      <c r="AE116" s="83">
        <v>0.897022</v>
      </c>
      <c r="AF116" s="83">
        <f t="shared" si="20"/>
        <v>0.44851099999999994</v>
      </c>
      <c r="AG116" s="83">
        <f t="shared" si="21"/>
        <v>27.955482</v>
      </c>
      <c r="AH116" s="83">
        <f t="shared" si="19"/>
        <v>13.977740999999998</v>
      </c>
    </row>
    <row r="117" spans="3:34" ht="15">
      <c r="C117" s="83" t="s">
        <v>489</v>
      </c>
      <c r="D117" s="83" t="s">
        <v>375</v>
      </c>
      <c r="E117" s="83">
        <v>535578.12</v>
      </c>
      <c r="F117" s="83">
        <v>213989.23</v>
      </c>
      <c r="G117" s="83">
        <v>1.5</v>
      </c>
      <c r="H117" s="83">
        <v>37.2</v>
      </c>
      <c r="I117" s="83">
        <v>30.9176</v>
      </c>
      <c r="J117" s="83">
        <v>23.4061</v>
      </c>
      <c r="K117" s="83">
        <v>28.6041</v>
      </c>
      <c r="L117" s="83">
        <v>15.1382</v>
      </c>
      <c r="M117" s="83">
        <v>23.1029</v>
      </c>
      <c r="N117" s="83">
        <f t="shared" si="13"/>
        <v>30.9176</v>
      </c>
      <c r="O117" s="85">
        <f t="shared" si="14"/>
        <v>2</v>
      </c>
      <c r="P117" s="85">
        <v>20</v>
      </c>
      <c r="Q117" s="85">
        <f t="shared" si="15"/>
        <v>8729.0824</v>
      </c>
      <c r="R117" s="85">
        <v>8884</v>
      </c>
      <c r="S117" s="85">
        <f t="shared" si="16"/>
        <v>1.5088430263768839E-30</v>
      </c>
      <c r="T117" s="85">
        <f t="shared" si="17"/>
        <v>1.5088430263768838E-28</v>
      </c>
      <c r="W117" s="83" t="str">
        <f t="shared" si="18"/>
        <v>RR</v>
      </c>
      <c r="X117" s="83" t="s">
        <v>375</v>
      </c>
      <c r="Y117" s="83">
        <v>535578.12</v>
      </c>
      <c r="Z117" s="83">
        <v>213989.23</v>
      </c>
      <c r="AA117" s="83">
        <v>1.5</v>
      </c>
      <c r="AB117" s="83">
        <v>27.05846</v>
      </c>
      <c r="AC117" s="83">
        <v>0.5132876</v>
      </c>
      <c r="AD117" s="83">
        <v>0.3638200999999999</v>
      </c>
      <c r="AE117" s="83">
        <v>0.8771069999999999</v>
      </c>
      <c r="AF117" s="83">
        <f t="shared" si="20"/>
        <v>0.43855349999999993</v>
      </c>
      <c r="AG117" s="83">
        <f t="shared" si="21"/>
        <v>27.935567</v>
      </c>
      <c r="AH117" s="83">
        <f t="shared" si="19"/>
        <v>13.9677835</v>
      </c>
    </row>
    <row r="118" spans="3:34" ht="15">
      <c r="C118" s="83" t="s">
        <v>489</v>
      </c>
      <c r="D118" s="83" t="s">
        <v>377</v>
      </c>
      <c r="E118" s="83">
        <v>534708</v>
      </c>
      <c r="F118" s="83">
        <v>213515.94</v>
      </c>
      <c r="G118" s="83">
        <v>1.5</v>
      </c>
      <c r="H118" s="83">
        <v>37.2</v>
      </c>
      <c r="I118" s="83">
        <v>45.3459</v>
      </c>
      <c r="J118" s="83">
        <v>47.8299</v>
      </c>
      <c r="K118" s="83">
        <v>19.4099</v>
      </c>
      <c r="L118" s="83">
        <v>6.0553</v>
      </c>
      <c r="M118" s="83">
        <v>19.085</v>
      </c>
      <c r="N118" s="83">
        <f t="shared" si="13"/>
        <v>47.8299</v>
      </c>
      <c r="O118" s="85">
        <f t="shared" si="14"/>
        <v>2</v>
      </c>
      <c r="P118" s="85">
        <v>20</v>
      </c>
      <c r="Q118" s="85">
        <f t="shared" si="15"/>
        <v>8712.1701</v>
      </c>
      <c r="R118" s="85">
        <v>8885</v>
      </c>
      <c r="S118" s="85">
        <f t="shared" si="16"/>
        <v>1.2105786262242511E-29</v>
      </c>
      <c r="T118" s="85">
        <f t="shared" si="17"/>
        <v>1.210578626224251E-27</v>
      </c>
      <c r="W118" s="83" t="str">
        <f t="shared" si="18"/>
        <v>RR</v>
      </c>
      <c r="X118" s="83" t="s">
        <v>377</v>
      </c>
      <c r="Y118" s="83">
        <v>534708</v>
      </c>
      <c r="Z118" s="83">
        <v>213515.94</v>
      </c>
      <c r="AA118" s="83">
        <v>1.5</v>
      </c>
      <c r="AB118" s="83">
        <v>29.07844</v>
      </c>
      <c r="AC118" s="83">
        <v>0.35783159999999997</v>
      </c>
      <c r="AD118" s="83">
        <v>0.2400405</v>
      </c>
      <c r="AE118" s="83">
        <v>0.5978713999999999</v>
      </c>
      <c r="AF118" s="83">
        <f t="shared" si="20"/>
        <v>0.29893569999999997</v>
      </c>
      <c r="AG118" s="83">
        <f t="shared" si="21"/>
        <v>29.6763114</v>
      </c>
      <c r="AH118" s="83">
        <f t="shared" si="19"/>
        <v>14.8381557</v>
      </c>
    </row>
    <row r="119" spans="3:34" ht="15">
      <c r="C119" s="83" t="s">
        <v>489</v>
      </c>
      <c r="D119" s="83" t="s">
        <v>379</v>
      </c>
      <c r="E119" s="83">
        <v>534708</v>
      </c>
      <c r="F119" s="83">
        <v>213515.94</v>
      </c>
      <c r="G119" s="83">
        <v>1.5</v>
      </c>
      <c r="H119" s="83">
        <v>37.2</v>
      </c>
      <c r="I119" s="83">
        <v>45.3459</v>
      </c>
      <c r="J119" s="83">
        <v>47.8299</v>
      </c>
      <c r="K119" s="83">
        <v>19.4099</v>
      </c>
      <c r="L119" s="83">
        <v>6.0553</v>
      </c>
      <c r="M119" s="83">
        <v>19.085</v>
      </c>
      <c r="N119" s="83">
        <f t="shared" si="13"/>
        <v>47.8299</v>
      </c>
      <c r="O119" s="85">
        <f t="shared" si="14"/>
        <v>2</v>
      </c>
      <c r="P119" s="85">
        <v>20</v>
      </c>
      <c r="Q119" s="85">
        <f t="shared" si="15"/>
        <v>8712.1701</v>
      </c>
      <c r="R119" s="85">
        <v>8886</v>
      </c>
      <c r="S119" s="85">
        <f t="shared" si="16"/>
        <v>1.347237979147627E-29</v>
      </c>
      <c r="T119" s="85">
        <f t="shared" si="17"/>
        <v>1.347237979147627E-27</v>
      </c>
      <c r="W119" s="83" t="str">
        <f t="shared" si="18"/>
        <v>RR</v>
      </c>
      <c r="X119" s="83" t="s">
        <v>379</v>
      </c>
      <c r="Y119" s="83">
        <v>534708</v>
      </c>
      <c r="Z119" s="83">
        <v>213515.94</v>
      </c>
      <c r="AA119" s="83">
        <v>1.5</v>
      </c>
      <c r="AB119" s="83">
        <v>29.07844</v>
      </c>
      <c r="AC119" s="83">
        <v>0.35783159999999997</v>
      </c>
      <c r="AD119" s="83">
        <v>0.2400405</v>
      </c>
      <c r="AE119" s="83">
        <v>0.5978713999999999</v>
      </c>
      <c r="AF119" s="83">
        <f t="shared" si="20"/>
        <v>0.29893569999999997</v>
      </c>
      <c r="AG119" s="83">
        <f t="shared" si="21"/>
        <v>29.6763114</v>
      </c>
      <c r="AH119" s="83">
        <f t="shared" si="19"/>
        <v>14.8381557</v>
      </c>
    </row>
    <row r="120" spans="3:34" ht="15">
      <c r="C120" s="83" t="s">
        <v>489</v>
      </c>
      <c r="D120" s="83" t="s">
        <v>381</v>
      </c>
      <c r="E120" s="83">
        <v>534708</v>
      </c>
      <c r="F120" s="83">
        <v>213515.94</v>
      </c>
      <c r="G120" s="83">
        <v>1.5</v>
      </c>
      <c r="H120" s="83">
        <v>37.2</v>
      </c>
      <c r="I120" s="83">
        <v>45.3459</v>
      </c>
      <c r="J120" s="83">
        <v>47.8299</v>
      </c>
      <c r="K120" s="83">
        <v>19.4099</v>
      </c>
      <c r="L120" s="83">
        <v>6.0553</v>
      </c>
      <c r="M120" s="83">
        <v>19.085</v>
      </c>
      <c r="N120" s="83">
        <f t="shared" si="13"/>
        <v>47.8299</v>
      </c>
      <c r="O120" s="85">
        <f t="shared" si="14"/>
        <v>2</v>
      </c>
      <c r="P120" s="85">
        <v>20</v>
      </c>
      <c r="Q120" s="85">
        <f t="shared" si="15"/>
        <v>8712.1701</v>
      </c>
      <c r="R120" s="85">
        <v>8887</v>
      </c>
      <c r="S120" s="85">
        <f t="shared" si="16"/>
        <v>1.4983369487333843E-29</v>
      </c>
      <c r="T120" s="85">
        <f t="shared" si="17"/>
        <v>1.4983369487333843E-27</v>
      </c>
      <c r="W120" s="83" t="str">
        <f t="shared" si="18"/>
        <v>RR</v>
      </c>
      <c r="X120" s="83" t="s">
        <v>381</v>
      </c>
      <c r="Y120" s="83">
        <v>534708</v>
      </c>
      <c r="Z120" s="83">
        <v>213515.94</v>
      </c>
      <c r="AA120" s="83">
        <v>1.5</v>
      </c>
      <c r="AB120" s="83">
        <v>29.07844</v>
      </c>
      <c r="AC120" s="83">
        <v>0.35783159999999997</v>
      </c>
      <c r="AD120" s="83">
        <v>0.2400405</v>
      </c>
      <c r="AE120" s="83">
        <v>0.5978713999999999</v>
      </c>
      <c r="AF120" s="83">
        <f t="shared" si="20"/>
        <v>0.29893569999999997</v>
      </c>
      <c r="AG120" s="83">
        <f t="shared" si="21"/>
        <v>29.6763114</v>
      </c>
      <c r="AH120" s="83">
        <f t="shared" si="19"/>
        <v>14.8381557</v>
      </c>
    </row>
    <row r="121" spans="3:34" ht="15">
      <c r="C121" s="83" t="s">
        <v>489</v>
      </c>
      <c r="D121" s="83" t="s">
        <v>382</v>
      </c>
      <c r="E121" s="83">
        <v>534708</v>
      </c>
      <c r="F121" s="83">
        <v>213515.94</v>
      </c>
      <c r="G121" s="83">
        <v>1.5</v>
      </c>
      <c r="H121" s="83">
        <v>37.2</v>
      </c>
      <c r="I121" s="83">
        <v>45.3459</v>
      </c>
      <c r="J121" s="83">
        <v>47.8299</v>
      </c>
      <c r="K121" s="83">
        <v>19.4099</v>
      </c>
      <c r="L121" s="83">
        <v>6.0553</v>
      </c>
      <c r="M121" s="83">
        <v>19.085</v>
      </c>
      <c r="N121" s="83">
        <f t="shared" si="13"/>
        <v>47.8299</v>
      </c>
      <c r="O121" s="85">
        <f t="shared" si="14"/>
        <v>2</v>
      </c>
      <c r="P121" s="85">
        <v>20</v>
      </c>
      <c r="Q121" s="85">
        <f t="shared" si="15"/>
        <v>8712.1701</v>
      </c>
      <c r="R121" s="85">
        <v>8888</v>
      </c>
      <c r="S121" s="85">
        <f t="shared" si="16"/>
        <v>1.6652979832248266E-29</v>
      </c>
      <c r="T121" s="85">
        <f t="shared" si="17"/>
        <v>1.6652979832248267E-27</v>
      </c>
      <c r="W121" s="83" t="str">
        <f t="shared" si="18"/>
        <v>RR</v>
      </c>
      <c r="X121" s="83" t="s">
        <v>382</v>
      </c>
      <c r="Y121" s="83">
        <v>534708</v>
      </c>
      <c r="Z121" s="83">
        <v>213515.94</v>
      </c>
      <c r="AA121" s="83">
        <v>1.5</v>
      </c>
      <c r="AB121" s="83">
        <v>29.07844</v>
      </c>
      <c r="AC121" s="83">
        <v>0.35783159999999997</v>
      </c>
      <c r="AD121" s="83">
        <v>0.2400405</v>
      </c>
      <c r="AE121" s="83">
        <v>0.5978713999999999</v>
      </c>
      <c r="AF121" s="83">
        <f aca="true" t="shared" si="22" ref="AF121:AF151">AE121/200*100</f>
        <v>0.29893569999999997</v>
      </c>
      <c r="AG121" s="83">
        <f aca="true" t="shared" si="23" ref="AG121:AG151">AE121+AB121</f>
        <v>29.6763114</v>
      </c>
      <c r="AH121" s="83">
        <f t="shared" si="19"/>
        <v>14.8381557</v>
      </c>
    </row>
    <row r="122" spans="3:34" ht="15">
      <c r="C122" s="83" t="s">
        <v>489</v>
      </c>
      <c r="D122" s="83" t="s">
        <v>383</v>
      </c>
      <c r="E122" s="83">
        <v>535648</v>
      </c>
      <c r="F122" s="83">
        <v>214142</v>
      </c>
      <c r="G122" s="83">
        <v>1.5</v>
      </c>
      <c r="H122" s="83">
        <v>37.2</v>
      </c>
      <c r="I122" s="83">
        <v>25.7647</v>
      </c>
      <c r="J122" s="83">
        <v>22.3885</v>
      </c>
      <c r="K122" s="83">
        <v>21.4531</v>
      </c>
      <c r="L122" s="83">
        <v>14.129</v>
      </c>
      <c r="M122" s="83">
        <v>19.085</v>
      </c>
      <c r="N122" s="83">
        <f aca="true" t="shared" si="24" ref="N122:N152">MAX(I122:M122)</f>
        <v>25.7647</v>
      </c>
      <c r="O122" s="85">
        <f aca="true" t="shared" si="25" ref="O122:O152">P122-18</f>
        <v>2</v>
      </c>
      <c r="P122" s="85">
        <v>20</v>
      </c>
      <c r="Q122" s="85">
        <f aca="true" t="shared" si="26" ref="Q122:Q152">8760-N122</f>
        <v>8734.2353</v>
      </c>
      <c r="R122" s="85">
        <v>8889</v>
      </c>
      <c r="S122" s="85">
        <f aca="true" t="shared" si="27" ref="S122:S152">_xlfn.HYPGEOM.DIST(O122,P122,Q122,R122,TRUE)</f>
        <v>1.493649532219385E-30</v>
      </c>
      <c r="T122" s="85">
        <f aca="true" t="shared" si="28" ref="T122:T152">S122*100</f>
        <v>1.493649532219385E-28</v>
      </c>
      <c r="W122" s="83" t="str">
        <f aca="true" t="shared" si="29" ref="W122:W151">LEFT(X122,2)</f>
        <v>RR</v>
      </c>
      <c r="X122" s="83" t="s">
        <v>383</v>
      </c>
      <c r="Y122" s="83">
        <v>535648</v>
      </c>
      <c r="Z122" s="83">
        <v>214142</v>
      </c>
      <c r="AA122" s="83">
        <v>1.5</v>
      </c>
      <c r="AB122" s="83">
        <v>37.201</v>
      </c>
      <c r="AC122" s="83">
        <v>0.5305209</v>
      </c>
      <c r="AD122" s="83">
        <v>0.4219712</v>
      </c>
      <c r="AE122" s="83">
        <v>0.95249</v>
      </c>
      <c r="AF122" s="83">
        <f t="shared" si="22"/>
        <v>0.476245</v>
      </c>
      <c r="AG122" s="83">
        <f t="shared" si="23"/>
        <v>38.15349</v>
      </c>
      <c r="AH122" s="83">
        <f aca="true" t="shared" si="30" ref="AH122:AH151">AG122/200*100</f>
        <v>19.076745</v>
      </c>
    </row>
    <row r="123" spans="3:34" ht="15">
      <c r="C123" s="83" t="s">
        <v>489</v>
      </c>
      <c r="D123" s="83" t="s">
        <v>385</v>
      </c>
      <c r="E123" s="83">
        <v>535639</v>
      </c>
      <c r="F123" s="83">
        <v>214110</v>
      </c>
      <c r="G123" s="83">
        <v>1.5</v>
      </c>
      <c r="H123" s="83">
        <v>37.2</v>
      </c>
      <c r="I123" s="83">
        <v>28.8565</v>
      </c>
      <c r="J123" s="83">
        <v>24.4238</v>
      </c>
      <c r="K123" s="83">
        <v>22.4746</v>
      </c>
      <c r="L123" s="83">
        <v>15.1382</v>
      </c>
      <c r="M123" s="83">
        <v>22.0984</v>
      </c>
      <c r="N123" s="83">
        <f t="shared" si="24"/>
        <v>28.8565</v>
      </c>
      <c r="O123" s="85">
        <f t="shared" si="25"/>
        <v>2</v>
      </c>
      <c r="P123" s="85">
        <v>20</v>
      </c>
      <c r="Q123" s="85">
        <f t="shared" si="26"/>
        <v>8731.1435</v>
      </c>
      <c r="R123" s="85">
        <v>8890</v>
      </c>
      <c r="S123" s="85">
        <f t="shared" si="27"/>
        <v>2.420085825911575E-30</v>
      </c>
      <c r="T123" s="85">
        <f t="shared" si="28"/>
        <v>2.420085825911575E-28</v>
      </c>
      <c r="W123" s="83" t="str">
        <f t="shared" si="29"/>
        <v>RR</v>
      </c>
      <c r="X123" s="83" t="s">
        <v>385</v>
      </c>
      <c r="Y123" s="83">
        <v>535639</v>
      </c>
      <c r="Z123" s="83">
        <v>214110</v>
      </c>
      <c r="AA123" s="83">
        <v>1.5</v>
      </c>
      <c r="AB123" s="83">
        <v>37.201</v>
      </c>
      <c r="AC123" s="83">
        <v>0.5268158</v>
      </c>
      <c r="AD123" s="83">
        <v>0.4086621</v>
      </c>
      <c r="AE123" s="83">
        <v>0.9354729999999999</v>
      </c>
      <c r="AF123" s="83">
        <f t="shared" si="22"/>
        <v>0.46773649999999994</v>
      </c>
      <c r="AG123" s="83">
        <f t="shared" si="23"/>
        <v>38.136473</v>
      </c>
      <c r="AH123" s="83">
        <f t="shared" si="30"/>
        <v>19.0682365</v>
      </c>
    </row>
    <row r="124" spans="3:34" ht="15">
      <c r="C124" s="83" t="s">
        <v>489</v>
      </c>
      <c r="D124" s="83" t="s">
        <v>387</v>
      </c>
      <c r="E124" s="83">
        <v>535359.56</v>
      </c>
      <c r="F124" s="83">
        <v>213908.88</v>
      </c>
      <c r="G124" s="83">
        <v>1.5</v>
      </c>
      <c r="H124" s="83">
        <v>37.2</v>
      </c>
      <c r="I124" s="83">
        <v>38.1318</v>
      </c>
      <c r="J124" s="83">
        <v>39.6887</v>
      </c>
      <c r="K124" s="83">
        <v>39.8414</v>
      </c>
      <c r="L124" s="83">
        <v>26.2396</v>
      </c>
      <c r="M124" s="83">
        <v>28.1252</v>
      </c>
      <c r="N124" s="83">
        <f t="shared" si="24"/>
        <v>39.8414</v>
      </c>
      <c r="O124" s="85">
        <f t="shared" si="25"/>
        <v>2</v>
      </c>
      <c r="P124" s="85">
        <v>20</v>
      </c>
      <c r="Q124" s="85">
        <f t="shared" si="26"/>
        <v>8720.1586</v>
      </c>
      <c r="R124" s="85">
        <v>8891</v>
      </c>
      <c r="S124" s="85">
        <f t="shared" si="27"/>
        <v>9.598140053401579E-30</v>
      </c>
      <c r="T124" s="85">
        <f t="shared" si="28"/>
        <v>9.598140053401579E-28</v>
      </c>
      <c r="W124" s="83" t="str">
        <f t="shared" si="29"/>
        <v>RR</v>
      </c>
      <c r="X124" s="83" t="s">
        <v>387</v>
      </c>
      <c r="Y124" s="83">
        <v>535359.56</v>
      </c>
      <c r="Z124" s="83">
        <v>213908.88</v>
      </c>
      <c r="AA124" s="83">
        <v>1.5</v>
      </c>
      <c r="AB124" s="83">
        <v>27.05846</v>
      </c>
      <c r="AC124" s="83">
        <v>0.5941782</v>
      </c>
      <c r="AD124" s="83">
        <v>0.38430629999999993</v>
      </c>
      <c r="AE124" s="83">
        <v>0.9784879999999999</v>
      </c>
      <c r="AF124" s="83">
        <f t="shared" si="22"/>
        <v>0.48924399999999996</v>
      </c>
      <c r="AG124" s="83">
        <f t="shared" si="23"/>
        <v>28.036948</v>
      </c>
      <c r="AH124" s="83">
        <f t="shared" si="30"/>
        <v>14.018474</v>
      </c>
    </row>
    <row r="125" spans="3:34" ht="15">
      <c r="C125" s="83" t="s">
        <v>489</v>
      </c>
      <c r="D125" s="83" t="s">
        <v>389</v>
      </c>
      <c r="E125" s="83">
        <v>535639</v>
      </c>
      <c r="F125" s="83">
        <v>214110</v>
      </c>
      <c r="G125" s="83">
        <v>1.5</v>
      </c>
      <c r="H125" s="83">
        <v>37.2</v>
      </c>
      <c r="I125" s="83">
        <v>28.8565</v>
      </c>
      <c r="J125" s="83">
        <v>24.4238</v>
      </c>
      <c r="K125" s="83">
        <v>22.4746</v>
      </c>
      <c r="L125" s="83">
        <v>15.1382</v>
      </c>
      <c r="M125" s="83">
        <v>22.0984</v>
      </c>
      <c r="N125" s="83">
        <f t="shared" si="24"/>
        <v>28.8565</v>
      </c>
      <c r="O125" s="85">
        <f t="shared" si="25"/>
        <v>2</v>
      </c>
      <c r="P125" s="85">
        <v>20</v>
      </c>
      <c r="Q125" s="85">
        <f t="shared" si="26"/>
        <v>8731.1435</v>
      </c>
      <c r="R125" s="85">
        <v>8892</v>
      </c>
      <c r="S125" s="85">
        <f t="shared" si="27"/>
        <v>3.056375890411862E-30</v>
      </c>
      <c r="T125" s="85">
        <f t="shared" si="28"/>
        <v>3.056375890411862E-28</v>
      </c>
      <c r="W125" s="83" t="str">
        <f t="shared" si="29"/>
        <v>RR</v>
      </c>
      <c r="X125" s="83" t="s">
        <v>389</v>
      </c>
      <c r="Y125" s="83">
        <v>535639</v>
      </c>
      <c r="Z125" s="83">
        <v>214110</v>
      </c>
      <c r="AA125" s="83">
        <v>1.5</v>
      </c>
      <c r="AB125" s="83">
        <v>37.201</v>
      </c>
      <c r="AC125" s="83">
        <v>0.5268158</v>
      </c>
      <c r="AD125" s="83">
        <v>0.4086621</v>
      </c>
      <c r="AE125" s="83">
        <v>0.9354729999999999</v>
      </c>
      <c r="AF125" s="83">
        <f t="shared" si="22"/>
        <v>0.46773649999999994</v>
      </c>
      <c r="AG125" s="83">
        <f t="shared" si="23"/>
        <v>38.136473</v>
      </c>
      <c r="AH125" s="83">
        <f t="shared" si="30"/>
        <v>19.0682365</v>
      </c>
    </row>
    <row r="126" spans="3:34" ht="15">
      <c r="C126" s="83" t="s">
        <v>489</v>
      </c>
      <c r="D126" s="83" t="s">
        <v>391</v>
      </c>
      <c r="E126" s="83">
        <v>535370.75</v>
      </c>
      <c r="F126" s="83">
        <v>213913.81</v>
      </c>
      <c r="G126" s="83">
        <v>1.5</v>
      </c>
      <c r="H126" s="83">
        <v>37.2</v>
      </c>
      <c r="I126" s="83">
        <v>39.1624</v>
      </c>
      <c r="J126" s="83">
        <v>39.6887</v>
      </c>
      <c r="K126" s="83">
        <v>38.8198</v>
      </c>
      <c r="L126" s="83">
        <v>25.2304</v>
      </c>
      <c r="M126" s="83">
        <v>28.1252</v>
      </c>
      <c r="N126" s="83">
        <f t="shared" si="24"/>
        <v>39.6887</v>
      </c>
      <c r="O126" s="85">
        <f t="shared" si="25"/>
        <v>2</v>
      </c>
      <c r="P126" s="85">
        <v>20</v>
      </c>
      <c r="Q126" s="85">
        <f t="shared" si="26"/>
        <v>8720.3113</v>
      </c>
      <c r="R126" s="85">
        <v>8893</v>
      </c>
      <c r="S126" s="85">
        <f t="shared" si="27"/>
        <v>1.1911431769655887E-29</v>
      </c>
      <c r="T126" s="85">
        <f t="shared" si="28"/>
        <v>1.1911431769655887E-27</v>
      </c>
      <c r="W126" s="83" t="str">
        <f t="shared" si="29"/>
        <v>RR</v>
      </c>
      <c r="X126" s="83" t="s">
        <v>391</v>
      </c>
      <c r="Y126" s="83">
        <v>535370.75</v>
      </c>
      <c r="Z126" s="83">
        <v>213913.81</v>
      </c>
      <c r="AA126" s="83">
        <v>1.5</v>
      </c>
      <c r="AB126" s="83">
        <v>27.05846</v>
      </c>
      <c r="AC126" s="83">
        <v>0.5895113</v>
      </c>
      <c r="AD126" s="83">
        <v>0.38496569999999997</v>
      </c>
      <c r="AE126" s="83">
        <v>0.9744769999999999</v>
      </c>
      <c r="AF126" s="83">
        <f t="shared" si="22"/>
        <v>0.4872385</v>
      </c>
      <c r="AG126" s="83">
        <f t="shared" si="23"/>
        <v>28.032937</v>
      </c>
      <c r="AH126" s="83">
        <f t="shared" si="30"/>
        <v>14.016468500000002</v>
      </c>
    </row>
    <row r="127" spans="3:34" ht="15">
      <c r="C127" s="83" t="s">
        <v>489</v>
      </c>
      <c r="D127" s="83" t="s">
        <v>393</v>
      </c>
      <c r="E127" s="83">
        <v>535520.38</v>
      </c>
      <c r="F127" s="83">
        <v>214477.55</v>
      </c>
      <c r="G127" s="83">
        <v>1.5</v>
      </c>
      <c r="H127" s="83">
        <v>37.2</v>
      </c>
      <c r="I127" s="83">
        <v>41.2235</v>
      </c>
      <c r="J127" s="83">
        <v>27.4768</v>
      </c>
      <c r="K127" s="83">
        <v>38.8198</v>
      </c>
      <c r="L127" s="83">
        <v>25.2304</v>
      </c>
      <c r="M127" s="83">
        <v>31.1386</v>
      </c>
      <c r="N127" s="83">
        <f t="shared" si="24"/>
        <v>41.2235</v>
      </c>
      <c r="O127" s="85">
        <f t="shared" si="25"/>
        <v>2</v>
      </c>
      <c r="P127" s="85">
        <v>20</v>
      </c>
      <c r="Q127" s="85">
        <f t="shared" si="26"/>
        <v>8718.7765</v>
      </c>
      <c r="R127" s="85">
        <v>8894</v>
      </c>
      <c r="S127" s="85">
        <f t="shared" si="27"/>
        <v>1.645210830199289E-29</v>
      </c>
      <c r="T127" s="85">
        <f t="shared" si="28"/>
        <v>1.645210830199289E-27</v>
      </c>
      <c r="W127" s="83" t="str">
        <f t="shared" si="29"/>
        <v>RR</v>
      </c>
      <c r="X127" s="83" t="s">
        <v>393</v>
      </c>
      <c r="Y127" s="83">
        <v>535520.38</v>
      </c>
      <c r="Z127" s="83">
        <v>214477.55</v>
      </c>
      <c r="AA127" s="83">
        <v>1.5</v>
      </c>
      <c r="AB127" s="83">
        <v>37.201</v>
      </c>
      <c r="AC127" s="83">
        <v>0.8964899999999999</v>
      </c>
      <c r="AD127" s="83">
        <v>0.6845901999999999</v>
      </c>
      <c r="AE127" s="83">
        <v>1.581076</v>
      </c>
      <c r="AF127" s="83">
        <f t="shared" si="22"/>
        <v>0.790538</v>
      </c>
      <c r="AG127" s="83">
        <f t="shared" si="23"/>
        <v>38.782076</v>
      </c>
      <c r="AH127" s="83">
        <f t="shared" si="30"/>
        <v>19.391038</v>
      </c>
    </row>
    <row r="128" spans="3:34" ht="15">
      <c r="C128" s="83" t="s">
        <v>489</v>
      </c>
      <c r="D128" s="83" t="s">
        <v>395</v>
      </c>
      <c r="E128" s="83">
        <v>535648</v>
      </c>
      <c r="F128" s="83">
        <v>214142</v>
      </c>
      <c r="G128" s="83">
        <v>1.5</v>
      </c>
      <c r="H128" s="83">
        <v>37.2</v>
      </c>
      <c r="I128" s="83">
        <v>25.7647</v>
      </c>
      <c r="J128" s="83">
        <v>22.3885</v>
      </c>
      <c r="K128" s="83">
        <v>21.4531</v>
      </c>
      <c r="L128" s="83">
        <v>14.129</v>
      </c>
      <c r="M128" s="83">
        <v>19.085</v>
      </c>
      <c r="N128" s="83">
        <f t="shared" si="24"/>
        <v>25.7647</v>
      </c>
      <c r="O128" s="85">
        <f t="shared" si="25"/>
        <v>2</v>
      </c>
      <c r="P128" s="85">
        <v>20</v>
      </c>
      <c r="Q128" s="85">
        <f t="shared" si="26"/>
        <v>8734.2353</v>
      </c>
      <c r="R128" s="85">
        <v>8895</v>
      </c>
      <c r="S128" s="85">
        <f t="shared" si="27"/>
        <v>3.0378884420025478E-30</v>
      </c>
      <c r="T128" s="85">
        <f t="shared" si="28"/>
        <v>3.0378884420025477E-28</v>
      </c>
      <c r="W128" s="83" t="str">
        <f t="shared" si="29"/>
        <v>RR</v>
      </c>
      <c r="X128" s="83" t="s">
        <v>395</v>
      </c>
      <c r="Y128" s="83">
        <v>535648</v>
      </c>
      <c r="Z128" s="83">
        <v>214142</v>
      </c>
      <c r="AA128" s="83">
        <v>1.5</v>
      </c>
      <c r="AB128" s="83">
        <v>37.201</v>
      </c>
      <c r="AC128" s="83">
        <v>0.5305209</v>
      </c>
      <c r="AD128" s="83">
        <v>0.4219712</v>
      </c>
      <c r="AE128" s="83">
        <v>0.95249</v>
      </c>
      <c r="AF128" s="83">
        <f t="shared" si="22"/>
        <v>0.476245</v>
      </c>
      <c r="AG128" s="83">
        <f t="shared" si="23"/>
        <v>38.15349</v>
      </c>
      <c r="AH128" s="83">
        <f t="shared" si="30"/>
        <v>19.076745</v>
      </c>
    </row>
    <row r="129" spans="3:34" ht="15">
      <c r="C129" s="83" t="s">
        <v>489</v>
      </c>
      <c r="D129" s="83" t="s">
        <v>397</v>
      </c>
      <c r="E129" s="83">
        <v>535639</v>
      </c>
      <c r="F129" s="83">
        <v>214110</v>
      </c>
      <c r="G129" s="83">
        <v>1.5</v>
      </c>
      <c r="H129" s="83">
        <v>37.2</v>
      </c>
      <c r="I129" s="83">
        <v>28.8565</v>
      </c>
      <c r="J129" s="83">
        <v>24.4238</v>
      </c>
      <c r="K129" s="83">
        <v>22.4746</v>
      </c>
      <c r="L129" s="83">
        <v>15.1382</v>
      </c>
      <c r="M129" s="83">
        <v>22.0984</v>
      </c>
      <c r="N129" s="83">
        <f t="shared" si="24"/>
        <v>28.8565</v>
      </c>
      <c r="O129" s="85">
        <f t="shared" si="25"/>
        <v>2</v>
      </c>
      <c r="P129" s="85">
        <v>20</v>
      </c>
      <c r="Q129" s="85">
        <f t="shared" si="26"/>
        <v>8731.1435</v>
      </c>
      <c r="R129" s="85">
        <v>8896</v>
      </c>
      <c r="S129" s="85">
        <f t="shared" si="27"/>
        <v>4.82999690993055E-30</v>
      </c>
      <c r="T129" s="85">
        <f t="shared" si="28"/>
        <v>4.82999690993055E-28</v>
      </c>
      <c r="W129" s="83" t="str">
        <f t="shared" si="29"/>
        <v>RR</v>
      </c>
      <c r="X129" s="83" t="s">
        <v>397</v>
      </c>
      <c r="Y129" s="83">
        <v>535639</v>
      </c>
      <c r="Z129" s="83">
        <v>214110</v>
      </c>
      <c r="AA129" s="83">
        <v>1.5</v>
      </c>
      <c r="AB129" s="83">
        <v>37.201</v>
      </c>
      <c r="AC129" s="83">
        <v>0.5268158</v>
      </c>
      <c r="AD129" s="83">
        <v>0.4086621</v>
      </c>
      <c r="AE129" s="83">
        <v>0.9354729999999999</v>
      </c>
      <c r="AF129" s="83">
        <f t="shared" si="22"/>
        <v>0.46773649999999994</v>
      </c>
      <c r="AG129" s="83">
        <f t="shared" si="23"/>
        <v>38.136473</v>
      </c>
      <c r="AH129" s="83">
        <f t="shared" si="30"/>
        <v>19.0682365</v>
      </c>
    </row>
    <row r="130" spans="3:34" ht="15">
      <c r="C130" s="83" t="s">
        <v>489</v>
      </c>
      <c r="D130" s="83" t="s">
        <v>399</v>
      </c>
      <c r="E130" s="83">
        <v>534708</v>
      </c>
      <c r="F130" s="83">
        <v>213515.94</v>
      </c>
      <c r="G130" s="83">
        <v>1.5</v>
      </c>
      <c r="H130" s="83">
        <v>37.2</v>
      </c>
      <c r="I130" s="83">
        <v>45.3459</v>
      </c>
      <c r="J130" s="83">
        <v>47.8299</v>
      </c>
      <c r="K130" s="83">
        <v>19.4099</v>
      </c>
      <c r="L130" s="83">
        <v>6.0553</v>
      </c>
      <c r="M130" s="83">
        <v>19.085</v>
      </c>
      <c r="N130" s="83">
        <f t="shared" si="24"/>
        <v>47.8299</v>
      </c>
      <c r="O130" s="85">
        <f t="shared" si="25"/>
        <v>2</v>
      </c>
      <c r="P130" s="85">
        <v>20</v>
      </c>
      <c r="Q130" s="85">
        <f t="shared" si="26"/>
        <v>8712.1701</v>
      </c>
      <c r="R130" s="85">
        <v>8897</v>
      </c>
      <c r="S130" s="85">
        <f t="shared" si="27"/>
        <v>4.190350399233143E-29</v>
      </c>
      <c r="T130" s="85">
        <f t="shared" si="28"/>
        <v>4.190350399233143E-27</v>
      </c>
      <c r="W130" s="83" t="str">
        <f t="shared" si="29"/>
        <v>RR</v>
      </c>
      <c r="X130" s="83" t="s">
        <v>399</v>
      </c>
      <c r="Y130" s="83">
        <v>534708</v>
      </c>
      <c r="Z130" s="83">
        <v>213515.94</v>
      </c>
      <c r="AA130" s="83">
        <v>1.5</v>
      </c>
      <c r="AB130" s="83">
        <v>29.07844</v>
      </c>
      <c r="AC130" s="83">
        <v>0.35783159999999997</v>
      </c>
      <c r="AD130" s="83">
        <v>0.2400405</v>
      </c>
      <c r="AE130" s="83">
        <v>0.5978713999999999</v>
      </c>
      <c r="AF130" s="83">
        <f t="shared" si="22"/>
        <v>0.29893569999999997</v>
      </c>
      <c r="AG130" s="83">
        <f t="shared" si="23"/>
        <v>29.6763114</v>
      </c>
      <c r="AH130" s="83">
        <f t="shared" si="30"/>
        <v>14.8381557</v>
      </c>
    </row>
    <row r="131" spans="3:34" ht="15">
      <c r="C131" s="83" t="s">
        <v>489</v>
      </c>
      <c r="D131" s="83" t="s">
        <v>400</v>
      </c>
      <c r="E131" s="83">
        <v>534708</v>
      </c>
      <c r="F131" s="83">
        <v>213515.94</v>
      </c>
      <c r="G131" s="83">
        <v>1.5</v>
      </c>
      <c r="H131" s="83">
        <v>37.2</v>
      </c>
      <c r="I131" s="83">
        <v>45.3459</v>
      </c>
      <c r="J131" s="83">
        <v>47.8299</v>
      </c>
      <c r="K131" s="83">
        <v>19.4099</v>
      </c>
      <c r="L131" s="83">
        <v>6.0553</v>
      </c>
      <c r="M131" s="83">
        <v>19.085</v>
      </c>
      <c r="N131" s="83">
        <f t="shared" si="24"/>
        <v>47.8299</v>
      </c>
      <c r="O131" s="85">
        <f t="shared" si="25"/>
        <v>2</v>
      </c>
      <c r="P131" s="85">
        <v>20</v>
      </c>
      <c r="Q131" s="85">
        <f t="shared" si="26"/>
        <v>8712.1701</v>
      </c>
      <c r="R131" s="85">
        <v>8898</v>
      </c>
      <c r="S131" s="85">
        <f t="shared" si="27"/>
        <v>4.628944669188019E-29</v>
      </c>
      <c r="T131" s="85">
        <f t="shared" si="28"/>
        <v>4.628944669188019E-27</v>
      </c>
      <c r="W131" s="83" t="str">
        <f t="shared" si="29"/>
        <v>RR</v>
      </c>
      <c r="X131" s="83" t="s">
        <v>400</v>
      </c>
      <c r="Y131" s="83">
        <v>534708</v>
      </c>
      <c r="Z131" s="83">
        <v>213515.94</v>
      </c>
      <c r="AA131" s="83">
        <v>1.5</v>
      </c>
      <c r="AB131" s="83">
        <v>29.07844</v>
      </c>
      <c r="AC131" s="83">
        <v>0.35783159999999997</v>
      </c>
      <c r="AD131" s="83">
        <v>0.2400405</v>
      </c>
      <c r="AE131" s="83">
        <v>0.5978713999999999</v>
      </c>
      <c r="AF131" s="83">
        <f t="shared" si="22"/>
        <v>0.29893569999999997</v>
      </c>
      <c r="AG131" s="83">
        <f t="shared" si="23"/>
        <v>29.6763114</v>
      </c>
      <c r="AH131" s="83">
        <f t="shared" si="30"/>
        <v>14.8381557</v>
      </c>
    </row>
    <row r="132" spans="3:34" ht="15">
      <c r="C132" s="83" t="s">
        <v>489</v>
      </c>
      <c r="D132" s="83" t="s">
        <v>401</v>
      </c>
      <c r="E132" s="83">
        <v>534708</v>
      </c>
      <c r="F132" s="83">
        <v>213515.94</v>
      </c>
      <c r="G132" s="83">
        <v>1.5</v>
      </c>
      <c r="H132" s="83">
        <v>37.2</v>
      </c>
      <c r="I132" s="83">
        <v>45.3459</v>
      </c>
      <c r="J132" s="83">
        <v>47.8299</v>
      </c>
      <c r="K132" s="83">
        <v>19.4099</v>
      </c>
      <c r="L132" s="83">
        <v>6.0553</v>
      </c>
      <c r="M132" s="83">
        <v>19.085</v>
      </c>
      <c r="N132" s="83">
        <f t="shared" si="24"/>
        <v>47.8299</v>
      </c>
      <c r="O132" s="85">
        <f t="shared" si="25"/>
        <v>2</v>
      </c>
      <c r="P132" s="85">
        <v>20</v>
      </c>
      <c r="Q132" s="85">
        <f t="shared" si="26"/>
        <v>8712.1701</v>
      </c>
      <c r="R132" s="85">
        <v>8899</v>
      </c>
      <c r="S132" s="85">
        <f t="shared" si="27"/>
        <v>5.110518775134838E-29</v>
      </c>
      <c r="T132" s="85">
        <f t="shared" si="28"/>
        <v>5.1105187751348384E-27</v>
      </c>
      <c r="W132" s="83" t="str">
        <f t="shared" si="29"/>
        <v>RR</v>
      </c>
      <c r="X132" s="83" t="s">
        <v>401</v>
      </c>
      <c r="Y132" s="83">
        <v>534708</v>
      </c>
      <c r="Z132" s="83">
        <v>213515.94</v>
      </c>
      <c r="AA132" s="83">
        <v>1.5</v>
      </c>
      <c r="AB132" s="83">
        <v>29.07844</v>
      </c>
      <c r="AC132" s="83">
        <v>0.35783159999999997</v>
      </c>
      <c r="AD132" s="83">
        <v>0.2400405</v>
      </c>
      <c r="AE132" s="83">
        <v>0.5978713999999999</v>
      </c>
      <c r="AF132" s="83">
        <f t="shared" si="22"/>
        <v>0.29893569999999997</v>
      </c>
      <c r="AG132" s="83">
        <f t="shared" si="23"/>
        <v>29.6763114</v>
      </c>
      <c r="AH132" s="83">
        <f t="shared" si="30"/>
        <v>14.8381557</v>
      </c>
    </row>
    <row r="133" spans="3:34" ht="15">
      <c r="C133" s="83" t="s">
        <v>489</v>
      </c>
      <c r="D133" s="83" t="s">
        <v>402</v>
      </c>
      <c r="E133" s="83">
        <v>535322</v>
      </c>
      <c r="F133" s="83">
        <v>214570</v>
      </c>
      <c r="G133" s="83">
        <v>1.5</v>
      </c>
      <c r="H133" s="83">
        <v>37.2</v>
      </c>
      <c r="I133" s="83">
        <v>65.9576</v>
      </c>
      <c r="J133" s="83">
        <v>48.8476</v>
      </c>
      <c r="K133" s="83">
        <v>69.4671</v>
      </c>
      <c r="L133" s="83">
        <v>52.4793</v>
      </c>
      <c r="M133" s="83">
        <v>46.2057</v>
      </c>
      <c r="N133" s="83">
        <f t="shared" si="24"/>
        <v>69.4671</v>
      </c>
      <c r="O133" s="85">
        <f t="shared" si="25"/>
        <v>2</v>
      </c>
      <c r="P133" s="85">
        <v>20</v>
      </c>
      <c r="Q133" s="85">
        <f t="shared" si="26"/>
        <v>8690.5329</v>
      </c>
      <c r="R133" s="85">
        <v>8900</v>
      </c>
      <c r="S133" s="85">
        <f t="shared" si="27"/>
        <v>4.503908509518366E-28</v>
      </c>
      <c r="T133" s="85">
        <f t="shared" si="28"/>
        <v>4.5039085095183664E-26</v>
      </c>
      <c r="W133" s="83" t="str">
        <f t="shared" si="29"/>
        <v>RR</v>
      </c>
      <c r="X133" s="83" t="s">
        <v>402</v>
      </c>
      <c r="Y133" s="83">
        <v>535322</v>
      </c>
      <c r="Z133" s="83">
        <v>214570</v>
      </c>
      <c r="AA133" s="83">
        <v>1.5</v>
      </c>
      <c r="AB133" s="83">
        <v>37.201</v>
      </c>
      <c r="AC133" s="83">
        <v>1.561049</v>
      </c>
      <c r="AD133" s="83">
        <v>1.1485249999999998</v>
      </c>
      <c r="AE133" s="83">
        <v>2.709574</v>
      </c>
      <c r="AF133" s="83">
        <f t="shared" si="22"/>
        <v>1.354787</v>
      </c>
      <c r="AG133" s="83">
        <f t="shared" si="23"/>
        <v>39.910574</v>
      </c>
      <c r="AH133" s="83">
        <f t="shared" si="30"/>
        <v>19.955287</v>
      </c>
    </row>
    <row r="134" spans="3:34" ht="15">
      <c r="C134" s="83" t="s">
        <v>489</v>
      </c>
      <c r="D134" s="83" t="s">
        <v>404</v>
      </c>
      <c r="E134" s="83">
        <v>535159</v>
      </c>
      <c r="F134" s="83">
        <v>214598.66</v>
      </c>
      <c r="G134" s="83">
        <v>1.5</v>
      </c>
      <c r="H134" s="83">
        <v>37.2</v>
      </c>
      <c r="I134" s="83">
        <v>277.228</v>
      </c>
      <c r="J134" s="83">
        <v>297.156</v>
      </c>
      <c r="K134" s="83">
        <v>343.249</v>
      </c>
      <c r="L134" s="83">
        <v>372.401</v>
      </c>
      <c r="M134" s="83">
        <v>254.131</v>
      </c>
      <c r="N134" s="83">
        <f t="shared" si="24"/>
        <v>372.401</v>
      </c>
      <c r="O134" s="85">
        <f t="shared" si="25"/>
        <v>2</v>
      </c>
      <c r="P134" s="85">
        <v>20</v>
      </c>
      <c r="Q134" s="85">
        <f t="shared" si="26"/>
        <v>8387.599</v>
      </c>
      <c r="R134" s="85">
        <v>8901</v>
      </c>
      <c r="S134" s="85">
        <f t="shared" si="27"/>
        <v>6.541672777611895E-21</v>
      </c>
      <c r="T134" s="85">
        <f t="shared" si="28"/>
        <v>6.5416727776118955E-19</v>
      </c>
      <c r="W134" s="83" t="str">
        <f t="shared" si="29"/>
        <v>RR</v>
      </c>
      <c r="X134" s="83" t="s">
        <v>404</v>
      </c>
      <c r="Y134" s="83">
        <v>535159</v>
      </c>
      <c r="Z134" s="83">
        <v>214598.66</v>
      </c>
      <c r="AA134" s="83">
        <v>1.5</v>
      </c>
      <c r="AB134" s="83">
        <v>37.201</v>
      </c>
      <c r="AC134" s="83">
        <v>2.131871</v>
      </c>
      <c r="AD134" s="83">
        <v>1.60748</v>
      </c>
      <c r="AE134" s="83">
        <v>3.7393579999999997</v>
      </c>
      <c r="AF134" s="83">
        <f t="shared" si="22"/>
        <v>1.8696789999999999</v>
      </c>
      <c r="AG134" s="83">
        <f t="shared" si="23"/>
        <v>40.940358</v>
      </c>
      <c r="AH134" s="83">
        <f t="shared" si="30"/>
        <v>20.470179</v>
      </c>
    </row>
    <row r="135" spans="3:34" ht="15">
      <c r="C135" s="83" t="s">
        <v>489</v>
      </c>
      <c r="D135" s="83" t="s">
        <v>406</v>
      </c>
      <c r="E135" s="83">
        <v>535387.5</v>
      </c>
      <c r="F135" s="83">
        <v>213925.69</v>
      </c>
      <c r="G135" s="83">
        <v>1.5</v>
      </c>
      <c r="H135" s="83">
        <v>37.2</v>
      </c>
      <c r="I135" s="83">
        <v>32.9788</v>
      </c>
      <c r="J135" s="83">
        <v>37.6533</v>
      </c>
      <c r="K135" s="83">
        <v>35.7551</v>
      </c>
      <c r="L135" s="83">
        <v>24.2212</v>
      </c>
      <c r="M135" s="83">
        <v>28.1252</v>
      </c>
      <c r="N135" s="83">
        <f t="shared" si="24"/>
        <v>37.6533</v>
      </c>
      <c r="O135" s="85">
        <f t="shared" si="25"/>
        <v>2</v>
      </c>
      <c r="P135" s="85">
        <v>20</v>
      </c>
      <c r="Q135" s="85">
        <f t="shared" si="26"/>
        <v>8722.3467</v>
      </c>
      <c r="R135" s="85">
        <v>8902</v>
      </c>
      <c r="S135" s="85">
        <f t="shared" si="27"/>
        <v>2.4744789533582362E-29</v>
      </c>
      <c r="T135" s="85">
        <f t="shared" si="28"/>
        <v>2.4744789533582362E-27</v>
      </c>
      <c r="W135" s="83" t="str">
        <f t="shared" si="29"/>
        <v>RR</v>
      </c>
      <c r="X135" s="83" t="s">
        <v>406</v>
      </c>
      <c r="Y135" s="83">
        <v>535387.5</v>
      </c>
      <c r="Z135" s="83">
        <v>213925.69</v>
      </c>
      <c r="AA135" s="83">
        <v>1.5</v>
      </c>
      <c r="AB135" s="83">
        <v>27.05846</v>
      </c>
      <c r="AC135" s="83">
        <v>0.5869485999999999</v>
      </c>
      <c r="AD135" s="83">
        <v>0.3883593</v>
      </c>
      <c r="AE135" s="83">
        <v>0.9753099999999999</v>
      </c>
      <c r="AF135" s="83">
        <f t="shared" si="22"/>
        <v>0.48765499999999995</v>
      </c>
      <c r="AG135" s="83">
        <f t="shared" si="23"/>
        <v>28.03377</v>
      </c>
      <c r="AH135" s="83">
        <f t="shared" si="30"/>
        <v>14.016885000000002</v>
      </c>
    </row>
    <row r="136" spans="3:34" ht="15">
      <c r="C136" s="83" t="s">
        <v>489</v>
      </c>
      <c r="D136" s="83" t="s">
        <v>408</v>
      </c>
      <c r="E136" s="83">
        <v>534599</v>
      </c>
      <c r="F136" s="83">
        <v>214496</v>
      </c>
      <c r="G136" s="83">
        <v>1.5</v>
      </c>
      <c r="H136" s="83">
        <v>37.2</v>
      </c>
      <c r="I136" s="83">
        <v>766.758</v>
      </c>
      <c r="J136" s="83">
        <v>595.33</v>
      </c>
      <c r="K136" s="83">
        <v>612.945</v>
      </c>
      <c r="L136" s="83">
        <v>586.355</v>
      </c>
      <c r="M136" s="83">
        <v>835.721</v>
      </c>
      <c r="N136" s="83">
        <f t="shared" si="24"/>
        <v>835.721</v>
      </c>
      <c r="O136" s="85">
        <f t="shared" si="25"/>
        <v>2</v>
      </c>
      <c r="P136" s="85">
        <v>20</v>
      </c>
      <c r="Q136" s="85">
        <f t="shared" si="26"/>
        <v>7924.279</v>
      </c>
      <c r="R136" s="85">
        <v>8903</v>
      </c>
      <c r="S136" s="85">
        <f t="shared" si="27"/>
        <v>7.353368772238953E-16</v>
      </c>
      <c r="T136" s="85">
        <f t="shared" si="28"/>
        <v>7.353368772238953E-14</v>
      </c>
      <c r="W136" s="83" t="str">
        <f t="shared" si="29"/>
        <v>RR</v>
      </c>
      <c r="X136" s="83" t="s">
        <v>408</v>
      </c>
      <c r="Y136" s="83">
        <v>534599</v>
      </c>
      <c r="Z136" s="83">
        <v>214496</v>
      </c>
      <c r="AA136" s="83">
        <v>1.5</v>
      </c>
      <c r="AB136" s="83">
        <v>29.66936</v>
      </c>
      <c r="AC136" s="83">
        <v>1.422225</v>
      </c>
      <c r="AD136" s="83">
        <v>0.45883389999999996</v>
      </c>
      <c r="AE136" s="83">
        <v>1.8810609999999999</v>
      </c>
      <c r="AF136" s="83">
        <f t="shared" si="22"/>
        <v>0.9405304999999999</v>
      </c>
      <c r="AG136" s="83">
        <f t="shared" si="23"/>
        <v>31.550421</v>
      </c>
      <c r="AH136" s="83">
        <f t="shared" si="30"/>
        <v>15.7752105</v>
      </c>
    </row>
    <row r="137" spans="3:34" ht="15">
      <c r="C137" s="83" t="s">
        <v>489</v>
      </c>
      <c r="D137" s="83" t="s">
        <v>410</v>
      </c>
      <c r="E137" s="83">
        <v>534453.69</v>
      </c>
      <c r="F137" s="83">
        <v>214398.55</v>
      </c>
      <c r="G137" s="83">
        <v>1.5</v>
      </c>
      <c r="H137" s="83">
        <v>37.2</v>
      </c>
      <c r="I137" s="83">
        <v>172.108</v>
      </c>
      <c r="J137" s="83">
        <v>134.331</v>
      </c>
      <c r="K137" s="83">
        <v>164.473</v>
      </c>
      <c r="L137" s="83">
        <v>84.7742</v>
      </c>
      <c r="M137" s="83">
        <v>103.461</v>
      </c>
      <c r="N137" s="83">
        <f t="shared" si="24"/>
        <v>172.108</v>
      </c>
      <c r="O137" s="85">
        <f t="shared" si="25"/>
        <v>2</v>
      </c>
      <c r="P137" s="85">
        <v>20</v>
      </c>
      <c r="Q137" s="85">
        <f t="shared" si="26"/>
        <v>8587.892</v>
      </c>
      <c r="R137" s="85">
        <v>8904</v>
      </c>
      <c r="S137" s="85">
        <f t="shared" si="27"/>
        <v>9.354834787409044E-25</v>
      </c>
      <c r="T137" s="85">
        <f t="shared" si="28"/>
        <v>9.354834787409044E-23</v>
      </c>
      <c r="W137" s="83" t="str">
        <f t="shared" si="29"/>
        <v>RR</v>
      </c>
      <c r="X137" s="83" t="s">
        <v>410</v>
      </c>
      <c r="Y137" s="83">
        <v>534453.69</v>
      </c>
      <c r="Z137" s="83">
        <v>214398.55</v>
      </c>
      <c r="AA137" s="83">
        <v>1.5</v>
      </c>
      <c r="AB137" s="83">
        <v>29.66936</v>
      </c>
      <c r="AC137" s="83">
        <v>0.955479</v>
      </c>
      <c r="AD137" s="83">
        <v>0.3489927</v>
      </c>
      <c r="AE137" s="83">
        <v>1.250004</v>
      </c>
      <c r="AF137" s="83">
        <f t="shared" si="22"/>
        <v>0.625002</v>
      </c>
      <c r="AG137" s="83">
        <f t="shared" si="23"/>
        <v>30.919364</v>
      </c>
      <c r="AH137" s="83">
        <f t="shared" si="30"/>
        <v>15.459681999999999</v>
      </c>
    </row>
    <row r="138" spans="3:34" ht="15">
      <c r="C138" s="83" t="s">
        <v>489</v>
      </c>
      <c r="D138" s="83" t="s">
        <v>411</v>
      </c>
      <c r="E138" s="83">
        <v>534538.88</v>
      </c>
      <c r="F138" s="83">
        <v>214467.92</v>
      </c>
      <c r="G138" s="83">
        <v>1.5</v>
      </c>
      <c r="H138" s="83">
        <v>37.2</v>
      </c>
      <c r="I138" s="83">
        <v>423.572</v>
      </c>
      <c r="J138" s="83">
        <v>286.98</v>
      </c>
      <c r="K138" s="83">
        <v>360.616</v>
      </c>
      <c r="L138" s="83">
        <v>275.516</v>
      </c>
      <c r="M138" s="83">
        <v>471.097</v>
      </c>
      <c r="N138" s="83">
        <f t="shared" si="24"/>
        <v>471.097</v>
      </c>
      <c r="O138" s="85">
        <f t="shared" si="25"/>
        <v>2</v>
      </c>
      <c r="P138" s="85">
        <v>20</v>
      </c>
      <c r="Q138" s="85">
        <f t="shared" si="26"/>
        <v>8288.903</v>
      </c>
      <c r="R138" s="85">
        <v>8905</v>
      </c>
      <c r="S138" s="85">
        <f t="shared" si="27"/>
        <v>1.786097912455386E-19</v>
      </c>
      <c r="T138" s="85">
        <f t="shared" si="28"/>
        <v>1.786097912455386E-17</v>
      </c>
      <c r="W138" s="83" t="str">
        <f t="shared" si="29"/>
        <v>RR</v>
      </c>
      <c r="X138" s="83" t="s">
        <v>411</v>
      </c>
      <c r="Y138" s="83">
        <v>534538.88</v>
      </c>
      <c r="Z138" s="83">
        <v>214467.92</v>
      </c>
      <c r="AA138" s="83">
        <v>1.5</v>
      </c>
      <c r="AB138" s="83">
        <v>29.66936</v>
      </c>
      <c r="AC138" s="83">
        <v>1.206072</v>
      </c>
      <c r="AD138" s="83">
        <v>0.4289705</v>
      </c>
      <c r="AE138" s="83">
        <v>1.560167</v>
      </c>
      <c r="AF138" s="83">
        <f t="shared" si="22"/>
        <v>0.7800835</v>
      </c>
      <c r="AG138" s="83">
        <f t="shared" si="23"/>
        <v>31.229527</v>
      </c>
      <c r="AH138" s="83">
        <f t="shared" si="30"/>
        <v>15.6147635</v>
      </c>
    </row>
    <row r="139" spans="3:34" ht="15">
      <c r="C139" s="83" t="s">
        <v>489</v>
      </c>
      <c r="D139" s="83" t="s">
        <v>413</v>
      </c>
      <c r="E139" s="83">
        <v>534516.25</v>
      </c>
      <c r="F139" s="83">
        <v>214460.61</v>
      </c>
      <c r="G139" s="83">
        <v>1.5</v>
      </c>
      <c r="H139" s="83">
        <v>37.2</v>
      </c>
      <c r="I139" s="83">
        <v>338.033</v>
      </c>
      <c r="J139" s="83">
        <v>227.955</v>
      </c>
      <c r="K139" s="83">
        <v>279.911</v>
      </c>
      <c r="L139" s="83">
        <v>193.77</v>
      </c>
      <c r="M139" s="83">
        <v>380.695</v>
      </c>
      <c r="N139" s="83">
        <f t="shared" si="24"/>
        <v>380.695</v>
      </c>
      <c r="O139" s="85">
        <f t="shared" si="25"/>
        <v>2</v>
      </c>
      <c r="P139" s="85">
        <v>20</v>
      </c>
      <c r="Q139" s="85">
        <f t="shared" si="26"/>
        <v>8379.305</v>
      </c>
      <c r="R139" s="85">
        <v>8906</v>
      </c>
      <c r="S139" s="85">
        <f t="shared" si="27"/>
        <v>1.0199233906306762E-20</v>
      </c>
      <c r="T139" s="85">
        <f t="shared" si="28"/>
        <v>1.0199233906306762E-18</v>
      </c>
      <c r="W139" s="83" t="str">
        <f t="shared" si="29"/>
        <v>RR</v>
      </c>
      <c r="X139" s="83" t="s">
        <v>413</v>
      </c>
      <c r="Y139" s="83">
        <v>534516.25</v>
      </c>
      <c r="Z139" s="83">
        <v>214460.61</v>
      </c>
      <c r="AA139" s="83">
        <v>1.5</v>
      </c>
      <c r="AB139" s="83">
        <v>29.66936</v>
      </c>
      <c r="AC139" s="83">
        <v>1.190532</v>
      </c>
      <c r="AD139" s="83">
        <v>0.41988729999999996</v>
      </c>
      <c r="AE139" s="83">
        <v>1.529682</v>
      </c>
      <c r="AF139" s="83">
        <f t="shared" si="22"/>
        <v>0.764841</v>
      </c>
      <c r="AG139" s="83">
        <f t="shared" si="23"/>
        <v>31.199042000000002</v>
      </c>
      <c r="AH139" s="83">
        <f t="shared" si="30"/>
        <v>15.599521000000003</v>
      </c>
    </row>
    <row r="140" spans="3:34" ht="15">
      <c r="C140" s="83" t="s">
        <v>489</v>
      </c>
      <c r="D140" s="83" t="s">
        <v>415</v>
      </c>
      <c r="E140" s="83">
        <v>534686.5</v>
      </c>
      <c r="F140" s="83">
        <v>214539.06</v>
      </c>
      <c r="G140" s="83">
        <v>1.5</v>
      </c>
      <c r="H140" s="83">
        <v>37.2</v>
      </c>
      <c r="I140" s="83">
        <v>1068.72</v>
      </c>
      <c r="J140" s="83">
        <v>827.356</v>
      </c>
      <c r="K140" s="83">
        <v>846.885</v>
      </c>
      <c r="L140" s="83">
        <v>888.111</v>
      </c>
      <c r="M140" s="83">
        <v>1064.74</v>
      </c>
      <c r="N140" s="83">
        <f t="shared" si="24"/>
        <v>1068.72</v>
      </c>
      <c r="O140" s="85">
        <f t="shared" si="25"/>
        <v>2</v>
      </c>
      <c r="P140" s="85">
        <v>20</v>
      </c>
      <c r="Q140" s="85">
        <f t="shared" si="26"/>
        <v>7691.28</v>
      </c>
      <c r="R140" s="85">
        <v>8907</v>
      </c>
      <c r="S140" s="85">
        <f t="shared" si="27"/>
        <v>3.518192333001177E-14</v>
      </c>
      <c r="T140" s="85">
        <f t="shared" si="28"/>
        <v>3.5181923330011772E-12</v>
      </c>
      <c r="W140" s="83" t="str">
        <f t="shared" si="29"/>
        <v>RR</v>
      </c>
      <c r="X140" s="83" t="s">
        <v>415</v>
      </c>
      <c r="Y140" s="83">
        <v>534686.5</v>
      </c>
      <c r="Z140" s="83">
        <v>214539.06</v>
      </c>
      <c r="AA140" s="83">
        <v>1.5</v>
      </c>
      <c r="AB140" s="83">
        <v>29.66936</v>
      </c>
      <c r="AC140" s="83">
        <v>2.201605</v>
      </c>
      <c r="AD140" s="83">
        <v>0.4749842999999999</v>
      </c>
      <c r="AE140" s="83">
        <v>2.670794</v>
      </c>
      <c r="AF140" s="83">
        <f t="shared" si="22"/>
        <v>1.335397</v>
      </c>
      <c r="AG140" s="83">
        <f t="shared" si="23"/>
        <v>32.340154</v>
      </c>
      <c r="AH140" s="83">
        <f t="shared" si="30"/>
        <v>16.170077</v>
      </c>
    </row>
    <row r="141" spans="3:34" ht="15">
      <c r="C141" s="83" t="s">
        <v>489</v>
      </c>
      <c r="D141" s="83" t="s">
        <v>417</v>
      </c>
      <c r="E141" s="83">
        <v>534559.56</v>
      </c>
      <c r="F141" s="83">
        <v>214479.97</v>
      </c>
      <c r="G141" s="83">
        <v>1.5</v>
      </c>
      <c r="H141" s="83">
        <v>37.2</v>
      </c>
      <c r="I141" s="83">
        <v>545.181</v>
      </c>
      <c r="J141" s="83">
        <v>387.728</v>
      </c>
      <c r="K141" s="83">
        <v>451.536</v>
      </c>
      <c r="L141" s="83">
        <v>384.512</v>
      </c>
      <c r="M141" s="83">
        <v>593.643</v>
      </c>
      <c r="N141" s="83">
        <f t="shared" si="24"/>
        <v>593.643</v>
      </c>
      <c r="O141" s="85">
        <f t="shared" si="25"/>
        <v>2</v>
      </c>
      <c r="P141" s="85">
        <v>20</v>
      </c>
      <c r="Q141" s="85">
        <f t="shared" si="26"/>
        <v>8166.357</v>
      </c>
      <c r="R141" s="85">
        <v>8908</v>
      </c>
      <c r="S141" s="85">
        <f t="shared" si="27"/>
        <v>4.982462799384144E-18</v>
      </c>
      <c r="T141" s="85">
        <f t="shared" si="28"/>
        <v>4.982462799384144E-16</v>
      </c>
      <c r="W141" s="83" t="str">
        <f t="shared" si="29"/>
        <v>RR</v>
      </c>
      <c r="X141" s="83" t="s">
        <v>417</v>
      </c>
      <c r="Y141" s="83">
        <v>534559.56</v>
      </c>
      <c r="Z141" s="83">
        <v>214479.97</v>
      </c>
      <c r="AA141" s="83">
        <v>1.5</v>
      </c>
      <c r="AB141" s="83">
        <v>29.66936</v>
      </c>
      <c r="AC141" s="83">
        <v>1.196783</v>
      </c>
      <c r="AD141" s="83">
        <v>0.44364459999999994</v>
      </c>
      <c r="AE141" s="83">
        <v>1.640429</v>
      </c>
      <c r="AF141" s="83">
        <f t="shared" si="22"/>
        <v>0.8202145</v>
      </c>
      <c r="AG141" s="83">
        <f t="shared" si="23"/>
        <v>31.309789000000002</v>
      </c>
      <c r="AH141" s="83">
        <f t="shared" si="30"/>
        <v>15.654894500000003</v>
      </c>
    </row>
    <row r="142" spans="3:34" ht="15">
      <c r="C142" s="83" t="s">
        <v>489</v>
      </c>
      <c r="D142" s="83" t="s">
        <v>419</v>
      </c>
      <c r="E142" s="83">
        <v>534579.62</v>
      </c>
      <c r="F142" s="83">
        <v>214493.19</v>
      </c>
      <c r="G142" s="83">
        <v>1.5</v>
      </c>
      <c r="H142" s="83">
        <v>37.2</v>
      </c>
      <c r="I142" s="83">
        <v>669.882</v>
      </c>
      <c r="J142" s="83">
        <v>504.758</v>
      </c>
      <c r="K142" s="83">
        <v>526.111</v>
      </c>
      <c r="L142" s="83">
        <v>501.581</v>
      </c>
      <c r="M142" s="83">
        <v>727.238</v>
      </c>
      <c r="N142" s="83">
        <f t="shared" si="24"/>
        <v>727.238</v>
      </c>
      <c r="O142" s="85">
        <f t="shared" si="25"/>
        <v>2</v>
      </c>
      <c r="P142" s="85">
        <v>20</v>
      </c>
      <c r="Q142" s="85">
        <f t="shared" si="26"/>
        <v>8032.762</v>
      </c>
      <c r="R142" s="85">
        <v>8909</v>
      </c>
      <c r="S142" s="85">
        <f t="shared" si="27"/>
        <v>1.008421635846213E-16</v>
      </c>
      <c r="T142" s="85">
        <f t="shared" si="28"/>
        <v>1.008421635846213E-14</v>
      </c>
      <c r="W142" s="83" t="str">
        <f t="shared" si="29"/>
        <v>RR</v>
      </c>
      <c r="X142" s="83" t="s">
        <v>419</v>
      </c>
      <c r="Y142" s="83">
        <v>534579.62</v>
      </c>
      <c r="Z142" s="83">
        <v>214493.19</v>
      </c>
      <c r="AA142" s="83">
        <v>1.5</v>
      </c>
      <c r="AB142" s="83">
        <v>29.66936</v>
      </c>
      <c r="AC142" s="83">
        <v>1.302147</v>
      </c>
      <c r="AD142" s="83">
        <v>0.4594702</v>
      </c>
      <c r="AE142" s="83">
        <v>1.7616199999999997</v>
      </c>
      <c r="AF142" s="83">
        <f t="shared" si="22"/>
        <v>0.8808099999999999</v>
      </c>
      <c r="AG142" s="83">
        <f t="shared" si="23"/>
        <v>31.43098</v>
      </c>
      <c r="AH142" s="83">
        <f t="shared" si="30"/>
        <v>15.71549</v>
      </c>
    </row>
    <row r="143" spans="3:34" ht="15">
      <c r="C143" s="83" t="s">
        <v>489</v>
      </c>
      <c r="D143" s="83" t="s">
        <v>421</v>
      </c>
      <c r="E143" s="83">
        <v>535173.69</v>
      </c>
      <c r="F143" s="83">
        <v>213760.16</v>
      </c>
      <c r="G143" s="83">
        <v>1.5</v>
      </c>
      <c r="H143" s="83">
        <v>37.2</v>
      </c>
      <c r="I143" s="83">
        <v>36.0706</v>
      </c>
      <c r="J143" s="83">
        <v>45.7946</v>
      </c>
      <c r="K143" s="83">
        <v>33.712</v>
      </c>
      <c r="L143" s="83">
        <v>24.2212</v>
      </c>
      <c r="M143" s="83">
        <v>26.1163</v>
      </c>
      <c r="N143" s="83">
        <f t="shared" si="24"/>
        <v>45.7946</v>
      </c>
      <c r="O143" s="85">
        <f t="shared" si="25"/>
        <v>2</v>
      </c>
      <c r="P143" s="85">
        <v>20</v>
      </c>
      <c r="Q143" s="85">
        <f t="shared" si="26"/>
        <v>8714.2054</v>
      </c>
      <c r="R143" s="85">
        <v>8910</v>
      </c>
      <c r="S143" s="85">
        <f t="shared" si="27"/>
        <v>1.2100818209737868E-28</v>
      </c>
      <c r="T143" s="85">
        <f t="shared" si="28"/>
        <v>1.2100818209737869E-26</v>
      </c>
      <c r="W143" s="83" t="str">
        <f t="shared" si="29"/>
        <v>RR</v>
      </c>
      <c r="X143" s="83" t="s">
        <v>421</v>
      </c>
      <c r="Y143" s="83">
        <v>535173.69</v>
      </c>
      <c r="Z143" s="83">
        <v>213760.16</v>
      </c>
      <c r="AA143" s="83">
        <v>1.5</v>
      </c>
      <c r="AB143" s="83">
        <v>27.05846</v>
      </c>
      <c r="AC143" s="83">
        <v>0.48363559999999994</v>
      </c>
      <c r="AD143" s="83">
        <v>0.29543149999999996</v>
      </c>
      <c r="AE143" s="83">
        <v>0.779065</v>
      </c>
      <c r="AF143" s="83">
        <f t="shared" si="22"/>
        <v>0.3895325</v>
      </c>
      <c r="AG143" s="83">
        <f t="shared" si="23"/>
        <v>27.837525</v>
      </c>
      <c r="AH143" s="83">
        <f t="shared" si="30"/>
        <v>13.918762500000001</v>
      </c>
    </row>
    <row r="144" spans="3:34" ht="15">
      <c r="C144" s="83" t="s">
        <v>489</v>
      </c>
      <c r="D144" s="83" t="s">
        <v>423</v>
      </c>
      <c r="E144" s="83">
        <v>535071.94</v>
      </c>
      <c r="F144" s="83">
        <v>213690.45</v>
      </c>
      <c r="G144" s="83">
        <v>1.5</v>
      </c>
      <c r="H144" s="83">
        <v>37.2</v>
      </c>
      <c r="I144" s="83">
        <v>46.3765</v>
      </c>
      <c r="J144" s="83">
        <v>41.724</v>
      </c>
      <c r="K144" s="83">
        <v>32.6904</v>
      </c>
      <c r="L144" s="83">
        <v>18.1659</v>
      </c>
      <c r="M144" s="83">
        <v>26.1163</v>
      </c>
      <c r="N144" s="83">
        <f t="shared" si="24"/>
        <v>46.3765</v>
      </c>
      <c r="O144" s="85">
        <f t="shared" si="25"/>
        <v>2</v>
      </c>
      <c r="P144" s="85">
        <v>20</v>
      </c>
      <c r="Q144" s="85">
        <f t="shared" si="26"/>
        <v>8713.6235</v>
      </c>
      <c r="R144" s="85">
        <v>8911</v>
      </c>
      <c r="S144" s="85">
        <f t="shared" si="27"/>
        <v>1.4613548841083647E-28</v>
      </c>
      <c r="T144" s="85">
        <f t="shared" si="28"/>
        <v>1.4613548841083647E-26</v>
      </c>
      <c r="W144" s="83" t="str">
        <f t="shared" si="29"/>
        <v>RR</v>
      </c>
      <c r="X144" s="83" t="s">
        <v>423</v>
      </c>
      <c r="Y144" s="83">
        <v>535071.94</v>
      </c>
      <c r="Z144" s="83">
        <v>213690.45</v>
      </c>
      <c r="AA144" s="83">
        <v>1.5</v>
      </c>
      <c r="AB144" s="83">
        <v>27.05846</v>
      </c>
      <c r="AC144" s="83">
        <v>0.3932586</v>
      </c>
      <c r="AD144" s="83">
        <v>0.2406236</v>
      </c>
      <c r="AE144" s="83">
        <v>0.6306320999999999</v>
      </c>
      <c r="AF144" s="83">
        <f t="shared" si="22"/>
        <v>0.31531604999999996</v>
      </c>
      <c r="AG144" s="83">
        <f t="shared" si="23"/>
        <v>27.6890921</v>
      </c>
      <c r="AH144" s="83">
        <f t="shared" si="30"/>
        <v>13.84454605</v>
      </c>
    </row>
    <row r="145" spans="3:34" ht="15">
      <c r="C145" s="83" t="s">
        <v>489</v>
      </c>
      <c r="D145" s="83" t="s">
        <v>425</v>
      </c>
      <c r="E145" s="83">
        <v>535659</v>
      </c>
      <c r="F145" s="83">
        <v>214261</v>
      </c>
      <c r="G145" s="83">
        <v>1.5</v>
      </c>
      <c r="H145" s="83">
        <v>37.2</v>
      </c>
      <c r="I145" s="83">
        <v>28.8565</v>
      </c>
      <c r="J145" s="83">
        <v>21.3708</v>
      </c>
      <c r="K145" s="83">
        <v>28.6041</v>
      </c>
      <c r="L145" s="83">
        <v>18.1659</v>
      </c>
      <c r="M145" s="83">
        <v>21.0939</v>
      </c>
      <c r="N145" s="83">
        <f t="shared" si="24"/>
        <v>28.8565</v>
      </c>
      <c r="O145" s="85">
        <f t="shared" si="25"/>
        <v>2</v>
      </c>
      <c r="P145" s="85">
        <v>20</v>
      </c>
      <c r="Q145" s="85">
        <f t="shared" si="26"/>
        <v>8731.1435</v>
      </c>
      <c r="R145" s="85">
        <v>8912</v>
      </c>
      <c r="S145" s="85">
        <f t="shared" si="27"/>
        <v>2.692233876003693E-29</v>
      </c>
      <c r="T145" s="85">
        <f t="shared" si="28"/>
        <v>2.692233876003693E-27</v>
      </c>
      <c r="W145" s="83" t="str">
        <f t="shared" si="29"/>
        <v>RR</v>
      </c>
      <c r="X145" s="83" t="s">
        <v>425</v>
      </c>
      <c r="Y145" s="83">
        <v>535659</v>
      </c>
      <c r="Z145" s="83">
        <v>214261</v>
      </c>
      <c r="AA145" s="83">
        <v>1.5</v>
      </c>
      <c r="AB145" s="83">
        <v>37.201</v>
      </c>
      <c r="AC145" s="83">
        <v>0.5534823</v>
      </c>
      <c r="AD145" s="83">
        <v>0.46767</v>
      </c>
      <c r="AE145" s="83">
        <v>1.021153</v>
      </c>
      <c r="AF145" s="83">
        <f t="shared" si="22"/>
        <v>0.5105765</v>
      </c>
      <c r="AG145" s="83">
        <f t="shared" si="23"/>
        <v>38.222153</v>
      </c>
      <c r="AH145" s="83">
        <f t="shared" si="30"/>
        <v>19.1110765</v>
      </c>
    </row>
    <row r="146" spans="3:34" ht="15">
      <c r="C146" s="83" t="s">
        <v>489</v>
      </c>
      <c r="D146" s="83" t="s">
        <v>427</v>
      </c>
      <c r="E146" s="83">
        <v>535677</v>
      </c>
      <c r="F146" s="83">
        <v>214232</v>
      </c>
      <c r="G146" s="83">
        <v>1.5</v>
      </c>
      <c r="H146" s="83">
        <v>37.2</v>
      </c>
      <c r="I146" s="83">
        <v>27.8259</v>
      </c>
      <c r="J146" s="83">
        <v>18.3178</v>
      </c>
      <c r="K146" s="83">
        <v>30.6472</v>
      </c>
      <c r="L146" s="83">
        <v>16.1475</v>
      </c>
      <c r="M146" s="83">
        <v>22.0984</v>
      </c>
      <c r="N146" s="83">
        <f t="shared" si="24"/>
        <v>30.6472</v>
      </c>
      <c r="O146" s="85">
        <f t="shared" si="25"/>
        <v>2</v>
      </c>
      <c r="P146" s="85">
        <v>20</v>
      </c>
      <c r="Q146" s="85">
        <f t="shared" si="26"/>
        <v>8729.3528</v>
      </c>
      <c r="R146" s="85">
        <v>8913</v>
      </c>
      <c r="S146" s="85">
        <f t="shared" si="27"/>
        <v>3.6631820055720585E-29</v>
      </c>
      <c r="T146" s="85">
        <f t="shared" si="28"/>
        <v>3.6631820055720586E-27</v>
      </c>
      <c r="W146" s="83" t="str">
        <f t="shared" si="29"/>
        <v>RR</v>
      </c>
      <c r="X146" s="83" t="s">
        <v>427</v>
      </c>
      <c r="Y146" s="83">
        <v>535677</v>
      </c>
      <c r="Z146" s="83">
        <v>214232</v>
      </c>
      <c r="AA146" s="83">
        <v>1.5</v>
      </c>
      <c r="AB146" s="83">
        <v>37.201</v>
      </c>
      <c r="AC146" s="83">
        <v>0.5297305999999999</v>
      </c>
      <c r="AD146" s="83">
        <v>0.44658529999999996</v>
      </c>
      <c r="AE146" s="83">
        <v>0.976318</v>
      </c>
      <c r="AF146" s="83">
        <f t="shared" si="22"/>
        <v>0.488159</v>
      </c>
      <c r="AG146" s="83">
        <f t="shared" si="23"/>
        <v>38.177318</v>
      </c>
      <c r="AH146" s="83">
        <f t="shared" si="30"/>
        <v>19.088659</v>
      </c>
    </row>
    <row r="147" spans="3:34" ht="15">
      <c r="C147" s="83" t="s">
        <v>489</v>
      </c>
      <c r="D147" s="83" t="s">
        <v>429</v>
      </c>
      <c r="E147" s="83">
        <v>535184</v>
      </c>
      <c r="F147" s="83">
        <v>214599.66</v>
      </c>
      <c r="G147" s="83">
        <v>1.5</v>
      </c>
      <c r="H147" s="83">
        <v>37.2</v>
      </c>
      <c r="I147" s="83">
        <v>211.271</v>
      </c>
      <c r="J147" s="83">
        <v>190.302</v>
      </c>
      <c r="K147" s="83">
        <v>245.178</v>
      </c>
      <c r="L147" s="83">
        <v>258.359</v>
      </c>
      <c r="M147" s="83">
        <v>175.783</v>
      </c>
      <c r="N147" s="83">
        <f t="shared" si="24"/>
        <v>258.359</v>
      </c>
      <c r="O147" s="85">
        <f t="shared" si="25"/>
        <v>2</v>
      </c>
      <c r="P147" s="85">
        <v>20</v>
      </c>
      <c r="Q147" s="85">
        <f t="shared" si="26"/>
        <v>8501.641</v>
      </c>
      <c r="R147" s="85">
        <v>8914</v>
      </c>
      <c r="S147" s="85">
        <f t="shared" si="27"/>
        <v>1.1788759392443532E-22</v>
      </c>
      <c r="T147" s="85">
        <f t="shared" si="28"/>
        <v>1.1788759392443532E-20</v>
      </c>
      <c r="W147" s="83" t="str">
        <f t="shared" si="29"/>
        <v>RR</v>
      </c>
      <c r="X147" s="83" t="s">
        <v>429</v>
      </c>
      <c r="Y147" s="83">
        <v>535184</v>
      </c>
      <c r="Z147" s="83">
        <v>214599.66</v>
      </c>
      <c r="AA147" s="83">
        <v>1.5</v>
      </c>
      <c r="AB147" s="83">
        <v>37.201</v>
      </c>
      <c r="AC147" s="83">
        <v>2.022342</v>
      </c>
      <c r="AD147" s="83">
        <v>1.544025</v>
      </c>
      <c r="AE147" s="83">
        <v>3.566374</v>
      </c>
      <c r="AF147" s="83">
        <f t="shared" si="22"/>
        <v>1.7831869999999999</v>
      </c>
      <c r="AG147" s="83">
        <f t="shared" si="23"/>
        <v>40.767374000000004</v>
      </c>
      <c r="AH147" s="83">
        <f t="shared" si="30"/>
        <v>20.383687000000002</v>
      </c>
    </row>
    <row r="148" spans="3:34" ht="15">
      <c r="C148" s="83" t="s">
        <v>489</v>
      </c>
      <c r="D148" s="83" t="s">
        <v>431</v>
      </c>
      <c r="E148" s="83">
        <v>535239</v>
      </c>
      <c r="F148" s="83">
        <v>214601.66</v>
      </c>
      <c r="G148" s="83">
        <v>1.5</v>
      </c>
      <c r="H148" s="83">
        <v>37.2</v>
      </c>
      <c r="I148" s="83">
        <v>104.089</v>
      </c>
      <c r="J148" s="83">
        <v>86.5009</v>
      </c>
      <c r="K148" s="83">
        <v>125.654</v>
      </c>
      <c r="L148" s="83">
        <v>121.106</v>
      </c>
      <c r="M148" s="83">
        <v>78.3488</v>
      </c>
      <c r="N148" s="83">
        <f t="shared" si="24"/>
        <v>125.654</v>
      </c>
      <c r="O148" s="85">
        <f t="shared" si="25"/>
        <v>2</v>
      </c>
      <c r="P148" s="85">
        <v>20</v>
      </c>
      <c r="Q148" s="85">
        <f t="shared" si="26"/>
        <v>8634.346</v>
      </c>
      <c r="R148" s="85">
        <v>8915</v>
      </c>
      <c r="S148" s="85">
        <f t="shared" si="27"/>
        <v>9.874962461021224E-26</v>
      </c>
      <c r="T148" s="85">
        <f t="shared" si="28"/>
        <v>9.874962461021224E-24</v>
      </c>
      <c r="W148" s="83" t="str">
        <f t="shared" si="29"/>
        <v>RR</v>
      </c>
      <c r="X148" s="83" t="s">
        <v>431</v>
      </c>
      <c r="Y148" s="83">
        <v>535239</v>
      </c>
      <c r="Z148" s="83">
        <v>214601.66</v>
      </c>
      <c r="AA148" s="83">
        <v>1.5</v>
      </c>
      <c r="AB148" s="83">
        <v>37.201</v>
      </c>
      <c r="AC148" s="83">
        <v>1.803102</v>
      </c>
      <c r="AD148" s="83">
        <v>1.3934199999999999</v>
      </c>
      <c r="AE148" s="83">
        <v>3.196522</v>
      </c>
      <c r="AF148" s="83">
        <f t="shared" si="22"/>
        <v>1.5982609999999997</v>
      </c>
      <c r="AG148" s="83">
        <f t="shared" si="23"/>
        <v>40.397522</v>
      </c>
      <c r="AH148" s="83">
        <f t="shared" si="30"/>
        <v>20.198761</v>
      </c>
    </row>
    <row r="149" spans="3:34" ht="15">
      <c r="C149" s="83" t="s">
        <v>489</v>
      </c>
      <c r="D149" s="83" t="s">
        <v>433</v>
      </c>
      <c r="E149" s="83">
        <v>535033.5</v>
      </c>
      <c r="F149" s="83">
        <v>214591.97</v>
      </c>
      <c r="G149" s="83">
        <v>1.5</v>
      </c>
      <c r="H149" s="83">
        <v>37.2</v>
      </c>
      <c r="I149" s="83">
        <v>2001.4</v>
      </c>
      <c r="J149" s="83">
        <v>2442.38</v>
      </c>
      <c r="K149" s="83">
        <v>2090.14</v>
      </c>
      <c r="L149" s="83">
        <v>2353.49</v>
      </c>
      <c r="M149" s="83">
        <v>1761.84</v>
      </c>
      <c r="N149" s="83">
        <f t="shared" si="24"/>
        <v>2442.38</v>
      </c>
      <c r="O149" s="85">
        <f t="shared" si="25"/>
        <v>2</v>
      </c>
      <c r="P149" s="85">
        <v>20</v>
      </c>
      <c r="Q149" s="85">
        <f t="shared" si="26"/>
        <v>6317.62</v>
      </c>
      <c r="R149" s="85">
        <v>8916</v>
      </c>
      <c r="S149" s="85">
        <f t="shared" si="27"/>
        <v>2.2136670071007654E-08</v>
      </c>
      <c r="T149" s="85">
        <f t="shared" si="28"/>
        <v>2.2136670071007655E-06</v>
      </c>
      <c r="W149" s="83" t="str">
        <f t="shared" si="29"/>
        <v>RR</v>
      </c>
      <c r="X149" s="83" t="s">
        <v>433</v>
      </c>
      <c r="Y149" s="83">
        <v>535033.5</v>
      </c>
      <c r="Z149" s="83">
        <v>214591.97</v>
      </c>
      <c r="AA149" s="83">
        <v>1.5</v>
      </c>
      <c r="AB149" s="83">
        <v>37.201</v>
      </c>
      <c r="AC149" s="83">
        <v>2.749803</v>
      </c>
      <c r="AD149" s="83">
        <v>1.8179489999999998</v>
      </c>
      <c r="AE149" s="83">
        <v>4.567752</v>
      </c>
      <c r="AF149" s="83">
        <f t="shared" si="22"/>
        <v>2.283876</v>
      </c>
      <c r="AG149" s="83">
        <f t="shared" si="23"/>
        <v>41.768752</v>
      </c>
      <c r="AH149" s="83">
        <f t="shared" si="30"/>
        <v>20.884376</v>
      </c>
    </row>
    <row r="150" spans="3:34" ht="15">
      <c r="C150" s="83" t="s">
        <v>489</v>
      </c>
      <c r="D150" s="83" t="s">
        <v>435</v>
      </c>
      <c r="E150" s="83">
        <v>535507.31</v>
      </c>
      <c r="F150" s="83">
        <v>213975.5</v>
      </c>
      <c r="G150" s="83">
        <v>1.5</v>
      </c>
      <c r="H150" s="83">
        <v>37.2</v>
      </c>
      <c r="I150" s="83">
        <v>32.9788</v>
      </c>
      <c r="J150" s="83">
        <v>27.4768</v>
      </c>
      <c r="K150" s="83">
        <v>34.7335</v>
      </c>
      <c r="L150" s="83">
        <v>20.1843</v>
      </c>
      <c r="M150" s="83">
        <v>28.1252</v>
      </c>
      <c r="N150" s="83">
        <f t="shared" si="24"/>
        <v>34.7335</v>
      </c>
      <c r="O150" s="85">
        <f t="shared" si="25"/>
        <v>2</v>
      </c>
      <c r="P150" s="85">
        <v>20</v>
      </c>
      <c r="Q150" s="85">
        <f t="shared" si="26"/>
        <v>8725.2665</v>
      </c>
      <c r="R150" s="85">
        <v>8917</v>
      </c>
      <c r="S150" s="85">
        <f t="shared" si="27"/>
        <v>8.097559624058865E-29</v>
      </c>
      <c r="T150" s="85">
        <f t="shared" si="28"/>
        <v>8.097559624058865E-27</v>
      </c>
      <c r="W150" s="83" t="str">
        <f t="shared" si="29"/>
        <v>RR</v>
      </c>
      <c r="X150" s="83" t="s">
        <v>435</v>
      </c>
      <c r="Y150" s="83">
        <v>535507.31</v>
      </c>
      <c r="Z150" s="83">
        <v>213975.5</v>
      </c>
      <c r="AA150" s="83">
        <v>1.5</v>
      </c>
      <c r="AB150" s="83">
        <v>27.05846</v>
      </c>
      <c r="AC150" s="83">
        <v>0.5482448999999999</v>
      </c>
      <c r="AD150" s="83">
        <v>0.37964639999999994</v>
      </c>
      <c r="AE150" s="83">
        <v>0.9278919999999999</v>
      </c>
      <c r="AF150" s="83">
        <f t="shared" si="22"/>
        <v>0.46394599999999997</v>
      </c>
      <c r="AG150" s="83">
        <f t="shared" si="23"/>
        <v>27.986352</v>
      </c>
      <c r="AH150" s="83">
        <f t="shared" si="30"/>
        <v>13.993175999999998</v>
      </c>
    </row>
    <row r="151" spans="3:34" ht="15">
      <c r="C151" s="83" t="s">
        <v>489</v>
      </c>
      <c r="D151" s="83" t="s">
        <v>437</v>
      </c>
      <c r="E151" s="83">
        <v>535146.44</v>
      </c>
      <c r="F151" s="83">
        <v>213724.45</v>
      </c>
      <c r="G151" s="83">
        <v>1.5</v>
      </c>
      <c r="H151" s="83">
        <v>37.2</v>
      </c>
      <c r="I151" s="83">
        <v>37.1012</v>
      </c>
      <c r="J151" s="83">
        <v>45.7946</v>
      </c>
      <c r="K151" s="83">
        <v>34.7335</v>
      </c>
      <c r="L151" s="83">
        <v>21.1935</v>
      </c>
      <c r="M151" s="83">
        <v>25.1118</v>
      </c>
      <c r="N151" s="83">
        <f t="shared" si="24"/>
        <v>45.7946</v>
      </c>
      <c r="O151" s="85">
        <f t="shared" si="25"/>
        <v>2</v>
      </c>
      <c r="P151" s="85">
        <v>20</v>
      </c>
      <c r="Q151" s="85">
        <f t="shared" si="26"/>
        <v>8714.2054</v>
      </c>
      <c r="R151" s="85">
        <v>8918</v>
      </c>
      <c r="S151" s="85">
        <f t="shared" si="27"/>
        <v>2.5229703278380354E-28</v>
      </c>
      <c r="T151" s="85">
        <f t="shared" si="28"/>
        <v>2.5229703278380354E-26</v>
      </c>
      <c r="W151" s="83" t="str">
        <f t="shared" si="29"/>
        <v>RR</v>
      </c>
      <c r="X151" s="83" t="s">
        <v>437</v>
      </c>
      <c r="Y151" s="83">
        <v>535146.44</v>
      </c>
      <c r="Z151" s="83">
        <v>213724.45</v>
      </c>
      <c r="AA151" s="83">
        <v>1.5</v>
      </c>
      <c r="AB151" s="83">
        <v>27.05846</v>
      </c>
      <c r="AC151" s="83">
        <v>0.4399255</v>
      </c>
      <c r="AD151" s="83">
        <v>0.2711744</v>
      </c>
      <c r="AE151" s="83">
        <v>0.7111019999999999</v>
      </c>
      <c r="AF151" s="83">
        <f t="shared" si="22"/>
        <v>0.35555099999999995</v>
      </c>
      <c r="AG151" s="83">
        <f t="shared" si="23"/>
        <v>27.769562</v>
      </c>
      <c r="AH151" s="83">
        <f t="shared" si="30"/>
        <v>13.884781000000002</v>
      </c>
    </row>
    <row r="152" spans="3:20" ht="15">
      <c r="C152" s="83" t="s">
        <v>489</v>
      </c>
      <c r="D152" s="83" t="s">
        <v>439</v>
      </c>
      <c r="E152" s="83">
        <v>535339.06</v>
      </c>
      <c r="F152" s="83">
        <v>213898.95</v>
      </c>
      <c r="G152" s="83">
        <v>1.5</v>
      </c>
      <c r="H152" s="83">
        <v>37.2</v>
      </c>
      <c r="I152" s="83">
        <v>38.1318</v>
      </c>
      <c r="J152" s="83">
        <v>42.7416</v>
      </c>
      <c r="K152" s="83">
        <v>39.8414</v>
      </c>
      <c r="L152" s="83">
        <v>25.2304</v>
      </c>
      <c r="M152" s="83">
        <v>25.1118</v>
      </c>
      <c r="N152" s="83">
        <f t="shared" si="24"/>
        <v>42.7416</v>
      </c>
      <c r="O152" s="85">
        <f t="shared" si="25"/>
        <v>2</v>
      </c>
      <c r="P152" s="85">
        <v>20</v>
      </c>
      <c r="Q152" s="85">
        <f t="shared" si="26"/>
        <v>8717.2584</v>
      </c>
      <c r="R152" s="85">
        <v>8919</v>
      </c>
      <c r="S152" s="85">
        <f t="shared" si="27"/>
        <v>2.093070353755493E-28</v>
      </c>
      <c r="T152" s="85">
        <f t="shared" si="28"/>
        <v>2.0930703537554927E-26</v>
      </c>
    </row>
  </sheetData>
  <sheetProtection/>
  <autoFilter ref="W3:AH3"/>
  <mergeCells count="1">
    <mergeCell ref="I1:M1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C4">
      <pane xSplit="4" ySplit="1" topLeftCell="O5" activePane="bottomRight" state="frozen"/>
      <selection pane="topLeft" activeCell="A1" sqref="A1"/>
      <selection pane="topRight" activeCell="G4" sqref="G4"/>
      <selection pane="bottomLeft" activeCell="C5" sqref="C5"/>
      <selection pane="bottomRight" activeCell="E21" sqref="E21"/>
    </sheetView>
  </sheetViews>
  <sheetFormatPr defaultColWidth="9.140625" defaultRowHeight="15"/>
  <cols>
    <col min="3" max="3" width="15.140625" style="0" customWidth="1"/>
    <col min="6" max="6" width="10.00390625" style="0" bestFit="1" customWidth="1"/>
    <col min="15" max="15" width="11.140625" style="0" customWidth="1"/>
    <col min="16" max="16" width="11.28125" style="0" customWidth="1"/>
    <col min="19" max="19" width="10.28125" style="0" customWidth="1"/>
  </cols>
  <sheetData>
    <row r="1" ht="23.25">
      <c r="A1" s="1" t="s">
        <v>501</v>
      </c>
    </row>
    <row r="2" spans="8:10" ht="15">
      <c r="H2" s="88" t="str">
        <f>'[1]BG'!I4</f>
        <v>NO2</v>
      </c>
      <c r="I2" s="88"/>
      <c r="J2" s="88"/>
    </row>
    <row r="3" spans="8:11" ht="30">
      <c r="H3" s="88">
        <f>'[1]BG'!I5</f>
        <v>18.6005</v>
      </c>
      <c r="I3" s="81" t="s">
        <v>502</v>
      </c>
      <c r="J3" s="82" t="s">
        <v>474</v>
      </c>
      <c r="K3" s="80" t="s">
        <v>475</v>
      </c>
    </row>
    <row r="4" spans="3:21" ht="75">
      <c r="C4" s="80" t="s">
        <v>144</v>
      </c>
      <c r="D4" s="80" t="s">
        <v>476</v>
      </c>
      <c r="E4" s="80" t="s">
        <v>477</v>
      </c>
      <c r="F4" s="80" t="s">
        <v>478</v>
      </c>
      <c r="G4" s="89" t="s">
        <v>479</v>
      </c>
      <c r="H4" s="80" t="s">
        <v>503</v>
      </c>
      <c r="I4" s="81" t="s">
        <v>504</v>
      </c>
      <c r="J4" s="82" t="s">
        <v>505</v>
      </c>
      <c r="K4" s="80" t="s">
        <v>504</v>
      </c>
      <c r="L4" s="80" t="s">
        <v>483</v>
      </c>
      <c r="M4" s="80" t="s">
        <v>506</v>
      </c>
      <c r="N4" s="80" t="s">
        <v>485</v>
      </c>
      <c r="O4" s="80" t="s">
        <v>507</v>
      </c>
      <c r="P4" s="96" t="s">
        <v>508</v>
      </c>
      <c r="Q4" s="96" t="s">
        <v>509</v>
      </c>
      <c r="R4" s="96" t="s">
        <v>510</v>
      </c>
      <c r="S4" s="96" t="s">
        <v>511</v>
      </c>
      <c r="T4" s="96" t="s">
        <v>509</v>
      </c>
      <c r="U4" s="96" t="s">
        <v>512</v>
      </c>
    </row>
    <row r="5" spans="2:21" ht="15">
      <c r="B5">
        <v>1</v>
      </c>
      <c r="C5" t="s">
        <v>513</v>
      </c>
      <c r="D5" t="s">
        <v>188</v>
      </c>
      <c r="E5" s="92">
        <v>537428.62</v>
      </c>
      <c r="F5" s="92">
        <v>213290.5</v>
      </c>
      <c r="G5">
        <v>0</v>
      </c>
      <c r="H5" s="95">
        <v>14.05245</v>
      </c>
      <c r="I5" s="94">
        <v>0.23799</v>
      </c>
      <c r="J5" s="93">
        <v>0.00422810502283105</v>
      </c>
      <c r="K5" s="95">
        <v>0.24221810502283106</v>
      </c>
      <c r="L5" s="95">
        <f aca="true" t="shared" si="0" ref="L5:L10">K5/30*100</f>
        <v>0.8073936834094368</v>
      </c>
      <c r="M5" s="95">
        <f aca="true" t="shared" si="1" ref="M5:M10">K5+H5</f>
        <v>14.294668105022831</v>
      </c>
      <c r="N5" s="95">
        <f aca="true" t="shared" si="2" ref="N5:N10">M5/30*100</f>
        <v>47.64889368340944</v>
      </c>
      <c r="O5" t="str">
        <f aca="true" t="shared" si="3" ref="O5:O10">IF(L5&lt;1,"Yes","No")</f>
        <v>Yes</v>
      </c>
      <c r="P5" s="95">
        <f>M5*0.144</f>
        <v>2.0584322071232877</v>
      </c>
      <c r="Q5">
        <v>15</v>
      </c>
      <c r="R5" s="95">
        <f>P5/Q5*100</f>
        <v>13.722881380821919</v>
      </c>
      <c r="S5">
        <v>0.15</v>
      </c>
      <c r="T5">
        <v>1.11</v>
      </c>
      <c r="U5" s="95">
        <v>13.2</v>
      </c>
    </row>
    <row r="6" spans="2:21" ht="15">
      <c r="B6">
        <v>1</v>
      </c>
      <c r="C6" t="s">
        <v>513</v>
      </c>
      <c r="D6" t="s">
        <v>191</v>
      </c>
      <c r="E6" s="92">
        <v>538389.44</v>
      </c>
      <c r="F6" s="92">
        <v>210732</v>
      </c>
      <c r="G6">
        <v>0</v>
      </c>
      <c r="H6" s="95">
        <v>17.21564</v>
      </c>
      <c r="I6" s="94">
        <v>0.0813093</v>
      </c>
      <c r="J6" s="93">
        <v>0.0017549269406392691</v>
      </c>
      <c r="K6" s="95">
        <v>0.08306422694063927</v>
      </c>
      <c r="L6" s="95">
        <f t="shared" si="0"/>
        <v>0.27688075646879756</v>
      </c>
      <c r="M6" s="95">
        <f t="shared" si="1"/>
        <v>17.29870422694064</v>
      </c>
      <c r="N6" s="95">
        <f t="shared" si="2"/>
        <v>57.662347423135465</v>
      </c>
      <c r="O6" t="str">
        <f t="shared" si="3"/>
        <v>Yes</v>
      </c>
      <c r="P6" s="95">
        <f aca="true" t="shared" si="4" ref="P6:P21">M6*0.144</f>
        <v>2.4910134086794518</v>
      </c>
      <c r="Q6">
        <v>8</v>
      </c>
      <c r="R6" s="95">
        <f aca="true" t="shared" si="5" ref="R6:R21">P6/Q6*100</f>
        <v>31.137667608493146</v>
      </c>
      <c r="S6">
        <v>0.18</v>
      </c>
      <c r="T6">
        <v>1.11</v>
      </c>
      <c r="U6" s="95">
        <v>16</v>
      </c>
    </row>
    <row r="7" spans="2:21" ht="15">
      <c r="B7">
        <v>1</v>
      </c>
      <c r="C7" t="s">
        <v>513</v>
      </c>
      <c r="D7" t="s">
        <v>193</v>
      </c>
      <c r="E7" s="92">
        <v>536844.12</v>
      </c>
      <c r="F7" s="92">
        <v>204773.66</v>
      </c>
      <c r="G7">
        <v>0</v>
      </c>
      <c r="H7" s="95">
        <v>18.71463</v>
      </c>
      <c r="I7" s="94">
        <v>0.0263086</v>
      </c>
      <c r="J7" s="93">
        <v>0.0007584977168949772</v>
      </c>
      <c r="K7" s="95">
        <v>0.02706709771689498</v>
      </c>
      <c r="L7" s="95">
        <f t="shared" si="0"/>
        <v>0.0902236590563166</v>
      </c>
      <c r="M7" s="95">
        <f t="shared" si="1"/>
        <v>18.741697097716894</v>
      </c>
      <c r="N7" s="95">
        <f t="shared" si="2"/>
        <v>62.472323659056315</v>
      </c>
      <c r="O7" t="str">
        <f t="shared" si="3"/>
        <v>Yes</v>
      </c>
      <c r="P7" s="95">
        <f t="shared" si="4"/>
        <v>2.6988043820712324</v>
      </c>
      <c r="Q7">
        <v>15</v>
      </c>
      <c r="R7" s="95">
        <f t="shared" si="5"/>
        <v>17.992029213808216</v>
      </c>
      <c r="S7">
        <v>0.19</v>
      </c>
      <c r="T7">
        <v>1.11</v>
      </c>
      <c r="U7" s="95">
        <v>17.3</v>
      </c>
    </row>
    <row r="8" spans="2:21" ht="15">
      <c r="B8">
        <v>1</v>
      </c>
      <c r="C8" t="s">
        <v>513</v>
      </c>
      <c r="D8" t="s">
        <v>442</v>
      </c>
      <c r="E8" s="92">
        <v>535207.75</v>
      </c>
      <c r="F8" s="92">
        <v>208992.55</v>
      </c>
      <c r="G8">
        <v>0</v>
      </c>
      <c r="H8" s="95">
        <v>15.67572</v>
      </c>
      <c r="I8" s="94">
        <v>0.0561653</v>
      </c>
      <c r="J8" s="93">
        <v>0.0018256095890410958</v>
      </c>
      <c r="K8" s="95">
        <v>0.057990909589041094</v>
      </c>
      <c r="L8" s="95">
        <f t="shared" si="0"/>
        <v>0.19330303196347032</v>
      </c>
      <c r="M8" s="95">
        <f t="shared" si="1"/>
        <v>15.73371090958904</v>
      </c>
      <c r="N8" s="95">
        <f t="shared" si="2"/>
        <v>52.44570303196346</v>
      </c>
      <c r="O8" t="str">
        <f t="shared" si="3"/>
        <v>Yes</v>
      </c>
      <c r="P8" s="95">
        <f t="shared" si="4"/>
        <v>2.2656543709808217</v>
      </c>
      <c r="Q8">
        <v>15</v>
      </c>
      <c r="R8" s="95">
        <f t="shared" si="5"/>
        <v>15.104362473205477</v>
      </c>
      <c r="S8">
        <v>0.16</v>
      </c>
      <c r="T8">
        <v>1.75</v>
      </c>
      <c r="U8" s="95">
        <v>9.3</v>
      </c>
    </row>
    <row r="9" spans="2:21" ht="15">
      <c r="B9">
        <v>1</v>
      </c>
      <c r="C9" t="s">
        <v>513</v>
      </c>
      <c r="D9" t="s">
        <v>445</v>
      </c>
      <c r="E9" s="92">
        <v>532430.31</v>
      </c>
      <c r="F9" s="92">
        <v>207691</v>
      </c>
      <c r="G9">
        <v>0</v>
      </c>
      <c r="H9" s="95">
        <v>12.90027</v>
      </c>
      <c r="I9" s="94">
        <v>0.0681329</v>
      </c>
      <c r="J9" s="93">
        <v>0.001832840182648402</v>
      </c>
      <c r="K9" s="95">
        <v>0.0699657401826484</v>
      </c>
      <c r="L9" s="95">
        <f t="shared" si="0"/>
        <v>0.23321913394216132</v>
      </c>
      <c r="M9" s="95">
        <f t="shared" si="1"/>
        <v>12.97023574018265</v>
      </c>
      <c r="N9" s="95">
        <f t="shared" si="2"/>
        <v>43.234119133942166</v>
      </c>
      <c r="O9" t="str">
        <f t="shared" si="3"/>
        <v>Yes</v>
      </c>
      <c r="P9" s="95">
        <f t="shared" si="4"/>
        <v>1.8677139465863015</v>
      </c>
      <c r="Q9">
        <v>15</v>
      </c>
      <c r="R9" s="95">
        <f t="shared" si="5"/>
        <v>12.451426310575343</v>
      </c>
      <c r="S9">
        <v>0.13</v>
      </c>
      <c r="T9">
        <v>1.75</v>
      </c>
      <c r="U9" s="95">
        <v>7.6</v>
      </c>
    </row>
    <row r="10" spans="2:21" ht="15">
      <c r="B10">
        <v>1</v>
      </c>
      <c r="C10" t="s">
        <v>513</v>
      </c>
      <c r="D10" t="s">
        <v>446</v>
      </c>
      <c r="E10" s="92">
        <v>532011.44</v>
      </c>
      <c r="F10" s="92">
        <v>206625.62</v>
      </c>
      <c r="G10">
        <v>0</v>
      </c>
      <c r="H10" s="95">
        <v>14.2379</v>
      </c>
      <c r="I10" s="94">
        <v>0.0560695</v>
      </c>
      <c r="J10" s="93">
        <v>0.001501945205479452</v>
      </c>
      <c r="K10" s="95">
        <v>0.05757144520547945</v>
      </c>
      <c r="L10" s="95">
        <f t="shared" si="0"/>
        <v>0.19190481735159817</v>
      </c>
      <c r="M10" s="95">
        <f t="shared" si="1"/>
        <v>14.295471445205479</v>
      </c>
      <c r="N10" s="95">
        <f t="shared" si="2"/>
        <v>47.65157148401826</v>
      </c>
      <c r="O10" t="str">
        <f t="shared" si="3"/>
        <v>Yes</v>
      </c>
      <c r="P10" s="95">
        <f t="shared" si="4"/>
        <v>2.058547888109589</v>
      </c>
      <c r="Q10">
        <v>15</v>
      </c>
      <c r="R10" s="95">
        <f t="shared" si="5"/>
        <v>13.72365258739726</v>
      </c>
      <c r="S10">
        <v>0.15</v>
      </c>
      <c r="T10">
        <v>2.1</v>
      </c>
      <c r="U10" s="95">
        <v>7</v>
      </c>
    </row>
    <row r="11" spans="2:21" ht="15">
      <c r="B11">
        <v>1</v>
      </c>
      <c r="C11" t="s">
        <v>450</v>
      </c>
      <c r="D11" t="s">
        <v>448</v>
      </c>
      <c r="E11" s="92">
        <v>536412.12</v>
      </c>
      <c r="F11" s="92">
        <v>214101.48</v>
      </c>
      <c r="G11">
        <v>0</v>
      </c>
      <c r="H11" s="95">
        <v>19.52443</v>
      </c>
      <c r="I11" s="94">
        <v>0.01101808219178082</v>
      </c>
      <c r="J11" s="94">
        <v>0.5810700821917808</v>
      </c>
      <c r="K11" s="95">
        <v>0.5810700821917808</v>
      </c>
      <c r="L11" s="95">
        <f aca="true" t="shared" si="6" ref="L11:L21">K11/30*100</f>
        <v>1.9369002739726027</v>
      </c>
      <c r="M11" s="95">
        <f aca="true" t="shared" si="7" ref="M11:M21">K11+H11</f>
        <v>20.105500082191778</v>
      </c>
      <c r="N11" s="95">
        <f aca="true" t="shared" si="8" ref="N11:N21">M11/30*100</f>
        <v>67.01833360730592</v>
      </c>
      <c r="O11" t="str">
        <f aca="true" t="shared" si="9" ref="O11:O21">IF(L11&lt;100,"Yes","No")</f>
        <v>Yes</v>
      </c>
      <c r="P11" s="95">
        <f t="shared" si="4"/>
        <v>2.895192011835616</v>
      </c>
      <c r="Q11">
        <v>5</v>
      </c>
      <c r="R11" s="95">
        <f t="shared" si="5"/>
        <v>57.90384023671231</v>
      </c>
      <c r="S11">
        <v>0.21</v>
      </c>
      <c r="T11">
        <v>1.23</v>
      </c>
      <c r="U11" s="95">
        <v>16.8</v>
      </c>
    </row>
    <row r="12" spans="2:21" ht="15">
      <c r="B12">
        <v>1</v>
      </c>
      <c r="C12" t="s">
        <v>450</v>
      </c>
      <c r="D12" t="s">
        <v>451</v>
      </c>
      <c r="E12" s="92">
        <v>536048.38</v>
      </c>
      <c r="F12" s="92">
        <v>213873.66</v>
      </c>
      <c r="G12">
        <v>0</v>
      </c>
      <c r="H12" s="95">
        <v>18.02875</v>
      </c>
      <c r="I12" s="94">
        <v>0.013507671232876712</v>
      </c>
      <c r="J12" s="94">
        <v>0.7321266712328767</v>
      </c>
      <c r="K12" s="95">
        <v>0.7321266712328767</v>
      </c>
      <c r="L12" s="95">
        <f t="shared" si="6"/>
        <v>2.4404222374429225</v>
      </c>
      <c r="M12" s="95">
        <f t="shared" si="7"/>
        <v>18.760876671232875</v>
      </c>
      <c r="N12" s="95">
        <f t="shared" si="8"/>
        <v>62.536255570776255</v>
      </c>
      <c r="O12" t="str">
        <f t="shared" si="9"/>
        <v>Yes</v>
      </c>
      <c r="P12" s="95">
        <f t="shared" si="4"/>
        <v>2.701566240657534</v>
      </c>
      <c r="Q12">
        <v>5</v>
      </c>
      <c r="R12" s="95">
        <f t="shared" si="5"/>
        <v>54.03132481315068</v>
      </c>
      <c r="S12">
        <v>0.19</v>
      </c>
      <c r="T12">
        <v>1.23</v>
      </c>
      <c r="U12" s="95">
        <f>S12/T12*100</f>
        <v>15.447154471544716</v>
      </c>
    </row>
    <row r="13" spans="2:21" ht="15">
      <c r="B13">
        <v>1</v>
      </c>
      <c r="C13" t="s">
        <v>450</v>
      </c>
      <c r="D13" t="s">
        <v>453</v>
      </c>
      <c r="E13" s="92">
        <v>536012.38</v>
      </c>
      <c r="F13" s="92">
        <v>213350.44</v>
      </c>
      <c r="G13">
        <v>0</v>
      </c>
      <c r="H13" s="95">
        <v>18.02875</v>
      </c>
      <c r="I13" s="94">
        <v>0.010533150684931507</v>
      </c>
      <c r="J13" s="94">
        <v>0.4859451506849315</v>
      </c>
      <c r="K13" s="95">
        <v>0.4859451506849315</v>
      </c>
      <c r="L13" s="95">
        <f t="shared" si="6"/>
        <v>1.6198171689497716</v>
      </c>
      <c r="M13" s="95">
        <f t="shared" si="7"/>
        <v>18.51469515068493</v>
      </c>
      <c r="N13" s="95">
        <f t="shared" si="8"/>
        <v>61.71565050228309</v>
      </c>
      <c r="O13" t="str">
        <f t="shared" si="9"/>
        <v>Yes</v>
      </c>
      <c r="P13" s="95">
        <f t="shared" si="4"/>
        <v>2.6661161016986297</v>
      </c>
      <c r="Q13">
        <v>5</v>
      </c>
      <c r="R13" s="95">
        <f t="shared" si="5"/>
        <v>53.32232203397259</v>
      </c>
      <c r="S13">
        <v>0.19</v>
      </c>
      <c r="T13">
        <v>1.23</v>
      </c>
      <c r="U13" s="95">
        <f aca="true" t="shared" si="10" ref="U13:U21">S13/T13*100</f>
        <v>15.447154471544716</v>
      </c>
    </row>
    <row r="14" spans="2:21" ht="15">
      <c r="B14">
        <v>1</v>
      </c>
      <c r="C14" t="s">
        <v>450</v>
      </c>
      <c r="D14" t="s">
        <v>455</v>
      </c>
      <c r="E14" s="92">
        <v>534701.69</v>
      </c>
      <c r="F14" s="92">
        <v>213374.95</v>
      </c>
      <c r="G14">
        <v>0</v>
      </c>
      <c r="H14" s="95">
        <v>19.97143</v>
      </c>
      <c r="I14" s="94">
        <v>0.02134420091324201</v>
      </c>
      <c r="J14" s="94">
        <v>0.7051322009132419</v>
      </c>
      <c r="K14" s="95">
        <v>0.7051322009132419</v>
      </c>
      <c r="L14" s="95">
        <f t="shared" si="6"/>
        <v>2.3504406697108062</v>
      </c>
      <c r="M14" s="95">
        <f t="shared" si="7"/>
        <v>20.676562200913242</v>
      </c>
      <c r="N14" s="95">
        <f t="shared" si="8"/>
        <v>68.92187400304414</v>
      </c>
      <c r="O14" t="str">
        <f t="shared" si="9"/>
        <v>Yes</v>
      </c>
      <c r="P14" s="95">
        <f t="shared" si="4"/>
        <v>2.9774249569315066</v>
      </c>
      <c r="Q14">
        <v>5</v>
      </c>
      <c r="R14" s="95">
        <f t="shared" si="5"/>
        <v>59.54849913863013</v>
      </c>
      <c r="S14">
        <v>0.21</v>
      </c>
      <c r="T14">
        <v>1.2</v>
      </c>
      <c r="U14" s="95">
        <f t="shared" si="10"/>
        <v>17.5</v>
      </c>
    </row>
    <row r="15" spans="2:21" ht="15">
      <c r="B15">
        <v>1</v>
      </c>
      <c r="C15" t="s">
        <v>450</v>
      </c>
      <c r="D15" t="s">
        <v>457</v>
      </c>
      <c r="E15">
        <v>534068</v>
      </c>
      <c r="F15">
        <v>214494</v>
      </c>
      <c r="G15">
        <v>0</v>
      </c>
      <c r="H15" s="95">
        <v>20.5161</v>
      </c>
      <c r="I15" s="94">
        <v>0.03567260273972602</v>
      </c>
      <c r="J15" s="94">
        <v>0.782007602739726</v>
      </c>
      <c r="K15" s="95">
        <v>0.782007602739726</v>
      </c>
      <c r="L15" s="95">
        <f t="shared" si="6"/>
        <v>2.6066920091324204</v>
      </c>
      <c r="M15" s="95">
        <f t="shared" si="7"/>
        <v>21.298107602739726</v>
      </c>
      <c r="N15" s="95">
        <f t="shared" si="8"/>
        <v>70.99369200913243</v>
      </c>
      <c r="O15" t="str">
        <f t="shared" si="9"/>
        <v>Yes</v>
      </c>
      <c r="P15" s="95">
        <f t="shared" si="4"/>
        <v>3.06692749479452</v>
      </c>
      <c r="Q15">
        <v>5</v>
      </c>
      <c r="R15" s="95">
        <f t="shared" si="5"/>
        <v>61.3385498958904</v>
      </c>
      <c r="S15">
        <v>0.22</v>
      </c>
      <c r="T15">
        <v>1.2</v>
      </c>
      <c r="U15" s="95">
        <f t="shared" si="10"/>
        <v>18.333333333333336</v>
      </c>
    </row>
    <row r="16" spans="2:21" ht="15">
      <c r="B16">
        <v>1</v>
      </c>
      <c r="C16" t="s">
        <v>450</v>
      </c>
      <c r="D16" t="s">
        <v>459</v>
      </c>
      <c r="E16">
        <v>536177</v>
      </c>
      <c r="F16" s="92">
        <v>213761.58</v>
      </c>
      <c r="G16">
        <v>0</v>
      </c>
      <c r="H16" s="95">
        <v>18.02875</v>
      </c>
      <c r="I16" s="94">
        <v>0.011362488584474886</v>
      </c>
      <c r="J16" s="94">
        <v>0.6088294885844748</v>
      </c>
      <c r="K16" s="95">
        <v>0.6088294885844748</v>
      </c>
      <c r="L16" s="95">
        <f t="shared" si="6"/>
        <v>2.029431628614916</v>
      </c>
      <c r="M16" s="95">
        <f t="shared" si="7"/>
        <v>18.637579488584475</v>
      </c>
      <c r="N16" s="95">
        <f t="shared" si="8"/>
        <v>62.12526496194825</v>
      </c>
      <c r="O16" t="str">
        <f t="shared" si="9"/>
        <v>Yes</v>
      </c>
      <c r="P16" s="95">
        <f t="shared" si="4"/>
        <v>2.683811446356164</v>
      </c>
      <c r="Q16">
        <v>5</v>
      </c>
      <c r="R16" s="95">
        <f t="shared" si="5"/>
        <v>53.67622892712328</v>
      </c>
      <c r="S16">
        <v>0.19</v>
      </c>
      <c r="T16">
        <v>1.23</v>
      </c>
      <c r="U16" s="95">
        <f t="shared" si="10"/>
        <v>15.447154471544716</v>
      </c>
    </row>
    <row r="17" spans="2:21" ht="15">
      <c r="B17">
        <v>1</v>
      </c>
      <c r="C17" t="s">
        <v>450</v>
      </c>
      <c r="D17" t="s">
        <v>461</v>
      </c>
      <c r="E17">
        <v>535169</v>
      </c>
      <c r="F17">
        <v>213657</v>
      </c>
      <c r="G17">
        <v>0</v>
      </c>
      <c r="H17" s="95">
        <v>18.4635</v>
      </c>
      <c r="I17" s="94">
        <v>0.024488127853881277</v>
      </c>
      <c r="J17" s="94">
        <v>0.9015841278538813</v>
      </c>
      <c r="K17" s="95">
        <v>0.9015841278538813</v>
      </c>
      <c r="L17" s="95">
        <f t="shared" si="6"/>
        <v>3.005280426179604</v>
      </c>
      <c r="M17" s="95">
        <f t="shared" si="7"/>
        <v>19.36508412785388</v>
      </c>
      <c r="N17" s="95">
        <f t="shared" si="8"/>
        <v>64.5502804261796</v>
      </c>
      <c r="O17" t="str">
        <f t="shared" si="9"/>
        <v>Yes</v>
      </c>
      <c r="P17" s="95">
        <f t="shared" si="4"/>
        <v>2.7885721144109583</v>
      </c>
      <c r="Q17">
        <v>5</v>
      </c>
      <c r="R17" s="95">
        <f t="shared" si="5"/>
        <v>55.77144228821916</v>
      </c>
      <c r="S17">
        <v>0.2</v>
      </c>
      <c r="T17">
        <v>1.23</v>
      </c>
      <c r="U17" s="95">
        <f t="shared" si="10"/>
        <v>16.260162601626018</v>
      </c>
    </row>
    <row r="18" spans="2:21" ht="15">
      <c r="B18">
        <v>1</v>
      </c>
      <c r="C18" t="s">
        <v>450</v>
      </c>
      <c r="D18" t="s">
        <v>463</v>
      </c>
      <c r="E18">
        <v>535673</v>
      </c>
      <c r="F18">
        <v>213828</v>
      </c>
      <c r="G18">
        <v>0</v>
      </c>
      <c r="H18" s="95">
        <v>18.4635</v>
      </c>
      <c r="I18" s="94">
        <v>0.02079714611872146</v>
      </c>
      <c r="J18" s="94">
        <v>0.9572781461187214</v>
      </c>
      <c r="K18" s="95">
        <v>0.9572781461187214</v>
      </c>
      <c r="L18" s="95">
        <f t="shared" si="6"/>
        <v>3.1909271537290715</v>
      </c>
      <c r="M18" s="95">
        <f t="shared" si="7"/>
        <v>19.42077814611872</v>
      </c>
      <c r="N18" s="95">
        <f t="shared" si="8"/>
        <v>64.73592715372907</v>
      </c>
      <c r="O18" t="str">
        <f t="shared" si="9"/>
        <v>Yes</v>
      </c>
      <c r="P18" s="95">
        <f t="shared" si="4"/>
        <v>2.7965920530410955</v>
      </c>
      <c r="Q18">
        <v>5</v>
      </c>
      <c r="R18" s="95">
        <f t="shared" si="5"/>
        <v>55.93184106082191</v>
      </c>
      <c r="S18">
        <v>0.2</v>
      </c>
      <c r="T18">
        <v>1.23</v>
      </c>
      <c r="U18" s="95">
        <f t="shared" si="10"/>
        <v>16.260162601626018</v>
      </c>
    </row>
    <row r="19" spans="2:21" ht="15">
      <c r="B19">
        <v>1</v>
      </c>
      <c r="C19" t="s">
        <v>450</v>
      </c>
      <c r="D19" t="s">
        <v>465</v>
      </c>
      <c r="E19" s="92">
        <v>534789.56</v>
      </c>
      <c r="F19" s="92">
        <v>214231.94</v>
      </c>
      <c r="G19">
        <v>0</v>
      </c>
      <c r="H19" s="95">
        <v>20.5161</v>
      </c>
      <c r="I19" s="94">
        <v>0.2202148401826484</v>
      </c>
      <c r="J19" s="94">
        <v>7.179074840182648</v>
      </c>
      <c r="K19" s="95">
        <v>7.179074840182648</v>
      </c>
      <c r="L19" s="95">
        <f t="shared" si="6"/>
        <v>23.930249467275495</v>
      </c>
      <c r="M19" s="95">
        <f t="shared" si="7"/>
        <v>27.69517484018265</v>
      </c>
      <c r="N19" s="95">
        <f t="shared" si="8"/>
        <v>92.3172494672755</v>
      </c>
      <c r="O19" t="str">
        <f t="shared" si="9"/>
        <v>Yes</v>
      </c>
      <c r="P19" s="95">
        <f t="shared" si="4"/>
        <v>3.988105176986301</v>
      </c>
      <c r="Q19">
        <v>5</v>
      </c>
      <c r="R19" s="95">
        <f t="shared" si="5"/>
        <v>79.76210353972603</v>
      </c>
      <c r="S19">
        <v>0.28</v>
      </c>
      <c r="T19">
        <v>1.33</v>
      </c>
      <c r="U19" s="95">
        <f t="shared" si="10"/>
        <v>21.05263157894737</v>
      </c>
    </row>
    <row r="20" spans="2:21" ht="15">
      <c r="B20">
        <v>1</v>
      </c>
      <c r="C20" t="s">
        <v>450</v>
      </c>
      <c r="D20" t="s">
        <v>467</v>
      </c>
      <c r="E20" s="92">
        <v>533562.88</v>
      </c>
      <c r="F20" s="92">
        <v>213867.77</v>
      </c>
      <c r="G20">
        <v>0</v>
      </c>
      <c r="H20" s="95">
        <v>18.42384</v>
      </c>
      <c r="I20" s="94">
        <v>0.009559041095890411</v>
      </c>
      <c r="J20" s="94">
        <v>0.2799250410958904</v>
      </c>
      <c r="K20" s="95">
        <v>0.2799250410958904</v>
      </c>
      <c r="L20" s="95">
        <f t="shared" si="6"/>
        <v>0.9330834703196347</v>
      </c>
      <c r="M20" s="95">
        <f t="shared" si="7"/>
        <v>18.703765041095888</v>
      </c>
      <c r="N20" s="95">
        <f t="shared" si="8"/>
        <v>62.34588347031963</v>
      </c>
      <c r="O20" t="str">
        <f t="shared" si="9"/>
        <v>Yes</v>
      </c>
      <c r="P20" s="95">
        <f t="shared" si="4"/>
        <v>2.693342165917808</v>
      </c>
      <c r="Q20">
        <v>5</v>
      </c>
      <c r="R20" s="95">
        <f t="shared" si="5"/>
        <v>53.86684331835616</v>
      </c>
      <c r="S20">
        <v>0.19</v>
      </c>
      <c r="T20">
        <v>1.33</v>
      </c>
      <c r="U20" s="95">
        <f t="shared" si="10"/>
        <v>14.285714285714285</v>
      </c>
    </row>
    <row r="21" spans="2:21" ht="15">
      <c r="B21">
        <v>1</v>
      </c>
      <c r="C21" t="s">
        <v>450</v>
      </c>
      <c r="D21" t="s">
        <v>469</v>
      </c>
      <c r="E21" s="92">
        <v>534375.19</v>
      </c>
      <c r="F21">
        <v>214135</v>
      </c>
      <c r="G21">
        <v>0</v>
      </c>
      <c r="H21" s="95">
        <v>20.5161</v>
      </c>
      <c r="I21" s="94">
        <v>0.04726735159817351</v>
      </c>
      <c r="J21" s="94">
        <v>1.3666873515981734</v>
      </c>
      <c r="K21" s="95">
        <v>1.3666873515981734</v>
      </c>
      <c r="L21" s="95">
        <f t="shared" si="6"/>
        <v>4.555624505327245</v>
      </c>
      <c r="M21" s="95">
        <f t="shared" si="7"/>
        <v>21.882787351598175</v>
      </c>
      <c r="N21" s="95">
        <f t="shared" si="8"/>
        <v>72.94262450532725</v>
      </c>
      <c r="O21" t="str">
        <f t="shared" si="9"/>
        <v>Yes</v>
      </c>
      <c r="P21" s="95">
        <f t="shared" si="4"/>
        <v>3.151121378630137</v>
      </c>
      <c r="Q21">
        <v>5</v>
      </c>
      <c r="R21" s="95">
        <f t="shared" si="5"/>
        <v>63.02242757260274</v>
      </c>
      <c r="S21">
        <v>0.23</v>
      </c>
      <c r="T21">
        <v>1.33</v>
      </c>
      <c r="U21" s="95">
        <f t="shared" si="10"/>
        <v>17.293233082706767</v>
      </c>
    </row>
  </sheetData>
  <sheetProtection/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N4" sqref="N4"/>
    </sheetView>
  </sheetViews>
  <sheetFormatPr defaultColWidth="9.140625" defaultRowHeight="15"/>
  <cols>
    <col min="2" max="2" width="9.00390625" style="0" bestFit="1" customWidth="1"/>
    <col min="5" max="6" width="11.57421875" style="0" bestFit="1" customWidth="1"/>
    <col min="7" max="8" width="9.00390625" style="0" bestFit="1" customWidth="1"/>
  </cols>
  <sheetData>
    <row r="1" ht="23.25">
      <c r="A1" s="1" t="s">
        <v>514</v>
      </c>
    </row>
    <row r="2" spans="8:9" ht="15">
      <c r="H2" s="88" t="str">
        <f>'[1]BG'!I4</f>
        <v>NO2</v>
      </c>
      <c r="I2" s="88"/>
    </row>
    <row r="3" spans="8:9" ht="30">
      <c r="H3" s="88">
        <f>'[1]BG'!I5</f>
        <v>18.6005</v>
      </c>
      <c r="I3" s="81" t="s">
        <v>502</v>
      </c>
    </row>
    <row r="4" spans="3:13" ht="105">
      <c r="C4" s="80" t="s">
        <v>144</v>
      </c>
      <c r="D4" s="80" t="s">
        <v>476</v>
      </c>
      <c r="E4" s="80" t="s">
        <v>477</v>
      </c>
      <c r="F4" s="80" t="s">
        <v>478</v>
      </c>
      <c r="G4" s="89" t="s">
        <v>479</v>
      </c>
      <c r="H4" s="80" t="s">
        <v>503</v>
      </c>
      <c r="I4" s="81" t="s">
        <v>515</v>
      </c>
      <c r="J4" s="80" t="s">
        <v>483</v>
      </c>
      <c r="K4" s="80" t="s">
        <v>506</v>
      </c>
      <c r="L4" s="80" t="s">
        <v>485</v>
      </c>
      <c r="M4" s="80" t="s">
        <v>516</v>
      </c>
    </row>
    <row r="5" spans="2:13" ht="15">
      <c r="B5" s="92"/>
      <c r="C5" s="92" t="s">
        <v>513</v>
      </c>
      <c r="D5" s="92" t="s">
        <v>188</v>
      </c>
      <c r="E5" s="92">
        <v>537428.62</v>
      </c>
      <c r="F5" s="92">
        <v>213290.5</v>
      </c>
      <c r="G5" s="92">
        <v>0</v>
      </c>
      <c r="H5" s="95">
        <v>14.05245</v>
      </c>
      <c r="I5" s="95">
        <v>2.37489</v>
      </c>
      <c r="J5" s="95">
        <f>I5/75*100</f>
        <v>3.1665200000000002</v>
      </c>
      <c r="K5" s="95">
        <f>H5+I5</f>
        <v>16.42734</v>
      </c>
      <c r="L5" s="95">
        <f>K5/75*100</f>
        <v>21.90312</v>
      </c>
      <c r="M5" t="str">
        <f aca="true" t="shared" si="0" ref="M5:M10">IF(J5&lt;10,"Yes","No")</f>
        <v>Yes</v>
      </c>
    </row>
    <row r="6" spans="2:13" ht="15">
      <c r="B6" s="92"/>
      <c r="C6" s="92" t="s">
        <v>513</v>
      </c>
      <c r="D6" s="92" t="s">
        <v>191</v>
      </c>
      <c r="E6" s="92">
        <v>538389.44</v>
      </c>
      <c r="F6" s="92">
        <v>210732</v>
      </c>
      <c r="G6" s="92">
        <v>0</v>
      </c>
      <c r="H6" s="95">
        <v>17.21564</v>
      </c>
      <c r="I6" s="95">
        <v>1.47831</v>
      </c>
      <c r="J6" s="95">
        <f aca="true" t="shared" si="1" ref="J6:J21">I6/75*100</f>
        <v>1.9710800000000002</v>
      </c>
      <c r="K6" s="95">
        <f aca="true" t="shared" si="2" ref="K6:K21">H6+I6</f>
        <v>18.69395</v>
      </c>
      <c r="L6" s="95">
        <f aca="true" t="shared" si="3" ref="L6:L21">K6/75*100</f>
        <v>24.92526666666667</v>
      </c>
      <c r="M6" t="str">
        <f t="shared" si="0"/>
        <v>Yes</v>
      </c>
    </row>
    <row r="7" spans="2:13" ht="15">
      <c r="B7" s="92"/>
      <c r="C7" s="92" t="s">
        <v>513</v>
      </c>
      <c r="D7" s="92" t="s">
        <v>193</v>
      </c>
      <c r="E7" s="92">
        <v>536844.12</v>
      </c>
      <c r="F7" s="92">
        <v>204773.66</v>
      </c>
      <c r="G7" s="92">
        <v>0</v>
      </c>
      <c r="H7" s="95">
        <v>18.71463</v>
      </c>
      <c r="I7" s="95">
        <v>0.470702</v>
      </c>
      <c r="J7" s="95">
        <f t="shared" si="1"/>
        <v>0.6276026666666666</v>
      </c>
      <c r="K7" s="95">
        <f t="shared" si="2"/>
        <v>19.185332</v>
      </c>
      <c r="L7" s="95">
        <f t="shared" si="3"/>
        <v>25.580442666666663</v>
      </c>
      <c r="M7" t="str">
        <f t="shared" si="0"/>
        <v>Yes</v>
      </c>
    </row>
    <row r="8" spans="2:13" ht="15">
      <c r="B8" s="92"/>
      <c r="C8" s="92" t="s">
        <v>513</v>
      </c>
      <c r="D8" s="92" t="s">
        <v>442</v>
      </c>
      <c r="E8" s="92">
        <v>535207.75</v>
      </c>
      <c r="F8" s="92">
        <v>208992.55</v>
      </c>
      <c r="G8" s="92">
        <v>0</v>
      </c>
      <c r="H8" s="95">
        <v>15.67572</v>
      </c>
      <c r="I8" s="95">
        <v>1.08566</v>
      </c>
      <c r="J8" s="95">
        <f t="shared" si="1"/>
        <v>1.4475466666666668</v>
      </c>
      <c r="K8" s="95">
        <f t="shared" si="2"/>
        <v>16.76138</v>
      </c>
      <c r="L8" s="95">
        <f t="shared" si="3"/>
        <v>22.348506666666665</v>
      </c>
      <c r="M8" t="str">
        <f t="shared" si="0"/>
        <v>Yes</v>
      </c>
    </row>
    <row r="9" spans="2:13" ht="15">
      <c r="B9" s="92"/>
      <c r="C9" s="92" t="s">
        <v>513</v>
      </c>
      <c r="D9" s="92" t="s">
        <v>445</v>
      </c>
      <c r="E9" s="92">
        <v>532430.31</v>
      </c>
      <c r="F9" s="92">
        <v>207691</v>
      </c>
      <c r="G9" s="92">
        <v>0</v>
      </c>
      <c r="H9" s="95">
        <v>12.90027</v>
      </c>
      <c r="I9" s="95">
        <v>0.955926</v>
      </c>
      <c r="J9" s="95">
        <f t="shared" si="1"/>
        <v>1.2745680000000001</v>
      </c>
      <c r="K9" s="95">
        <f t="shared" si="2"/>
        <v>13.856196</v>
      </c>
      <c r="L9" s="95">
        <f t="shared" si="3"/>
        <v>18.474928000000002</v>
      </c>
      <c r="M9" t="str">
        <f t="shared" si="0"/>
        <v>Yes</v>
      </c>
    </row>
    <row r="10" spans="2:13" ht="15">
      <c r="B10" s="92"/>
      <c r="C10" s="92" t="s">
        <v>513</v>
      </c>
      <c r="D10" s="92" t="s">
        <v>446</v>
      </c>
      <c r="E10" s="92">
        <v>532011.44</v>
      </c>
      <c r="F10" s="92">
        <v>206625.62</v>
      </c>
      <c r="G10" s="92">
        <v>0</v>
      </c>
      <c r="H10" s="95">
        <v>14.2379</v>
      </c>
      <c r="I10" s="95">
        <v>0.805136</v>
      </c>
      <c r="J10" s="95">
        <f t="shared" si="1"/>
        <v>1.0735146666666666</v>
      </c>
      <c r="K10" s="95">
        <f t="shared" si="2"/>
        <v>15.043035999999999</v>
      </c>
      <c r="L10" s="95">
        <f t="shared" si="3"/>
        <v>20.057381333333332</v>
      </c>
      <c r="M10" t="str">
        <f t="shared" si="0"/>
        <v>Yes</v>
      </c>
    </row>
    <row r="11" spans="2:13" ht="15">
      <c r="B11" s="92"/>
      <c r="C11" s="92" t="s">
        <v>450</v>
      </c>
      <c r="D11" s="92" t="s">
        <v>448</v>
      </c>
      <c r="E11" s="92">
        <v>536412.12</v>
      </c>
      <c r="F11" s="92">
        <v>214101.48</v>
      </c>
      <c r="G11" s="92">
        <v>0</v>
      </c>
      <c r="H11" s="95">
        <v>19.52443</v>
      </c>
      <c r="I11" s="95">
        <v>5.01675</v>
      </c>
      <c r="J11" s="95">
        <f t="shared" si="1"/>
        <v>6.689</v>
      </c>
      <c r="K11" s="95">
        <f t="shared" si="2"/>
        <v>24.541179999999997</v>
      </c>
      <c r="L11" s="95">
        <f t="shared" si="3"/>
        <v>32.72157333333333</v>
      </c>
      <c r="M11" t="str">
        <f aca="true" t="shared" si="4" ref="M11:M21">IF(J11&lt;100,"Yes","No")</f>
        <v>Yes</v>
      </c>
    </row>
    <row r="12" spans="2:13" ht="15">
      <c r="B12" s="92"/>
      <c r="C12" s="92" t="s">
        <v>450</v>
      </c>
      <c r="D12" s="92" t="s">
        <v>451</v>
      </c>
      <c r="E12" s="92">
        <v>536048.38</v>
      </c>
      <c r="F12" s="92">
        <v>213873.66</v>
      </c>
      <c r="G12" s="92">
        <v>0</v>
      </c>
      <c r="H12" s="95">
        <v>18.02875</v>
      </c>
      <c r="I12" s="95">
        <v>6.31266</v>
      </c>
      <c r="J12" s="95">
        <f t="shared" si="1"/>
        <v>8.41688</v>
      </c>
      <c r="K12" s="95">
        <f t="shared" si="2"/>
        <v>24.34141</v>
      </c>
      <c r="L12" s="95">
        <f t="shared" si="3"/>
        <v>32.45521333333333</v>
      </c>
      <c r="M12" t="str">
        <f t="shared" si="4"/>
        <v>Yes</v>
      </c>
    </row>
    <row r="13" spans="2:13" ht="15">
      <c r="B13" s="92"/>
      <c r="C13" s="92" t="s">
        <v>450</v>
      </c>
      <c r="D13" s="92" t="s">
        <v>453</v>
      </c>
      <c r="E13" s="92">
        <v>536012.38</v>
      </c>
      <c r="F13" s="92">
        <v>213350.44</v>
      </c>
      <c r="G13" s="92">
        <v>0</v>
      </c>
      <c r="H13" s="95">
        <v>18.02875</v>
      </c>
      <c r="I13" s="95">
        <v>5.82668</v>
      </c>
      <c r="J13" s="95">
        <f t="shared" si="1"/>
        <v>7.768906666666667</v>
      </c>
      <c r="K13" s="95">
        <f t="shared" si="2"/>
        <v>23.85543</v>
      </c>
      <c r="L13" s="95">
        <f t="shared" si="3"/>
        <v>31.807239999999997</v>
      </c>
      <c r="M13" t="str">
        <f t="shared" si="4"/>
        <v>Yes</v>
      </c>
    </row>
    <row r="14" spans="2:13" ht="15">
      <c r="B14" s="92"/>
      <c r="C14" s="92" t="s">
        <v>450</v>
      </c>
      <c r="D14" s="92" t="s">
        <v>455</v>
      </c>
      <c r="E14" s="92">
        <v>534701.69</v>
      </c>
      <c r="F14" s="92">
        <v>213374.95</v>
      </c>
      <c r="G14" s="92">
        <v>0</v>
      </c>
      <c r="H14" s="95">
        <v>19.97143</v>
      </c>
      <c r="I14" s="95">
        <v>9.55999</v>
      </c>
      <c r="J14" s="95">
        <f t="shared" si="1"/>
        <v>12.746653333333335</v>
      </c>
      <c r="K14" s="95">
        <f t="shared" si="2"/>
        <v>29.531420000000004</v>
      </c>
      <c r="L14" s="95">
        <f t="shared" si="3"/>
        <v>39.37522666666668</v>
      </c>
      <c r="M14" t="str">
        <f t="shared" si="4"/>
        <v>Yes</v>
      </c>
    </row>
    <row r="15" spans="2:13" ht="15">
      <c r="B15" s="92"/>
      <c r="C15" s="92" t="s">
        <v>450</v>
      </c>
      <c r="D15" s="92" t="s">
        <v>457</v>
      </c>
      <c r="E15" s="92">
        <v>534068</v>
      </c>
      <c r="F15" s="92">
        <v>214494</v>
      </c>
      <c r="G15" s="92">
        <v>0</v>
      </c>
      <c r="H15" s="95">
        <v>20.5161</v>
      </c>
      <c r="I15" s="95">
        <v>14.7317</v>
      </c>
      <c r="J15" s="95">
        <f t="shared" si="1"/>
        <v>19.642266666666668</v>
      </c>
      <c r="K15" s="95">
        <f t="shared" si="2"/>
        <v>35.2478</v>
      </c>
      <c r="L15" s="95">
        <f t="shared" si="3"/>
        <v>46.99706666666666</v>
      </c>
      <c r="M15" t="str">
        <f t="shared" si="4"/>
        <v>Yes</v>
      </c>
    </row>
    <row r="16" spans="2:13" ht="15">
      <c r="B16" s="92"/>
      <c r="C16" s="92" t="s">
        <v>450</v>
      </c>
      <c r="D16" s="92" t="s">
        <v>459</v>
      </c>
      <c r="E16" s="92">
        <v>536177</v>
      </c>
      <c r="F16" s="92">
        <v>213761.58</v>
      </c>
      <c r="G16" s="92">
        <v>0</v>
      </c>
      <c r="H16" s="95">
        <v>18.02875</v>
      </c>
      <c r="I16" s="95">
        <v>5.69964</v>
      </c>
      <c r="J16" s="95">
        <f t="shared" si="1"/>
        <v>7.59952</v>
      </c>
      <c r="K16" s="95">
        <f t="shared" si="2"/>
        <v>23.728389999999997</v>
      </c>
      <c r="L16" s="95">
        <f t="shared" si="3"/>
        <v>31.637853333333332</v>
      </c>
      <c r="M16" t="str">
        <f t="shared" si="4"/>
        <v>Yes</v>
      </c>
    </row>
    <row r="17" spans="2:13" ht="15">
      <c r="B17" s="92"/>
      <c r="C17" s="92" t="s">
        <v>450</v>
      </c>
      <c r="D17" s="92" t="s">
        <v>461</v>
      </c>
      <c r="E17" s="92">
        <v>535169</v>
      </c>
      <c r="F17" s="92">
        <v>213657</v>
      </c>
      <c r="G17" s="92">
        <v>0</v>
      </c>
      <c r="H17" s="95">
        <v>18.4635</v>
      </c>
      <c r="I17" s="95">
        <v>12.8852</v>
      </c>
      <c r="J17" s="95">
        <f t="shared" si="1"/>
        <v>17.180266666666665</v>
      </c>
      <c r="K17" s="95">
        <f t="shared" si="2"/>
        <v>31.3487</v>
      </c>
      <c r="L17" s="95">
        <f t="shared" si="3"/>
        <v>41.79826666666667</v>
      </c>
      <c r="M17" t="str">
        <f t="shared" si="4"/>
        <v>Yes</v>
      </c>
    </row>
    <row r="18" spans="2:13" ht="15">
      <c r="B18" s="92"/>
      <c r="C18" s="92" t="s">
        <v>450</v>
      </c>
      <c r="D18" s="92" t="s">
        <v>463</v>
      </c>
      <c r="E18" s="92">
        <v>535673</v>
      </c>
      <c r="F18" s="92">
        <v>213828</v>
      </c>
      <c r="G18" s="92">
        <v>0</v>
      </c>
      <c r="H18" s="95">
        <v>18.4635</v>
      </c>
      <c r="I18" s="95">
        <v>9.18608</v>
      </c>
      <c r="J18" s="95">
        <f t="shared" si="1"/>
        <v>12.248106666666668</v>
      </c>
      <c r="K18" s="95">
        <f t="shared" si="2"/>
        <v>27.64958</v>
      </c>
      <c r="L18" s="95">
        <f t="shared" si="3"/>
        <v>36.86610666666667</v>
      </c>
      <c r="M18" t="str">
        <f t="shared" si="4"/>
        <v>Yes</v>
      </c>
    </row>
    <row r="19" spans="2:13" ht="15">
      <c r="B19" s="92"/>
      <c r="C19" s="92" t="s">
        <v>450</v>
      </c>
      <c r="D19" s="92" t="s">
        <v>465</v>
      </c>
      <c r="E19" s="92">
        <v>534789.56</v>
      </c>
      <c r="F19" s="92">
        <v>214231.94</v>
      </c>
      <c r="G19" s="92">
        <v>0</v>
      </c>
      <c r="H19" s="95">
        <v>20.5161</v>
      </c>
      <c r="I19" s="95">
        <v>93.1268</v>
      </c>
      <c r="J19" s="95">
        <f t="shared" si="1"/>
        <v>124.16906666666667</v>
      </c>
      <c r="K19" s="95">
        <f t="shared" si="2"/>
        <v>113.6429</v>
      </c>
      <c r="L19" s="95">
        <f t="shared" si="3"/>
        <v>151.52386666666666</v>
      </c>
      <c r="M19" t="str">
        <f t="shared" si="4"/>
        <v>No</v>
      </c>
    </row>
    <row r="20" spans="2:13" ht="15">
      <c r="B20" s="92"/>
      <c r="C20" s="92" t="s">
        <v>450</v>
      </c>
      <c r="D20" s="92" t="s">
        <v>467</v>
      </c>
      <c r="E20" s="92">
        <v>533562.88</v>
      </c>
      <c r="F20" s="92">
        <v>213867.77</v>
      </c>
      <c r="G20" s="92">
        <v>0</v>
      </c>
      <c r="H20" s="95">
        <v>18.42384</v>
      </c>
      <c r="I20" s="95">
        <v>6.14861</v>
      </c>
      <c r="J20" s="95">
        <f t="shared" si="1"/>
        <v>8.198146666666666</v>
      </c>
      <c r="K20" s="95">
        <f t="shared" si="2"/>
        <v>24.572449999999996</v>
      </c>
      <c r="L20" s="95">
        <f t="shared" si="3"/>
        <v>32.76326666666666</v>
      </c>
      <c r="M20" t="str">
        <f t="shared" si="4"/>
        <v>Yes</v>
      </c>
    </row>
    <row r="21" spans="2:13" ht="15">
      <c r="B21" s="92"/>
      <c r="C21" s="92" t="s">
        <v>450</v>
      </c>
      <c r="D21" s="92" t="s">
        <v>469</v>
      </c>
      <c r="E21" s="92">
        <v>534375.19</v>
      </c>
      <c r="F21" s="92">
        <v>214135</v>
      </c>
      <c r="G21" s="92">
        <v>0</v>
      </c>
      <c r="H21" s="95">
        <v>20.5161</v>
      </c>
      <c r="I21" s="95">
        <v>20.8048</v>
      </c>
      <c r="J21" s="95">
        <f t="shared" si="1"/>
        <v>27.739733333333334</v>
      </c>
      <c r="K21" s="95">
        <f t="shared" si="2"/>
        <v>41.3209</v>
      </c>
      <c r="L21" s="95">
        <f t="shared" si="3"/>
        <v>55.09453333333334</v>
      </c>
      <c r="M21" t="str">
        <f t="shared" si="4"/>
        <v>Yes</v>
      </c>
    </row>
    <row r="22" ht="15">
      <c r="J22" s="95"/>
    </row>
    <row r="23" ht="15">
      <c r="J23" s="95"/>
    </row>
    <row r="24" ht="15">
      <c r="J24" s="95"/>
    </row>
    <row r="25" ht="15">
      <c r="J25" s="95"/>
    </row>
    <row r="26" ht="15">
      <c r="J26" s="95"/>
    </row>
    <row r="27" ht="15">
      <c r="J27" s="95"/>
    </row>
    <row r="28" ht="15">
      <c r="J28" s="95"/>
    </row>
    <row r="29" ht="15">
      <c r="J29" s="95"/>
    </row>
    <row r="30" ht="15">
      <c r="J30" s="95"/>
    </row>
    <row r="31" ht="15">
      <c r="J31" s="95"/>
    </row>
    <row r="32" ht="15">
      <c r="J32" s="95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Madge</dc:creator>
  <cp:keywords/>
  <dc:description/>
  <cp:lastModifiedBy>JKnight02</cp:lastModifiedBy>
  <dcterms:created xsi:type="dcterms:W3CDTF">2019-04-09T14:36:43Z</dcterms:created>
  <dcterms:modified xsi:type="dcterms:W3CDTF">2019-09-10T08:51:08Z</dcterms:modified>
  <cp:category/>
  <cp:version/>
  <cp:contentType/>
  <cp:contentStatus/>
</cp:coreProperties>
</file>