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 Jones\auricl\Nicholas Jones - Projects\14273 Sheds 36-38, Tilbury Docks\05 Calculations\"/>
    </mc:Choice>
  </mc:AlternateContent>
  <xr:revisionPtr revIDLastSave="0" documentId="8_{3C66B3A7-80A0-4481-BC21-BC529ABAA21C}" xr6:coauthVersionLast="47" xr6:coauthVersionMax="47" xr10:uidLastSave="{00000000-0000-0000-0000-000000000000}"/>
  <bookViews>
    <workbookView xWindow="-120" yWindow="-120" windowWidth="20730" windowHeight="11160" xr2:uid="{9080DF0E-9363-4EAF-825A-0C9632336F15}"/>
  </bookViews>
  <sheets>
    <sheet name="DayHGVs" sheetId="1" r:id="rId1"/>
    <sheet name="NightHGVs" sheetId="5" r:id="rId2"/>
    <sheet name="DayCompaction" sheetId="7" r:id="rId3"/>
    <sheet name="NightCompaction" sheetId="9" r:id="rId4"/>
    <sheet name="DayCrane" sheetId="10" r:id="rId5"/>
    <sheet name="NightCrane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1" l="1"/>
  <c r="G14" i="11"/>
  <c r="K14" i="11"/>
  <c r="C14" i="10"/>
  <c r="H11" i="9"/>
  <c r="F11" i="9"/>
  <c r="B7" i="9"/>
  <c r="L7" i="9"/>
  <c r="B4" i="7"/>
  <c r="H10" i="7"/>
  <c r="H11" i="7"/>
  <c r="F11" i="7"/>
  <c r="F6" i="7" s="1"/>
  <c r="L7" i="7"/>
  <c r="B7" i="7"/>
  <c r="F10" i="7"/>
  <c r="B5" i="7" l="1"/>
  <c r="C1" i="7"/>
  <c r="D1" i="7" s="1"/>
  <c r="C2" i="7"/>
  <c r="D2" i="7"/>
  <c r="F15" i="7"/>
  <c r="N15" i="1"/>
  <c r="F19" i="7" l="1"/>
  <c r="F19" i="9" l="1"/>
  <c r="H15" i="9"/>
  <c r="F15" i="9"/>
  <c r="H15" i="7"/>
  <c r="F21" i="7"/>
  <c r="H19" i="9"/>
  <c r="H6" i="9"/>
  <c r="C19" i="11"/>
  <c r="G19" i="11"/>
  <c r="K19" i="11"/>
  <c r="K15" i="11"/>
  <c r="G15" i="11"/>
  <c r="C15" i="11"/>
  <c r="K17" i="11"/>
  <c r="G17" i="11"/>
  <c r="C17" i="11"/>
  <c r="G17" i="10"/>
  <c r="G15" i="10"/>
  <c r="K15" i="10"/>
  <c r="K17" i="10"/>
  <c r="K14" i="10"/>
  <c r="K19" i="10"/>
  <c r="G14" i="10"/>
  <c r="G21" i="10" s="1"/>
  <c r="G23" i="10" s="1"/>
  <c r="C17" i="10"/>
  <c r="G19" i="10"/>
  <c r="C19" i="10"/>
  <c r="C15" i="10"/>
  <c r="H6" i="7"/>
  <c r="M2" i="9"/>
  <c r="N2" i="9" s="1"/>
  <c r="M1" i="9"/>
  <c r="N1" i="9" s="1"/>
  <c r="L4" i="9" s="1"/>
  <c r="L5" i="9" s="1"/>
  <c r="C2" i="9"/>
  <c r="D2" i="9" s="1"/>
  <c r="C1" i="9"/>
  <c r="D1" i="9" s="1"/>
  <c r="B4" i="9" s="1"/>
  <c r="B5" i="9" s="1"/>
  <c r="M2" i="7"/>
  <c r="N2" i="7" s="1"/>
  <c r="M1" i="7"/>
  <c r="N1" i="7" s="1"/>
  <c r="F6" i="9"/>
  <c r="H13" i="9"/>
  <c r="F13" i="9"/>
  <c r="H13" i="7"/>
  <c r="F13" i="7"/>
  <c r="H20" i="5"/>
  <c r="N20" i="5"/>
  <c r="S20" i="5"/>
  <c r="D20" i="5"/>
  <c r="H16" i="5"/>
  <c r="N16" i="5"/>
  <c r="S16" i="5"/>
  <c r="D16" i="5"/>
  <c r="S18" i="5"/>
  <c r="N18" i="5"/>
  <c r="H18" i="5"/>
  <c r="D18" i="5"/>
  <c r="S15" i="5"/>
  <c r="N15" i="5"/>
  <c r="N22" i="5" s="1"/>
  <c r="H15" i="5"/>
  <c r="D15" i="5"/>
  <c r="S15" i="1"/>
  <c r="S16" i="1"/>
  <c r="S18" i="1"/>
  <c r="S20" i="1"/>
  <c r="H20" i="1"/>
  <c r="N20" i="1"/>
  <c r="H16" i="1"/>
  <c r="N16" i="1"/>
  <c r="N22" i="1" s="1"/>
  <c r="N24" i="1" s="1"/>
  <c r="D16" i="1"/>
  <c r="D20" i="1"/>
  <c r="N18" i="1"/>
  <c r="H18" i="1"/>
  <c r="D18" i="1"/>
  <c r="K21" i="11" l="1"/>
  <c r="K23" i="11" s="1"/>
  <c r="C21" i="10"/>
  <c r="C23" i="10" s="1"/>
  <c r="S22" i="1"/>
  <c r="S24" i="1" s="1"/>
  <c r="N24" i="5"/>
  <c r="C21" i="11"/>
  <c r="C23" i="11" s="1"/>
  <c r="G21" i="11"/>
  <c r="G23" i="11" s="1"/>
  <c r="K21" i="10"/>
  <c r="K23" i="10" s="1"/>
  <c r="K26" i="10" s="1"/>
  <c r="L4" i="7"/>
  <c r="L5" i="7" s="1"/>
  <c r="H21" i="9"/>
  <c r="F21" i="9"/>
  <c r="H19" i="7"/>
  <c r="H21" i="7" s="1"/>
  <c r="G23" i="7" s="1"/>
  <c r="D22" i="5"/>
  <c r="D24" i="5" s="1"/>
  <c r="H22" i="5"/>
  <c r="H24" i="5" s="1"/>
  <c r="S22" i="5"/>
  <c r="S24" i="5" s="1"/>
  <c r="H15" i="1"/>
  <c r="H22" i="1" s="1"/>
  <c r="H24" i="1" s="1"/>
  <c r="D15" i="1"/>
  <c r="D22" i="1" s="1"/>
  <c r="D24" i="1" s="1"/>
  <c r="L27" i="1" l="1"/>
  <c r="L27" i="5"/>
  <c r="K26" i="11"/>
  <c r="G23" i="9"/>
</calcChain>
</file>

<file path=xl/sharedStrings.xml><?xml version="1.0" encoding="utf-8"?>
<sst xmlns="http://schemas.openxmlformats.org/spreadsheetml/2006/main" count="314" uniqueCount="60">
  <si>
    <t>Ambient:</t>
  </si>
  <si>
    <t>Residual:</t>
  </si>
  <si>
    <t>Specific:</t>
  </si>
  <si>
    <t>Time Corrected</t>
  </si>
  <si>
    <t>on time:</t>
  </si>
  <si>
    <t>reference T:</t>
  </si>
  <si>
    <t>s</t>
  </si>
  <si>
    <t>File</t>
  </si>
  <si>
    <t>20210317_135004_142035_1</t>
  </si>
  <si>
    <t>Periods</t>
  </si>
  <si>
    <t>23s</t>
  </si>
  <si>
    <t>Start</t>
  </si>
  <si>
    <t>3/17/2021 2:17:06 PM:500</t>
  </si>
  <si>
    <t>End</t>
  </si>
  <si>
    <t>3/17/2021 2:17:29 PM:500</t>
  </si>
  <si>
    <t>Location</t>
  </si>
  <si>
    <t>MES</t>
  </si>
  <si>
    <t>Weighting</t>
  </si>
  <si>
    <t>A</t>
  </si>
  <si>
    <t>Data type</t>
  </si>
  <si>
    <t>Leq</t>
  </si>
  <si>
    <t>Unit</t>
  </si>
  <si>
    <t>dB</t>
  </si>
  <si>
    <t>Period start</t>
  </si>
  <si>
    <t xml:space="preserve">Overall </t>
  </si>
  <si>
    <t>ARRIVE</t>
  </si>
  <si>
    <t>Maneouvre</t>
  </si>
  <si>
    <t>13s375ms</t>
  </si>
  <si>
    <t>3/17/2021 2:17:17 PM:125</t>
  </si>
  <si>
    <t>3/17/2021 2:17:30 PM:500</t>
  </si>
  <si>
    <t>SEL</t>
  </si>
  <si>
    <t>Distance</t>
  </si>
  <si>
    <t>Screening</t>
  </si>
  <si>
    <t>TIPPING</t>
  </si>
  <si>
    <t>Quantity</t>
  </si>
  <si>
    <t>Time</t>
  </si>
  <si>
    <t>Total</t>
  </si>
  <si>
    <t>DEPART</t>
  </si>
  <si>
    <t>Character correction</t>
  </si>
  <si>
    <t>tone</t>
  </si>
  <si>
    <t>impulse</t>
  </si>
  <si>
    <t>Compaction</t>
  </si>
  <si>
    <t>Container Swap</t>
  </si>
  <si>
    <t>Pickup</t>
  </si>
  <si>
    <t>20210317_145057_151205_1</t>
  </si>
  <si>
    <t>1m 1s</t>
  </si>
  <si>
    <t>3/17/2021 3:05:03 PM:500</t>
  </si>
  <si>
    <t>3/17/2021 3:06:04 PM:500</t>
  </si>
  <si>
    <t>29s375ms</t>
  </si>
  <si>
    <t>3/17/2021 3:06:05 PM:500</t>
  </si>
  <si>
    <t>3/17/2021 3:06:34 PM:875</t>
  </si>
  <si>
    <t>imp</t>
  </si>
  <si>
    <t>Drop</t>
  </si>
  <si>
    <t>19s250ms</t>
  </si>
  <si>
    <t>3/17/2021 3:02:33 PM:625</t>
  </si>
  <si>
    <t>3/17/2021 3:02:52 PM:875</t>
  </si>
  <si>
    <t xml:space="preserve">MANEOUVRE </t>
  </si>
  <si>
    <t>On-time correction</t>
  </si>
  <si>
    <t>Source level</t>
  </si>
  <si>
    <t>worst case Leq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</si>
</sst>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14</xdr:col>
      <xdr:colOff>0</xdr:colOff>
      <xdr:row>12</xdr:row>
      <xdr:rowOff>5509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F8772B-0A1D-4E70-8F9F-78B4CEA07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3475" y="190500"/>
          <a:ext cx="2438400" cy="2101009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1</xdr:row>
      <xdr:rowOff>1</xdr:rowOff>
    </xdr:from>
    <xdr:to>
      <xdr:col>19</xdr:col>
      <xdr:colOff>399558</xdr:colOff>
      <xdr:row>12</xdr:row>
      <xdr:rowOff>4999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4D217D-44BC-4993-82D1-FB3443ADF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5" y="190501"/>
          <a:ext cx="2818909" cy="2100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14</xdr:col>
      <xdr:colOff>0</xdr:colOff>
      <xdr:row>12</xdr:row>
      <xdr:rowOff>5509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FFA909-CA7D-4F1F-BDE5-2DBFFAD09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3475" y="190500"/>
          <a:ext cx="2438400" cy="2101009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1</xdr:row>
      <xdr:rowOff>1</xdr:rowOff>
    </xdr:from>
    <xdr:to>
      <xdr:col>19</xdr:col>
      <xdr:colOff>399558</xdr:colOff>
      <xdr:row>12</xdr:row>
      <xdr:rowOff>4999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731EE1-FFB3-4377-8D78-856142E1A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5" y="190501"/>
          <a:ext cx="2818909" cy="2100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D813-CE1A-4348-BB0F-48A0171DF3A9}">
  <dimension ref="C1:S27"/>
  <sheetViews>
    <sheetView tabSelected="1" zoomScale="70" zoomScaleNormal="70" workbookViewId="0">
      <selection activeCell="AA19" sqref="AA19"/>
    </sheetView>
  </sheetViews>
  <sheetFormatPr defaultRowHeight="15" x14ac:dyDescent="0.25"/>
  <sheetData>
    <row r="1" spans="3:19" x14ac:dyDescent="0.25">
      <c r="C1" s="2" t="s">
        <v>25</v>
      </c>
      <c r="G1" s="2" t="s">
        <v>56</v>
      </c>
      <c r="K1" s="2" t="s">
        <v>33</v>
      </c>
      <c r="P1" s="2" t="s">
        <v>37</v>
      </c>
    </row>
    <row r="2" spans="3:19" x14ac:dyDescent="0.25">
      <c r="C2" t="s">
        <v>7</v>
      </c>
      <c r="D2" t="s">
        <v>8</v>
      </c>
      <c r="G2" t="s">
        <v>7</v>
      </c>
      <c r="H2" t="s">
        <v>8</v>
      </c>
    </row>
    <row r="3" spans="3:19" x14ac:dyDescent="0.25">
      <c r="C3" t="s">
        <v>9</v>
      </c>
      <c r="D3" t="s">
        <v>10</v>
      </c>
      <c r="G3" t="s">
        <v>9</v>
      </c>
      <c r="H3" t="s">
        <v>27</v>
      </c>
    </row>
    <row r="4" spans="3:19" x14ac:dyDescent="0.25">
      <c r="C4" t="s">
        <v>11</v>
      </c>
      <c r="D4" t="s">
        <v>12</v>
      </c>
      <c r="G4" t="s">
        <v>11</v>
      </c>
      <c r="H4" t="s">
        <v>28</v>
      </c>
    </row>
    <row r="5" spans="3:19" x14ac:dyDescent="0.25">
      <c r="C5" t="s">
        <v>13</v>
      </c>
      <c r="D5" t="s">
        <v>14</v>
      </c>
      <c r="G5" t="s">
        <v>13</v>
      </c>
      <c r="H5" t="s">
        <v>29</v>
      </c>
    </row>
    <row r="6" spans="3:19" x14ac:dyDescent="0.25">
      <c r="C6" t="s">
        <v>15</v>
      </c>
      <c r="D6" t="s">
        <v>16</v>
      </c>
      <c r="G6" t="s">
        <v>15</v>
      </c>
      <c r="H6" t="s">
        <v>16</v>
      </c>
    </row>
    <row r="7" spans="3:19" x14ac:dyDescent="0.25">
      <c r="C7" t="s">
        <v>17</v>
      </c>
      <c r="D7" t="s">
        <v>18</v>
      </c>
      <c r="G7" t="s">
        <v>17</v>
      </c>
      <c r="H7" t="s">
        <v>18</v>
      </c>
    </row>
    <row r="8" spans="3:19" x14ac:dyDescent="0.25">
      <c r="C8" t="s">
        <v>19</v>
      </c>
      <c r="D8" t="s">
        <v>20</v>
      </c>
      <c r="G8" t="s">
        <v>19</v>
      </c>
      <c r="H8" t="s">
        <v>20</v>
      </c>
    </row>
    <row r="9" spans="3:19" x14ac:dyDescent="0.25">
      <c r="C9" t="s">
        <v>21</v>
      </c>
      <c r="D9" t="s">
        <v>22</v>
      </c>
      <c r="G9" t="s">
        <v>21</v>
      </c>
      <c r="H9" t="s">
        <v>22</v>
      </c>
    </row>
    <row r="10" spans="3:19" x14ac:dyDescent="0.25">
      <c r="C10" t="s">
        <v>23</v>
      </c>
      <c r="D10" t="s">
        <v>20</v>
      </c>
      <c r="G10" t="s">
        <v>23</v>
      </c>
      <c r="H10" t="s">
        <v>20</v>
      </c>
    </row>
    <row r="11" spans="3:19" x14ac:dyDescent="0.25">
      <c r="C11" t="s">
        <v>12</v>
      </c>
      <c r="D11">
        <v>77.3</v>
      </c>
      <c r="G11" t="s">
        <v>28</v>
      </c>
      <c r="H11">
        <v>76.900000000000006</v>
      </c>
    </row>
    <row r="12" spans="3:19" x14ac:dyDescent="0.25">
      <c r="C12" t="s">
        <v>24</v>
      </c>
      <c r="D12">
        <v>77.3</v>
      </c>
      <c r="G12" t="s">
        <v>24</v>
      </c>
      <c r="H12">
        <v>76.900000000000006</v>
      </c>
    </row>
    <row r="13" spans="3:19" x14ac:dyDescent="0.25">
      <c r="M13" s="2" t="s">
        <v>20</v>
      </c>
      <c r="N13">
        <v>80.599999999999994</v>
      </c>
      <c r="S13">
        <v>76.3</v>
      </c>
    </row>
    <row r="15" spans="3:19" x14ac:dyDescent="0.25">
      <c r="C15" s="4" t="s">
        <v>30</v>
      </c>
      <c r="D15" s="3">
        <f>D11+(10*LOG10(23))</f>
        <v>90.917278360175928</v>
      </c>
      <c r="E15" s="3"/>
      <c r="F15" s="3"/>
      <c r="G15" s="3"/>
      <c r="H15" s="3">
        <f>H11+(10*LOG10(13))</f>
        <v>88.039433523068368</v>
      </c>
      <c r="I15" s="3"/>
      <c r="J15" s="3"/>
      <c r="K15" s="3"/>
      <c r="L15" s="3"/>
      <c r="M15" s="3"/>
      <c r="N15" s="3">
        <f>N13+(10*LOG10(87))</f>
        <v>99.995192526186173</v>
      </c>
      <c r="O15" s="3"/>
      <c r="P15" s="3"/>
      <c r="Q15" s="3"/>
      <c r="R15" s="3"/>
      <c r="S15" s="3">
        <f>S13+(10*LOG10(87))</f>
        <v>95.69519252618619</v>
      </c>
    </row>
    <row r="16" spans="3:19" x14ac:dyDescent="0.25">
      <c r="C16" s="4" t="s">
        <v>34</v>
      </c>
      <c r="D16" s="3">
        <f>(10*LOG10(30))</f>
        <v>14.771212547196624</v>
      </c>
      <c r="E16" s="3"/>
      <c r="F16" s="3"/>
      <c r="G16" s="3"/>
      <c r="H16" s="3">
        <f t="shared" ref="H16:S16" si="0">(10*LOG10(30))</f>
        <v>14.771212547196624</v>
      </c>
      <c r="I16" s="3"/>
      <c r="J16" s="3"/>
      <c r="K16" s="3"/>
      <c r="L16" s="3"/>
      <c r="M16" s="3"/>
      <c r="N16" s="3">
        <f t="shared" si="0"/>
        <v>14.771212547196624</v>
      </c>
      <c r="O16" s="3"/>
      <c r="P16" s="3"/>
      <c r="Q16" s="3"/>
      <c r="R16" s="3"/>
      <c r="S16" s="3">
        <f t="shared" si="0"/>
        <v>14.771212547196624</v>
      </c>
    </row>
    <row r="17" spans="3:19" x14ac:dyDescent="0.25">
      <c r="C17" s="2"/>
    </row>
    <row r="18" spans="3:19" x14ac:dyDescent="0.25">
      <c r="C18" s="4" t="s">
        <v>31</v>
      </c>
      <c r="D18" s="3">
        <f>20*LOG10(15/650)</f>
        <v>-32.736441951743487</v>
      </c>
      <c r="E18" s="3"/>
      <c r="F18" s="3"/>
      <c r="G18" s="3"/>
      <c r="H18" s="3">
        <f>20*LOG10(15/650)</f>
        <v>-32.736441951743487</v>
      </c>
      <c r="I18" s="3"/>
      <c r="J18" s="3"/>
      <c r="K18" s="3"/>
      <c r="L18" s="3"/>
      <c r="M18" s="3"/>
      <c r="N18" s="3">
        <f>20*LOG10(15/650)</f>
        <v>-32.736441951743487</v>
      </c>
      <c r="O18" s="3"/>
      <c r="P18" s="3"/>
      <c r="Q18" s="3"/>
      <c r="R18" s="3"/>
      <c r="S18" s="3">
        <f t="shared" ref="S18" si="1">20*LOG10(15/650)</f>
        <v>-32.736441951743487</v>
      </c>
    </row>
    <row r="19" spans="3:19" x14ac:dyDescent="0.25">
      <c r="C19" s="4" t="s">
        <v>32</v>
      </c>
      <c r="D19" s="3">
        <v>-15</v>
      </c>
      <c r="E19" s="3"/>
      <c r="F19" s="3"/>
      <c r="G19" s="3"/>
      <c r="H19" s="3">
        <v>-20</v>
      </c>
      <c r="I19" s="3"/>
      <c r="J19" s="3"/>
      <c r="K19" s="3"/>
      <c r="L19" s="3"/>
      <c r="M19" s="3"/>
      <c r="N19" s="3">
        <v>-20</v>
      </c>
      <c r="O19" s="3"/>
      <c r="P19" s="3"/>
      <c r="Q19" s="3"/>
      <c r="R19" s="3"/>
      <c r="S19" s="3">
        <v>-15</v>
      </c>
    </row>
    <row r="20" spans="3:19" x14ac:dyDescent="0.25">
      <c r="C20" s="4" t="s">
        <v>35</v>
      </c>
      <c r="D20" s="3">
        <f>10*LOG(1/3600)</f>
        <v>-35.56302500767287</v>
      </c>
      <c r="E20" s="3"/>
      <c r="F20" s="3"/>
      <c r="G20" s="3"/>
      <c r="H20" s="3">
        <f t="shared" ref="H20:S20" si="2">10*LOG(1/3600)</f>
        <v>-35.56302500767287</v>
      </c>
      <c r="I20" s="3"/>
      <c r="J20" s="3"/>
      <c r="K20" s="3"/>
      <c r="L20" s="3"/>
      <c r="M20" s="3"/>
      <c r="N20" s="3">
        <f t="shared" si="2"/>
        <v>-35.56302500767287</v>
      </c>
      <c r="O20" s="3"/>
      <c r="P20" s="3"/>
      <c r="Q20" s="3"/>
      <c r="R20" s="3"/>
      <c r="S20" s="3">
        <f t="shared" si="2"/>
        <v>-35.56302500767287</v>
      </c>
    </row>
    <row r="21" spans="3:19" x14ac:dyDescent="0.25">
      <c r="C21" s="4" t="s">
        <v>38</v>
      </c>
      <c r="H21">
        <v>6</v>
      </c>
      <c r="I21" t="s">
        <v>39</v>
      </c>
      <c r="N21">
        <v>9</v>
      </c>
      <c r="O21" t="s">
        <v>40</v>
      </c>
    </row>
    <row r="22" spans="3:19" x14ac:dyDescent="0.25">
      <c r="C22" s="4" t="s">
        <v>36</v>
      </c>
      <c r="D22" s="3">
        <f>SUM(D15:D21)</f>
        <v>22.389023947956197</v>
      </c>
      <c r="E22" s="3"/>
      <c r="F22" s="3"/>
      <c r="G22" s="3"/>
      <c r="H22" s="3">
        <f t="shared" ref="H22:N22" si="3">SUM(H15:H21)</f>
        <v>20.511179110848637</v>
      </c>
      <c r="I22" s="3"/>
      <c r="J22" s="3"/>
      <c r="K22" s="3"/>
      <c r="L22" s="3"/>
      <c r="M22" s="3"/>
      <c r="N22" s="3">
        <f t="shared" si="3"/>
        <v>35.466938113966442</v>
      </c>
      <c r="O22" s="3"/>
      <c r="P22" s="3"/>
      <c r="Q22" s="3"/>
      <c r="R22" s="3"/>
      <c r="S22" s="3">
        <f t="shared" ref="S22" si="4">SUM(S15:S21)</f>
        <v>27.166938113966459</v>
      </c>
    </row>
    <row r="24" spans="3:19" x14ac:dyDescent="0.25">
      <c r="D24">
        <f>10^(D22/10)</f>
        <v>173.34143789920194</v>
      </c>
      <c r="H24">
        <f t="shared" ref="H24:S24" si="5">10^(H22/10)</f>
        <v>112.49103460142582</v>
      </c>
      <c r="N24">
        <f t="shared" si="5"/>
        <v>3521.2252821285851</v>
      </c>
      <c r="S24">
        <f t="shared" si="5"/>
        <v>520.82738514263713</v>
      </c>
    </row>
    <row r="27" spans="3:19" x14ac:dyDescent="0.25">
      <c r="K27" s="2" t="s">
        <v>36</v>
      </c>
      <c r="L27">
        <f>10*LOG10(SUM(D24,H24,N24,S24))</f>
        <v>36.362757262608952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2C7-6072-4D0B-AB91-D70CF560A3C7}">
  <dimension ref="C1:S27"/>
  <sheetViews>
    <sheetView zoomScale="70" zoomScaleNormal="70" workbookViewId="0">
      <selection activeCell="W23" sqref="W23"/>
    </sheetView>
  </sheetViews>
  <sheetFormatPr defaultRowHeight="15" x14ac:dyDescent="0.25"/>
  <sheetData>
    <row r="1" spans="3:19" x14ac:dyDescent="0.25">
      <c r="C1" s="2" t="s">
        <v>25</v>
      </c>
      <c r="G1" s="2" t="s">
        <v>56</v>
      </c>
      <c r="K1" s="2" t="s">
        <v>33</v>
      </c>
      <c r="P1" s="2" t="s">
        <v>37</v>
      </c>
    </row>
    <row r="2" spans="3:19" x14ac:dyDescent="0.25">
      <c r="C2" t="s">
        <v>7</v>
      </c>
      <c r="D2" t="s">
        <v>8</v>
      </c>
      <c r="G2" t="s">
        <v>7</v>
      </c>
      <c r="H2" t="s">
        <v>8</v>
      </c>
    </row>
    <row r="3" spans="3:19" x14ac:dyDescent="0.25">
      <c r="C3" t="s">
        <v>9</v>
      </c>
      <c r="D3" t="s">
        <v>10</v>
      </c>
      <c r="G3" t="s">
        <v>9</v>
      </c>
      <c r="H3" t="s">
        <v>27</v>
      </c>
    </row>
    <row r="4" spans="3:19" x14ac:dyDescent="0.25">
      <c r="C4" t="s">
        <v>11</v>
      </c>
      <c r="D4" t="s">
        <v>12</v>
      </c>
      <c r="G4" t="s">
        <v>11</v>
      </c>
      <c r="H4" t="s">
        <v>28</v>
      </c>
    </row>
    <row r="5" spans="3:19" x14ac:dyDescent="0.25">
      <c r="C5" t="s">
        <v>13</v>
      </c>
      <c r="D5" t="s">
        <v>14</v>
      </c>
      <c r="G5" t="s">
        <v>13</v>
      </c>
      <c r="H5" t="s">
        <v>29</v>
      </c>
    </row>
    <row r="6" spans="3:19" x14ac:dyDescent="0.25">
      <c r="C6" t="s">
        <v>15</v>
      </c>
      <c r="D6" t="s">
        <v>16</v>
      </c>
      <c r="G6" t="s">
        <v>15</v>
      </c>
      <c r="H6" t="s">
        <v>16</v>
      </c>
    </row>
    <row r="7" spans="3:19" x14ac:dyDescent="0.25">
      <c r="C7" t="s">
        <v>17</v>
      </c>
      <c r="D7" t="s">
        <v>18</v>
      </c>
      <c r="G7" t="s">
        <v>17</v>
      </c>
      <c r="H7" t="s">
        <v>18</v>
      </c>
    </row>
    <row r="8" spans="3:19" x14ac:dyDescent="0.25">
      <c r="C8" t="s">
        <v>19</v>
      </c>
      <c r="D8" t="s">
        <v>20</v>
      </c>
      <c r="G8" t="s">
        <v>19</v>
      </c>
      <c r="H8" t="s">
        <v>20</v>
      </c>
    </row>
    <row r="9" spans="3:19" x14ac:dyDescent="0.25">
      <c r="C9" t="s">
        <v>21</v>
      </c>
      <c r="D9" t="s">
        <v>22</v>
      </c>
      <c r="G9" t="s">
        <v>21</v>
      </c>
      <c r="H9" t="s">
        <v>22</v>
      </c>
    </row>
    <row r="10" spans="3:19" x14ac:dyDescent="0.25">
      <c r="C10" t="s">
        <v>23</v>
      </c>
      <c r="D10" t="s">
        <v>20</v>
      </c>
      <c r="G10" t="s">
        <v>23</v>
      </c>
      <c r="H10" t="s">
        <v>20</v>
      </c>
    </row>
    <row r="11" spans="3:19" x14ac:dyDescent="0.25">
      <c r="C11" t="s">
        <v>12</v>
      </c>
      <c r="D11">
        <v>77.3</v>
      </c>
      <c r="G11" t="s">
        <v>28</v>
      </c>
      <c r="H11">
        <v>76.900000000000006</v>
      </c>
    </row>
    <row r="12" spans="3:19" x14ac:dyDescent="0.25">
      <c r="C12" t="s">
        <v>24</v>
      </c>
      <c r="D12">
        <v>77.3</v>
      </c>
      <c r="G12" t="s">
        <v>24</v>
      </c>
      <c r="H12">
        <v>76.900000000000006</v>
      </c>
    </row>
    <row r="13" spans="3:19" x14ac:dyDescent="0.25">
      <c r="M13" s="2" t="s">
        <v>20</v>
      </c>
      <c r="N13">
        <v>80.599999999999994</v>
      </c>
      <c r="S13">
        <v>76.3</v>
      </c>
    </row>
    <row r="15" spans="3:19" x14ac:dyDescent="0.25">
      <c r="C15" s="4" t="s">
        <v>30</v>
      </c>
      <c r="D15" s="3">
        <f>D11+(10*LOG10(23))</f>
        <v>90.917278360175928</v>
      </c>
      <c r="E15" s="3"/>
      <c r="F15" s="3"/>
      <c r="G15" s="3"/>
      <c r="H15" s="3">
        <f>H11+(10*LOG10(13))</f>
        <v>88.039433523068368</v>
      </c>
      <c r="I15" s="3"/>
      <c r="J15" s="3"/>
      <c r="K15" s="3"/>
      <c r="L15" s="3"/>
      <c r="M15" s="3"/>
      <c r="N15" s="3">
        <f>N13+(10*LOG10(87))</f>
        <v>99.995192526186173</v>
      </c>
      <c r="O15" s="3"/>
      <c r="P15" s="3"/>
      <c r="Q15" s="3"/>
      <c r="R15" s="3"/>
      <c r="S15" s="3">
        <f>S13+(10*LOG10(87))</f>
        <v>95.69519252618619</v>
      </c>
    </row>
    <row r="16" spans="3:19" x14ac:dyDescent="0.25">
      <c r="C16" s="4" t="s">
        <v>34</v>
      </c>
      <c r="D16" s="3">
        <f>(10*LOG10(8))</f>
        <v>9.0308998699194358</v>
      </c>
      <c r="E16" s="3"/>
      <c r="F16" s="3"/>
      <c r="G16" s="3"/>
      <c r="H16" s="3">
        <f t="shared" ref="H16:S16" si="0">(10*LOG10(8))</f>
        <v>9.0308998699194358</v>
      </c>
      <c r="I16" s="3"/>
      <c r="J16" s="3"/>
      <c r="K16" s="3"/>
      <c r="L16" s="3"/>
      <c r="M16" s="3"/>
      <c r="N16" s="3">
        <f t="shared" si="0"/>
        <v>9.0308998699194358</v>
      </c>
      <c r="O16" s="3"/>
      <c r="P16" s="3"/>
      <c r="Q16" s="3"/>
      <c r="R16" s="3"/>
      <c r="S16" s="3">
        <f t="shared" si="0"/>
        <v>9.0308998699194358</v>
      </c>
    </row>
    <row r="17" spans="3:19" x14ac:dyDescent="0.25">
      <c r="C17" s="2"/>
    </row>
    <row r="18" spans="3:19" x14ac:dyDescent="0.25">
      <c r="C18" s="4" t="s">
        <v>31</v>
      </c>
      <c r="D18" s="3">
        <f>20*LOG10(15/650)</f>
        <v>-32.736441951743487</v>
      </c>
      <c r="E18" s="3"/>
      <c r="F18" s="3"/>
      <c r="G18" s="3"/>
      <c r="H18" s="3">
        <f>20*LOG10(15/650)</f>
        <v>-32.736441951743487</v>
      </c>
      <c r="I18" s="3"/>
      <c r="J18" s="3"/>
      <c r="K18" s="3"/>
      <c r="L18" s="3"/>
      <c r="M18" s="3"/>
      <c r="N18" s="3">
        <f>20*LOG10(15/650)</f>
        <v>-32.736441951743487</v>
      </c>
      <c r="O18" s="3"/>
      <c r="P18" s="3"/>
      <c r="Q18" s="3"/>
      <c r="R18" s="3"/>
      <c r="S18" s="3">
        <f t="shared" ref="S18" si="1">20*LOG10(15/650)</f>
        <v>-32.736441951743487</v>
      </c>
    </row>
    <row r="19" spans="3:19" x14ac:dyDescent="0.25">
      <c r="C19" s="4" t="s">
        <v>32</v>
      </c>
      <c r="D19" s="3">
        <v>-15</v>
      </c>
      <c r="E19" s="3"/>
      <c r="F19" s="3"/>
      <c r="G19" s="3"/>
      <c r="H19" s="3">
        <v>-20</v>
      </c>
      <c r="I19" s="3"/>
      <c r="J19" s="3"/>
      <c r="K19" s="3"/>
      <c r="L19" s="3"/>
      <c r="M19" s="3"/>
      <c r="N19" s="3">
        <v>-20</v>
      </c>
      <c r="O19" s="3"/>
      <c r="P19" s="3"/>
      <c r="Q19" s="3"/>
      <c r="R19" s="3"/>
      <c r="S19" s="3">
        <v>-15</v>
      </c>
    </row>
    <row r="20" spans="3:19" x14ac:dyDescent="0.25">
      <c r="C20" s="4" t="s">
        <v>35</v>
      </c>
      <c r="D20" s="3">
        <f>10*LOG(1/900)</f>
        <v>-29.542425094393248</v>
      </c>
      <c r="E20" s="3"/>
      <c r="F20" s="3"/>
      <c r="G20" s="3"/>
      <c r="H20" s="3">
        <f t="shared" ref="H20:S20" si="2">10*LOG(1/900)</f>
        <v>-29.542425094393248</v>
      </c>
      <c r="I20" s="3"/>
      <c r="J20" s="3"/>
      <c r="K20" s="3"/>
      <c r="L20" s="3"/>
      <c r="M20" s="3"/>
      <c r="N20" s="3">
        <f t="shared" si="2"/>
        <v>-29.542425094393248</v>
      </c>
      <c r="O20" s="3"/>
      <c r="P20" s="3"/>
      <c r="Q20" s="3"/>
      <c r="R20" s="3"/>
      <c r="S20" s="3">
        <f t="shared" si="2"/>
        <v>-29.542425094393248</v>
      </c>
    </row>
    <row r="21" spans="3:19" x14ac:dyDescent="0.25">
      <c r="C21" s="4" t="s">
        <v>38</v>
      </c>
      <c r="H21">
        <v>6</v>
      </c>
      <c r="I21" t="s">
        <v>39</v>
      </c>
      <c r="N21">
        <v>9</v>
      </c>
      <c r="O21" t="s">
        <v>40</v>
      </c>
    </row>
    <row r="22" spans="3:19" x14ac:dyDescent="0.25">
      <c r="C22" s="4" t="s">
        <v>36</v>
      </c>
      <c r="D22" s="3">
        <f>SUM(D15:D21)</f>
        <v>22.66931118395863</v>
      </c>
      <c r="E22" s="3"/>
      <c r="F22" s="3"/>
      <c r="G22" s="3"/>
      <c r="H22" s="3">
        <f t="shared" ref="H22" si="3">SUM(H15:H21)</f>
        <v>20.79146634685107</v>
      </c>
      <c r="I22" s="3"/>
      <c r="J22" s="3"/>
      <c r="K22" s="3"/>
      <c r="L22" s="3"/>
      <c r="M22" s="3"/>
      <c r="N22" s="3">
        <f>SUM(N15:N21)</f>
        <v>35.747225349968872</v>
      </c>
      <c r="O22" s="3"/>
      <c r="P22" s="3"/>
      <c r="Q22" s="3"/>
      <c r="R22" s="3"/>
      <c r="S22" s="3">
        <f t="shared" ref="S22" si="4">SUM(S15:S21)</f>
        <v>27.447225349968893</v>
      </c>
    </row>
    <row r="24" spans="3:19" x14ac:dyDescent="0.25">
      <c r="D24">
        <f>10^(D22/10)</f>
        <v>184.89753375914856</v>
      </c>
      <c r="H24">
        <f t="shared" ref="H24:S24" si="5">10^(H22/10)</f>
        <v>119.99043690818742</v>
      </c>
      <c r="N24">
        <f t="shared" si="5"/>
        <v>3755.9736342704837</v>
      </c>
      <c r="S24">
        <f t="shared" si="5"/>
        <v>555.54921081881241</v>
      </c>
    </row>
    <row r="27" spans="3:19" x14ac:dyDescent="0.25">
      <c r="K27" s="2" t="s">
        <v>36</v>
      </c>
      <c r="L27" s="5">
        <f>10*LOG10(SUM(D24,H24,N24,S24))</f>
        <v>36.643044498611381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057B-08A8-4C20-81A4-1943587C46AC}">
  <dimension ref="A1:Z23"/>
  <sheetViews>
    <sheetView zoomScale="80" zoomScaleNormal="80" workbookViewId="0">
      <selection activeCell="I29" sqref="I29"/>
    </sheetView>
  </sheetViews>
  <sheetFormatPr defaultRowHeight="15" x14ac:dyDescent="0.25"/>
  <cols>
    <col min="1" max="1" width="14.140625" customWidth="1"/>
    <col min="5" max="5" width="9.5703125" style="1" customWidth="1"/>
  </cols>
  <sheetData>
    <row r="1" spans="1:26" x14ac:dyDescent="0.25">
      <c r="A1" s="1" t="s">
        <v>0</v>
      </c>
      <c r="B1">
        <v>86.5</v>
      </c>
      <c r="C1">
        <f>B1/10</f>
        <v>8.65</v>
      </c>
      <c r="D1">
        <f>10^C1</f>
        <v>446683592.15096432</v>
      </c>
      <c r="K1" s="1" t="s">
        <v>0</v>
      </c>
      <c r="L1">
        <v>76.400000000000006</v>
      </c>
      <c r="M1">
        <f>L1/10</f>
        <v>7.6400000000000006</v>
      </c>
      <c r="N1">
        <f>10^M1</f>
        <v>43651583.224016666</v>
      </c>
      <c r="R1" s="1"/>
      <c r="W1" s="1"/>
    </row>
    <row r="2" spans="1:26" x14ac:dyDescent="0.25">
      <c r="A2" s="1" t="s">
        <v>1</v>
      </c>
      <c r="B2">
        <v>67</v>
      </c>
      <c r="C2">
        <f t="shared" ref="C2" si="0">B2/10</f>
        <v>6.7</v>
      </c>
      <c r="D2">
        <f t="shared" ref="D2" si="1">10^C2</f>
        <v>5011872.3362727314</v>
      </c>
      <c r="K2" s="1" t="s">
        <v>1</v>
      </c>
      <c r="L2">
        <v>67</v>
      </c>
      <c r="M2">
        <f t="shared" ref="M2" si="2">L2/10</f>
        <v>6.7</v>
      </c>
      <c r="N2">
        <f t="shared" ref="N2" si="3">10^M2</f>
        <v>5011872.3362727314</v>
      </c>
      <c r="R2" s="1"/>
      <c r="W2" s="1"/>
    </row>
    <row r="3" spans="1:26" x14ac:dyDescent="0.25">
      <c r="A3" s="1"/>
      <c r="K3" s="1"/>
      <c r="R3" s="1"/>
      <c r="W3" s="1"/>
    </row>
    <row r="4" spans="1:26" x14ac:dyDescent="0.25">
      <c r="A4" s="1" t="s">
        <v>2</v>
      </c>
      <c r="B4">
        <f>10*LOG10(D1-D2)</f>
        <v>86.45099592326936</v>
      </c>
      <c r="K4" s="1" t="s">
        <v>2</v>
      </c>
      <c r="L4">
        <f>10*LOG10(N1-N2)</f>
        <v>75.870338682525869</v>
      </c>
      <c r="R4" s="1"/>
      <c r="W4" s="1"/>
    </row>
    <row r="5" spans="1:26" x14ac:dyDescent="0.25">
      <c r="A5" s="1" t="s">
        <v>3</v>
      </c>
      <c r="B5">
        <f>B4+(10*LOG10(B7/B8))</f>
        <v>85.829516855780909</v>
      </c>
      <c r="K5" s="1" t="s">
        <v>3</v>
      </c>
      <c r="L5">
        <f>L4+(10*LOG10(L7/L8))</f>
        <v>67.119726048608868</v>
      </c>
      <c r="R5" s="1"/>
      <c r="W5" s="1"/>
    </row>
    <row r="6" spans="1:26" x14ac:dyDescent="0.25">
      <c r="A6" s="1"/>
      <c r="E6" s="6" t="s">
        <v>58</v>
      </c>
      <c r="F6" s="3">
        <f>F10+F11</f>
        <v>85.878520932511549</v>
      </c>
      <c r="G6" s="3"/>
      <c r="H6" s="3">
        <f>H10+H11</f>
        <v>67.649387366083005</v>
      </c>
      <c r="K6" s="1"/>
      <c r="R6" s="6"/>
      <c r="S6" s="3"/>
      <c r="T6" s="3"/>
      <c r="U6" s="3"/>
      <c r="W6" s="1"/>
    </row>
    <row r="7" spans="1:26" x14ac:dyDescent="0.25">
      <c r="A7" s="1" t="s">
        <v>4</v>
      </c>
      <c r="B7">
        <f>26*60*2</f>
        <v>3120</v>
      </c>
      <c r="C7" t="s">
        <v>6</v>
      </c>
      <c r="K7" s="1" t="s">
        <v>4</v>
      </c>
      <c r="L7">
        <f>8*60</f>
        <v>480</v>
      </c>
      <c r="M7" t="s">
        <v>6</v>
      </c>
      <c r="R7" s="1"/>
      <c r="W7" s="1"/>
    </row>
    <row r="8" spans="1:26" x14ac:dyDescent="0.25">
      <c r="A8" s="1" t="s">
        <v>5</v>
      </c>
      <c r="B8">
        <v>3600</v>
      </c>
      <c r="C8" t="s">
        <v>6</v>
      </c>
      <c r="E8" s="4"/>
      <c r="F8" s="2" t="s">
        <v>41</v>
      </c>
      <c r="H8" s="2" t="s">
        <v>42</v>
      </c>
      <c r="K8" s="1" t="s">
        <v>5</v>
      </c>
      <c r="L8">
        <v>3600</v>
      </c>
      <c r="M8" t="s">
        <v>6</v>
      </c>
      <c r="R8" s="4"/>
      <c r="S8" s="2"/>
      <c r="U8" s="2"/>
      <c r="W8" s="1"/>
    </row>
    <row r="9" spans="1:26" x14ac:dyDescent="0.25">
      <c r="E9" s="4"/>
      <c r="R9" s="4"/>
    </row>
    <row r="10" spans="1:26" x14ac:dyDescent="0.25">
      <c r="E10" s="4" t="s">
        <v>59</v>
      </c>
      <c r="F10">
        <f>B1</f>
        <v>86.5</v>
      </c>
      <c r="H10">
        <f>L1</f>
        <v>76.400000000000006</v>
      </c>
      <c r="R10" s="4"/>
    </row>
    <row r="11" spans="1:26" x14ac:dyDescent="0.25">
      <c r="E11" s="4" t="s">
        <v>57</v>
      </c>
      <c r="F11" s="3">
        <f>10*LOG10(B7/B8)</f>
        <v>-0.62147906748844461</v>
      </c>
      <c r="G11" s="3"/>
      <c r="H11" s="3">
        <f>10*LOG10(L7/L8)</f>
        <v>-8.7506126339170009</v>
      </c>
      <c r="R11" s="4"/>
      <c r="S11" s="3"/>
      <c r="T11" s="3"/>
      <c r="U11" s="3"/>
    </row>
    <row r="12" spans="1:26" x14ac:dyDescent="0.25">
      <c r="E12" s="4"/>
      <c r="R12" s="4"/>
    </row>
    <row r="13" spans="1:26" x14ac:dyDescent="0.25">
      <c r="E13" s="4" t="s">
        <v>34</v>
      </c>
      <c r="F13" s="3">
        <f>(-10*LOG10(2))+(10*LOG10(10))</f>
        <v>6.9897000433601875</v>
      </c>
      <c r="G13" s="3"/>
      <c r="H13" s="3">
        <f>(10*LOG10(10))</f>
        <v>10</v>
      </c>
      <c r="I13" s="3"/>
      <c r="J13" s="3"/>
      <c r="K13" s="3"/>
      <c r="L13" s="3"/>
      <c r="M13" s="3"/>
      <c r="R13" s="4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E14" s="4"/>
      <c r="R14" s="4"/>
    </row>
    <row r="15" spans="1:26" x14ac:dyDescent="0.25">
      <c r="E15" s="4" t="s">
        <v>31</v>
      </c>
      <c r="F15" s="3">
        <f>20*LOG10(2/580)</f>
        <v>-49.24795995797912</v>
      </c>
      <c r="G15" s="3"/>
      <c r="H15" s="3">
        <f>20*LOG10(5/580)</f>
        <v>-41.28915978453837</v>
      </c>
      <c r="I15" s="3"/>
      <c r="J15" s="3"/>
      <c r="K15" s="3"/>
      <c r="L15" s="3"/>
      <c r="M15" s="3"/>
      <c r="R15" s="4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E16" s="4" t="s">
        <v>32</v>
      </c>
      <c r="F16" s="3">
        <v>-15</v>
      </c>
      <c r="G16" s="3"/>
      <c r="H16" s="3">
        <v>-15</v>
      </c>
      <c r="I16" s="3"/>
      <c r="J16" s="3"/>
      <c r="K16" s="3"/>
      <c r="L16" s="3"/>
      <c r="M16" s="3"/>
      <c r="R16" s="4"/>
      <c r="S16" s="3"/>
      <c r="T16" s="3"/>
      <c r="U16" s="3"/>
      <c r="V16" s="3"/>
      <c r="W16" s="3"/>
      <c r="X16" s="3"/>
      <c r="Y16" s="3"/>
      <c r="Z16" s="3"/>
    </row>
    <row r="17" spans="5:26" x14ac:dyDescent="0.25">
      <c r="E17" s="4" t="s">
        <v>39</v>
      </c>
      <c r="F17">
        <v>4</v>
      </c>
      <c r="R17" s="4"/>
    </row>
    <row r="18" spans="5:26" x14ac:dyDescent="0.25">
      <c r="E18" s="4" t="s">
        <v>40</v>
      </c>
      <c r="F18">
        <v>6</v>
      </c>
      <c r="H18">
        <v>6</v>
      </c>
      <c r="R18" s="4"/>
    </row>
    <row r="19" spans="5:26" x14ac:dyDescent="0.25">
      <c r="E19" s="4" t="s">
        <v>36</v>
      </c>
      <c r="F19" s="3">
        <f>SUM(F10:F18)</f>
        <v>38.620261017892616</v>
      </c>
      <c r="G19" s="3"/>
      <c r="H19" s="3">
        <f>SUM(H10:H18)</f>
        <v>27.360227581544635</v>
      </c>
      <c r="I19" s="3"/>
      <c r="J19" s="3"/>
      <c r="K19" s="3"/>
      <c r="L19" s="3"/>
      <c r="M19" s="3"/>
      <c r="R19" s="4"/>
      <c r="S19" s="3"/>
      <c r="T19" s="3"/>
      <c r="U19" s="3"/>
      <c r="V19" s="3"/>
      <c r="W19" s="3"/>
      <c r="X19" s="3"/>
      <c r="Y19" s="3"/>
      <c r="Z19" s="3"/>
    </row>
    <row r="20" spans="5:26" x14ac:dyDescent="0.25">
      <c r="R20" s="1"/>
    </row>
    <row r="21" spans="5:26" x14ac:dyDescent="0.25">
      <c r="F21">
        <f>10^(F19/10)</f>
        <v>7278.2354657533833</v>
      </c>
      <c r="H21">
        <f t="shared" ref="H21" si="4">10^(H19/10)</f>
        <v>544.53118693779766</v>
      </c>
      <c r="R21" s="1"/>
    </row>
    <row r="22" spans="5:26" x14ac:dyDescent="0.25">
      <c r="R22" s="1"/>
    </row>
    <row r="23" spans="5:26" x14ac:dyDescent="0.25">
      <c r="F23" s="2" t="s">
        <v>36</v>
      </c>
      <c r="G23">
        <f>10*LOG10(SUM(F21,H21))</f>
        <v>38.933603757579711</v>
      </c>
      <c r="R2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A02C-9469-45CE-97A8-FF9F78F72953}">
  <dimension ref="A1:U23"/>
  <sheetViews>
    <sheetView zoomScale="80" zoomScaleNormal="80" workbookViewId="0">
      <selection activeCell="N13" sqref="N13"/>
    </sheetView>
  </sheetViews>
  <sheetFormatPr defaultRowHeight="15" x14ac:dyDescent="0.25"/>
  <cols>
    <col min="1" max="1" width="14.28515625" customWidth="1"/>
    <col min="5" max="5" width="9.140625" style="1"/>
  </cols>
  <sheetData>
    <row r="1" spans="1:21" x14ac:dyDescent="0.25">
      <c r="A1" s="1" t="s">
        <v>0</v>
      </c>
      <c r="B1">
        <v>86.5</v>
      </c>
      <c r="C1">
        <f>B1/10</f>
        <v>8.65</v>
      </c>
      <c r="D1">
        <f>10^C1</f>
        <v>446683592.15096432</v>
      </c>
      <c r="K1" s="1" t="s">
        <v>0</v>
      </c>
      <c r="L1">
        <v>76.400000000000006</v>
      </c>
      <c r="M1">
        <f>L1/10</f>
        <v>7.6400000000000006</v>
      </c>
      <c r="N1">
        <f>10^M1</f>
        <v>43651583.224016666</v>
      </c>
    </row>
    <row r="2" spans="1:21" x14ac:dyDescent="0.25">
      <c r="A2" s="1" t="s">
        <v>1</v>
      </c>
      <c r="B2">
        <v>67</v>
      </c>
      <c r="C2">
        <f t="shared" ref="C2" si="0">B2/10</f>
        <v>6.7</v>
      </c>
      <c r="D2">
        <f t="shared" ref="D2" si="1">10^C2</f>
        <v>5011872.3362727314</v>
      </c>
      <c r="K2" s="1" t="s">
        <v>1</v>
      </c>
      <c r="L2">
        <v>67</v>
      </c>
      <c r="M2">
        <f t="shared" ref="M2" si="2">L2/10</f>
        <v>6.7</v>
      </c>
      <c r="N2">
        <f t="shared" ref="N2" si="3">10^M2</f>
        <v>5011872.3362727314</v>
      </c>
    </row>
    <row r="3" spans="1:21" x14ac:dyDescent="0.25">
      <c r="A3" s="1"/>
      <c r="K3" s="1"/>
    </row>
    <row r="4" spans="1:21" x14ac:dyDescent="0.25">
      <c r="A4" s="1" t="s">
        <v>2</v>
      </c>
      <c r="B4">
        <f>10*LOG10(D1-D2)</f>
        <v>86.45099592326936</v>
      </c>
      <c r="K4" s="1" t="s">
        <v>2</v>
      </c>
      <c r="L4">
        <f>10*LOG10(N1-N2)</f>
        <v>75.870338682525869</v>
      </c>
    </row>
    <row r="5" spans="1:21" x14ac:dyDescent="0.25">
      <c r="A5" s="1" t="s">
        <v>3</v>
      </c>
      <c r="B5">
        <f>B4+(10*LOG10(B7/B8))</f>
        <v>86.45099592326936</v>
      </c>
      <c r="K5" s="1" t="s">
        <v>3</v>
      </c>
      <c r="L5">
        <f>L4+(10*LOG10(L7/L8))</f>
        <v>73.140325961888493</v>
      </c>
    </row>
    <row r="6" spans="1:21" x14ac:dyDescent="0.25">
      <c r="A6" s="1"/>
      <c r="E6" s="6" t="s">
        <v>58</v>
      </c>
      <c r="F6">
        <f>F10+F11</f>
        <v>86.5</v>
      </c>
      <c r="H6">
        <f>H10+H11</f>
        <v>73.66998727936263</v>
      </c>
      <c r="K6" s="1"/>
    </row>
    <row r="7" spans="1:21" x14ac:dyDescent="0.25">
      <c r="A7" s="1" t="s">
        <v>4</v>
      </c>
      <c r="B7">
        <f>15*60</f>
        <v>900</v>
      </c>
      <c r="C7" t="s">
        <v>6</v>
      </c>
      <c r="K7" s="1" t="s">
        <v>4</v>
      </c>
      <c r="L7">
        <f>8*60</f>
        <v>480</v>
      </c>
      <c r="M7" t="s">
        <v>6</v>
      </c>
    </row>
    <row r="8" spans="1:21" x14ac:dyDescent="0.25">
      <c r="A8" s="1" t="s">
        <v>5</v>
      </c>
      <c r="B8">
        <v>900</v>
      </c>
      <c r="C8" t="s">
        <v>6</v>
      </c>
      <c r="E8" s="4"/>
      <c r="F8" s="2" t="s">
        <v>41</v>
      </c>
      <c r="H8" s="2" t="s">
        <v>42</v>
      </c>
      <c r="K8" s="1" t="s">
        <v>5</v>
      </c>
      <c r="L8">
        <v>900</v>
      </c>
      <c r="M8" t="s">
        <v>6</v>
      </c>
    </row>
    <row r="9" spans="1:21" x14ac:dyDescent="0.25">
      <c r="E9" s="4"/>
    </row>
    <row r="10" spans="1:21" x14ac:dyDescent="0.25">
      <c r="E10" s="4" t="s">
        <v>59</v>
      </c>
      <c r="F10">
        <v>86.5</v>
      </c>
      <c r="H10">
        <v>76.400000000000006</v>
      </c>
    </row>
    <row r="11" spans="1:21" x14ac:dyDescent="0.25">
      <c r="E11" s="4" t="s">
        <v>57</v>
      </c>
      <c r="F11">
        <f>10*LOG10(B7/B8)</f>
        <v>0</v>
      </c>
      <c r="H11" s="3">
        <f>10*LOG10(L7/L8)</f>
        <v>-2.7300127206373763</v>
      </c>
    </row>
    <row r="12" spans="1:21" x14ac:dyDescent="0.25">
      <c r="E12" s="4"/>
    </row>
    <row r="13" spans="1:21" x14ac:dyDescent="0.25">
      <c r="E13" s="4" t="s">
        <v>34</v>
      </c>
      <c r="F13" s="3">
        <f>(-10*LOG10(2))+(10*LOG10(10))</f>
        <v>6.9897000433601875</v>
      </c>
      <c r="G13" s="3"/>
      <c r="H13" s="3">
        <f>(10*LOG10(10))</f>
        <v>10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E14" s="4"/>
    </row>
    <row r="15" spans="1:21" x14ac:dyDescent="0.25">
      <c r="E15" s="4" t="s">
        <v>31</v>
      </c>
      <c r="F15" s="3">
        <f>20*LOG10(2/580)</f>
        <v>-49.24795995797912</v>
      </c>
      <c r="G15" s="3"/>
      <c r="H15" s="3">
        <f>20*LOG10(5/580)</f>
        <v>-41.28915978453837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E16" s="4" t="s">
        <v>32</v>
      </c>
      <c r="F16" s="3">
        <v>-15</v>
      </c>
      <c r="G16" s="3"/>
      <c r="H16" s="3">
        <v>-15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5:21" x14ac:dyDescent="0.25">
      <c r="E17" s="4" t="s">
        <v>39</v>
      </c>
      <c r="F17">
        <v>4</v>
      </c>
    </row>
    <row r="18" spans="5:21" x14ac:dyDescent="0.25">
      <c r="E18" s="4" t="s">
        <v>40</v>
      </c>
      <c r="F18">
        <v>6</v>
      </c>
      <c r="H18">
        <v>6</v>
      </c>
    </row>
    <row r="19" spans="5:21" x14ac:dyDescent="0.25">
      <c r="E19" s="4" t="s">
        <v>36</v>
      </c>
      <c r="F19" s="3">
        <f>SUM(F10:F18)</f>
        <v>39.241740085381068</v>
      </c>
      <c r="G19" s="3"/>
      <c r="H19" s="3">
        <f>SUM(H10:H18)</f>
        <v>33.38082749482426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1" spans="5:21" x14ac:dyDescent="0.25">
      <c r="F21">
        <f>10^(F19/10)</f>
        <v>8397.9639989462339</v>
      </c>
      <c r="H21">
        <f t="shared" ref="H21" si="4">10^(H19/10)</f>
        <v>2178.1247477511911</v>
      </c>
    </row>
    <row r="23" spans="5:21" x14ac:dyDescent="0.25">
      <c r="F23" s="2" t="s">
        <v>36</v>
      </c>
      <c r="G23">
        <f>10*LOG10(SUM(F21,H21))</f>
        <v>40.243250864342343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A426-939C-4116-B8C3-7C70FB9F54A3}">
  <dimension ref="B1:R26"/>
  <sheetViews>
    <sheetView zoomScale="80" zoomScaleNormal="80" workbookViewId="0">
      <selection activeCell="K14" sqref="K14"/>
    </sheetView>
  </sheetViews>
  <sheetFormatPr defaultRowHeight="15" x14ac:dyDescent="0.25"/>
  <cols>
    <col min="1" max="11" width="10.85546875" customWidth="1"/>
  </cols>
  <sheetData>
    <row r="1" spans="2:18" x14ac:dyDescent="0.25">
      <c r="B1" s="2" t="s">
        <v>43</v>
      </c>
      <c r="F1" s="2" t="s">
        <v>26</v>
      </c>
      <c r="J1" s="2" t="s">
        <v>52</v>
      </c>
      <c r="O1" s="2"/>
    </row>
    <row r="2" spans="2:18" x14ac:dyDescent="0.25">
      <c r="B2" t="s">
        <v>7</v>
      </c>
      <c r="C2" t="s">
        <v>44</v>
      </c>
      <c r="F2" t="s">
        <v>7</v>
      </c>
      <c r="G2" t="s">
        <v>44</v>
      </c>
      <c r="J2" t="s">
        <v>7</v>
      </c>
      <c r="K2" t="s">
        <v>44</v>
      </c>
    </row>
    <row r="3" spans="2:18" x14ac:dyDescent="0.25">
      <c r="B3" t="s">
        <v>9</v>
      </c>
      <c r="C3" t="s">
        <v>45</v>
      </c>
      <c r="F3" t="s">
        <v>9</v>
      </c>
      <c r="G3" t="s">
        <v>48</v>
      </c>
      <c r="J3" t="s">
        <v>9</v>
      </c>
      <c r="K3" t="s">
        <v>53</v>
      </c>
    </row>
    <row r="4" spans="2:18" x14ac:dyDescent="0.25">
      <c r="B4" t="s">
        <v>11</v>
      </c>
      <c r="C4" t="s">
        <v>46</v>
      </c>
      <c r="F4" t="s">
        <v>11</v>
      </c>
      <c r="G4" t="s">
        <v>49</v>
      </c>
      <c r="J4" t="s">
        <v>11</v>
      </c>
      <c r="K4" t="s">
        <v>54</v>
      </c>
    </row>
    <row r="5" spans="2:18" x14ac:dyDescent="0.25">
      <c r="B5" t="s">
        <v>13</v>
      </c>
      <c r="C5" t="s">
        <v>47</v>
      </c>
      <c r="F5" t="s">
        <v>13</v>
      </c>
      <c r="G5" t="s">
        <v>50</v>
      </c>
      <c r="J5" t="s">
        <v>13</v>
      </c>
      <c r="K5" t="s">
        <v>55</v>
      </c>
    </row>
    <row r="6" spans="2:18" x14ac:dyDescent="0.25">
      <c r="B6" t="s">
        <v>15</v>
      </c>
      <c r="C6" t="s">
        <v>16</v>
      </c>
      <c r="F6" t="s">
        <v>15</v>
      </c>
      <c r="G6" t="s">
        <v>16</v>
      </c>
      <c r="J6" t="s">
        <v>15</v>
      </c>
      <c r="K6" t="s">
        <v>16</v>
      </c>
    </row>
    <row r="7" spans="2:18" x14ac:dyDescent="0.25">
      <c r="B7" t="s">
        <v>17</v>
      </c>
      <c r="C7" t="s">
        <v>18</v>
      </c>
      <c r="F7" t="s">
        <v>17</v>
      </c>
      <c r="G7" t="s">
        <v>18</v>
      </c>
      <c r="J7" t="s">
        <v>17</v>
      </c>
      <c r="K7" t="s">
        <v>18</v>
      </c>
    </row>
    <row r="8" spans="2:18" x14ac:dyDescent="0.25">
      <c r="B8" t="s">
        <v>19</v>
      </c>
      <c r="C8" t="s">
        <v>20</v>
      </c>
      <c r="F8" t="s">
        <v>19</v>
      </c>
      <c r="G8" t="s">
        <v>20</v>
      </c>
      <c r="J8" t="s">
        <v>19</v>
      </c>
      <c r="K8" t="s">
        <v>20</v>
      </c>
    </row>
    <row r="9" spans="2:18" x14ac:dyDescent="0.25">
      <c r="B9" t="s">
        <v>21</v>
      </c>
      <c r="C9" t="s">
        <v>22</v>
      </c>
      <c r="F9" t="s">
        <v>21</v>
      </c>
      <c r="G9" t="s">
        <v>22</v>
      </c>
      <c r="J9" t="s">
        <v>21</v>
      </c>
      <c r="K9" t="s">
        <v>22</v>
      </c>
    </row>
    <row r="10" spans="2:18" x14ac:dyDescent="0.25">
      <c r="B10" t="s">
        <v>23</v>
      </c>
      <c r="C10" t="s">
        <v>20</v>
      </c>
      <c r="F10" t="s">
        <v>23</v>
      </c>
      <c r="G10" t="s">
        <v>20</v>
      </c>
      <c r="J10" t="s">
        <v>23</v>
      </c>
      <c r="K10" t="s">
        <v>20</v>
      </c>
    </row>
    <row r="11" spans="2:18" x14ac:dyDescent="0.25">
      <c r="B11" t="s">
        <v>46</v>
      </c>
      <c r="C11">
        <v>66.7</v>
      </c>
      <c r="F11" t="s">
        <v>49</v>
      </c>
      <c r="G11">
        <v>72.099999999999994</v>
      </c>
      <c r="J11" t="s">
        <v>54</v>
      </c>
      <c r="K11">
        <v>64.5</v>
      </c>
    </row>
    <row r="12" spans="2:18" x14ac:dyDescent="0.25">
      <c r="B12" t="s">
        <v>24</v>
      </c>
      <c r="C12">
        <v>66.7</v>
      </c>
      <c r="F12" t="s">
        <v>24</v>
      </c>
      <c r="G12">
        <v>72.099999999999994</v>
      </c>
      <c r="J12" t="s">
        <v>24</v>
      </c>
      <c r="K12">
        <v>64.5</v>
      </c>
    </row>
    <row r="14" spans="2:18" x14ac:dyDescent="0.25">
      <c r="B14" s="4" t="s">
        <v>30</v>
      </c>
      <c r="C14" s="3">
        <f>C11+(10*LOG10(61))</f>
        <v>84.553298350107667</v>
      </c>
      <c r="D14" s="3"/>
      <c r="E14" s="3"/>
      <c r="F14" s="3"/>
      <c r="G14" s="3">
        <f>G11+(10*LOG10(29))</f>
        <v>86.723979978989547</v>
      </c>
      <c r="H14" s="3"/>
      <c r="I14" s="3"/>
      <c r="J14" s="3"/>
      <c r="K14" s="3">
        <f>K12+(10*LOG10(31))</f>
        <v>79.413616938342727</v>
      </c>
      <c r="L14" s="3"/>
      <c r="M14" s="3"/>
      <c r="N14" s="3"/>
      <c r="O14" s="3"/>
      <c r="P14" s="3"/>
      <c r="Q14" s="3"/>
      <c r="R14" s="3"/>
    </row>
    <row r="15" spans="2:18" x14ac:dyDescent="0.25">
      <c r="B15" s="4" t="s">
        <v>34</v>
      </c>
      <c r="C15" s="3">
        <f>(10*LOG10(30))</f>
        <v>14.771212547196624</v>
      </c>
      <c r="D15" s="3"/>
      <c r="E15" s="3"/>
      <c r="F15" s="3"/>
      <c r="G15" s="3">
        <f>(10*LOG10(30))+(10*LOG10(4))</f>
        <v>20.791812460476248</v>
      </c>
      <c r="H15" s="3"/>
      <c r="I15" s="3"/>
      <c r="J15" s="3"/>
      <c r="K15" s="3">
        <f t="shared" ref="K15" si="0">(10*LOG10(30))</f>
        <v>14.771212547196624</v>
      </c>
      <c r="L15" s="3"/>
      <c r="M15" s="3"/>
      <c r="N15" s="3"/>
      <c r="O15" s="3"/>
      <c r="P15" s="3"/>
      <c r="Q15" s="3"/>
      <c r="R15" s="3"/>
    </row>
    <row r="16" spans="2:18" x14ac:dyDescent="0.25">
      <c r="B16" s="2"/>
    </row>
    <row r="17" spans="2:18" x14ac:dyDescent="0.25">
      <c r="B17" s="4" t="s">
        <v>31</v>
      </c>
      <c r="C17" s="3">
        <f>20*LOG10(10/700)</f>
        <v>-36.901960800285138</v>
      </c>
      <c r="D17" s="3"/>
      <c r="E17" s="3"/>
      <c r="F17" s="3"/>
      <c r="G17" s="3">
        <f>20*LOG10(2/700)</f>
        <v>-50.881360887005513</v>
      </c>
      <c r="H17" s="3"/>
      <c r="I17" s="3"/>
      <c r="J17" s="3"/>
      <c r="K17" s="3">
        <f>20*LOG10(20/700)</f>
        <v>-30.881360887005513</v>
      </c>
      <c r="L17" s="3"/>
      <c r="M17" s="3"/>
      <c r="N17" s="3"/>
      <c r="O17" s="3"/>
      <c r="P17" s="3"/>
      <c r="Q17" s="3"/>
      <c r="R17" s="3"/>
    </row>
    <row r="18" spans="2:18" x14ac:dyDescent="0.25">
      <c r="B18" s="4" t="s">
        <v>32</v>
      </c>
      <c r="C18" s="3">
        <v>-15</v>
      </c>
      <c r="D18" s="3"/>
      <c r="E18" s="3"/>
      <c r="F18" s="3"/>
      <c r="G18" s="3">
        <v>-15</v>
      </c>
      <c r="H18" s="3"/>
      <c r="I18" s="3"/>
      <c r="J18" s="3"/>
      <c r="K18" s="3">
        <v>-15</v>
      </c>
      <c r="L18" s="3"/>
      <c r="M18" s="3"/>
      <c r="N18" s="3"/>
      <c r="O18" s="3"/>
      <c r="P18" s="3"/>
      <c r="Q18" s="3"/>
      <c r="R18" s="3"/>
    </row>
    <row r="19" spans="2:18" x14ac:dyDescent="0.25">
      <c r="B19" s="4" t="s">
        <v>35</v>
      </c>
      <c r="C19" s="3">
        <f>10*LOG(1/3600)</f>
        <v>-35.56302500767287</v>
      </c>
      <c r="D19" s="3"/>
      <c r="E19" s="3"/>
      <c r="F19" s="3"/>
      <c r="G19" s="3">
        <f t="shared" ref="G19:K19" si="1">10*LOG(1/3600)</f>
        <v>-35.56302500767287</v>
      </c>
      <c r="H19" s="3"/>
      <c r="I19" s="3"/>
      <c r="J19" s="3"/>
      <c r="K19" s="3">
        <f t="shared" si="1"/>
        <v>-35.56302500767287</v>
      </c>
      <c r="L19" s="3"/>
      <c r="M19" s="3"/>
      <c r="N19" s="3"/>
      <c r="O19" s="3"/>
      <c r="P19" s="3"/>
      <c r="Q19" s="3"/>
      <c r="R19" s="3"/>
    </row>
    <row r="20" spans="2:18" x14ac:dyDescent="0.25">
      <c r="B20" s="4" t="s">
        <v>38</v>
      </c>
      <c r="C20">
        <v>3</v>
      </c>
      <c r="D20" t="s">
        <v>51</v>
      </c>
      <c r="G20">
        <v>2</v>
      </c>
      <c r="H20" t="s">
        <v>39</v>
      </c>
      <c r="K20">
        <v>3</v>
      </c>
      <c r="L20" t="s">
        <v>40</v>
      </c>
    </row>
    <row r="21" spans="2:18" x14ac:dyDescent="0.25">
      <c r="B21" s="4" t="s">
        <v>36</v>
      </c>
      <c r="C21" s="3">
        <f>SUM(C14:C20)</f>
        <v>14.859525089346285</v>
      </c>
      <c r="D21" s="3"/>
      <c r="E21" s="3"/>
      <c r="F21" s="3"/>
      <c r="G21" s="3">
        <f t="shared" ref="G21" si="2">SUM(G14:G20)</f>
        <v>8.0714065447874148</v>
      </c>
      <c r="H21" s="3"/>
      <c r="I21" s="3"/>
      <c r="J21" s="3"/>
      <c r="K21" s="3">
        <f>SUM(K14:K20)</f>
        <v>15.74044359086097</v>
      </c>
      <c r="L21" s="3"/>
      <c r="M21" s="3"/>
      <c r="N21" s="3"/>
      <c r="O21" s="3"/>
      <c r="P21" s="3"/>
      <c r="Q21" s="3"/>
      <c r="R21" s="3"/>
    </row>
    <row r="23" spans="2:18" x14ac:dyDescent="0.25">
      <c r="C23">
        <f>10^(C21/10)</f>
        <v>30.616286195008428</v>
      </c>
      <c r="G23">
        <f t="shared" ref="G23" si="3">10^(G21/10)</f>
        <v>6.4141727806146482</v>
      </c>
      <c r="K23">
        <f>10^(K21/10)</f>
        <v>37.501130415786861</v>
      </c>
    </row>
    <row r="26" spans="2:18" x14ac:dyDescent="0.25">
      <c r="J26" s="2" t="s">
        <v>36</v>
      </c>
      <c r="K26">
        <f>10*LOG10(SUM(C23,G23,K23))</f>
        <v>18.72340382689514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C355-95F8-4D12-90D1-54F794D01486}">
  <dimension ref="B1:R26"/>
  <sheetViews>
    <sheetView zoomScale="80" zoomScaleNormal="80" workbookViewId="0">
      <selection activeCell="N26" sqref="N26"/>
    </sheetView>
  </sheetViews>
  <sheetFormatPr defaultRowHeight="15" x14ac:dyDescent="0.25"/>
  <cols>
    <col min="1" max="1" width="11" customWidth="1"/>
  </cols>
  <sheetData>
    <row r="1" spans="2:18" x14ac:dyDescent="0.25">
      <c r="B1" s="2" t="s">
        <v>43</v>
      </c>
      <c r="F1" s="2" t="s">
        <v>26</v>
      </c>
      <c r="J1" s="2" t="s">
        <v>52</v>
      </c>
      <c r="O1" s="2"/>
    </row>
    <row r="2" spans="2:18" x14ac:dyDescent="0.25">
      <c r="B2" t="s">
        <v>7</v>
      </c>
      <c r="C2" t="s">
        <v>44</v>
      </c>
      <c r="F2" t="s">
        <v>7</v>
      </c>
      <c r="G2" t="s">
        <v>44</v>
      </c>
      <c r="J2" t="s">
        <v>7</v>
      </c>
      <c r="K2" t="s">
        <v>44</v>
      </c>
    </row>
    <row r="3" spans="2:18" x14ac:dyDescent="0.25">
      <c r="B3" t="s">
        <v>9</v>
      </c>
      <c r="C3" t="s">
        <v>45</v>
      </c>
      <c r="F3" t="s">
        <v>9</v>
      </c>
      <c r="G3" t="s">
        <v>48</v>
      </c>
      <c r="J3" t="s">
        <v>9</v>
      </c>
      <c r="K3" t="s">
        <v>53</v>
      </c>
    </row>
    <row r="4" spans="2:18" x14ac:dyDescent="0.25">
      <c r="B4" t="s">
        <v>11</v>
      </c>
      <c r="C4" t="s">
        <v>46</v>
      </c>
      <c r="F4" t="s">
        <v>11</v>
      </c>
      <c r="G4" t="s">
        <v>49</v>
      </c>
      <c r="J4" t="s">
        <v>11</v>
      </c>
      <c r="K4" t="s">
        <v>54</v>
      </c>
    </row>
    <row r="5" spans="2:18" x14ac:dyDescent="0.25">
      <c r="B5" t="s">
        <v>13</v>
      </c>
      <c r="C5" t="s">
        <v>47</v>
      </c>
      <c r="F5" t="s">
        <v>13</v>
      </c>
      <c r="G5" t="s">
        <v>50</v>
      </c>
      <c r="J5" t="s">
        <v>13</v>
      </c>
      <c r="K5" t="s">
        <v>55</v>
      </c>
    </row>
    <row r="6" spans="2:18" x14ac:dyDescent="0.25">
      <c r="B6" t="s">
        <v>15</v>
      </c>
      <c r="C6" t="s">
        <v>16</v>
      </c>
      <c r="F6" t="s">
        <v>15</v>
      </c>
      <c r="G6" t="s">
        <v>16</v>
      </c>
      <c r="J6" t="s">
        <v>15</v>
      </c>
      <c r="K6" t="s">
        <v>16</v>
      </c>
    </row>
    <row r="7" spans="2:18" x14ac:dyDescent="0.25">
      <c r="B7" t="s">
        <v>17</v>
      </c>
      <c r="C7" t="s">
        <v>18</v>
      </c>
      <c r="F7" t="s">
        <v>17</v>
      </c>
      <c r="G7" t="s">
        <v>18</v>
      </c>
      <c r="J7" t="s">
        <v>17</v>
      </c>
      <c r="K7" t="s">
        <v>18</v>
      </c>
    </row>
    <row r="8" spans="2:18" x14ac:dyDescent="0.25">
      <c r="B8" t="s">
        <v>19</v>
      </c>
      <c r="C8" t="s">
        <v>20</v>
      </c>
      <c r="F8" t="s">
        <v>19</v>
      </c>
      <c r="G8" t="s">
        <v>20</v>
      </c>
      <c r="J8" t="s">
        <v>19</v>
      </c>
      <c r="K8" t="s">
        <v>20</v>
      </c>
    </row>
    <row r="9" spans="2:18" x14ac:dyDescent="0.25">
      <c r="B9" t="s">
        <v>21</v>
      </c>
      <c r="C9" t="s">
        <v>22</v>
      </c>
      <c r="F9" t="s">
        <v>21</v>
      </c>
      <c r="G9" t="s">
        <v>22</v>
      </c>
      <c r="J9" t="s">
        <v>21</v>
      </c>
      <c r="K9" t="s">
        <v>22</v>
      </c>
    </row>
    <row r="10" spans="2:18" x14ac:dyDescent="0.25">
      <c r="B10" t="s">
        <v>23</v>
      </c>
      <c r="C10" t="s">
        <v>20</v>
      </c>
      <c r="F10" t="s">
        <v>23</v>
      </c>
      <c r="G10" t="s">
        <v>20</v>
      </c>
      <c r="J10" t="s">
        <v>23</v>
      </c>
      <c r="K10" t="s">
        <v>20</v>
      </c>
    </row>
    <row r="11" spans="2:18" x14ac:dyDescent="0.25">
      <c r="B11" t="s">
        <v>46</v>
      </c>
      <c r="C11">
        <v>66.7</v>
      </c>
      <c r="F11" t="s">
        <v>49</v>
      </c>
      <c r="G11">
        <v>72.099999999999994</v>
      </c>
      <c r="J11" t="s">
        <v>54</v>
      </c>
      <c r="K11">
        <v>64.5</v>
      </c>
    </row>
    <row r="12" spans="2:18" x14ac:dyDescent="0.25">
      <c r="B12" t="s">
        <v>24</v>
      </c>
      <c r="C12">
        <v>66.7</v>
      </c>
      <c r="F12" t="s">
        <v>24</v>
      </c>
      <c r="G12">
        <v>72.099999999999994</v>
      </c>
      <c r="J12" t="s">
        <v>24</v>
      </c>
      <c r="K12">
        <v>64.5</v>
      </c>
    </row>
    <row r="14" spans="2:18" x14ac:dyDescent="0.25">
      <c r="B14" s="4" t="s">
        <v>30</v>
      </c>
      <c r="C14" s="3">
        <f>C11+(10*LOG10(61))</f>
        <v>84.553298350107667</v>
      </c>
      <c r="D14" s="3"/>
      <c r="E14" s="3"/>
      <c r="F14" s="3"/>
      <c r="G14" s="3">
        <f>G11+(10*LOG10(29))</f>
        <v>86.723979978989547</v>
      </c>
      <c r="H14" s="3"/>
      <c r="I14" s="3"/>
      <c r="J14" s="3"/>
      <c r="K14" s="3">
        <f>K12+(10*LOG10(31))</f>
        <v>79.413616938342727</v>
      </c>
      <c r="L14" s="3"/>
      <c r="M14" s="3"/>
      <c r="N14" s="3"/>
      <c r="O14" s="3"/>
      <c r="P14" s="3"/>
      <c r="Q14" s="3"/>
      <c r="R14" s="3"/>
    </row>
    <row r="15" spans="2:18" x14ac:dyDescent="0.25">
      <c r="B15" s="4" t="s">
        <v>34</v>
      </c>
      <c r="C15" s="3">
        <f>(10*LOG10(8))</f>
        <v>9.0308998699194358</v>
      </c>
      <c r="D15" s="3"/>
      <c r="E15" s="3"/>
      <c r="F15" s="3"/>
      <c r="G15" s="3">
        <f>(10*LOG10(8))+(10*LOG10(4))</f>
        <v>15.051499783199059</v>
      </c>
      <c r="H15" s="3"/>
      <c r="I15" s="3"/>
      <c r="J15" s="3"/>
      <c r="K15" s="3">
        <f>(10*LOG10(8))</f>
        <v>9.0308998699194358</v>
      </c>
      <c r="L15" s="3"/>
      <c r="M15" s="3"/>
      <c r="N15" s="3"/>
      <c r="O15" s="3"/>
      <c r="P15" s="3"/>
      <c r="Q15" s="3"/>
      <c r="R15" s="3"/>
    </row>
    <row r="16" spans="2:18" x14ac:dyDescent="0.25">
      <c r="B16" s="2"/>
    </row>
    <row r="17" spans="2:18" x14ac:dyDescent="0.25">
      <c r="B17" s="4" t="s">
        <v>31</v>
      </c>
      <c r="C17" s="3">
        <f>20*LOG10(10/700)</f>
        <v>-36.901960800285138</v>
      </c>
      <c r="D17" s="3"/>
      <c r="E17" s="3"/>
      <c r="F17" s="3"/>
      <c r="G17" s="3">
        <f>20*LOG10(2/700)</f>
        <v>-50.881360887005513</v>
      </c>
      <c r="H17" s="3"/>
      <c r="I17" s="3"/>
      <c r="J17" s="3"/>
      <c r="K17" s="3">
        <f>20*LOG10(20/700)</f>
        <v>-30.881360887005513</v>
      </c>
      <c r="L17" s="3"/>
      <c r="M17" s="3"/>
      <c r="N17" s="3"/>
      <c r="O17" s="3"/>
      <c r="P17" s="3"/>
      <c r="Q17" s="3"/>
      <c r="R17" s="3"/>
    </row>
    <row r="18" spans="2:18" x14ac:dyDescent="0.25">
      <c r="B18" s="4" t="s">
        <v>32</v>
      </c>
      <c r="C18" s="3">
        <v>-15</v>
      </c>
      <c r="D18" s="3"/>
      <c r="E18" s="3"/>
      <c r="F18" s="3"/>
      <c r="G18" s="3">
        <v>-15</v>
      </c>
      <c r="H18" s="3"/>
      <c r="I18" s="3"/>
      <c r="J18" s="3"/>
      <c r="K18" s="3">
        <v>-15</v>
      </c>
      <c r="L18" s="3"/>
      <c r="M18" s="3"/>
      <c r="N18" s="3"/>
      <c r="O18" s="3"/>
      <c r="P18" s="3"/>
      <c r="Q18" s="3"/>
      <c r="R18" s="3"/>
    </row>
    <row r="19" spans="2:18" x14ac:dyDescent="0.25">
      <c r="B19" s="4" t="s">
        <v>35</v>
      </c>
      <c r="C19" s="3">
        <f>10*LOG(1/900)</f>
        <v>-29.542425094393248</v>
      </c>
      <c r="D19" s="3"/>
      <c r="E19" s="3"/>
      <c r="F19" s="3"/>
      <c r="G19" s="3">
        <f t="shared" ref="G19:K19" si="0">10*LOG(1/900)</f>
        <v>-29.542425094393248</v>
      </c>
      <c r="H19" s="3"/>
      <c r="I19" s="3"/>
      <c r="J19" s="3"/>
      <c r="K19" s="3">
        <f t="shared" si="0"/>
        <v>-29.542425094393248</v>
      </c>
      <c r="L19" s="3"/>
      <c r="M19" s="3"/>
      <c r="N19" s="3"/>
      <c r="O19" s="3"/>
      <c r="P19" s="3"/>
      <c r="Q19" s="3"/>
      <c r="R19" s="3"/>
    </row>
    <row r="20" spans="2:18" x14ac:dyDescent="0.25">
      <c r="B20" s="4" t="s">
        <v>38</v>
      </c>
      <c r="C20">
        <v>3</v>
      </c>
      <c r="D20" t="s">
        <v>51</v>
      </c>
      <c r="G20">
        <v>2</v>
      </c>
      <c r="H20" t="s">
        <v>39</v>
      </c>
      <c r="K20">
        <v>3</v>
      </c>
      <c r="L20" t="s">
        <v>40</v>
      </c>
    </row>
    <row r="21" spans="2:18" x14ac:dyDescent="0.25">
      <c r="B21" s="4" t="s">
        <v>36</v>
      </c>
      <c r="C21" s="3">
        <f>SUM(C14:C20)</f>
        <v>15.139812325348718</v>
      </c>
      <c r="D21" s="3"/>
      <c r="E21" s="3"/>
      <c r="F21" s="3"/>
      <c r="G21" s="3">
        <f t="shared" ref="G21" si="1">SUM(G14:G20)</f>
        <v>8.3516937807898479</v>
      </c>
      <c r="H21" s="3"/>
      <c r="I21" s="3"/>
      <c r="J21" s="3"/>
      <c r="K21" s="3">
        <f>SUM(K14:K20)</f>
        <v>16.020730826863403</v>
      </c>
      <c r="L21" s="3"/>
      <c r="M21" s="3"/>
      <c r="N21" s="3"/>
      <c r="O21" s="3"/>
      <c r="P21" s="3"/>
      <c r="Q21" s="3"/>
      <c r="R21" s="3"/>
    </row>
    <row r="23" spans="2:18" x14ac:dyDescent="0.25">
      <c r="C23">
        <f>10^(C21/10)</f>
        <v>32.657371941342305</v>
      </c>
      <c r="G23">
        <f t="shared" ref="G23" si="2">10^(G21/10)</f>
        <v>6.8417842993222893</v>
      </c>
      <c r="K23">
        <f>10^(K21/10)</f>
        <v>40.001205776839299</v>
      </c>
    </row>
    <row r="26" spans="2:18" x14ac:dyDescent="0.25">
      <c r="J26" s="2" t="s">
        <v>36</v>
      </c>
      <c r="K26">
        <f>10*LOG10(SUM(C23,G23,K23))</f>
        <v>19.003691062897573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DayHGVs</vt:lpstr>
      <vt:lpstr>NightHGVs</vt:lpstr>
      <vt:lpstr>DayCompaction</vt:lpstr>
      <vt:lpstr>NightCompaction</vt:lpstr>
      <vt:lpstr>DayCrane</vt:lpstr>
      <vt:lpstr>NightCrane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Jones</dc:creator>
  <cp:lastModifiedBy>Charlie Jones</cp:lastModifiedBy>
  <dcterms:created xsi:type="dcterms:W3CDTF">2019-06-28T11:54:55Z</dcterms:created>
  <dcterms:modified xsi:type="dcterms:W3CDTF">2021-08-12T09:30:06Z</dcterms:modified>
</cp:coreProperties>
</file>