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ra-my.sharepoint.com/personal/annette_morton_environment-agency_gov_uk/Documents/Process Folders/Consultations/DP3024LUA001/"/>
    </mc:Choice>
  </mc:AlternateContent>
  <xr:revisionPtr revIDLastSave="0" documentId="8_{171D0DC0-1C45-40AF-B6FE-AB0D4E4B7991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  <workbookView xWindow="-120" yWindow="-120" windowWidth="29040" windowHeight="15720" firstSheet="1" activeTab="4" xr2:uid="{0DA50120-333B-49B0-B7B0-2722731B5E82}"/>
  </bookViews>
  <sheets>
    <sheet name="All Locations" sheetId="6" r:id="rId1"/>
    <sheet name="GW only" sheetId="11" r:id="rId2"/>
    <sheet name="SW Only" sheetId="12" r:id="rId3"/>
    <sheet name="Summary table for report GW" sheetId="13" r:id="rId4"/>
    <sheet name="Summary table for report SW" sheetId="15" r:id="rId5"/>
    <sheet name="Basline GW for backgnd concs" sheetId="16" r:id="rId6"/>
    <sheet name="EALs" sheetId="18" r:id="rId7"/>
  </sheets>
  <definedNames>
    <definedName name="ClientContact">#REF!</definedName>
    <definedName name="ClientLocation">#REF!</definedName>
    <definedName name="ClientName">#REF!</definedName>
    <definedName name="ClientRef">#REF!</definedName>
    <definedName name="FirstResultRow">#REF!</definedName>
    <definedName name="FirstSampleCol">#REF!</definedName>
    <definedName name="JobNumber">#REF!</definedName>
    <definedName name="MatrixGrou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5" i="16" l="1"/>
  <c r="CM2" i="16"/>
  <c r="CL2" i="16"/>
  <c r="CA15" i="18"/>
  <c r="CA16" i="18"/>
  <c r="CH21" i="18"/>
  <c r="CH14" i="18"/>
  <c r="BY11" i="18"/>
  <c r="BY13" i="18"/>
  <c r="BY18" i="18"/>
  <c r="BY19" i="18"/>
  <c r="BY20" i="18"/>
  <c r="BY10" i="18"/>
  <c r="BW11" i="18"/>
  <c r="BW12" i="18"/>
  <c r="BW13" i="18"/>
  <c r="BW14" i="18"/>
  <c r="BW15" i="18"/>
  <c r="BW16" i="18"/>
  <c r="BW17" i="18"/>
  <c r="BW18" i="18"/>
  <c r="BW19" i="18"/>
  <c r="BW20" i="18"/>
  <c r="BW10" i="18"/>
  <c r="AI21" i="18"/>
  <c r="BS20" i="18"/>
  <c r="BR20" i="18"/>
  <c r="BQ20" i="18"/>
  <c r="BP20" i="18"/>
  <c r="BO20" i="18"/>
  <c r="BN20" i="18"/>
  <c r="BM20" i="18"/>
  <c r="BI20" i="18"/>
  <c r="BH20" i="18"/>
  <c r="BG20" i="18"/>
  <c r="BF20" i="18"/>
  <c r="BE20" i="18"/>
  <c r="BD20" i="18"/>
  <c r="BC20" i="18"/>
  <c r="AY20" i="18"/>
  <c r="AX20" i="18"/>
  <c r="AW20" i="18"/>
  <c r="AV20" i="18"/>
  <c r="AU20" i="18"/>
  <c r="AT20" i="18"/>
  <c r="AS20" i="18"/>
  <c r="BV20" i="18"/>
  <c r="AK20" i="18"/>
  <c r="AJ20" i="18"/>
  <c r="AI20" i="18"/>
  <c r="BS19" i="18"/>
  <c r="BR19" i="18"/>
  <c r="BQ19" i="18"/>
  <c r="BP19" i="18"/>
  <c r="BO19" i="18"/>
  <c r="BN19" i="18"/>
  <c r="BM19" i="18"/>
  <c r="BL19" i="18"/>
  <c r="BK19" i="18"/>
  <c r="BJ19" i="18"/>
  <c r="BI19" i="18"/>
  <c r="BH19" i="18"/>
  <c r="BG19" i="18"/>
  <c r="BF19" i="18"/>
  <c r="BE19" i="18"/>
  <c r="BD19" i="18"/>
  <c r="BC19" i="18"/>
  <c r="BB19" i="18"/>
  <c r="BA19" i="18"/>
  <c r="AZ19" i="18"/>
  <c r="AY19" i="18"/>
  <c r="AX19" i="18"/>
  <c r="AW19" i="18"/>
  <c r="AV19" i="18"/>
  <c r="AU19" i="18"/>
  <c r="AT19" i="18"/>
  <c r="AS19" i="18"/>
  <c r="AR19" i="18"/>
  <c r="AQ19" i="18"/>
  <c r="BV19" i="18"/>
  <c r="AP19" i="18"/>
  <c r="BU19" i="18"/>
  <c r="AK19" i="18"/>
  <c r="AJ19" i="18"/>
  <c r="AI19" i="18"/>
  <c r="BS18" i="18"/>
  <c r="BR18" i="18"/>
  <c r="BQ18" i="18"/>
  <c r="BP18" i="18"/>
  <c r="BO18" i="18"/>
  <c r="BN18" i="18"/>
  <c r="BM18" i="18"/>
  <c r="BI18" i="18"/>
  <c r="BH18" i="18"/>
  <c r="BG18" i="18"/>
  <c r="BF18" i="18"/>
  <c r="BE18" i="18"/>
  <c r="BD18" i="18"/>
  <c r="BC18" i="18"/>
  <c r="AY18" i="18"/>
  <c r="AX18" i="18"/>
  <c r="AW18" i="18"/>
  <c r="AV18" i="18"/>
  <c r="AU18" i="18"/>
  <c r="AT18" i="18"/>
  <c r="AS18" i="18"/>
  <c r="BV18" i="18"/>
  <c r="AK18" i="18"/>
  <c r="AJ18" i="18"/>
  <c r="AI18" i="18"/>
  <c r="BS17" i="18"/>
  <c r="BR17" i="18"/>
  <c r="BQ17" i="18"/>
  <c r="BP17" i="18"/>
  <c r="BO17" i="18"/>
  <c r="BN17" i="18"/>
  <c r="BM17" i="18"/>
  <c r="BI17" i="18"/>
  <c r="BH17" i="18"/>
  <c r="BG17" i="18"/>
  <c r="BF17" i="18"/>
  <c r="BE17" i="18"/>
  <c r="BD17" i="18"/>
  <c r="BC17" i="18"/>
  <c r="AY17" i="18"/>
  <c r="AX17" i="18"/>
  <c r="AW17" i="18"/>
  <c r="AV17" i="18"/>
  <c r="AU17" i="18"/>
  <c r="AT17" i="18"/>
  <c r="AS17" i="18"/>
  <c r="BU17" i="18"/>
  <c r="AI17" i="18"/>
  <c r="BS16" i="18"/>
  <c r="BR16" i="18"/>
  <c r="BQ16" i="18"/>
  <c r="BP16" i="18"/>
  <c r="BO16" i="18"/>
  <c r="BN16" i="18"/>
  <c r="BM16" i="18"/>
  <c r="BI16" i="18"/>
  <c r="BH16" i="18"/>
  <c r="BG16" i="18"/>
  <c r="BF16" i="18"/>
  <c r="BE16" i="18"/>
  <c r="BD16" i="18"/>
  <c r="BC16" i="18"/>
  <c r="AY16" i="18"/>
  <c r="AX16" i="18"/>
  <c r="AW16" i="18"/>
  <c r="AV16" i="18"/>
  <c r="AU16" i="18"/>
  <c r="BV16" i="18"/>
  <c r="AT16" i="18"/>
  <c r="AS16" i="18"/>
  <c r="BU16" i="18"/>
  <c r="AI16" i="18"/>
  <c r="BS15" i="18"/>
  <c r="BR15" i="18"/>
  <c r="BQ15" i="18"/>
  <c r="BP15" i="18"/>
  <c r="BO15" i="18"/>
  <c r="BN15" i="18"/>
  <c r="BM15" i="18"/>
  <c r="BI15" i="18"/>
  <c r="BH15" i="18"/>
  <c r="BG15" i="18"/>
  <c r="BF15" i="18"/>
  <c r="BE15" i="18"/>
  <c r="BD15" i="18"/>
  <c r="BC15" i="18"/>
  <c r="AY15" i="18"/>
  <c r="AX15" i="18"/>
  <c r="AW15" i="18"/>
  <c r="AV15" i="18"/>
  <c r="AU15" i="18"/>
  <c r="AT15" i="18"/>
  <c r="AS15" i="18"/>
  <c r="BV15" i="18"/>
  <c r="AI15" i="18"/>
  <c r="BS14" i="18"/>
  <c r="BR14" i="18"/>
  <c r="BQ14" i="18"/>
  <c r="BP14" i="18"/>
  <c r="BO14" i="18"/>
  <c r="BN14" i="18"/>
  <c r="BM14" i="18"/>
  <c r="BI14" i="18"/>
  <c r="BH14" i="18"/>
  <c r="BG14" i="18"/>
  <c r="BF14" i="18"/>
  <c r="BE14" i="18"/>
  <c r="BD14" i="18"/>
  <c r="BC14" i="18"/>
  <c r="AY14" i="18"/>
  <c r="BT14" i="18"/>
  <c r="AX14" i="18"/>
  <c r="AW14" i="18"/>
  <c r="AV14" i="18"/>
  <c r="AU14" i="18"/>
  <c r="BU14" i="18"/>
  <c r="AT14" i="18"/>
  <c r="AS14" i="18"/>
  <c r="BV14" i="18"/>
  <c r="AI14" i="18"/>
  <c r="BS13" i="18"/>
  <c r="BR13" i="18"/>
  <c r="BQ13" i="18"/>
  <c r="BP13" i="18"/>
  <c r="BO13" i="18"/>
  <c r="BN13" i="18"/>
  <c r="BM13" i="18"/>
  <c r="BL13" i="18"/>
  <c r="BK13" i="18"/>
  <c r="BJ13" i="18"/>
  <c r="BI13" i="18"/>
  <c r="BH13" i="18"/>
  <c r="BG13" i="18"/>
  <c r="BF13" i="18"/>
  <c r="BE13" i="18"/>
  <c r="BD13" i="18"/>
  <c r="BC13" i="18"/>
  <c r="BB13" i="18"/>
  <c r="BA13" i="18"/>
  <c r="AZ13" i="18"/>
  <c r="AY13" i="18"/>
  <c r="AX13" i="18"/>
  <c r="AW13" i="18"/>
  <c r="AV13" i="18"/>
  <c r="AU13" i="18"/>
  <c r="BV13" i="18"/>
  <c r="AT13" i="18"/>
  <c r="AS13" i="18"/>
  <c r="AR13" i="18"/>
  <c r="AQ13" i="18"/>
  <c r="BT13" i="18"/>
  <c r="AP13" i="18"/>
  <c r="BU13" i="18"/>
  <c r="AK13" i="18"/>
  <c r="AJ13" i="18"/>
  <c r="AI13" i="18"/>
  <c r="BS12" i="18"/>
  <c r="BR12" i="18"/>
  <c r="BQ12" i="18"/>
  <c r="BP12" i="18"/>
  <c r="BO12" i="18"/>
  <c r="BN12" i="18"/>
  <c r="BM12" i="18"/>
  <c r="BI12" i="18"/>
  <c r="BH12" i="18"/>
  <c r="BG12" i="18"/>
  <c r="BF12" i="18"/>
  <c r="BE12" i="18"/>
  <c r="BT12" i="18"/>
  <c r="BD12" i="18"/>
  <c r="BC12" i="18"/>
  <c r="AY12" i="18"/>
  <c r="AX12" i="18"/>
  <c r="AW12" i="18"/>
  <c r="AV12" i="18"/>
  <c r="AU12" i="18"/>
  <c r="AT12" i="18"/>
  <c r="AS12" i="18"/>
  <c r="BV12" i="18"/>
  <c r="AI12" i="18"/>
  <c r="BV11" i="18"/>
  <c r="BS11" i="18"/>
  <c r="BR11" i="18"/>
  <c r="BQ11" i="18"/>
  <c r="BP11" i="18"/>
  <c r="BO11" i="18"/>
  <c r="BN11" i="18"/>
  <c r="BM11" i="18"/>
  <c r="BI11" i="18"/>
  <c r="BH11" i="18"/>
  <c r="BG11" i="18"/>
  <c r="BF11" i="18"/>
  <c r="BE11" i="18"/>
  <c r="BD11" i="18"/>
  <c r="BC11" i="18"/>
  <c r="AY11" i="18"/>
  <c r="AX11" i="18"/>
  <c r="AW11" i="18"/>
  <c r="AV11" i="18"/>
  <c r="AU11" i="18"/>
  <c r="AT11" i="18"/>
  <c r="AS11" i="18"/>
  <c r="BU11" i="18"/>
  <c r="AK11" i="18"/>
  <c r="AJ11" i="18"/>
  <c r="AI11" i="18"/>
  <c r="BS10" i="18"/>
  <c r="BR10" i="18"/>
  <c r="BQ10" i="18"/>
  <c r="BP10" i="18"/>
  <c r="BO10" i="18"/>
  <c r="BN10" i="18"/>
  <c r="BM10" i="18"/>
  <c r="BL10" i="18"/>
  <c r="BK10" i="18"/>
  <c r="BJ10" i="18"/>
  <c r="BI10" i="18"/>
  <c r="BH10" i="18"/>
  <c r="BG10" i="18"/>
  <c r="BF10" i="18"/>
  <c r="BE10" i="18"/>
  <c r="BD10" i="18"/>
  <c r="BC10" i="18"/>
  <c r="BB10" i="18"/>
  <c r="BA10" i="18"/>
  <c r="AZ10" i="18"/>
  <c r="AY10" i="18"/>
  <c r="AX10" i="18"/>
  <c r="AW10" i="18"/>
  <c r="AV10" i="18"/>
  <c r="AU10" i="18"/>
  <c r="AT10" i="18"/>
  <c r="AS10" i="18"/>
  <c r="AR10" i="18"/>
  <c r="AQ10" i="18"/>
  <c r="AP10" i="18"/>
  <c r="BV10" i="18"/>
  <c r="AK10" i="18"/>
  <c r="AJ10" i="18"/>
  <c r="AI10" i="18"/>
  <c r="BT11" i="16"/>
  <c r="BU11" i="16"/>
  <c r="BV11" i="16"/>
  <c r="BT12" i="16"/>
  <c r="BU12" i="16"/>
  <c r="BV12" i="16"/>
  <c r="BT13" i="16"/>
  <c r="BU13" i="16"/>
  <c r="BV13" i="16"/>
  <c r="BT14" i="16"/>
  <c r="CE14" i="16"/>
  <c r="BU14" i="16"/>
  <c r="BV14" i="16"/>
  <c r="BT15" i="16"/>
  <c r="BU15" i="16"/>
  <c r="BV15" i="16"/>
  <c r="BT16" i="16"/>
  <c r="BU16" i="16"/>
  <c r="CE16" i="16"/>
  <c r="BV16" i="16"/>
  <c r="BT17" i="16"/>
  <c r="CE17" i="16"/>
  <c r="BU17" i="16"/>
  <c r="BV17" i="16"/>
  <c r="BT18" i="16"/>
  <c r="CE18" i="16"/>
  <c r="BU18" i="16"/>
  <c r="BV18" i="16"/>
  <c r="BT19" i="16"/>
  <c r="BU19" i="16"/>
  <c r="BV19" i="16"/>
  <c r="BT20" i="16"/>
  <c r="BU20" i="16"/>
  <c r="BV20" i="16"/>
  <c r="BV10" i="16"/>
  <c r="BU10" i="16"/>
  <c r="BT10" i="16"/>
  <c r="CE11" i="16"/>
  <c r="CE12" i="16"/>
  <c r="CE13" i="16"/>
  <c r="CE15" i="16"/>
  <c r="CE19" i="16"/>
  <c r="CE20" i="16"/>
  <c r="CE10" i="16"/>
  <c r="AS11" i="16"/>
  <c r="AT11" i="16"/>
  <c r="AU11" i="16"/>
  <c r="AV11" i="16"/>
  <c r="AW11" i="16"/>
  <c r="AX11" i="16"/>
  <c r="AY11" i="16"/>
  <c r="BC11" i="16"/>
  <c r="BD11" i="16"/>
  <c r="BE11" i="16"/>
  <c r="BF11" i="16"/>
  <c r="BG11" i="16"/>
  <c r="BH11" i="16"/>
  <c r="BI11" i="16"/>
  <c r="BM11" i="16"/>
  <c r="BN11" i="16"/>
  <c r="BO11" i="16"/>
  <c r="BP11" i="16"/>
  <c r="BQ11" i="16"/>
  <c r="BR11" i="16"/>
  <c r="BS11" i="16"/>
  <c r="AS12" i="16"/>
  <c r="AT12" i="16"/>
  <c r="AU12" i="16"/>
  <c r="AV12" i="16"/>
  <c r="AW12" i="16"/>
  <c r="AX12" i="16"/>
  <c r="AY12" i="16"/>
  <c r="BC12" i="16"/>
  <c r="BD12" i="16"/>
  <c r="BE12" i="16"/>
  <c r="BF12" i="16"/>
  <c r="BG12" i="16"/>
  <c r="BH12" i="16"/>
  <c r="BI12" i="16"/>
  <c r="BM12" i="16"/>
  <c r="BN12" i="16"/>
  <c r="BO12" i="16"/>
  <c r="BP12" i="16"/>
  <c r="BQ12" i="16"/>
  <c r="BR12" i="16"/>
  <c r="BS12" i="16"/>
  <c r="AS14" i="16"/>
  <c r="AT14" i="16"/>
  <c r="AU14" i="16"/>
  <c r="AV14" i="16"/>
  <c r="AW14" i="16"/>
  <c r="AX14" i="16"/>
  <c r="AY14" i="16"/>
  <c r="BC14" i="16"/>
  <c r="BD14" i="16"/>
  <c r="BE14" i="16"/>
  <c r="BF14" i="16"/>
  <c r="BG14" i="16"/>
  <c r="BH14" i="16"/>
  <c r="BI14" i="16"/>
  <c r="BM14" i="16"/>
  <c r="BN14" i="16"/>
  <c r="BO14" i="16"/>
  <c r="BP14" i="16"/>
  <c r="BQ14" i="16"/>
  <c r="BR14" i="16"/>
  <c r="BS14" i="16"/>
  <c r="AS15" i="16"/>
  <c r="AT15" i="16"/>
  <c r="AU15" i="16"/>
  <c r="AV15" i="16"/>
  <c r="AW15" i="16"/>
  <c r="AX15" i="16"/>
  <c r="AY15" i="16"/>
  <c r="BC15" i="16"/>
  <c r="BD15" i="16"/>
  <c r="BE15" i="16"/>
  <c r="BF15" i="16"/>
  <c r="BG15" i="16"/>
  <c r="BH15" i="16"/>
  <c r="BI15" i="16"/>
  <c r="BM15" i="16"/>
  <c r="BN15" i="16"/>
  <c r="BO15" i="16"/>
  <c r="BP15" i="16"/>
  <c r="BQ15" i="16"/>
  <c r="BR15" i="16"/>
  <c r="BS15" i="16"/>
  <c r="AS16" i="16"/>
  <c r="AT16" i="16"/>
  <c r="AU16" i="16"/>
  <c r="AV16" i="16"/>
  <c r="AW16" i="16"/>
  <c r="AX16" i="16"/>
  <c r="AY16" i="16"/>
  <c r="BC16" i="16"/>
  <c r="BD16" i="16"/>
  <c r="BE16" i="16"/>
  <c r="BF16" i="16"/>
  <c r="BG16" i="16"/>
  <c r="BH16" i="16"/>
  <c r="BI16" i="16"/>
  <c r="BM16" i="16"/>
  <c r="BN16" i="16"/>
  <c r="BO16" i="16"/>
  <c r="BP16" i="16"/>
  <c r="BQ16" i="16"/>
  <c r="BR16" i="16"/>
  <c r="BS16" i="16"/>
  <c r="AS17" i="16"/>
  <c r="AT17" i="16"/>
  <c r="AU17" i="16"/>
  <c r="AV17" i="16"/>
  <c r="AW17" i="16"/>
  <c r="AX17" i="16"/>
  <c r="AY17" i="16"/>
  <c r="BC17" i="16"/>
  <c r="BD17" i="16"/>
  <c r="BE17" i="16"/>
  <c r="BF17" i="16"/>
  <c r="BG17" i="16"/>
  <c r="BH17" i="16"/>
  <c r="BI17" i="16"/>
  <c r="BM17" i="16"/>
  <c r="BN17" i="16"/>
  <c r="BO17" i="16"/>
  <c r="BP17" i="16"/>
  <c r="BQ17" i="16"/>
  <c r="BR17" i="16"/>
  <c r="BS17" i="16"/>
  <c r="AS18" i="16"/>
  <c r="AT18" i="16"/>
  <c r="AU18" i="16"/>
  <c r="AV18" i="16"/>
  <c r="AW18" i="16"/>
  <c r="AX18" i="16"/>
  <c r="AY18" i="16"/>
  <c r="BC18" i="16"/>
  <c r="BD18" i="16"/>
  <c r="BE18" i="16"/>
  <c r="BF18" i="16"/>
  <c r="BG18" i="16"/>
  <c r="BH18" i="16"/>
  <c r="BI18" i="16"/>
  <c r="BM18" i="16"/>
  <c r="BN18" i="16"/>
  <c r="BO18" i="16"/>
  <c r="BP18" i="16"/>
  <c r="BQ18" i="16"/>
  <c r="BR18" i="16"/>
  <c r="BS18" i="16"/>
  <c r="AS20" i="16"/>
  <c r="AT20" i="16"/>
  <c r="AU20" i="16"/>
  <c r="AV20" i="16"/>
  <c r="AW20" i="16"/>
  <c r="AX20" i="16"/>
  <c r="AY20" i="16"/>
  <c r="BC20" i="16"/>
  <c r="BD20" i="16"/>
  <c r="BE20" i="16"/>
  <c r="BF20" i="16"/>
  <c r="BG20" i="16"/>
  <c r="BH20" i="16"/>
  <c r="BI20" i="16"/>
  <c r="BM20" i="16"/>
  <c r="BN20" i="16"/>
  <c r="BO20" i="16"/>
  <c r="BP20" i="16"/>
  <c r="BQ20" i="16"/>
  <c r="BR20" i="16"/>
  <c r="BS20" i="16"/>
  <c r="AP19" i="16"/>
  <c r="AQ19" i="16"/>
  <c r="AR19" i="16"/>
  <c r="AS19" i="16"/>
  <c r="AT19" i="16"/>
  <c r="AU19" i="16"/>
  <c r="AV19" i="16"/>
  <c r="AW19" i="16"/>
  <c r="AX19" i="16"/>
  <c r="AY19" i="16"/>
  <c r="AZ19" i="16"/>
  <c r="BA19" i="16"/>
  <c r="BB19" i="16"/>
  <c r="BC19" i="16"/>
  <c r="BD19" i="16"/>
  <c r="BE19" i="16"/>
  <c r="BF19" i="16"/>
  <c r="BG19" i="16"/>
  <c r="BH19" i="16"/>
  <c r="BI19" i="16"/>
  <c r="BJ19" i="16"/>
  <c r="BK19" i="16"/>
  <c r="BL19" i="16"/>
  <c r="BM19" i="16"/>
  <c r="BN19" i="16"/>
  <c r="BO19" i="16"/>
  <c r="BP19" i="16"/>
  <c r="BQ19" i="16"/>
  <c r="BR19" i="16"/>
  <c r="BS19" i="16"/>
  <c r="AP13" i="16"/>
  <c r="AQ13" i="16"/>
  <c r="AR13" i="16"/>
  <c r="AS13" i="16"/>
  <c r="AT13" i="16"/>
  <c r="AU13" i="16"/>
  <c r="AV13" i="16"/>
  <c r="AW13" i="16"/>
  <c r="AX13" i="16"/>
  <c r="AY13" i="16"/>
  <c r="AZ13" i="16"/>
  <c r="BA13" i="16"/>
  <c r="BB13" i="16"/>
  <c r="BC13" i="16"/>
  <c r="BD13" i="16"/>
  <c r="BE13" i="16"/>
  <c r="BF13" i="16"/>
  <c r="BG13" i="16"/>
  <c r="BH13" i="16"/>
  <c r="BI13" i="16"/>
  <c r="BJ13" i="16"/>
  <c r="BK13" i="16"/>
  <c r="BL13" i="16"/>
  <c r="BM13" i="16"/>
  <c r="BN13" i="16"/>
  <c r="BO13" i="16"/>
  <c r="BP13" i="16"/>
  <c r="BQ13" i="16"/>
  <c r="BR13" i="16"/>
  <c r="BS13" i="16"/>
  <c r="AP10" i="16"/>
  <c r="AQ10" i="16"/>
  <c r="AR10" i="16"/>
  <c r="AS10" i="16"/>
  <c r="AT10" i="16"/>
  <c r="AU10" i="16"/>
  <c r="AV10" i="16"/>
  <c r="AW10" i="16"/>
  <c r="AX10" i="16"/>
  <c r="AY10" i="16"/>
  <c r="AZ10" i="16"/>
  <c r="BA10" i="16"/>
  <c r="BB10" i="16"/>
  <c r="BC10" i="16"/>
  <c r="BD10" i="16"/>
  <c r="BE10" i="16"/>
  <c r="BF10" i="16"/>
  <c r="BG10" i="16"/>
  <c r="BH10" i="16"/>
  <c r="BI10" i="16"/>
  <c r="BJ10" i="16"/>
  <c r="BK10" i="16"/>
  <c r="BL10" i="16"/>
  <c r="BM10" i="16"/>
  <c r="BN10" i="16"/>
  <c r="BO10" i="16"/>
  <c r="BP10" i="16"/>
  <c r="BQ10" i="16"/>
  <c r="BR10" i="16"/>
  <c r="BS10" i="16"/>
  <c r="AI21" i="16"/>
  <c r="AK10" i="16"/>
  <c r="AJ10" i="16"/>
  <c r="AI10" i="16"/>
  <c r="AK13" i="16"/>
  <c r="AJ13" i="16"/>
  <c r="AI13" i="16"/>
  <c r="AK19" i="16"/>
  <c r="AJ19" i="16"/>
  <c r="AI19" i="16"/>
  <c r="AK20" i="16"/>
  <c r="AJ20" i="16"/>
  <c r="AI20" i="16"/>
  <c r="AK18" i="16"/>
  <c r="AJ18" i="16"/>
  <c r="AI18" i="16"/>
  <c r="AI17" i="16"/>
  <c r="AI16" i="16"/>
  <c r="AI15" i="16"/>
  <c r="AI14" i="16"/>
  <c r="AI12" i="16"/>
  <c r="AK11" i="16"/>
  <c r="AJ11" i="16"/>
  <c r="AI11" i="16"/>
  <c r="Q84" i="15"/>
  <c r="P84" i="15"/>
  <c r="O84" i="15"/>
  <c r="Q83" i="15"/>
  <c r="P83" i="15"/>
  <c r="O83" i="15"/>
  <c r="Q82" i="15"/>
  <c r="P82" i="15"/>
  <c r="O82" i="15"/>
  <c r="Q81" i="15"/>
  <c r="P81" i="15"/>
  <c r="O81" i="15"/>
  <c r="Q80" i="15"/>
  <c r="P80" i="15"/>
  <c r="O80" i="15"/>
  <c r="Q79" i="15"/>
  <c r="P79" i="15"/>
  <c r="O79" i="15"/>
  <c r="Q78" i="15"/>
  <c r="P78" i="15"/>
  <c r="O78" i="15"/>
  <c r="Q77" i="15"/>
  <c r="P77" i="15"/>
  <c r="O77" i="15"/>
  <c r="Q76" i="15"/>
  <c r="P76" i="15"/>
  <c r="Q75" i="15"/>
  <c r="P75" i="15"/>
  <c r="O75" i="15"/>
  <c r="Q74" i="15"/>
  <c r="P74" i="15"/>
  <c r="Q73" i="15"/>
  <c r="P73" i="15"/>
  <c r="O73" i="15"/>
  <c r="Q72" i="15"/>
  <c r="P72" i="15"/>
  <c r="V69" i="15"/>
  <c r="Q69" i="15"/>
  <c r="P69" i="15"/>
  <c r="O69" i="15"/>
  <c r="Q68" i="15"/>
  <c r="P68" i="15"/>
  <c r="O68" i="15"/>
  <c r="Q67" i="15"/>
  <c r="P67" i="15"/>
  <c r="O67" i="15"/>
  <c r="V66" i="15"/>
  <c r="Q66" i="15"/>
  <c r="P66" i="15"/>
  <c r="O66" i="15"/>
  <c r="V65" i="15"/>
  <c r="Q65" i="15"/>
  <c r="P65" i="15"/>
  <c r="O65" i="15"/>
  <c r="V64" i="15"/>
  <c r="Q64" i="15"/>
  <c r="P64" i="15"/>
  <c r="O64" i="15"/>
  <c r="Q63" i="15"/>
  <c r="P63" i="15"/>
  <c r="O63" i="15"/>
  <c r="V60" i="15"/>
  <c r="Q60" i="15"/>
  <c r="P60" i="15"/>
  <c r="O60" i="15"/>
  <c r="V59" i="15"/>
  <c r="Q59" i="15"/>
  <c r="P59" i="15"/>
  <c r="O59" i="15"/>
  <c r="Q58" i="15"/>
  <c r="P58" i="15"/>
  <c r="O58" i="15"/>
  <c r="V57" i="15"/>
  <c r="Q57" i="15"/>
  <c r="P57" i="15"/>
  <c r="O57" i="15"/>
  <c r="V56" i="15"/>
  <c r="Q56" i="15"/>
  <c r="P56" i="15"/>
  <c r="O56" i="15"/>
  <c r="V55" i="15"/>
  <c r="Q55" i="15"/>
  <c r="P55" i="15"/>
  <c r="O55" i="15"/>
  <c r="V54" i="15"/>
  <c r="Q54" i="15"/>
  <c r="P54" i="15"/>
  <c r="O54" i="15"/>
  <c r="V53" i="15"/>
  <c r="Q53" i="15"/>
  <c r="P53" i="15"/>
  <c r="O53" i="15"/>
  <c r="V52" i="15"/>
  <c r="Q52" i="15"/>
  <c r="P52" i="15"/>
  <c r="O52" i="15"/>
  <c r="V51" i="15"/>
  <c r="Q51" i="15"/>
  <c r="P51" i="15"/>
  <c r="O51" i="15"/>
  <c r="V50" i="15"/>
  <c r="Q50" i="15"/>
  <c r="P50" i="15"/>
  <c r="O50" i="15"/>
  <c r="V49" i="15"/>
  <c r="Q49" i="15"/>
  <c r="P49" i="15"/>
  <c r="O49" i="15"/>
  <c r="V48" i="15"/>
  <c r="Q48" i="15"/>
  <c r="P48" i="15"/>
  <c r="O48" i="15"/>
  <c r="V47" i="15"/>
  <c r="Q47" i="15"/>
  <c r="P47" i="15"/>
  <c r="O47" i="15"/>
  <c r="V46" i="15"/>
  <c r="Q46" i="15"/>
  <c r="P46" i="15"/>
  <c r="O46" i="15"/>
  <c r="V45" i="15"/>
  <c r="Q45" i="15"/>
  <c r="P45" i="15"/>
  <c r="O45" i="15"/>
  <c r="V44" i="15"/>
  <c r="Q44" i="15"/>
  <c r="P44" i="15"/>
  <c r="O44" i="15"/>
  <c r="V43" i="15"/>
  <c r="Q43" i="15"/>
  <c r="P43" i="15"/>
  <c r="O43" i="15"/>
  <c r="Q42" i="15"/>
  <c r="P42" i="15"/>
  <c r="Q41" i="15"/>
  <c r="P41" i="15"/>
  <c r="S40" i="15"/>
  <c r="R40" i="15"/>
  <c r="Q40" i="15"/>
  <c r="P40" i="15"/>
  <c r="O40" i="15"/>
  <c r="S39" i="15"/>
  <c r="R39" i="15"/>
  <c r="Q39" i="15"/>
  <c r="P39" i="15"/>
  <c r="O39" i="15"/>
  <c r="Q38" i="15"/>
  <c r="P38" i="15"/>
  <c r="O38" i="15"/>
  <c r="S37" i="15"/>
  <c r="R37" i="15"/>
  <c r="Q37" i="15"/>
  <c r="P37" i="15"/>
  <c r="O37" i="15"/>
  <c r="S36" i="15"/>
  <c r="R36" i="15"/>
  <c r="Q36" i="15"/>
  <c r="P36" i="15"/>
  <c r="O36" i="15"/>
  <c r="S35" i="15"/>
  <c r="R35" i="15"/>
  <c r="Q35" i="15"/>
  <c r="P35" i="15"/>
  <c r="O35" i="15"/>
  <c r="S27" i="15"/>
  <c r="R27" i="15"/>
  <c r="Q27" i="15"/>
  <c r="P27" i="15"/>
  <c r="O27" i="15"/>
  <c r="S29" i="15"/>
  <c r="R29" i="15"/>
  <c r="Q29" i="15"/>
  <c r="P29" i="15"/>
  <c r="O29" i="15"/>
  <c r="S34" i="15"/>
  <c r="R34" i="15"/>
  <c r="Q34" i="15"/>
  <c r="P34" i="15"/>
  <c r="O34" i="15"/>
  <c r="S28" i="15"/>
  <c r="R28" i="15"/>
  <c r="Q28" i="15"/>
  <c r="P28" i="15"/>
  <c r="O28" i="15"/>
  <c r="V33" i="15"/>
  <c r="S33" i="15"/>
  <c r="R33" i="15"/>
  <c r="Q33" i="15"/>
  <c r="P33" i="15"/>
  <c r="O33" i="15"/>
  <c r="Q32" i="15"/>
  <c r="P32" i="15"/>
  <c r="O32" i="15"/>
  <c r="V30" i="15"/>
  <c r="S30" i="15"/>
  <c r="R30" i="15"/>
  <c r="Q30" i="15"/>
  <c r="P30" i="15"/>
  <c r="O30" i="15"/>
  <c r="V31" i="15"/>
  <c r="S31" i="15"/>
  <c r="R31" i="15"/>
  <c r="Q31" i="15"/>
  <c r="P31" i="15"/>
  <c r="O31" i="15"/>
  <c r="V26" i="15"/>
  <c r="S26" i="15"/>
  <c r="R26" i="15"/>
  <c r="Q26" i="15"/>
  <c r="P26" i="15"/>
  <c r="O26" i="15"/>
  <c r="V25" i="15"/>
  <c r="S25" i="15"/>
  <c r="R25" i="15"/>
  <c r="Q25" i="15"/>
  <c r="P25" i="15"/>
  <c r="O25" i="15"/>
  <c r="V24" i="15"/>
  <c r="Q24" i="15"/>
  <c r="P24" i="15"/>
  <c r="O24" i="15"/>
  <c r="S23" i="15"/>
  <c r="R23" i="15"/>
  <c r="Q23" i="15"/>
  <c r="P23" i="15"/>
  <c r="O23" i="15"/>
  <c r="V22" i="15"/>
  <c r="Q22" i="15"/>
  <c r="P22" i="15"/>
  <c r="O22" i="15"/>
  <c r="V21" i="15"/>
  <c r="Q21" i="15"/>
  <c r="P21" i="15"/>
  <c r="O21" i="15"/>
  <c r="V20" i="15"/>
  <c r="Q20" i="15"/>
  <c r="P20" i="15"/>
  <c r="O20" i="15"/>
  <c r="S19" i="15"/>
  <c r="R19" i="15"/>
  <c r="Q19" i="15"/>
  <c r="P19" i="15"/>
  <c r="O19" i="15"/>
  <c r="V18" i="15"/>
  <c r="Q18" i="15"/>
  <c r="P18" i="15"/>
  <c r="O18" i="15"/>
  <c r="V17" i="15"/>
  <c r="S17" i="15"/>
  <c r="R17" i="15"/>
  <c r="Q17" i="15"/>
  <c r="P17" i="15"/>
  <c r="O17" i="15"/>
  <c r="V16" i="15"/>
  <c r="Q16" i="15"/>
  <c r="P16" i="15"/>
  <c r="O16" i="15"/>
  <c r="V15" i="15"/>
  <c r="Q15" i="15"/>
  <c r="P15" i="15"/>
  <c r="O15" i="15"/>
  <c r="S14" i="15"/>
  <c r="R14" i="15"/>
  <c r="Q14" i="15"/>
  <c r="P14" i="15"/>
  <c r="O14" i="15"/>
  <c r="V13" i="15"/>
  <c r="Q13" i="15"/>
  <c r="P13" i="15"/>
  <c r="O13" i="15"/>
  <c r="V12" i="15"/>
  <c r="S12" i="15"/>
  <c r="R12" i="15"/>
  <c r="Q12" i="15"/>
  <c r="P12" i="15"/>
  <c r="O12" i="15"/>
  <c r="V11" i="15"/>
  <c r="Q11" i="15"/>
  <c r="P11" i="15"/>
  <c r="O11" i="15"/>
  <c r="V10" i="15"/>
  <c r="Q10" i="15"/>
  <c r="P10" i="15"/>
  <c r="O10" i="15"/>
  <c r="AL27" i="13"/>
  <c r="AK27" i="13"/>
  <c r="AJ27" i="13"/>
  <c r="AI27" i="13"/>
  <c r="AH27" i="13"/>
  <c r="AL29" i="13"/>
  <c r="AK29" i="13"/>
  <c r="AJ29" i="13"/>
  <c r="AI29" i="13"/>
  <c r="AH29" i="13"/>
  <c r="AL28" i="13"/>
  <c r="AK28" i="13"/>
  <c r="AJ28" i="13"/>
  <c r="AI28" i="13"/>
  <c r="AH28" i="13"/>
  <c r="AO32" i="13"/>
  <c r="AL32" i="13"/>
  <c r="AK32" i="13"/>
  <c r="AJ32" i="13"/>
  <c r="AI32" i="13"/>
  <c r="AH32" i="13"/>
  <c r="AO30" i="13"/>
  <c r="AL30" i="13"/>
  <c r="AK30" i="13"/>
  <c r="AJ30" i="13"/>
  <c r="AI30" i="13"/>
  <c r="AH30" i="13"/>
  <c r="AO31" i="13"/>
  <c r="AL31" i="13"/>
  <c r="AK31" i="13"/>
  <c r="AJ31" i="13"/>
  <c r="AI31" i="13"/>
  <c r="AH31" i="13"/>
  <c r="AO26" i="13"/>
  <c r="AL26" i="13"/>
  <c r="AK26" i="13"/>
  <c r="AJ26" i="13"/>
  <c r="AI26" i="13"/>
  <c r="AH26" i="13"/>
  <c r="AO25" i="13"/>
  <c r="AL25" i="13"/>
  <c r="AK25" i="13"/>
  <c r="AJ25" i="13"/>
  <c r="AI25" i="13"/>
  <c r="AH25" i="13"/>
  <c r="AO24" i="13"/>
  <c r="AI24" i="13"/>
  <c r="AH24" i="13"/>
  <c r="AL23" i="13"/>
  <c r="AK23" i="13"/>
  <c r="AJ23" i="13"/>
  <c r="AI23" i="13"/>
  <c r="AH23" i="13"/>
  <c r="AO22" i="13"/>
  <c r="AL22" i="13"/>
  <c r="AK22" i="13"/>
  <c r="AJ22" i="13"/>
  <c r="AI22" i="13"/>
  <c r="AH22" i="13"/>
  <c r="AO21" i="13"/>
  <c r="AI21" i="13"/>
  <c r="AH21" i="13"/>
  <c r="AO20" i="13"/>
  <c r="AI20" i="13"/>
  <c r="AH20" i="13"/>
  <c r="AL19" i="13"/>
  <c r="AK19" i="13"/>
  <c r="AJ19" i="13"/>
  <c r="AI19" i="13"/>
  <c r="AH19" i="13"/>
  <c r="AO18" i="13"/>
  <c r="AI18" i="13"/>
  <c r="AH18" i="13"/>
  <c r="AO17" i="13"/>
  <c r="AL17" i="13"/>
  <c r="AK17" i="13"/>
  <c r="AJ17" i="13"/>
  <c r="AI17" i="13"/>
  <c r="AH17" i="13"/>
  <c r="AO16" i="13"/>
  <c r="AI16" i="13"/>
  <c r="AH16" i="13"/>
  <c r="AO15" i="13"/>
  <c r="AI15" i="13"/>
  <c r="AH15" i="13"/>
  <c r="AL14" i="13"/>
  <c r="AK14" i="13"/>
  <c r="AJ14" i="13"/>
  <c r="AI14" i="13"/>
  <c r="AH14" i="13"/>
  <c r="AO13" i="13"/>
  <c r="AI13" i="13"/>
  <c r="AH13" i="13"/>
  <c r="AO12" i="13"/>
  <c r="AL12" i="13"/>
  <c r="AK12" i="13"/>
  <c r="AJ12" i="13"/>
  <c r="AI12" i="13"/>
  <c r="AH12" i="13"/>
  <c r="AO11" i="13"/>
  <c r="AL11" i="13"/>
  <c r="AK11" i="13"/>
  <c r="AJ11" i="13"/>
  <c r="AI11" i="13"/>
  <c r="AH11" i="13"/>
  <c r="AO10" i="13"/>
  <c r="AI10" i="13"/>
  <c r="AH10" i="13"/>
  <c r="AL22" i="11"/>
  <c r="Q84" i="12"/>
  <c r="P84" i="12"/>
  <c r="O84" i="12"/>
  <c r="Q83" i="12"/>
  <c r="P83" i="12"/>
  <c r="O83" i="12"/>
  <c r="Q82" i="12"/>
  <c r="P82" i="12"/>
  <c r="O82" i="12"/>
  <c r="Q81" i="12"/>
  <c r="P81" i="12"/>
  <c r="O81" i="12"/>
  <c r="Q80" i="12"/>
  <c r="P80" i="12"/>
  <c r="O80" i="12"/>
  <c r="Q79" i="12"/>
  <c r="P79" i="12"/>
  <c r="O79" i="12"/>
  <c r="Q78" i="12"/>
  <c r="P78" i="12"/>
  <c r="O78" i="12"/>
  <c r="Q77" i="12"/>
  <c r="P77" i="12"/>
  <c r="O77" i="12"/>
  <c r="Q76" i="12"/>
  <c r="P76" i="12"/>
  <c r="Q75" i="12"/>
  <c r="P75" i="12"/>
  <c r="O75" i="12"/>
  <c r="Q74" i="12"/>
  <c r="P74" i="12"/>
  <c r="Q73" i="12"/>
  <c r="P73" i="12"/>
  <c r="O73" i="12"/>
  <c r="Q72" i="12"/>
  <c r="P72" i="12"/>
  <c r="U69" i="12"/>
  <c r="Q69" i="12"/>
  <c r="P69" i="12"/>
  <c r="O69" i="12"/>
  <c r="Q68" i="12"/>
  <c r="P68" i="12"/>
  <c r="O68" i="12"/>
  <c r="Q67" i="12"/>
  <c r="P67" i="12"/>
  <c r="O67" i="12"/>
  <c r="U66" i="12"/>
  <c r="Q66" i="12"/>
  <c r="P66" i="12"/>
  <c r="O66" i="12"/>
  <c r="U65" i="12"/>
  <c r="Q65" i="12"/>
  <c r="P65" i="12"/>
  <c r="O65" i="12"/>
  <c r="U64" i="12"/>
  <c r="Q64" i="12"/>
  <c r="P64" i="12"/>
  <c r="O64" i="12"/>
  <c r="Q63" i="12"/>
  <c r="P63" i="12"/>
  <c r="O63" i="12"/>
  <c r="U60" i="12"/>
  <c r="Q60" i="12"/>
  <c r="P60" i="12"/>
  <c r="O60" i="12"/>
  <c r="U59" i="12"/>
  <c r="Q59" i="12"/>
  <c r="P59" i="12"/>
  <c r="O59" i="12"/>
  <c r="Q58" i="12"/>
  <c r="P58" i="12"/>
  <c r="O58" i="12"/>
  <c r="U57" i="12"/>
  <c r="Q57" i="12"/>
  <c r="P57" i="12"/>
  <c r="O57" i="12"/>
  <c r="U56" i="12"/>
  <c r="Q56" i="12"/>
  <c r="P56" i="12"/>
  <c r="O56" i="12"/>
  <c r="U55" i="12"/>
  <c r="Q55" i="12"/>
  <c r="P55" i="12"/>
  <c r="O55" i="12"/>
  <c r="U54" i="12"/>
  <c r="Q54" i="12"/>
  <c r="P54" i="12"/>
  <c r="O54" i="12"/>
  <c r="U53" i="12"/>
  <c r="Q53" i="12"/>
  <c r="P53" i="12"/>
  <c r="O53" i="12"/>
  <c r="U52" i="12"/>
  <c r="Q52" i="12"/>
  <c r="P52" i="12"/>
  <c r="O52" i="12"/>
  <c r="U51" i="12"/>
  <c r="Q51" i="12"/>
  <c r="P51" i="12"/>
  <c r="O51" i="12"/>
  <c r="U50" i="12"/>
  <c r="Q50" i="12"/>
  <c r="P50" i="12"/>
  <c r="O50" i="12"/>
  <c r="U49" i="12"/>
  <c r="Q49" i="12"/>
  <c r="P49" i="12"/>
  <c r="O49" i="12"/>
  <c r="U48" i="12"/>
  <c r="Q48" i="12"/>
  <c r="P48" i="12"/>
  <c r="O48" i="12"/>
  <c r="U47" i="12"/>
  <c r="Q47" i="12"/>
  <c r="P47" i="12"/>
  <c r="O47" i="12"/>
  <c r="U46" i="12"/>
  <c r="Q46" i="12"/>
  <c r="P46" i="12"/>
  <c r="O46" i="12"/>
  <c r="U45" i="12"/>
  <c r="Q45" i="12"/>
  <c r="P45" i="12"/>
  <c r="O45" i="12"/>
  <c r="U44" i="12"/>
  <c r="Q44" i="12"/>
  <c r="P44" i="12"/>
  <c r="O44" i="12"/>
  <c r="U43" i="12"/>
  <c r="Q43" i="12"/>
  <c r="P43" i="12"/>
  <c r="O43" i="12"/>
  <c r="Q42" i="12"/>
  <c r="P42" i="12"/>
  <c r="Q41" i="12"/>
  <c r="P41" i="12"/>
  <c r="S40" i="12"/>
  <c r="R40" i="12"/>
  <c r="Q40" i="12"/>
  <c r="P40" i="12"/>
  <c r="O40" i="12"/>
  <c r="S39" i="12"/>
  <c r="R39" i="12"/>
  <c r="Q39" i="12"/>
  <c r="P39" i="12"/>
  <c r="O39" i="12"/>
  <c r="Q38" i="12"/>
  <c r="P38" i="12"/>
  <c r="O38" i="12"/>
  <c r="S37" i="12"/>
  <c r="R37" i="12"/>
  <c r="Q37" i="12"/>
  <c r="P37" i="12"/>
  <c r="O37" i="12"/>
  <c r="S36" i="12"/>
  <c r="R36" i="12"/>
  <c r="Q36" i="12"/>
  <c r="P36" i="12"/>
  <c r="O36" i="12"/>
  <c r="S35" i="12"/>
  <c r="R35" i="12"/>
  <c r="Q35" i="12"/>
  <c r="P35" i="12"/>
  <c r="O35" i="12"/>
  <c r="S34" i="12"/>
  <c r="R34" i="12"/>
  <c r="Q34" i="12"/>
  <c r="P34" i="12"/>
  <c r="O34" i="12"/>
  <c r="S33" i="12"/>
  <c r="R33" i="12"/>
  <c r="Q33" i="12"/>
  <c r="P33" i="12"/>
  <c r="O33" i="12"/>
  <c r="S32" i="12"/>
  <c r="R32" i="12"/>
  <c r="Q32" i="12"/>
  <c r="P32" i="12"/>
  <c r="O32" i="12"/>
  <c r="S31" i="12"/>
  <c r="R31" i="12"/>
  <c r="Q31" i="12"/>
  <c r="P31" i="12"/>
  <c r="O31" i="12"/>
  <c r="U30" i="12"/>
  <c r="S30" i="12"/>
  <c r="R30" i="12"/>
  <c r="Q30" i="12"/>
  <c r="P30" i="12"/>
  <c r="O30" i="12"/>
  <c r="Q29" i="12"/>
  <c r="P29" i="12"/>
  <c r="O29" i="12"/>
  <c r="U28" i="12"/>
  <c r="S28" i="12"/>
  <c r="R28" i="12"/>
  <c r="Q28" i="12"/>
  <c r="P28" i="12"/>
  <c r="O28" i="12"/>
  <c r="U27" i="12"/>
  <c r="S27" i="12"/>
  <c r="R27" i="12"/>
  <c r="Q27" i="12"/>
  <c r="P27" i="12"/>
  <c r="O27" i="12"/>
  <c r="U26" i="12"/>
  <c r="S26" i="12"/>
  <c r="R26" i="12"/>
  <c r="Q26" i="12"/>
  <c r="P26" i="12"/>
  <c r="O26" i="12"/>
  <c r="U25" i="12"/>
  <c r="S25" i="12"/>
  <c r="R25" i="12"/>
  <c r="Q25" i="12"/>
  <c r="P25" i="12"/>
  <c r="O25" i="12"/>
  <c r="U24" i="12"/>
  <c r="Q24" i="12"/>
  <c r="P24" i="12"/>
  <c r="O24" i="12"/>
  <c r="S23" i="12"/>
  <c r="R23" i="12"/>
  <c r="Q23" i="12"/>
  <c r="P23" i="12"/>
  <c r="O23" i="12"/>
  <c r="U22" i="12"/>
  <c r="Q22" i="12"/>
  <c r="P22" i="12"/>
  <c r="O22" i="12"/>
  <c r="U21" i="12"/>
  <c r="Q21" i="12"/>
  <c r="P21" i="12"/>
  <c r="O21" i="12"/>
  <c r="U20" i="12"/>
  <c r="Q20" i="12"/>
  <c r="P20" i="12"/>
  <c r="O20" i="12"/>
  <c r="S19" i="12"/>
  <c r="R19" i="12"/>
  <c r="Q19" i="12"/>
  <c r="P19" i="12"/>
  <c r="O19" i="12"/>
  <c r="U18" i="12"/>
  <c r="Q18" i="12"/>
  <c r="P18" i="12"/>
  <c r="O18" i="12"/>
  <c r="U17" i="12"/>
  <c r="S17" i="12"/>
  <c r="R17" i="12"/>
  <c r="Q17" i="12"/>
  <c r="P17" i="12"/>
  <c r="O17" i="12"/>
  <c r="U16" i="12"/>
  <c r="Q16" i="12"/>
  <c r="P16" i="12"/>
  <c r="O16" i="12"/>
  <c r="U15" i="12"/>
  <c r="Q15" i="12"/>
  <c r="P15" i="12"/>
  <c r="O15" i="12"/>
  <c r="S14" i="12"/>
  <c r="R14" i="12"/>
  <c r="Q14" i="12"/>
  <c r="P14" i="12"/>
  <c r="O14" i="12"/>
  <c r="U13" i="12"/>
  <c r="Q13" i="12"/>
  <c r="P13" i="12"/>
  <c r="O13" i="12"/>
  <c r="U12" i="12"/>
  <c r="S12" i="12"/>
  <c r="R12" i="12"/>
  <c r="Q12" i="12"/>
  <c r="P12" i="12"/>
  <c r="O12" i="12"/>
  <c r="U11" i="12"/>
  <c r="Q11" i="12"/>
  <c r="P11" i="12"/>
  <c r="O11" i="12"/>
  <c r="U10" i="12"/>
  <c r="Q10" i="12"/>
  <c r="P10" i="12"/>
  <c r="O10" i="12"/>
  <c r="AO69" i="11"/>
  <c r="AO27" i="11"/>
  <c r="AO28" i="11"/>
  <c r="AO30" i="11"/>
  <c r="AO43" i="11"/>
  <c r="AO44" i="11"/>
  <c r="AO45" i="11"/>
  <c r="AO46" i="11"/>
  <c r="AO47" i="11"/>
  <c r="AO48" i="11"/>
  <c r="AO49" i="11"/>
  <c r="AO50" i="11"/>
  <c r="AO51" i="11"/>
  <c r="AO52" i="11"/>
  <c r="AO53" i="11"/>
  <c r="AO54" i="11"/>
  <c r="AO55" i="11"/>
  <c r="AO56" i="11"/>
  <c r="AO57" i="11"/>
  <c r="AO59" i="11"/>
  <c r="AO60" i="11"/>
  <c r="AO64" i="11"/>
  <c r="AO65" i="11"/>
  <c r="AO66" i="11"/>
  <c r="AO10" i="11"/>
  <c r="AO12" i="11"/>
  <c r="AO13" i="11"/>
  <c r="AO15" i="11"/>
  <c r="AO16" i="11"/>
  <c r="AO17" i="11"/>
  <c r="AO18" i="11"/>
  <c r="AO20" i="11"/>
  <c r="AO21" i="11"/>
  <c r="AO22" i="11"/>
  <c r="AO24" i="11"/>
  <c r="AO25" i="11"/>
  <c r="AO26" i="11"/>
  <c r="AO11" i="11"/>
  <c r="AM40" i="11"/>
  <c r="AM39" i="11"/>
  <c r="AM37" i="11"/>
  <c r="AM36" i="11"/>
  <c r="AM35" i="11"/>
  <c r="AM34" i="11"/>
  <c r="AM33" i="11"/>
  <c r="AM32" i="11"/>
  <c r="AM31" i="11"/>
  <c r="AM30" i="11"/>
  <c r="AM29" i="11"/>
  <c r="AM28" i="11"/>
  <c r="AM27" i="11"/>
  <c r="AM26" i="11"/>
  <c r="AM25" i="11"/>
  <c r="AM23" i="11"/>
  <c r="AM22" i="11"/>
  <c r="AM19" i="11"/>
  <c r="AM17" i="11"/>
  <c r="AM14" i="11"/>
  <c r="AM12" i="11"/>
  <c r="AM11" i="11"/>
  <c r="AL40" i="11"/>
  <c r="AL39" i="11"/>
  <c r="AL37" i="11"/>
  <c r="AL36" i="11"/>
  <c r="AL35" i="11"/>
  <c r="AL34" i="11"/>
  <c r="AL33" i="11"/>
  <c r="AL32" i="11"/>
  <c r="AL31" i="11"/>
  <c r="AL30" i="11"/>
  <c r="AL29" i="11"/>
  <c r="AL28" i="11"/>
  <c r="AL27" i="11"/>
  <c r="AL26" i="11"/>
  <c r="AL25" i="11"/>
  <c r="AL23" i="11"/>
  <c r="AL19" i="11"/>
  <c r="AL17" i="11"/>
  <c r="AL14" i="11"/>
  <c r="AL12" i="11"/>
  <c r="AL11" i="11"/>
  <c r="AK84" i="11"/>
  <c r="AK83" i="11"/>
  <c r="AK82" i="11"/>
  <c r="AK81" i="11"/>
  <c r="AK80" i="11"/>
  <c r="AK79" i="11"/>
  <c r="AK78" i="11"/>
  <c r="AK77" i="11"/>
  <c r="AK76" i="11"/>
  <c r="AK75" i="11"/>
  <c r="AK74" i="11"/>
  <c r="AK73" i="11"/>
  <c r="AK72" i="11"/>
  <c r="AK69" i="11"/>
  <c r="AK68" i="11"/>
  <c r="AK67" i="11"/>
  <c r="AK66" i="11"/>
  <c r="AK65" i="11"/>
  <c r="AK64" i="11"/>
  <c r="AK63" i="11"/>
  <c r="AK60" i="11"/>
  <c r="AK59" i="11"/>
  <c r="AK58" i="11"/>
  <c r="AK57" i="11"/>
  <c r="AK56" i="11"/>
  <c r="AK55" i="11"/>
  <c r="AK54" i="11"/>
  <c r="AK53" i="11"/>
  <c r="AK52" i="11"/>
  <c r="AK51" i="11"/>
  <c r="AK50" i="11"/>
  <c r="AK49" i="11"/>
  <c r="AK48" i="11"/>
  <c r="AK47" i="11"/>
  <c r="AK46" i="11"/>
  <c r="AK45" i="11"/>
  <c r="AK44" i="11"/>
  <c r="AK43" i="11"/>
  <c r="AK42" i="11"/>
  <c r="AK41" i="11"/>
  <c r="AK40" i="11"/>
  <c r="AK39" i="11"/>
  <c r="AK38" i="11"/>
  <c r="AK37" i="11"/>
  <c r="AK36" i="11"/>
  <c r="AK35" i="11"/>
  <c r="AK34" i="11"/>
  <c r="AK33" i="11"/>
  <c r="AK32" i="11"/>
  <c r="AK31" i="11"/>
  <c r="AK30" i="11"/>
  <c r="AK29" i="11"/>
  <c r="AK28" i="11"/>
  <c r="AK27" i="11"/>
  <c r="AK26" i="11"/>
  <c r="AK25" i="11"/>
  <c r="AK24" i="11"/>
  <c r="AK23" i="11"/>
  <c r="AK22" i="11"/>
  <c r="AK21" i="11"/>
  <c r="AK20" i="11"/>
  <c r="AK19" i="11"/>
  <c r="AK18" i="11"/>
  <c r="AK17" i="11"/>
  <c r="AK16" i="11"/>
  <c r="AK15" i="11"/>
  <c r="AK14" i="11"/>
  <c r="AK13" i="11"/>
  <c r="AK12" i="11"/>
  <c r="AK11" i="11"/>
  <c r="AK10" i="11"/>
  <c r="AJ84" i="11"/>
  <c r="AJ83" i="11"/>
  <c r="AJ82" i="11"/>
  <c r="AJ81" i="11"/>
  <c r="AJ80" i="11"/>
  <c r="AJ79" i="11"/>
  <c r="AJ78" i="11"/>
  <c r="AJ77" i="11"/>
  <c r="AJ76" i="11"/>
  <c r="AJ75" i="11"/>
  <c r="AJ74" i="11"/>
  <c r="AJ73" i="11"/>
  <c r="AJ72" i="11"/>
  <c r="AJ69" i="11"/>
  <c r="AJ68" i="11"/>
  <c r="AJ67" i="11"/>
  <c r="AJ66" i="11"/>
  <c r="AJ65" i="11"/>
  <c r="AJ64" i="11"/>
  <c r="AJ63" i="11"/>
  <c r="AJ60" i="11"/>
  <c r="AJ59" i="11"/>
  <c r="AJ58" i="11"/>
  <c r="AJ57" i="11"/>
  <c r="AJ56" i="11"/>
  <c r="AJ55" i="11"/>
  <c r="AJ54" i="11"/>
  <c r="AJ53" i="11"/>
  <c r="AJ52" i="11"/>
  <c r="AJ51" i="11"/>
  <c r="AJ50" i="11"/>
  <c r="AJ49" i="11"/>
  <c r="AJ48" i="11"/>
  <c r="AJ47" i="11"/>
  <c r="AJ46" i="11"/>
  <c r="AJ45" i="11"/>
  <c r="AJ44" i="11"/>
  <c r="AJ37" i="11"/>
  <c r="AJ43" i="11"/>
  <c r="AJ42" i="11"/>
  <c r="AJ41" i="11"/>
  <c r="AJ40" i="11"/>
  <c r="AJ39" i="11"/>
  <c r="AJ38" i="11"/>
  <c r="AJ36" i="11"/>
  <c r="AJ35" i="11"/>
  <c r="AJ34" i="11"/>
  <c r="AJ33" i="11"/>
  <c r="AJ32" i="11"/>
  <c r="AJ31" i="11"/>
  <c r="AJ30" i="11"/>
  <c r="AJ29" i="11"/>
  <c r="AJ28" i="11"/>
  <c r="AJ27" i="11"/>
  <c r="AJ26" i="11"/>
  <c r="AJ25" i="11"/>
  <c r="AJ24" i="11"/>
  <c r="AJ23" i="11"/>
  <c r="AJ22" i="11"/>
  <c r="AJ21" i="11"/>
  <c r="AJ20" i="11"/>
  <c r="AJ19" i="11"/>
  <c r="AJ18" i="11"/>
  <c r="AJ17" i="11"/>
  <c r="AJ16" i="11"/>
  <c r="AJ15" i="11"/>
  <c r="AJ14" i="11"/>
  <c r="AJ13" i="11"/>
  <c r="AJ12" i="11"/>
  <c r="AJ11" i="11"/>
  <c r="AI73" i="11"/>
  <c r="AI84" i="11"/>
  <c r="AI83" i="11"/>
  <c r="AI82" i="11"/>
  <c r="AI81" i="11"/>
  <c r="AI80" i="11"/>
  <c r="AI79" i="11"/>
  <c r="AI78" i="11"/>
  <c r="AI77" i="11"/>
  <c r="AI75" i="11"/>
  <c r="AI69" i="11"/>
  <c r="AI68" i="11"/>
  <c r="AI67" i="11"/>
  <c r="AI66" i="11"/>
  <c r="AI65" i="11"/>
  <c r="AI64" i="11"/>
  <c r="AI63" i="11"/>
  <c r="AI60" i="11"/>
  <c r="AI59" i="11"/>
  <c r="AI58" i="11"/>
  <c r="AI57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0" i="11"/>
  <c r="AI39" i="11"/>
  <c r="AI38" i="11"/>
  <c r="AI37" i="11"/>
  <c r="AI36" i="11"/>
  <c r="AI35" i="11"/>
  <c r="AI34" i="11"/>
  <c r="AI33" i="11"/>
  <c r="AI32" i="11"/>
  <c r="AI31" i="11"/>
  <c r="AI30" i="11"/>
  <c r="AI29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J10" i="11"/>
  <c r="AI10" i="11"/>
  <c r="BT11" i="18"/>
  <c r="BV17" i="18"/>
  <c r="BT18" i="18"/>
  <c r="BU12" i="18"/>
  <c r="BU18" i="18"/>
  <c r="BT19" i="18"/>
  <c r="BT15" i="18"/>
  <c r="BU15" i="18"/>
  <c r="BT20" i="18"/>
  <c r="BT10" i="18"/>
  <c r="BU10" i="18"/>
  <c r="BT16" i="18"/>
  <c r="BU20" i="18"/>
  <c r="BT17" i="18"/>
  <c r="BA14" i="6"/>
  <c r="BA15" i="6"/>
  <c r="BA16" i="6"/>
  <c r="BA17" i="6"/>
  <c r="BA18" i="6"/>
  <c r="BA19" i="6"/>
  <c r="BA20" i="6"/>
  <c r="BA21" i="6"/>
  <c r="BA22" i="6"/>
  <c r="BA23" i="6"/>
  <c r="BA24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9" i="6"/>
  <c r="BA40" i="6"/>
  <c r="BA41" i="6"/>
  <c r="BA42" i="6"/>
  <c r="BA43" i="6"/>
  <c r="BA44" i="6"/>
  <c r="BA45" i="6"/>
  <c r="BA46" i="6"/>
  <c r="BA47" i="6"/>
  <c r="BA48" i="6"/>
  <c r="BA49" i="6"/>
  <c r="BA50" i="6"/>
  <c r="BA51" i="6"/>
  <c r="BA52" i="6"/>
  <c r="BA53" i="6"/>
  <c r="BA54" i="6"/>
  <c r="BA55" i="6"/>
  <c r="BA56" i="6"/>
  <c r="BA57" i="6"/>
  <c r="BA58" i="6"/>
  <c r="BA59" i="6"/>
  <c r="BA60" i="6"/>
  <c r="BA61" i="6"/>
  <c r="BA62" i="6"/>
  <c r="BA63" i="6"/>
  <c r="BA64" i="6"/>
  <c r="BA65" i="6"/>
  <c r="BA66" i="6"/>
  <c r="BA67" i="6"/>
  <c r="BA68" i="6"/>
  <c r="BA69" i="6"/>
  <c r="BA70" i="6"/>
  <c r="BA71" i="6"/>
  <c r="BA72" i="6"/>
  <c r="BA73" i="6"/>
  <c r="BA74" i="6"/>
  <c r="BA75" i="6"/>
  <c r="BA76" i="6"/>
  <c r="BA77" i="6"/>
  <c r="BA78" i="6"/>
  <c r="BA79" i="6"/>
  <c r="BA80" i="6"/>
  <c r="BA81" i="6"/>
  <c r="BA82" i="6"/>
  <c r="BA83" i="6"/>
  <c r="BA84" i="6"/>
  <c r="BA85" i="6"/>
  <c r="BA86" i="6"/>
  <c r="BA87" i="6"/>
  <c r="BA88" i="6"/>
  <c r="BA89" i="6"/>
  <c r="BA90" i="6"/>
  <c r="BA91" i="6"/>
  <c r="BA92" i="6"/>
  <c r="BA93" i="6"/>
  <c r="BA13" i="6"/>
  <c r="BB14" i="6"/>
  <c r="BB15" i="6"/>
  <c r="BB16" i="6"/>
  <c r="BB17" i="6"/>
  <c r="BB18" i="6"/>
  <c r="BB19" i="6"/>
  <c r="BB20" i="6"/>
  <c r="BB21" i="6"/>
  <c r="BB22" i="6"/>
  <c r="BB23" i="6"/>
  <c r="BB24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9" i="6"/>
  <c r="BB40" i="6"/>
  <c r="BB41" i="6"/>
  <c r="BB42" i="6"/>
  <c r="BB43" i="6"/>
  <c r="BB44" i="6"/>
  <c r="BB45" i="6"/>
  <c r="BB46" i="6"/>
  <c r="BB47" i="6"/>
  <c r="BB48" i="6"/>
  <c r="BB49" i="6"/>
  <c r="BB13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43" i="6"/>
  <c r="AM44" i="6"/>
  <c r="AM45" i="6"/>
  <c r="AM46" i="6"/>
  <c r="AM47" i="6"/>
  <c r="AM48" i="6"/>
  <c r="AM49" i="6"/>
  <c r="AM50" i="6"/>
  <c r="AM51" i="6"/>
  <c r="AM52" i="6"/>
  <c r="AM53" i="6"/>
  <c r="AM54" i="6"/>
  <c r="AM55" i="6"/>
  <c r="AM56" i="6"/>
  <c r="AM57" i="6"/>
  <c r="AM58" i="6"/>
  <c r="AM59" i="6"/>
  <c r="AM60" i="6"/>
  <c r="AM61" i="6"/>
  <c r="AM62" i="6"/>
  <c r="AM63" i="6"/>
  <c r="AM64" i="6"/>
  <c r="AM65" i="6"/>
  <c r="AM66" i="6"/>
  <c r="AM67" i="6"/>
  <c r="AM68" i="6"/>
  <c r="AM69" i="6"/>
  <c r="AM70" i="6"/>
  <c r="AM71" i="6"/>
  <c r="AM72" i="6"/>
  <c r="AM73" i="6"/>
  <c r="AM74" i="6"/>
  <c r="AM75" i="6"/>
  <c r="AM76" i="6"/>
  <c r="AM77" i="6"/>
  <c r="AM78" i="6"/>
  <c r="AM79" i="6"/>
  <c r="AM80" i="6"/>
  <c r="AM81" i="6"/>
  <c r="AM82" i="6"/>
  <c r="AM83" i="6"/>
  <c r="AM84" i="6"/>
  <c r="AM85" i="6"/>
  <c r="AM86" i="6"/>
  <c r="AM87" i="6"/>
  <c r="AM88" i="6"/>
  <c r="AM89" i="6"/>
  <c r="AM90" i="6"/>
  <c r="AM91" i="6"/>
  <c r="AM92" i="6"/>
  <c r="AM93" i="6"/>
  <c r="AM14" i="6"/>
  <c r="AM15" i="6"/>
  <c r="AM13" i="6"/>
  <c r="AN14" i="6"/>
  <c r="AN15" i="6"/>
  <c r="AN16" i="6"/>
  <c r="AN17" i="6"/>
  <c r="AN18" i="6"/>
  <c r="AN19" i="6"/>
  <c r="AN20" i="6"/>
  <c r="AN21" i="6"/>
  <c r="AN22" i="6"/>
  <c r="AN23" i="6"/>
  <c r="AN24" i="6"/>
  <c r="AN25" i="6"/>
  <c r="AN26" i="6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43" i="6"/>
  <c r="AN44" i="6"/>
  <c r="AN45" i="6"/>
  <c r="AN46" i="6"/>
  <c r="AN47" i="6"/>
  <c r="AN48" i="6"/>
  <c r="AN49" i="6"/>
  <c r="AN50" i="6"/>
  <c r="AN51" i="6"/>
  <c r="AN52" i="6"/>
  <c r="AN53" i="6"/>
  <c r="AN54" i="6"/>
  <c r="AN55" i="6"/>
  <c r="AN56" i="6"/>
  <c r="AN57" i="6"/>
  <c r="AN58" i="6"/>
  <c r="AN59" i="6"/>
  <c r="AN60" i="6"/>
  <c r="AN61" i="6"/>
  <c r="AN62" i="6"/>
  <c r="AN63" i="6"/>
  <c r="AN64" i="6"/>
  <c r="AN65" i="6"/>
  <c r="AN66" i="6"/>
  <c r="AN67" i="6"/>
  <c r="AN68" i="6"/>
  <c r="AN69" i="6"/>
  <c r="AN70" i="6"/>
  <c r="AN71" i="6"/>
  <c r="AN72" i="6"/>
  <c r="AN73" i="6"/>
  <c r="AN74" i="6"/>
  <c r="AN75" i="6"/>
  <c r="AN76" i="6"/>
  <c r="AN77" i="6"/>
  <c r="AN78" i="6"/>
  <c r="AN79" i="6"/>
  <c r="AN80" i="6"/>
  <c r="AN81" i="6"/>
  <c r="AN82" i="6"/>
  <c r="AN83" i="6"/>
  <c r="AN84" i="6"/>
  <c r="AN85" i="6"/>
  <c r="AN86" i="6"/>
  <c r="AN87" i="6"/>
  <c r="AN88" i="6"/>
  <c r="AN89" i="6"/>
  <c r="AN90" i="6"/>
  <c r="AN91" i="6"/>
  <c r="AN92" i="6"/>
  <c r="AN93" i="6"/>
  <c r="AN13" i="6"/>
</calcChain>
</file>

<file path=xl/sharedStrings.xml><?xml version="1.0" encoding="utf-8"?>
<sst xmlns="http://schemas.openxmlformats.org/spreadsheetml/2006/main" count="4223" uniqueCount="225">
  <si>
    <t/>
  </si>
  <si>
    <t>LOD</t>
  </si>
  <si>
    <t>Units</t>
  </si>
  <si>
    <t>Method</t>
  </si>
  <si>
    <t>Test</t>
  </si>
  <si>
    <t>Batch Number</t>
  </si>
  <si>
    <t>Contact</t>
  </si>
  <si>
    <t>Location:</t>
  </si>
  <si>
    <t>Sample Received Date</t>
  </si>
  <si>
    <t>Client ref:</t>
  </si>
  <si>
    <t>Sampled Date</t>
  </si>
  <si>
    <t>Client:</t>
  </si>
  <si>
    <t>Sample Type</t>
  </si>
  <si>
    <t>Depth</t>
  </si>
  <si>
    <t>Sample ID</t>
  </si>
  <si>
    <t>Report:</t>
  </si>
  <si>
    <t>Element Materials Technology</t>
  </si>
  <si>
    <t>EMT Job No:</t>
  </si>
  <si>
    <t>EMT Sample No</t>
  </si>
  <si>
    <t>Liquid</t>
  </si>
  <si>
    <t>SLR Consulting Ltd</t>
  </si>
  <si>
    <t>Busta Triangle</t>
  </si>
  <si>
    <t>Stephen Muggeridge</t>
  </si>
  <si>
    <t>SW1</t>
  </si>
  <si>
    <t>Surface Water</t>
  </si>
  <si>
    <t>1-2</t>
  </si>
  <si>
    <r>
      <t>Dissolved Antimony</t>
    </r>
    <r>
      <rPr>
        <b/>
        <vertAlign val="superscript"/>
        <sz val="8"/>
        <color theme="1"/>
        <rFont val="Arial"/>
        <family val="2"/>
      </rPr>
      <t xml:space="preserve"> #</t>
    </r>
  </si>
  <si>
    <t>TM30/PM14</t>
  </si>
  <si>
    <t>mg/l</t>
  </si>
  <si>
    <t>&lt;0.002</t>
  </si>
  <si>
    <r>
      <t>Dissolved Arsenic</t>
    </r>
    <r>
      <rPr>
        <b/>
        <vertAlign val="superscript"/>
        <sz val="8"/>
        <color theme="1"/>
        <rFont val="Arial"/>
        <family val="2"/>
      </rPr>
      <t xml:space="preserve"> #</t>
    </r>
  </si>
  <si>
    <t>&lt;0.0025</t>
  </si>
  <si>
    <r>
      <t>Dissolved Barium</t>
    </r>
    <r>
      <rPr>
        <b/>
        <vertAlign val="superscript"/>
        <sz val="8"/>
        <color theme="1"/>
        <rFont val="Arial"/>
        <family val="2"/>
      </rPr>
      <t xml:space="preserve"> #</t>
    </r>
  </si>
  <si>
    <t>&lt;0.003</t>
  </si>
  <si>
    <r>
      <t>Dissolved Cadmium</t>
    </r>
    <r>
      <rPr>
        <b/>
        <vertAlign val="superscript"/>
        <sz val="8"/>
        <color theme="1"/>
        <rFont val="Arial"/>
        <family val="2"/>
      </rPr>
      <t xml:space="preserve"> #</t>
    </r>
  </si>
  <si>
    <t>&lt;0.0005</t>
  </si>
  <si>
    <r>
      <t>Total Dissolved Chromium</t>
    </r>
    <r>
      <rPr>
        <b/>
        <vertAlign val="superscript"/>
        <sz val="8"/>
        <color theme="1"/>
        <rFont val="Arial"/>
        <family val="2"/>
      </rPr>
      <t xml:space="preserve"> #</t>
    </r>
  </si>
  <si>
    <t>&lt;0.0015</t>
  </si>
  <si>
    <r>
      <t>Dissolved Copper</t>
    </r>
    <r>
      <rPr>
        <b/>
        <vertAlign val="superscript"/>
        <sz val="8"/>
        <color theme="1"/>
        <rFont val="Arial"/>
        <family val="2"/>
      </rPr>
      <t xml:space="preserve"> #</t>
    </r>
  </si>
  <si>
    <t>&lt;0.007</t>
  </si>
  <si>
    <r>
      <t>Total Dissolved Iron</t>
    </r>
    <r>
      <rPr>
        <b/>
        <vertAlign val="superscript"/>
        <sz val="8"/>
        <color theme="1"/>
        <rFont val="Arial"/>
        <family val="2"/>
      </rPr>
      <t xml:space="preserve"> #</t>
    </r>
  </si>
  <si>
    <t>&lt;0.02</t>
  </si>
  <si>
    <r>
      <t>Dissolved Lead</t>
    </r>
    <r>
      <rPr>
        <b/>
        <vertAlign val="superscript"/>
        <sz val="8"/>
        <color theme="1"/>
        <rFont val="Arial"/>
        <family val="2"/>
      </rPr>
      <t xml:space="preserve"> #</t>
    </r>
  </si>
  <si>
    <t>&lt;0.005</t>
  </si>
  <si>
    <r>
      <t>Dissolved Mercury</t>
    </r>
    <r>
      <rPr>
        <b/>
        <vertAlign val="superscript"/>
        <sz val="8"/>
        <color theme="1"/>
        <rFont val="Arial"/>
        <family val="2"/>
      </rPr>
      <t xml:space="preserve"> #</t>
    </r>
  </si>
  <si>
    <t>&lt;0.001</t>
  </si>
  <si>
    <r>
      <t>Dissolved Molybdenum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</si>
  <si>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Dissolved Nickel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</si>
  <si>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Dissolved Selenium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</si>
  <si>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Dissolved Vanadium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</si>
  <si>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Dissolved Zinc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</si>
  <si>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Total Suspended Solids</t>
    </r>
    <r>
      <rPr>
        <b/>
        <vertAlign val="superscript"/>
        <sz val="8"/>
        <color theme="1"/>
        <rFont val="Arial"/>
        <family val="2"/>
      </rPr>
      <t xml:space="preserve"> #</t>
    </r>
  </si>
  <si>
    <t>TM37/PM0</t>
  </si>
  <si>
    <t>&lt;10</t>
  </si>
  <si>
    <t>BH01</t>
  </si>
  <si>
    <t>5.22</t>
  </si>
  <si>
    <t>24/1632</t>
  </si>
  <si>
    <t>Ground Water</t>
  </si>
  <si>
    <t>422.064740.00004</t>
  </si>
  <si>
    <t>1-4</t>
  </si>
  <si>
    <r>
      <t>Dissolved Calcium</t>
    </r>
    <r>
      <rPr>
        <b/>
        <vertAlign val="superscript"/>
        <sz val="8"/>
        <color theme="1"/>
        <rFont val="Arial"/>
        <family val="2"/>
      </rPr>
      <t xml:space="preserve"> #</t>
    </r>
  </si>
  <si>
    <t>&lt;0.2</t>
  </si>
  <si>
    <r>
      <t>Dissolved Magnesium</t>
    </r>
    <r>
      <rPr>
        <b/>
        <vertAlign val="superscript"/>
        <sz val="8"/>
        <color theme="1"/>
        <rFont val="Arial"/>
        <family val="2"/>
      </rPr>
      <t xml:space="preserve"> #</t>
    </r>
  </si>
  <si>
    <t>&lt;0.1</t>
  </si>
  <si>
    <r>
      <t>Dissolved Potassium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</si>
  <si>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Sulphate as SO4</t>
    </r>
    <r>
      <rPr>
        <b/>
        <vertAlign val="superscript"/>
        <sz val="8"/>
        <color theme="1"/>
        <rFont val="Arial"/>
        <family val="2"/>
      </rPr>
      <t xml:space="preserve"> #</t>
    </r>
  </si>
  <si>
    <t>TM38/PM0</t>
  </si>
  <si>
    <t>&lt;0.5</t>
  </si>
  <si>
    <r>
      <t>Chloride</t>
    </r>
    <r>
      <rPr>
        <b/>
        <vertAlign val="superscript"/>
        <sz val="8"/>
        <color theme="1"/>
        <rFont val="Arial"/>
        <family val="2"/>
      </rPr>
      <t xml:space="preserve"> #</t>
    </r>
  </si>
  <si>
    <t>&lt;0.3</t>
  </si>
  <si>
    <r>
      <t>Total Oxidised Nitrogen as N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</si>
  <si>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Ammoniacal Nitrogen as N</t>
    </r>
    <r>
      <rPr>
        <b/>
        <vertAlign val="superscript"/>
        <sz val="8"/>
        <color theme="1"/>
        <rFont val="Arial"/>
        <family val="2"/>
      </rPr>
      <t xml:space="preserve"> #</t>
    </r>
  </si>
  <si>
    <t>&lt;0.03</t>
  </si>
  <si>
    <r>
      <t>Total Alkalinity as CaCO3</t>
    </r>
    <r>
      <rPr>
        <b/>
        <vertAlign val="superscript"/>
        <sz val="8"/>
        <color theme="1"/>
        <rFont val="Arial"/>
        <family val="2"/>
      </rPr>
      <t xml:space="preserve"> #</t>
    </r>
  </si>
  <si>
    <t>TM75/PM0</t>
  </si>
  <si>
    <t>&lt;1</t>
  </si>
  <si>
    <t>Dissolved Oxygen</t>
  </si>
  <si>
    <t>TM58/PM0</t>
  </si>
  <si>
    <r>
      <t>Electrical Conductivity @25C</t>
    </r>
    <r>
      <rPr>
        <b/>
        <vertAlign val="superscript"/>
        <sz val="8"/>
        <color theme="1"/>
        <rFont val="Arial"/>
        <family val="2"/>
      </rPr>
      <t xml:space="preserve"> #</t>
    </r>
  </si>
  <si>
    <t>TM76/PM0</t>
  </si>
  <si>
    <t>uS/cm</t>
  </si>
  <si>
    <t>&lt;2</t>
  </si>
  <si>
    <r>
      <t>pH</t>
    </r>
    <r>
      <rPr>
        <b/>
        <vertAlign val="superscript"/>
        <sz val="8"/>
        <color theme="1"/>
        <rFont val="Arial"/>
        <family val="2"/>
      </rPr>
      <t xml:space="preserve"> #</t>
    </r>
  </si>
  <si>
    <t>TM73/PM0</t>
  </si>
  <si>
    <t>pH units</t>
  </si>
  <si>
    <t>&lt;0.01</t>
  </si>
  <si>
    <r>
      <t>Total Organic Carbon</t>
    </r>
    <r>
      <rPr>
        <b/>
        <vertAlign val="superscript"/>
        <sz val="8"/>
        <color theme="1"/>
        <rFont val="Arial"/>
        <family val="2"/>
      </rPr>
      <t xml:space="preserve"> #</t>
    </r>
  </si>
  <si>
    <t>TM60/PM0</t>
  </si>
  <si>
    <r>
      <t>Total Dissolved Solids</t>
    </r>
    <r>
      <rPr>
        <b/>
        <vertAlign val="superscript"/>
        <sz val="8"/>
        <color theme="1"/>
        <rFont val="Arial"/>
        <family val="2"/>
      </rPr>
      <t xml:space="preserve"> #</t>
    </r>
  </si>
  <si>
    <t>TM20/PM0</t>
  </si>
  <si>
    <t>&lt;35</t>
  </si>
  <si>
    <t>Fluoride</t>
  </si>
  <si>
    <t>TM173/PM0</t>
  </si>
  <si>
    <t>NDP</t>
  </si>
  <si>
    <r>
      <t>COD (Settled)</t>
    </r>
    <r>
      <rPr>
        <b/>
        <vertAlign val="superscript"/>
        <sz val="8"/>
        <color theme="1"/>
        <rFont val="Arial"/>
        <family val="2"/>
      </rPr>
      <t xml:space="preserve"> #</t>
    </r>
  </si>
  <si>
    <t>TM57/PM0</t>
  </si>
  <si>
    <t>&lt;7</t>
  </si>
  <si>
    <t>Non-Ionic Surfactants Spectro</t>
  </si>
  <si>
    <t>TM183/PM0</t>
  </si>
  <si>
    <t>BH02</t>
  </si>
  <si>
    <t>6.71</t>
  </si>
  <si>
    <t>5-8</t>
  </si>
  <si>
    <t>BH03</t>
  </si>
  <si>
    <t>6.68</t>
  </si>
  <si>
    <t>9-12</t>
  </si>
  <si>
    <t>5.00</t>
  </si>
  <si>
    <t>6.44</t>
  </si>
  <si>
    <t>6.49</t>
  </si>
  <si>
    <t>BH1</t>
  </si>
  <si>
    <t>4.76</t>
  </si>
  <si>
    <t>BH2</t>
  </si>
  <si>
    <t>6.42</t>
  </si>
  <si>
    <t>BH3</t>
  </si>
  <si>
    <t>13-16</t>
  </si>
  <si>
    <t>4.71</t>
  </si>
  <si>
    <t>6.17</t>
  </si>
  <si>
    <t>6.16</t>
  </si>
  <si>
    <t>Min</t>
  </si>
  <si>
    <t>Max</t>
  </si>
  <si>
    <t>5.26</t>
  </si>
  <si>
    <t>6.06</t>
  </si>
  <si>
    <t>6.10</t>
  </si>
  <si>
    <t>28-36</t>
  </si>
  <si>
    <t>PAH MS</t>
  </si>
  <si>
    <r>
      <t>Naphthalene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</si>
  <si>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Acenaphthylene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</si>
  <si>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Acenaphthene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</si>
  <si>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Fluorene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</si>
  <si>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Phenanthrene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</si>
  <si>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Anthracene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</si>
  <si>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Fluoranthene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</si>
  <si>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Pyrene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</si>
  <si>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Benzo(a)anthracene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</si>
  <si>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Chrysene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</si>
  <si>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Benzo(bk)fluoranthene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</si>
  <si>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Benzo(a)pyrene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</si>
  <si>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Indeno(123cd)pyrene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</si>
  <si>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Dibenzo(ah)anthracene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</si>
  <si>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Benzo(ghi)perylene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</si>
  <si>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PAH 16 Total</t>
    </r>
    <r>
      <rPr>
        <b/>
        <vertAlign val="superscript"/>
        <sz val="8"/>
        <color theme="1"/>
        <rFont val="Arial"/>
        <family val="2"/>
      </rPr>
      <t xml:space="preserve"> #</t>
    </r>
  </si>
  <si>
    <t>Benzo(b)fluoranthene</t>
  </si>
  <si>
    <t>Benzo(k)fluoranthene</t>
  </si>
  <si>
    <t>PAH Surrogate % Recovery</t>
  </si>
  <si>
    <r>
      <t>Methyl Tertiary Butyl Ether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</si>
  <si>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Benzene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</si>
  <si>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Toluene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</si>
  <si>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Ethylbenzene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</si>
  <si>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m/p-Xylene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</si>
  <si>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o-Xylene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</si>
  <si>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Total Xylenes</t>
    </r>
    <r>
      <rPr>
        <b/>
        <vertAlign val="superscript"/>
        <sz val="8"/>
        <color theme="1"/>
        <rFont val="Arial"/>
        <family val="2"/>
      </rPr>
      <t xml:space="preserve"> #</t>
    </r>
  </si>
  <si>
    <t>Surrogate Recovery Toluene D8</t>
  </si>
  <si>
    <t>Surrogate Recovery 4-Bromofluorobenzene</t>
  </si>
  <si>
    <r>
      <t>Phenol</t>
    </r>
    <r>
      <rPr>
        <b/>
        <vertAlign val="superscript"/>
        <sz val="8"/>
        <color theme="1"/>
        <rFont val="Arial"/>
        <family val="2"/>
      </rPr>
      <t xml:space="preserve"> #</t>
    </r>
  </si>
  <si>
    <t>&lt;0.0001</t>
  </si>
  <si>
    <t>&lt;0.000008</t>
  </si>
  <si>
    <t>&lt;0.000173</t>
  </si>
  <si>
    <t>&lt;0.000005</t>
  </si>
  <si>
    <t>Mineral Oil (C10-C40)</t>
  </si>
  <si>
    <r>
      <t>PCB 28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</si>
  <si>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PCB 52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</si>
  <si>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PCB 101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</si>
  <si>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PCB 118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</si>
  <si>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PCB 138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</si>
  <si>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PCB 153</t>
    </r>
    <r>
      <rPr>
        <b/>
        <vertAlign val="superscript"/>
        <sz val="8"/>
        <color theme="1"/>
        <rFont val="Arial"/>
        <family val="2"/>
      </rPr>
      <t xml:space="preserve"> #</t>
    </r>
  </si>
  <si>
    <r>
      <t>PCB 180</t>
    </r>
    <r>
      <rPr>
        <b/>
        <vertAlign val="superscript"/>
        <sz val="8"/>
        <color theme="1"/>
        <rFont val="Arial"/>
        <family val="2"/>
      </rPr>
      <t xml:space="preserve"> #</t>
    </r>
  </si>
  <si>
    <t>Total 7 PCBs</t>
  </si>
  <si>
    <t>&lt;0.0140</t>
  </si>
  <si>
    <t>&lt;0.0020</t>
  </si>
  <si>
    <t>4.85</t>
  </si>
  <si>
    <t>1-9</t>
  </si>
  <si>
    <t>&lt;0.0007</t>
  </si>
  <si>
    <t>10-18</t>
  </si>
  <si>
    <t>6.00</t>
  </si>
  <si>
    <t>19-27</t>
  </si>
  <si>
    <t>6.05</t>
  </si>
  <si>
    <t>5.06</t>
  </si>
  <si>
    <t>6.08</t>
  </si>
  <si>
    <t>6.21</t>
  </si>
  <si>
    <t>6.22</t>
  </si>
  <si>
    <t>6.27</t>
  </si>
  <si>
    <t>12-15</t>
  </si>
  <si>
    <t>8-11</t>
  </si>
  <si>
    <t>6.52</t>
  </si>
  <si>
    <t>4-7</t>
  </si>
  <si>
    <t>6.35</t>
  </si>
  <si>
    <t>1-3</t>
  </si>
  <si>
    <t>5.92</t>
  </si>
  <si>
    <t>5.25</t>
  </si>
  <si>
    <t>6.48</t>
  </si>
  <si>
    <t>No. &lt;LOD</t>
  </si>
  <si>
    <t>EQS</t>
  </si>
  <si>
    <t>TSV</t>
  </si>
  <si>
    <t>MEAN</t>
  </si>
  <si>
    <t>MRV</t>
  </si>
  <si>
    <t>Sample Count</t>
  </si>
  <si>
    <t>Stats</t>
  </si>
  <si>
    <t>Count Above LoD</t>
  </si>
  <si>
    <t>Average</t>
  </si>
  <si>
    <t>Exceedances?</t>
  </si>
  <si>
    <t>TSV Source</t>
  </si>
  <si>
    <t>DWS</t>
  </si>
  <si>
    <t>Note - EQS = 10.9ug/l +Thames background (2)</t>
  </si>
  <si>
    <t>No. Above LoD?</t>
  </si>
  <si>
    <t>LoD</t>
  </si>
  <si>
    <t>min</t>
  </si>
  <si>
    <t>av</t>
  </si>
  <si>
    <t>max</t>
  </si>
  <si>
    <t>Cells below detect LOD, then halve if at LOD</t>
  </si>
  <si>
    <t>Strings for ConSim</t>
  </si>
  <si>
    <t>LOGTRIANGULAR(0.015,0.0583,0.16)</t>
  </si>
  <si>
    <t>LOGTRIANGULAR(0.005,0.0087,0.013)</t>
  </si>
  <si>
    <t>LOGTRIANGULAR(0.25,59.783,160)</t>
  </si>
  <si>
    <t>LOGTRIANGULAR(0.007,0.0239,0.057)</t>
  </si>
  <si>
    <t>LOGTRIANGULAR(9.9,20.5,35)</t>
  </si>
  <si>
    <t>LOGTRIANGULAR(0.00125,0.0014,0.0028)</t>
  </si>
  <si>
    <t>SD</t>
  </si>
  <si>
    <t>Av + x3 SD</t>
  </si>
  <si>
    <t>Set at midpoint of LOD and EQS</t>
  </si>
  <si>
    <t>Other</t>
  </si>
  <si>
    <t>Notes</t>
  </si>
  <si>
    <t>Set at 50% of EQS</t>
  </si>
  <si>
    <t>Set at MRV</t>
  </si>
  <si>
    <t>mg/L</t>
  </si>
  <si>
    <t>ug/L</t>
  </si>
  <si>
    <t>mg/L sci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</si>
</sst>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d/mm/yyyy;@"/>
    <numFmt numFmtId="165" formatCode="0.000"/>
    <numFmt numFmtId="166" formatCode="0.0000"/>
    <numFmt numFmtId="167" formatCode="0.000000"/>
    <numFmt numFmtId="168" formatCode="0.00000000"/>
    <numFmt numFmtId="169" formatCode="0.000000000"/>
    <numFmt numFmtId="170" formatCode="0.0"/>
    <numFmt numFmtId="171" formatCode="0.000E+00"/>
  </numFmts>
  <fonts count="1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rgb="FF0095C8"/>
      <name val="Arial"/>
      <family val="2"/>
    </font>
    <font>
      <b/>
      <vertAlign val="superscript"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color rgb="FFFF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B0C0C"/>
      <name val="Arial"/>
      <family val="2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B1B4B6"/>
      </bottom>
      <diagonal/>
    </border>
  </borders>
  <cellStyleXfs count="7">
    <xf numFmtId="0" fontId="0" fillId="0" borderId="0"/>
    <xf numFmtId="0" fontId="4" fillId="2" borderId="0"/>
    <xf numFmtId="0" fontId="6" fillId="0" borderId="0"/>
    <xf numFmtId="0" fontId="4" fillId="2" borderId="0"/>
    <xf numFmtId="0" fontId="6" fillId="0" borderId="0"/>
    <xf numFmtId="0" fontId="4" fillId="2" borderId="0"/>
    <xf numFmtId="0" fontId="4" fillId="0" borderId="0"/>
  </cellStyleXfs>
  <cellXfs count="10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49" fontId="3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 shrinkToFi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49" fontId="1" fillId="0" borderId="0" xfId="0" applyNumberFormat="1" applyFont="1" applyAlignment="1">
      <alignment horizontal="center" vertical="center" shrinkToFit="1"/>
    </xf>
    <xf numFmtId="164" fontId="3" fillId="0" borderId="0" xfId="0" applyNumberFormat="1" applyFont="1" applyAlignment="1">
      <alignment horizontal="center" vertical="center" shrinkToFit="1"/>
    </xf>
    <xf numFmtId="164" fontId="7" fillId="0" borderId="0" xfId="0" applyNumberFormat="1" applyFont="1" applyAlignment="1">
      <alignment horizontal="center" vertical="center" shrinkToFit="1"/>
    </xf>
    <xf numFmtId="49" fontId="1" fillId="0" borderId="0" xfId="0" applyNumberFormat="1" applyFont="1"/>
    <xf numFmtId="49" fontId="1" fillId="0" borderId="0" xfId="0" applyNumberFormat="1" applyFont="1" applyAlignment="1">
      <alignment shrinkToFit="1"/>
    </xf>
    <xf numFmtId="164" fontId="1" fillId="0" borderId="0" xfId="0" applyNumberFormat="1" applyFont="1" applyAlignment="1">
      <alignment horizontal="center" vertical="center" shrinkToFit="1"/>
    </xf>
    <xf numFmtId="0" fontId="7" fillId="0" borderId="0" xfId="0" quotePrefix="1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2" fillId="0" borderId="0" xfId="0" applyFont="1"/>
    <xf numFmtId="0" fontId="1" fillId="0" borderId="0" xfId="0" quotePrefix="1" applyFont="1" applyAlignment="1">
      <alignment horizontal="center" vertical="center" shrinkToFit="1"/>
    </xf>
    <xf numFmtId="0" fontId="7" fillId="3" borderId="0" xfId="0" applyFont="1" applyFill="1" applyAlignment="1">
      <alignment horizontal="left" vertical="center" shrinkToFit="1"/>
    </xf>
    <xf numFmtId="0" fontId="7" fillId="3" borderId="0" xfId="0" applyFont="1" applyFill="1" applyAlignment="1">
      <alignment horizontal="center" vertical="center" shrinkToFit="1"/>
    </xf>
    <xf numFmtId="0" fontId="1" fillId="3" borderId="0" xfId="0" applyFont="1" applyFill="1" applyAlignment="1">
      <alignment horizontal="center" vertical="center" shrinkToFit="1"/>
    </xf>
    <xf numFmtId="0" fontId="12" fillId="3" borderId="0" xfId="0" applyFont="1" applyFill="1"/>
    <xf numFmtId="0" fontId="0" fillId="3" borderId="0" xfId="0" applyFill="1"/>
    <xf numFmtId="0" fontId="2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49" fontId="2" fillId="0" borderId="4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164" fontId="1" fillId="0" borderId="4" xfId="0" applyNumberFormat="1" applyFont="1" applyBorder="1" applyAlignment="1">
      <alignment horizontal="center" vertical="center" shrinkToFit="1"/>
    </xf>
    <xf numFmtId="164" fontId="1" fillId="0" borderId="5" xfId="0" applyNumberFormat="1" applyFont="1" applyBorder="1" applyAlignment="1">
      <alignment horizontal="center" vertical="center" shrinkToFit="1"/>
    </xf>
    <xf numFmtId="0" fontId="0" fillId="0" borderId="4" xfId="0" applyBorder="1"/>
    <xf numFmtId="0" fontId="7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2" fillId="0" borderId="4" xfId="0" applyFont="1" applyBorder="1"/>
    <xf numFmtId="0" fontId="7" fillId="0" borderId="4" xfId="0" quotePrefix="1" applyFont="1" applyBorder="1" applyAlignment="1">
      <alignment horizontal="center" vertical="center" shrinkToFit="1"/>
    </xf>
    <xf numFmtId="0" fontId="0" fillId="0" borderId="2" xfId="0" applyBorder="1" applyAlignment="1">
      <alignment horizontal="left"/>
    </xf>
    <xf numFmtId="0" fontId="0" fillId="0" borderId="2" xfId="0" applyBorder="1"/>
    <xf numFmtId="0" fontId="2" fillId="0" borderId="4" xfId="0" applyFont="1" applyBorder="1" applyAlignment="1">
      <alignment horizontal="center" vertical="center" shrinkToFit="1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1" fillId="0" borderId="5" xfId="0" applyFont="1" applyBorder="1" applyAlignment="1">
      <alignment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1" xfId="0" applyBorder="1"/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2" fillId="0" borderId="1" xfId="0" applyFont="1" applyBorder="1"/>
    <xf numFmtId="0" fontId="12" fillId="0" borderId="2" xfId="0" applyFont="1" applyBorder="1"/>
    <xf numFmtId="0" fontId="7" fillId="0" borderId="4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0" fillId="0" borderId="7" xfId="0" applyBorder="1"/>
    <xf numFmtId="0" fontId="14" fillId="4" borderId="9" xfId="0" applyFont="1" applyFill="1" applyBorder="1" applyAlignment="1">
      <alignment vertical="top" wrapText="1" indent="2"/>
    </xf>
    <xf numFmtId="2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 shrinkToFit="1"/>
    </xf>
    <xf numFmtId="164" fontId="3" fillId="0" borderId="4" xfId="0" applyNumberFormat="1" applyFont="1" applyBorder="1" applyAlignment="1">
      <alignment horizontal="center" vertical="center" shrinkToFit="1"/>
    </xf>
    <xf numFmtId="164" fontId="7" fillId="0" borderId="5" xfId="0" applyNumberFormat="1" applyFont="1" applyBorder="1" applyAlignment="1">
      <alignment horizontal="center" vertical="center" shrinkToFit="1"/>
    </xf>
    <xf numFmtId="166" fontId="0" fillId="0" borderId="0" xfId="0" applyNumberFormat="1"/>
    <xf numFmtId="170" fontId="0" fillId="0" borderId="0" xfId="0" applyNumberFormat="1"/>
    <xf numFmtId="165" fontId="0" fillId="0" borderId="0" xfId="0" applyNumberFormat="1"/>
    <xf numFmtId="166" fontId="0" fillId="0" borderId="7" xfId="0" applyNumberFormat="1" applyBorder="1"/>
    <xf numFmtId="0" fontId="1" fillId="5" borderId="5" xfId="0" applyFont="1" applyFill="1" applyBorder="1" applyAlignment="1">
      <alignment horizontal="center" vertical="center" shrinkToFit="1"/>
    </xf>
    <xf numFmtId="0" fontId="1" fillId="5" borderId="0" xfId="0" applyFont="1" applyFill="1" applyAlignment="1">
      <alignment horizontal="center" vertical="center" shrinkToFit="1"/>
    </xf>
    <xf numFmtId="0" fontId="1" fillId="5" borderId="8" xfId="0" applyFont="1" applyFill="1" applyBorder="1" applyAlignment="1">
      <alignment horizontal="center" vertical="center" shrinkToFit="1"/>
    </xf>
    <xf numFmtId="0" fontId="1" fillId="5" borderId="7" xfId="0" applyFont="1" applyFill="1" applyBorder="1" applyAlignment="1">
      <alignment horizontal="center" vertical="center" shrinkToFit="1"/>
    </xf>
    <xf numFmtId="167" fontId="0" fillId="3" borderId="0" xfId="0" applyNumberFormat="1" applyFill="1"/>
    <xf numFmtId="166" fontId="0" fillId="3" borderId="0" xfId="0" applyNumberFormat="1" applyFill="1"/>
    <xf numFmtId="11" fontId="15" fillId="0" borderId="0" xfId="0" applyNumberFormat="1" applyFont="1"/>
    <xf numFmtId="11" fontId="0" fillId="0" borderId="0" xfId="0" applyNumberFormat="1"/>
    <xf numFmtId="171" fontId="0" fillId="6" borderId="0" xfId="0" applyNumberFormat="1" applyFill="1"/>
    <xf numFmtId="0" fontId="2" fillId="0" borderId="0" xfId="0" applyFont="1" applyAlignment="1">
      <alignment horizontal="right" vertical="center"/>
    </xf>
    <xf numFmtId="0" fontId="8" fillId="0" borderId="0" xfId="0" applyFont="1"/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9" defaultPivotStyle="PivotStyleLight16"/>
  <colors>
    <mruColors>
      <color rgb="FFB2D69C"/>
      <color rgb="FFADEC86"/>
      <color rgb="FFAAF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C09E5-6435-4A64-87D1-BE4BC0AFB0E2}">
  <dimension ref="A1:BB93"/>
  <sheetViews>
    <sheetView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P88" sqref="P88"/>
    </sheetView>
    <sheetView topLeftCell="A6" workbookViewId="1">
      <selection activeCell="F17" sqref="F17"/>
    </sheetView>
  </sheetViews>
  <sheetFormatPr defaultRowHeight="15" x14ac:dyDescent="0.25"/>
  <cols>
    <col min="1" max="1" width="21.5703125" bestFit="1" customWidth="1"/>
    <col min="8" max="8" width="8.85546875" style="12"/>
    <col min="9" max="14" width="9.140625" style="12"/>
    <col min="15" max="15" width="8.85546875" style="12"/>
    <col min="20" max="20" width="8.85546875" style="12"/>
    <col min="21" max="26" width="9.140625" style="12"/>
    <col min="27" max="27" width="8.85546875" style="12"/>
    <col min="32" max="32" width="8.85546875" style="12"/>
    <col min="33" max="38" width="9.140625" style="12"/>
    <col min="39" max="39" width="8.7109375" style="12"/>
    <col min="40" max="40" width="8.85546875" style="12"/>
    <col min="41" max="41" width="8.7109375" style="12"/>
    <col min="46" max="46" width="8.85546875" style="12"/>
    <col min="47" max="47" width="9.140625" style="12"/>
    <col min="48" max="52" width="8.85546875" style="12"/>
    <col min="53" max="53" width="8.7109375" style="12"/>
  </cols>
  <sheetData>
    <row r="1" spans="1:54" ht="20.25" x14ac:dyDescent="0.3">
      <c r="A1" s="102" t="s">
        <v>16</v>
      </c>
      <c r="B1" s="102"/>
      <c r="C1" s="102"/>
      <c r="D1" s="102"/>
      <c r="E1" s="2" t="s">
        <v>0</v>
      </c>
      <c r="F1" s="2"/>
      <c r="G1" s="2"/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/>
      <c r="P1" s="2"/>
      <c r="Q1" s="2" t="s">
        <v>0</v>
      </c>
      <c r="R1" s="2"/>
      <c r="S1" s="2"/>
      <c r="T1" s="2" t="s">
        <v>0</v>
      </c>
      <c r="U1" s="2" t="s">
        <v>0</v>
      </c>
      <c r="V1" s="2"/>
      <c r="W1" s="1"/>
      <c r="X1" s="2" t="s">
        <v>0</v>
      </c>
      <c r="Y1" s="2" t="s">
        <v>0</v>
      </c>
      <c r="Z1" s="2" t="s">
        <v>0</v>
      </c>
      <c r="AA1" s="2"/>
      <c r="AB1" s="2"/>
      <c r="AC1" s="2" t="s">
        <v>0</v>
      </c>
      <c r="AF1" s="2" t="s">
        <v>0</v>
      </c>
      <c r="AG1" s="2" t="s">
        <v>0</v>
      </c>
      <c r="AH1" s="1"/>
      <c r="AI1" s="1"/>
      <c r="AJ1" s="2" t="s">
        <v>0</v>
      </c>
      <c r="AK1" s="2" t="s">
        <v>0</v>
      </c>
      <c r="AL1" s="2" t="s">
        <v>0</v>
      </c>
      <c r="AM1" s="2"/>
      <c r="AN1" s="1"/>
      <c r="AO1" s="1"/>
      <c r="AT1" s="2" t="s">
        <v>0</v>
      </c>
      <c r="AU1" s="2" t="s">
        <v>0</v>
      </c>
      <c r="AV1" s="2" t="s">
        <v>0</v>
      </c>
      <c r="AW1" s="2" t="s">
        <v>0</v>
      </c>
      <c r="AX1" s="2" t="s">
        <v>0</v>
      </c>
      <c r="AY1" s="2" t="s">
        <v>0</v>
      </c>
      <c r="AZ1" s="2" t="s">
        <v>0</v>
      </c>
      <c r="BA1" s="2"/>
    </row>
    <row r="2" spans="1:54" x14ac:dyDescent="0.25">
      <c r="A2" s="10"/>
      <c r="B2" s="2" t="s">
        <v>0</v>
      </c>
      <c r="C2" s="101" t="s">
        <v>14</v>
      </c>
      <c r="D2" s="101"/>
      <c r="E2" s="14" t="s">
        <v>54</v>
      </c>
      <c r="F2" s="14" t="s">
        <v>54</v>
      </c>
      <c r="G2" s="14" t="s">
        <v>108</v>
      </c>
      <c r="H2" s="14" t="s">
        <v>108</v>
      </c>
      <c r="I2" s="14" t="s">
        <v>108</v>
      </c>
      <c r="J2" s="14" t="s">
        <v>108</v>
      </c>
      <c r="K2" s="14" t="s">
        <v>108</v>
      </c>
      <c r="L2" s="14" t="s">
        <v>108</v>
      </c>
      <c r="M2" s="14" t="s">
        <v>108</v>
      </c>
      <c r="N2" s="14" t="s">
        <v>108</v>
      </c>
      <c r="O2" s="14"/>
      <c r="P2" s="14"/>
      <c r="Q2" s="14" t="s">
        <v>99</v>
      </c>
      <c r="R2" s="14" t="s">
        <v>99</v>
      </c>
      <c r="S2" s="14" t="s">
        <v>110</v>
      </c>
      <c r="T2" s="14" t="s">
        <v>110</v>
      </c>
      <c r="U2" s="14" t="s">
        <v>110</v>
      </c>
      <c r="V2" s="14" t="s">
        <v>110</v>
      </c>
      <c r="W2" s="14" t="s">
        <v>110</v>
      </c>
      <c r="X2" s="14" t="s">
        <v>110</v>
      </c>
      <c r="Y2" s="14" t="s">
        <v>110</v>
      </c>
      <c r="Z2" s="14" t="s">
        <v>110</v>
      </c>
      <c r="AA2" s="14"/>
      <c r="AB2" s="14"/>
      <c r="AC2" s="14" t="s">
        <v>102</v>
      </c>
      <c r="AD2" s="14" t="s">
        <v>102</v>
      </c>
      <c r="AE2" s="14" t="s">
        <v>112</v>
      </c>
      <c r="AF2" s="14" t="s">
        <v>112</v>
      </c>
      <c r="AG2" s="14" t="s">
        <v>112</v>
      </c>
      <c r="AH2" s="14" t="s">
        <v>112</v>
      </c>
      <c r="AI2" s="14" t="s">
        <v>112</v>
      </c>
      <c r="AJ2" s="14" t="s">
        <v>112</v>
      </c>
      <c r="AK2" s="14" t="s">
        <v>112</v>
      </c>
      <c r="AL2" s="14" t="s">
        <v>112</v>
      </c>
      <c r="AM2" s="14"/>
      <c r="AN2" s="14"/>
      <c r="AO2" s="14"/>
      <c r="AQ2" s="7" t="s">
        <v>23</v>
      </c>
      <c r="AR2" s="14" t="s">
        <v>23</v>
      </c>
      <c r="AS2" s="14" t="s">
        <v>23</v>
      </c>
      <c r="AT2" s="9" t="s">
        <v>23</v>
      </c>
      <c r="AU2" s="9" t="s">
        <v>23</v>
      </c>
      <c r="AV2" s="9" t="s">
        <v>23</v>
      </c>
      <c r="AW2" s="9" t="s">
        <v>23</v>
      </c>
      <c r="AX2" s="9" t="s">
        <v>23</v>
      </c>
      <c r="AY2" s="9" t="s">
        <v>23</v>
      </c>
      <c r="AZ2" s="9" t="s">
        <v>23</v>
      </c>
      <c r="BA2" s="9"/>
    </row>
    <row r="3" spans="1:54" x14ac:dyDescent="0.25">
      <c r="A3" s="11" t="s">
        <v>15</v>
      </c>
      <c r="B3" s="11" t="s">
        <v>19</v>
      </c>
      <c r="C3" s="101" t="s">
        <v>13</v>
      </c>
      <c r="D3" s="101"/>
      <c r="E3" s="14" t="s">
        <v>55</v>
      </c>
      <c r="F3" s="14" t="s">
        <v>105</v>
      </c>
      <c r="G3" s="14" t="s">
        <v>109</v>
      </c>
      <c r="H3" s="14" t="s">
        <v>114</v>
      </c>
      <c r="I3" s="14" t="s">
        <v>119</v>
      </c>
      <c r="J3" s="14" t="s">
        <v>168</v>
      </c>
      <c r="K3" s="14" t="s">
        <v>175</v>
      </c>
      <c r="L3" s="14" t="s">
        <v>55</v>
      </c>
      <c r="M3" s="14" t="s">
        <v>186</v>
      </c>
      <c r="N3" s="14" t="s">
        <v>187</v>
      </c>
      <c r="O3" s="14"/>
      <c r="P3" s="14"/>
      <c r="Q3" s="14" t="s">
        <v>100</v>
      </c>
      <c r="R3" s="14" t="s">
        <v>106</v>
      </c>
      <c r="S3" s="14" t="s">
        <v>111</v>
      </c>
      <c r="T3" s="14" t="s">
        <v>115</v>
      </c>
      <c r="U3" s="14" t="s">
        <v>120</v>
      </c>
      <c r="V3" s="14" t="s">
        <v>172</v>
      </c>
      <c r="W3" s="14" t="s">
        <v>176</v>
      </c>
      <c r="X3" s="14" t="s">
        <v>178</v>
      </c>
      <c r="Y3" s="14" t="s">
        <v>184</v>
      </c>
      <c r="Z3" s="14" t="s">
        <v>188</v>
      </c>
      <c r="AA3" s="14"/>
      <c r="AB3" s="14"/>
      <c r="AC3" s="14" t="s">
        <v>103</v>
      </c>
      <c r="AD3" s="14" t="s">
        <v>107</v>
      </c>
      <c r="AE3" s="14" t="s">
        <v>106</v>
      </c>
      <c r="AF3" s="14" t="s">
        <v>116</v>
      </c>
      <c r="AG3" s="14" t="s">
        <v>121</v>
      </c>
      <c r="AH3" s="14" t="s">
        <v>174</v>
      </c>
      <c r="AI3" s="14" t="s">
        <v>177</v>
      </c>
      <c r="AJ3" s="14" t="s">
        <v>179</v>
      </c>
      <c r="AK3" s="14" t="s">
        <v>182</v>
      </c>
      <c r="AL3" s="14" t="s">
        <v>107</v>
      </c>
      <c r="AM3" s="14"/>
      <c r="AN3" s="14"/>
      <c r="AO3" s="14"/>
      <c r="AQ3" s="7" t="s">
        <v>0</v>
      </c>
      <c r="AR3" s="14" t="s">
        <v>0</v>
      </c>
      <c r="AS3" s="14" t="s">
        <v>0</v>
      </c>
      <c r="AT3" s="9" t="s">
        <v>0</v>
      </c>
      <c r="AU3" s="9" t="s">
        <v>0</v>
      </c>
      <c r="AV3" s="9" t="s">
        <v>0</v>
      </c>
      <c r="AW3" s="9" t="s">
        <v>0</v>
      </c>
      <c r="AX3" s="9" t="s">
        <v>0</v>
      </c>
      <c r="AY3" s="9" t="s">
        <v>0</v>
      </c>
      <c r="AZ3" s="9" t="s">
        <v>0</v>
      </c>
      <c r="BA3" s="9"/>
    </row>
    <row r="4" spans="1:54" x14ac:dyDescent="0.25">
      <c r="A4" s="8" t="s">
        <v>17</v>
      </c>
      <c r="B4" s="18" t="s">
        <v>56</v>
      </c>
      <c r="C4" s="101" t="s">
        <v>12</v>
      </c>
      <c r="D4" s="101"/>
      <c r="E4" s="14" t="s">
        <v>57</v>
      </c>
      <c r="F4" s="14" t="s">
        <v>57</v>
      </c>
      <c r="G4" s="14" t="s">
        <v>57</v>
      </c>
      <c r="H4" s="14" t="s">
        <v>57</v>
      </c>
      <c r="I4" s="14" t="s">
        <v>57</v>
      </c>
      <c r="J4" s="14" t="s">
        <v>57</v>
      </c>
      <c r="K4" s="14" t="s">
        <v>57</v>
      </c>
      <c r="L4" s="14" t="s">
        <v>57</v>
      </c>
      <c r="M4" s="14" t="s">
        <v>57</v>
      </c>
      <c r="N4" s="14" t="s">
        <v>57</v>
      </c>
      <c r="O4" s="14"/>
      <c r="P4" s="14"/>
      <c r="Q4" s="14" t="s">
        <v>57</v>
      </c>
      <c r="R4" s="14" t="s">
        <v>57</v>
      </c>
      <c r="S4" s="14" t="s">
        <v>57</v>
      </c>
      <c r="T4" s="14" t="s">
        <v>57</v>
      </c>
      <c r="U4" s="14" t="s">
        <v>57</v>
      </c>
      <c r="V4" s="14" t="s">
        <v>57</v>
      </c>
      <c r="W4" s="14" t="s">
        <v>57</v>
      </c>
      <c r="X4" s="14" t="s">
        <v>57</v>
      </c>
      <c r="Y4" s="14" t="s">
        <v>57</v>
      </c>
      <c r="Z4" s="14" t="s">
        <v>57</v>
      </c>
      <c r="AA4" s="14"/>
      <c r="AB4" s="14"/>
      <c r="AC4" s="14" t="s">
        <v>57</v>
      </c>
      <c r="AD4" s="14" t="s">
        <v>57</v>
      </c>
      <c r="AE4" s="14" t="s">
        <v>57</v>
      </c>
      <c r="AF4" s="14" t="s">
        <v>57</v>
      </c>
      <c r="AG4" s="14" t="s">
        <v>57</v>
      </c>
      <c r="AH4" s="14" t="s">
        <v>57</v>
      </c>
      <c r="AI4" s="14" t="s">
        <v>57</v>
      </c>
      <c r="AJ4" s="14" t="s">
        <v>57</v>
      </c>
      <c r="AK4" s="14" t="s">
        <v>57</v>
      </c>
      <c r="AL4" s="14" t="s">
        <v>57</v>
      </c>
      <c r="AM4" s="14"/>
      <c r="AN4" s="14"/>
      <c r="AO4" s="14"/>
      <c r="AQ4" s="7" t="s">
        <v>24</v>
      </c>
      <c r="AR4" s="14" t="s">
        <v>24</v>
      </c>
      <c r="AS4" s="14" t="s">
        <v>24</v>
      </c>
      <c r="AT4" s="9" t="s">
        <v>24</v>
      </c>
      <c r="AU4" s="9" t="s">
        <v>24</v>
      </c>
      <c r="AV4" s="9" t="s">
        <v>24</v>
      </c>
      <c r="AW4" s="9" t="s">
        <v>24</v>
      </c>
      <c r="AX4" s="9" t="s">
        <v>24</v>
      </c>
      <c r="AY4" s="9" t="s">
        <v>24</v>
      </c>
      <c r="AZ4" s="9" t="s">
        <v>24</v>
      </c>
      <c r="BA4" s="9"/>
    </row>
    <row r="5" spans="1:54" x14ac:dyDescent="0.25">
      <c r="A5" s="8" t="s">
        <v>11</v>
      </c>
      <c r="B5" s="17" t="s">
        <v>20</v>
      </c>
      <c r="C5" s="101" t="s">
        <v>10</v>
      </c>
      <c r="D5" s="101"/>
      <c r="E5" s="19">
        <v>45315</v>
      </c>
      <c r="F5" s="19">
        <v>45329</v>
      </c>
      <c r="G5" s="19">
        <v>45357</v>
      </c>
      <c r="H5" s="19">
        <v>45400</v>
      </c>
      <c r="I5" s="19">
        <v>45434</v>
      </c>
      <c r="J5" s="19">
        <v>45469</v>
      </c>
      <c r="K5" s="19">
        <v>45504</v>
      </c>
      <c r="L5" s="19">
        <v>45525</v>
      </c>
      <c r="M5" s="19">
        <v>45552</v>
      </c>
      <c r="N5" s="19">
        <v>45587</v>
      </c>
      <c r="O5" s="19"/>
      <c r="P5" s="19"/>
      <c r="Q5" s="19">
        <v>45315</v>
      </c>
      <c r="R5" s="19">
        <v>45329</v>
      </c>
      <c r="S5" s="19">
        <v>45357</v>
      </c>
      <c r="T5" s="19">
        <v>45400</v>
      </c>
      <c r="U5" s="19">
        <v>45434</v>
      </c>
      <c r="V5" s="19">
        <v>45469</v>
      </c>
      <c r="W5" s="19">
        <v>45504</v>
      </c>
      <c r="X5" s="19">
        <v>45525</v>
      </c>
      <c r="Y5" s="19">
        <v>45552</v>
      </c>
      <c r="Z5" s="19">
        <v>45587</v>
      </c>
      <c r="AA5" s="19"/>
      <c r="AB5" s="19"/>
      <c r="AC5" s="19">
        <v>45315</v>
      </c>
      <c r="AD5" s="19">
        <v>45329</v>
      </c>
      <c r="AE5" s="19">
        <v>45357</v>
      </c>
      <c r="AF5" s="19">
        <v>45400</v>
      </c>
      <c r="AG5" s="19">
        <v>45434</v>
      </c>
      <c r="AH5" s="19">
        <v>45469</v>
      </c>
      <c r="AI5" s="19">
        <v>45504</v>
      </c>
      <c r="AJ5" s="19">
        <v>45525</v>
      </c>
      <c r="AK5" s="19">
        <v>45552</v>
      </c>
      <c r="AL5" s="19">
        <v>45587</v>
      </c>
      <c r="AM5" s="19"/>
      <c r="AN5" s="19"/>
      <c r="AO5" s="19"/>
      <c r="AQ5" s="15">
        <v>45315</v>
      </c>
      <c r="AR5" s="19">
        <v>45329</v>
      </c>
      <c r="AS5" s="19">
        <v>45357</v>
      </c>
      <c r="AT5" s="16">
        <v>45400</v>
      </c>
      <c r="AU5" s="16">
        <v>45434</v>
      </c>
      <c r="AV5" s="16">
        <v>45469</v>
      </c>
      <c r="AW5" s="16">
        <v>45504</v>
      </c>
      <c r="AX5" s="16">
        <v>45525</v>
      </c>
      <c r="AY5" s="16">
        <v>45552</v>
      </c>
      <c r="AZ5" s="16">
        <v>45587</v>
      </c>
      <c r="BA5" s="16"/>
    </row>
    <row r="6" spans="1:54" x14ac:dyDescent="0.25">
      <c r="A6" s="8" t="s">
        <v>9</v>
      </c>
      <c r="B6" s="17" t="s">
        <v>58</v>
      </c>
      <c r="C6" s="101" t="s">
        <v>8</v>
      </c>
      <c r="D6" s="101"/>
      <c r="E6" s="19">
        <v>45322</v>
      </c>
      <c r="F6" s="19">
        <v>45332</v>
      </c>
      <c r="G6" s="19">
        <v>45360</v>
      </c>
      <c r="H6" s="19">
        <v>45405</v>
      </c>
      <c r="I6" s="19">
        <v>45441</v>
      </c>
      <c r="J6" s="19">
        <v>45475</v>
      </c>
      <c r="K6" s="19">
        <v>45511</v>
      </c>
      <c r="L6" s="19">
        <v>45532</v>
      </c>
      <c r="M6" s="19">
        <v>45556</v>
      </c>
      <c r="N6" s="19">
        <v>45594</v>
      </c>
      <c r="O6" s="19"/>
      <c r="P6" s="19"/>
      <c r="Q6" s="19">
        <v>45322</v>
      </c>
      <c r="R6" s="19">
        <v>45332</v>
      </c>
      <c r="S6" s="19">
        <v>45360</v>
      </c>
      <c r="T6" s="19">
        <v>45405</v>
      </c>
      <c r="U6" s="19">
        <v>45441</v>
      </c>
      <c r="V6" s="19">
        <v>45475</v>
      </c>
      <c r="W6" s="19">
        <v>45511</v>
      </c>
      <c r="X6" s="19">
        <v>45532</v>
      </c>
      <c r="Y6" s="19">
        <v>45556</v>
      </c>
      <c r="Z6" s="19">
        <v>45594</v>
      </c>
      <c r="AA6" s="19"/>
      <c r="AB6" s="19"/>
      <c r="AC6" s="19">
        <v>45322</v>
      </c>
      <c r="AD6" s="19">
        <v>45332</v>
      </c>
      <c r="AE6" s="19">
        <v>45360</v>
      </c>
      <c r="AF6" s="19">
        <v>45405</v>
      </c>
      <c r="AG6" s="19">
        <v>45441</v>
      </c>
      <c r="AH6" s="19">
        <v>45475</v>
      </c>
      <c r="AI6" s="19">
        <v>45511</v>
      </c>
      <c r="AJ6" s="19">
        <v>45532</v>
      </c>
      <c r="AK6" s="19">
        <v>45556</v>
      </c>
      <c r="AL6" s="19">
        <v>45594</v>
      </c>
      <c r="AM6" s="19"/>
      <c r="AN6" s="19"/>
      <c r="AO6" s="19"/>
      <c r="AQ6" s="15">
        <v>45322</v>
      </c>
      <c r="AR6" s="19">
        <v>45332</v>
      </c>
      <c r="AS6" s="19">
        <v>45360</v>
      </c>
      <c r="AT6" s="16">
        <v>45405</v>
      </c>
      <c r="AU6" s="16">
        <v>45441</v>
      </c>
      <c r="AV6" s="16">
        <v>45475</v>
      </c>
      <c r="AW6" s="16">
        <v>45511</v>
      </c>
      <c r="AX6" s="16">
        <v>45532</v>
      </c>
      <c r="AY6" s="16">
        <v>45556</v>
      </c>
      <c r="AZ6" s="16">
        <v>45594</v>
      </c>
      <c r="BA6" s="16"/>
    </row>
    <row r="7" spans="1:54" x14ac:dyDescent="0.25">
      <c r="A7" s="8" t="s">
        <v>7</v>
      </c>
      <c r="B7" s="17" t="s">
        <v>21</v>
      </c>
      <c r="C7" s="101" t="s">
        <v>18</v>
      </c>
      <c r="D7" s="101"/>
      <c r="E7" s="14" t="s">
        <v>59</v>
      </c>
      <c r="F7" s="14" t="s">
        <v>59</v>
      </c>
      <c r="G7" s="14" t="s">
        <v>59</v>
      </c>
      <c r="H7" s="14" t="s">
        <v>59</v>
      </c>
      <c r="I7" s="14" t="s">
        <v>59</v>
      </c>
      <c r="J7" s="14" t="s">
        <v>169</v>
      </c>
      <c r="K7" s="14" t="s">
        <v>59</v>
      </c>
      <c r="L7" s="14" t="s">
        <v>59</v>
      </c>
      <c r="M7" s="14" t="s">
        <v>185</v>
      </c>
      <c r="N7" s="14" t="s">
        <v>59</v>
      </c>
      <c r="O7" s="14"/>
      <c r="P7" s="14"/>
      <c r="Q7" s="14" t="s">
        <v>101</v>
      </c>
      <c r="R7" s="14" t="s">
        <v>101</v>
      </c>
      <c r="S7" s="14" t="s">
        <v>101</v>
      </c>
      <c r="T7" s="14" t="s">
        <v>101</v>
      </c>
      <c r="U7" s="14" t="s">
        <v>101</v>
      </c>
      <c r="V7" s="14" t="s">
        <v>171</v>
      </c>
      <c r="W7" s="14" t="s">
        <v>101</v>
      </c>
      <c r="X7" s="14" t="s">
        <v>101</v>
      </c>
      <c r="Y7" s="14" t="s">
        <v>183</v>
      </c>
      <c r="Z7" s="14" t="s">
        <v>101</v>
      </c>
      <c r="AA7" s="14"/>
      <c r="AB7" s="14"/>
      <c r="AC7" s="14" t="s">
        <v>104</v>
      </c>
      <c r="AD7" s="14" t="s">
        <v>104</v>
      </c>
      <c r="AE7" s="14" t="s">
        <v>104</v>
      </c>
      <c r="AF7" s="14" t="s">
        <v>104</v>
      </c>
      <c r="AG7" s="14" t="s">
        <v>104</v>
      </c>
      <c r="AH7" s="14" t="s">
        <v>173</v>
      </c>
      <c r="AI7" s="14" t="s">
        <v>104</v>
      </c>
      <c r="AJ7" s="14" t="s">
        <v>104</v>
      </c>
      <c r="AK7" s="14" t="s">
        <v>181</v>
      </c>
      <c r="AL7" s="14" t="s">
        <v>104</v>
      </c>
      <c r="AM7" s="14"/>
      <c r="AN7" s="14"/>
      <c r="AO7" s="14"/>
      <c r="AQ7" s="7" t="s">
        <v>25</v>
      </c>
      <c r="AR7" s="14" t="s">
        <v>25</v>
      </c>
      <c r="AS7" s="14" t="s">
        <v>25</v>
      </c>
      <c r="AT7" s="9" t="s">
        <v>113</v>
      </c>
      <c r="AU7" s="9" t="s">
        <v>113</v>
      </c>
      <c r="AV7" s="9" t="s">
        <v>122</v>
      </c>
      <c r="AW7" s="9" t="s">
        <v>113</v>
      </c>
      <c r="AX7" s="9" t="s">
        <v>113</v>
      </c>
      <c r="AY7" s="9" t="s">
        <v>180</v>
      </c>
      <c r="AZ7" s="9" t="s">
        <v>113</v>
      </c>
      <c r="BA7" s="9"/>
    </row>
    <row r="8" spans="1:54" x14ac:dyDescent="0.25">
      <c r="A8" s="8" t="s">
        <v>6</v>
      </c>
      <c r="B8" s="17" t="s">
        <v>22</v>
      </c>
      <c r="C8" s="101" t="s">
        <v>5</v>
      </c>
      <c r="D8" s="101"/>
      <c r="E8" s="14">
        <v>1</v>
      </c>
      <c r="F8" s="14">
        <v>1</v>
      </c>
      <c r="G8" s="14">
        <v>1</v>
      </c>
      <c r="H8" s="14">
        <v>1</v>
      </c>
      <c r="I8" s="14">
        <v>1</v>
      </c>
      <c r="J8" s="14">
        <v>1</v>
      </c>
      <c r="K8" s="14">
        <v>1</v>
      </c>
      <c r="L8" s="14">
        <v>1</v>
      </c>
      <c r="M8" s="14">
        <v>1</v>
      </c>
      <c r="N8" s="14">
        <v>1</v>
      </c>
      <c r="O8" s="14"/>
      <c r="P8" s="14"/>
      <c r="Q8" s="14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/>
      <c r="AB8" s="14"/>
      <c r="AC8" s="14">
        <v>1</v>
      </c>
      <c r="AD8" s="14">
        <v>1</v>
      </c>
      <c r="AE8" s="14">
        <v>1</v>
      </c>
      <c r="AF8" s="14">
        <v>1</v>
      </c>
      <c r="AG8" s="14">
        <v>1</v>
      </c>
      <c r="AH8" s="14">
        <v>1</v>
      </c>
      <c r="AI8" s="14">
        <v>1</v>
      </c>
      <c r="AJ8" s="14">
        <v>1</v>
      </c>
      <c r="AK8" s="14">
        <v>1</v>
      </c>
      <c r="AL8" s="14">
        <v>1</v>
      </c>
      <c r="AM8" s="14"/>
      <c r="AN8" s="14"/>
      <c r="AO8" s="14"/>
      <c r="AQ8" s="7">
        <v>1</v>
      </c>
      <c r="AR8" s="14">
        <v>1</v>
      </c>
      <c r="AS8" s="14">
        <v>1</v>
      </c>
      <c r="AT8" s="9">
        <v>1</v>
      </c>
      <c r="AU8" s="9">
        <v>1</v>
      </c>
      <c r="AV8" s="9">
        <v>1</v>
      </c>
      <c r="AW8" s="9">
        <v>1</v>
      </c>
      <c r="AX8" s="9">
        <v>1</v>
      </c>
      <c r="AY8" s="9">
        <v>1</v>
      </c>
      <c r="AZ8" s="9">
        <v>1</v>
      </c>
      <c r="BA8" s="9"/>
    </row>
    <row r="9" spans="1:54" x14ac:dyDescent="0.25">
      <c r="A9" s="6"/>
      <c r="B9" s="6"/>
      <c r="C9" s="101"/>
      <c r="D9" s="101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4" x14ac:dyDescent="0.25">
      <c r="A10" s="2" t="s">
        <v>0</v>
      </c>
      <c r="B10" s="2" t="s">
        <v>0</v>
      </c>
      <c r="C10" s="5"/>
      <c r="D10" s="5"/>
      <c r="E10" s="4" t="s">
        <v>0</v>
      </c>
      <c r="F10" s="4" t="s">
        <v>0</v>
      </c>
      <c r="G10" s="4" t="s">
        <v>0</v>
      </c>
      <c r="H10" s="4" t="s">
        <v>0</v>
      </c>
      <c r="I10" s="4" t="s">
        <v>0</v>
      </c>
      <c r="J10" s="1"/>
      <c r="K10" s="1"/>
      <c r="L10" s="4" t="s">
        <v>0</v>
      </c>
      <c r="M10" s="4" t="s">
        <v>0</v>
      </c>
      <c r="N10" s="4" t="s">
        <v>0</v>
      </c>
      <c r="O10" s="4"/>
      <c r="P10" s="4"/>
      <c r="Q10" s="4" t="s">
        <v>0</v>
      </c>
      <c r="R10" s="4" t="s">
        <v>0</v>
      </c>
      <c r="S10" s="4" t="s">
        <v>0</v>
      </c>
      <c r="T10" s="4" t="s">
        <v>0</v>
      </c>
      <c r="U10" s="4" t="s">
        <v>0</v>
      </c>
      <c r="V10" s="4"/>
      <c r="W10" s="1"/>
      <c r="X10" s="4" t="s">
        <v>0</v>
      </c>
      <c r="Y10" s="4" t="s">
        <v>0</v>
      </c>
      <c r="Z10" s="4" t="s">
        <v>0</v>
      </c>
      <c r="AA10" s="4"/>
      <c r="AB10" s="4"/>
      <c r="AC10" s="4" t="s">
        <v>0</v>
      </c>
      <c r="AD10" s="4" t="s">
        <v>0</v>
      </c>
      <c r="AE10" s="4" t="s">
        <v>0</v>
      </c>
      <c r="AF10" s="4" t="s">
        <v>0</v>
      </c>
      <c r="AG10" s="4" t="s">
        <v>0</v>
      </c>
      <c r="AH10" s="1"/>
      <c r="AI10" s="1"/>
      <c r="AJ10" s="4" t="s">
        <v>0</v>
      </c>
      <c r="AK10" s="4" t="s">
        <v>0</v>
      </c>
      <c r="AL10" s="4" t="s">
        <v>0</v>
      </c>
      <c r="AM10" s="4"/>
      <c r="AN10" s="1"/>
      <c r="AO10" s="1"/>
      <c r="AQ10" s="4" t="s">
        <v>0</v>
      </c>
      <c r="AR10" s="4" t="s">
        <v>0</v>
      </c>
      <c r="AS10" s="4" t="s">
        <v>0</v>
      </c>
      <c r="AT10" s="1"/>
      <c r="AU10" s="1"/>
      <c r="AV10" s="1"/>
      <c r="AW10" s="1"/>
      <c r="AX10" s="1"/>
      <c r="AY10" s="1"/>
      <c r="AZ10" s="1"/>
      <c r="BA10" s="1"/>
    </row>
    <row r="11" spans="1:54" x14ac:dyDescent="0.25">
      <c r="A11" s="3" t="s">
        <v>4</v>
      </c>
      <c r="B11" s="3" t="s">
        <v>3</v>
      </c>
      <c r="C11" s="3" t="s">
        <v>2</v>
      </c>
      <c r="D11" s="3" t="s">
        <v>1</v>
      </c>
      <c r="E11" s="2"/>
      <c r="F11" s="2" t="s">
        <v>0</v>
      </c>
      <c r="G11" s="2" t="s">
        <v>0</v>
      </c>
      <c r="H11" s="2" t="s">
        <v>0</v>
      </c>
      <c r="I11" s="2" t="s">
        <v>0</v>
      </c>
      <c r="J11" s="1"/>
      <c r="K11" s="1"/>
      <c r="L11" s="2" t="s">
        <v>0</v>
      </c>
      <c r="M11" s="2" t="s">
        <v>0</v>
      </c>
      <c r="N11" s="2" t="s">
        <v>0</v>
      </c>
      <c r="O11" s="2"/>
      <c r="P11" s="2"/>
      <c r="Q11" s="2" t="s">
        <v>0</v>
      </c>
      <c r="R11" s="2" t="s">
        <v>0</v>
      </c>
      <c r="S11" s="2" t="s">
        <v>0</v>
      </c>
      <c r="T11" s="2" t="s">
        <v>0</v>
      </c>
      <c r="U11" s="2" t="s">
        <v>0</v>
      </c>
      <c r="V11" s="2"/>
      <c r="W11" s="1"/>
      <c r="X11" s="2" t="s">
        <v>0</v>
      </c>
      <c r="Y11" s="2" t="s">
        <v>0</v>
      </c>
      <c r="Z11" s="2" t="s">
        <v>0</v>
      </c>
      <c r="AA11" s="2"/>
      <c r="AB11" s="2"/>
      <c r="AC11" s="2" t="s">
        <v>0</v>
      </c>
      <c r="AD11" s="2" t="s">
        <v>0</v>
      </c>
      <c r="AE11" s="2" t="s">
        <v>0</v>
      </c>
      <c r="AF11" s="2" t="s">
        <v>0</v>
      </c>
      <c r="AG11" s="2" t="s">
        <v>0</v>
      </c>
      <c r="AH11" s="1"/>
      <c r="AI11" s="1"/>
      <c r="AJ11" s="2" t="s">
        <v>0</v>
      </c>
      <c r="AK11" s="2" t="s">
        <v>0</v>
      </c>
      <c r="AL11" s="2" t="s">
        <v>0</v>
      </c>
      <c r="AM11" s="2" t="s">
        <v>192</v>
      </c>
      <c r="AN11" s="1" t="s">
        <v>189</v>
      </c>
      <c r="AO11" s="1"/>
      <c r="AQ11" s="2" t="s">
        <v>0</v>
      </c>
      <c r="AR11" s="2" t="s">
        <v>0</v>
      </c>
      <c r="AS11" s="2" t="s">
        <v>0</v>
      </c>
      <c r="AT11" s="1"/>
      <c r="AU11" s="1"/>
      <c r="AV11" s="1"/>
      <c r="AW11" s="1"/>
      <c r="AX11" s="1"/>
      <c r="AY11" s="1"/>
      <c r="AZ11" s="1"/>
      <c r="BA11" s="1" t="s">
        <v>192</v>
      </c>
      <c r="BB11" t="s">
        <v>189</v>
      </c>
    </row>
    <row r="12" spans="1:54" x14ac:dyDescent="0.25">
      <c r="G12" s="12"/>
      <c r="S12" s="12"/>
      <c r="AE12" s="12"/>
      <c r="AQ12" s="12"/>
      <c r="AR12" s="12"/>
      <c r="AS12" s="12"/>
    </row>
    <row r="13" spans="1:54" x14ac:dyDescent="0.25">
      <c r="A13" s="13" t="s">
        <v>26</v>
      </c>
      <c r="B13" s="12" t="s">
        <v>27</v>
      </c>
      <c r="C13" s="12" t="s">
        <v>28</v>
      </c>
      <c r="D13" s="12" t="s">
        <v>29</v>
      </c>
      <c r="G13" s="12"/>
      <c r="H13" s="22" t="s">
        <v>29</v>
      </c>
      <c r="I13" s="22" t="s">
        <v>29</v>
      </c>
      <c r="J13" s="22" t="s">
        <v>29</v>
      </c>
      <c r="K13" s="22" t="s">
        <v>29</v>
      </c>
      <c r="L13" s="22" t="s">
        <v>29</v>
      </c>
      <c r="M13" s="22" t="s">
        <v>29</v>
      </c>
      <c r="N13" s="22" t="s">
        <v>29</v>
      </c>
      <c r="O13" s="22"/>
      <c r="P13" s="23"/>
      <c r="Q13" s="23"/>
      <c r="R13" s="23"/>
      <c r="S13" s="22"/>
      <c r="T13" s="22" t="s">
        <v>29</v>
      </c>
      <c r="U13" s="22" t="s">
        <v>29</v>
      </c>
      <c r="V13" s="22" t="s">
        <v>29</v>
      </c>
      <c r="W13" s="22" t="s">
        <v>29</v>
      </c>
      <c r="X13" s="22" t="s">
        <v>29</v>
      </c>
      <c r="Y13" s="22" t="s">
        <v>29</v>
      </c>
      <c r="Z13" s="22" t="s">
        <v>29</v>
      </c>
      <c r="AA13" s="22"/>
      <c r="AB13" s="23"/>
      <c r="AC13" s="23"/>
      <c r="AD13" s="23"/>
      <c r="AE13" s="22"/>
      <c r="AF13" s="22" t="s">
        <v>29</v>
      </c>
      <c r="AG13" s="22" t="s">
        <v>29</v>
      </c>
      <c r="AH13" s="22" t="s">
        <v>29</v>
      </c>
      <c r="AI13" s="22" t="s">
        <v>29</v>
      </c>
      <c r="AJ13" s="22" t="s">
        <v>29</v>
      </c>
      <c r="AK13" s="22" t="s">
        <v>29</v>
      </c>
      <c r="AL13" s="22" t="s">
        <v>29</v>
      </c>
      <c r="AM13" s="22" t="e">
        <f>AVERAGE(E13:AL13)</f>
        <v>#DIV/0!</v>
      </c>
      <c r="AN13" s="22">
        <f t="shared" ref="AN13:AN44" si="0">COUNT(E13:AL13)</f>
        <v>0</v>
      </c>
      <c r="AO13" s="22"/>
      <c r="AP13" s="23"/>
      <c r="AQ13" s="22" t="s">
        <v>29</v>
      </c>
      <c r="AR13" s="22" t="s">
        <v>29</v>
      </c>
      <c r="AS13" s="22" t="s">
        <v>29</v>
      </c>
      <c r="AT13" s="22" t="s">
        <v>29</v>
      </c>
      <c r="AU13" s="22" t="s">
        <v>29</v>
      </c>
      <c r="AV13" s="22" t="s">
        <v>29</v>
      </c>
      <c r="AW13" s="22">
        <v>3.0000000000000001E-3</v>
      </c>
      <c r="AX13" s="22" t="s">
        <v>29</v>
      </c>
      <c r="AY13" s="22" t="s">
        <v>29</v>
      </c>
      <c r="AZ13" s="22" t="s">
        <v>29</v>
      </c>
      <c r="BA13" s="12">
        <f>AVERAGE(AQ13:AZ13)</f>
        <v>3.0000000000000001E-3</v>
      </c>
      <c r="BB13">
        <f>COUNT(AQ13:AZ13)</f>
        <v>1</v>
      </c>
    </row>
    <row r="14" spans="1:54" x14ac:dyDescent="0.25">
      <c r="A14" s="13" t="s">
        <v>30</v>
      </c>
      <c r="B14" s="12" t="s">
        <v>27</v>
      </c>
      <c r="C14" s="12" t="s">
        <v>28</v>
      </c>
      <c r="D14" s="12" t="s">
        <v>31</v>
      </c>
      <c r="G14" s="12"/>
      <c r="H14" s="22" t="s">
        <v>31</v>
      </c>
      <c r="I14" s="22" t="s">
        <v>31</v>
      </c>
      <c r="J14" s="22">
        <v>2.5999999999999999E-3</v>
      </c>
      <c r="K14" s="22" t="s">
        <v>31</v>
      </c>
      <c r="L14" s="22" t="s">
        <v>31</v>
      </c>
      <c r="M14" s="22" t="s">
        <v>31</v>
      </c>
      <c r="N14" s="22" t="s">
        <v>31</v>
      </c>
      <c r="O14" s="22"/>
      <c r="P14" s="23"/>
      <c r="Q14" s="23"/>
      <c r="R14" s="23"/>
      <c r="S14" s="22"/>
      <c r="T14" s="22" t="s">
        <v>31</v>
      </c>
      <c r="U14" s="22" t="s">
        <v>31</v>
      </c>
      <c r="V14" s="22" t="s">
        <v>31</v>
      </c>
      <c r="W14" s="22" t="s">
        <v>31</v>
      </c>
      <c r="X14" s="22" t="s">
        <v>31</v>
      </c>
      <c r="Y14" s="22" t="s">
        <v>31</v>
      </c>
      <c r="Z14" s="22" t="s">
        <v>31</v>
      </c>
      <c r="AA14" s="22"/>
      <c r="AB14" s="23"/>
      <c r="AC14" s="23"/>
      <c r="AD14" s="23"/>
      <c r="AE14" s="22"/>
      <c r="AF14" s="22" t="s">
        <v>31</v>
      </c>
      <c r="AG14" s="22" t="s">
        <v>31</v>
      </c>
      <c r="AH14" s="22" t="s">
        <v>31</v>
      </c>
      <c r="AI14" s="22" t="s">
        <v>31</v>
      </c>
      <c r="AJ14" s="22" t="s">
        <v>31</v>
      </c>
      <c r="AK14" s="22" t="s">
        <v>31</v>
      </c>
      <c r="AL14" s="22">
        <v>2.8E-3</v>
      </c>
      <c r="AM14" s="22">
        <f>AVERAGE(E14:AL14)</f>
        <v>2.7000000000000001E-3</v>
      </c>
      <c r="AN14" s="22">
        <f t="shared" si="0"/>
        <v>2</v>
      </c>
      <c r="AO14" s="22"/>
      <c r="AP14" s="23"/>
      <c r="AQ14" s="22" t="s">
        <v>31</v>
      </c>
      <c r="AR14" s="22" t="s">
        <v>31</v>
      </c>
      <c r="AS14" s="22" t="s">
        <v>31</v>
      </c>
      <c r="AT14" s="22" t="s">
        <v>31</v>
      </c>
      <c r="AU14" s="22" t="s">
        <v>31</v>
      </c>
      <c r="AV14" s="22" t="s">
        <v>31</v>
      </c>
      <c r="AW14" s="22" t="s">
        <v>31</v>
      </c>
      <c r="AX14" s="22" t="s">
        <v>31</v>
      </c>
      <c r="AY14" s="22" t="s">
        <v>31</v>
      </c>
      <c r="AZ14" s="22" t="s">
        <v>31</v>
      </c>
      <c r="BA14" s="12" t="e">
        <f t="shared" ref="BA14:BA77" si="1">AVERAGE(AQ14:AZ14)</f>
        <v>#DIV/0!</v>
      </c>
      <c r="BB14">
        <f t="shared" ref="BB14:BB49" si="2">COUNT(AQ14:AZ14)</f>
        <v>0</v>
      </c>
    </row>
    <row r="15" spans="1:54" x14ac:dyDescent="0.25">
      <c r="A15" s="13" t="s">
        <v>32</v>
      </c>
      <c r="B15" s="12" t="s">
        <v>27</v>
      </c>
      <c r="C15" s="12" t="s">
        <v>28</v>
      </c>
      <c r="D15" s="12" t="s">
        <v>33</v>
      </c>
      <c r="G15" s="12"/>
      <c r="H15" s="22">
        <v>2.9000000000000001E-2</v>
      </c>
      <c r="I15" s="22">
        <v>2.5000000000000001E-2</v>
      </c>
      <c r="J15" s="22">
        <v>2.1000000000000001E-2</v>
      </c>
      <c r="K15" s="22">
        <v>2.4E-2</v>
      </c>
      <c r="L15" s="22">
        <v>2.1999999999999999E-2</v>
      </c>
      <c r="M15" s="22">
        <v>2.3E-2</v>
      </c>
      <c r="N15" s="22">
        <v>1.9E-2</v>
      </c>
      <c r="O15" s="22"/>
      <c r="P15" s="23"/>
      <c r="Q15" s="23"/>
      <c r="R15" s="23"/>
      <c r="S15" s="22"/>
      <c r="T15" s="22">
        <v>2.5000000000000001E-2</v>
      </c>
      <c r="U15" s="22">
        <v>2.9000000000000001E-2</v>
      </c>
      <c r="V15" s="22">
        <v>2.9000000000000001E-2</v>
      </c>
      <c r="W15" s="22">
        <v>2.9000000000000001E-2</v>
      </c>
      <c r="X15" s="22">
        <v>3.5000000000000003E-2</v>
      </c>
      <c r="Y15" s="22">
        <v>3.1E-2</v>
      </c>
      <c r="Z15" s="22">
        <v>2.7E-2</v>
      </c>
      <c r="AA15" s="22"/>
      <c r="AB15" s="23"/>
      <c r="AC15" s="23"/>
      <c r="AD15" s="23"/>
      <c r="AE15" s="22"/>
      <c r="AF15" s="22">
        <v>1.4E-2</v>
      </c>
      <c r="AG15" s="22">
        <v>2.5000000000000001E-2</v>
      </c>
      <c r="AH15" s="22">
        <v>2.5999999999999999E-2</v>
      </c>
      <c r="AI15" s="22">
        <v>2.1999999999999999E-2</v>
      </c>
      <c r="AJ15" s="22">
        <v>0.02</v>
      </c>
      <c r="AK15" s="22">
        <v>2.1000000000000001E-2</v>
      </c>
      <c r="AL15" s="22">
        <v>0.02</v>
      </c>
      <c r="AM15" s="22">
        <f>AVERAGE(E15:AL15)</f>
        <v>2.4571428571428577E-2</v>
      </c>
      <c r="AN15" s="22">
        <f t="shared" si="0"/>
        <v>21</v>
      </c>
      <c r="AO15" s="22"/>
      <c r="AP15" s="23"/>
      <c r="AQ15" s="22" t="s">
        <v>33</v>
      </c>
      <c r="AR15" s="22" t="s">
        <v>33</v>
      </c>
      <c r="AS15" s="22">
        <v>6.0000000000000001E-3</v>
      </c>
      <c r="AT15" s="22" t="s">
        <v>33</v>
      </c>
      <c r="AU15" s="22">
        <v>4.0000000000000001E-3</v>
      </c>
      <c r="AV15" s="22">
        <v>4.0000000000000001E-3</v>
      </c>
      <c r="AW15" s="22">
        <v>1.2999999999999999E-2</v>
      </c>
      <c r="AX15" s="22">
        <v>5.0000000000000001E-3</v>
      </c>
      <c r="AY15" s="22">
        <v>4.0000000000000001E-3</v>
      </c>
      <c r="AZ15" s="22">
        <v>6.0000000000000001E-3</v>
      </c>
      <c r="BA15" s="12">
        <f t="shared" si="1"/>
        <v>6.0000000000000001E-3</v>
      </c>
      <c r="BB15">
        <f t="shared" si="2"/>
        <v>7</v>
      </c>
    </row>
    <row r="16" spans="1:54" x14ac:dyDescent="0.25">
      <c r="A16" s="13" t="s">
        <v>34</v>
      </c>
      <c r="B16" s="12" t="s">
        <v>27</v>
      </c>
      <c r="C16" s="12" t="s">
        <v>28</v>
      </c>
      <c r="D16" s="12" t="s">
        <v>35</v>
      </c>
      <c r="G16" s="12"/>
      <c r="H16" s="22" t="s">
        <v>35</v>
      </c>
      <c r="I16" s="22" t="s">
        <v>35</v>
      </c>
      <c r="J16" s="22" t="s">
        <v>35</v>
      </c>
      <c r="K16" s="22" t="s">
        <v>35</v>
      </c>
      <c r="L16" s="22" t="s">
        <v>35</v>
      </c>
      <c r="M16" s="22" t="s">
        <v>35</v>
      </c>
      <c r="N16" s="22" t="s">
        <v>35</v>
      </c>
      <c r="O16" s="22"/>
      <c r="P16" s="23"/>
      <c r="Q16" s="23"/>
      <c r="R16" s="23"/>
      <c r="S16" s="22"/>
      <c r="T16" s="22" t="s">
        <v>35</v>
      </c>
      <c r="U16" s="22" t="s">
        <v>35</v>
      </c>
      <c r="V16" s="22" t="s">
        <v>35</v>
      </c>
      <c r="W16" s="22" t="s">
        <v>35</v>
      </c>
      <c r="X16" s="22" t="s">
        <v>35</v>
      </c>
      <c r="Y16" s="22" t="s">
        <v>35</v>
      </c>
      <c r="Z16" s="22" t="s">
        <v>35</v>
      </c>
      <c r="AA16" s="22"/>
      <c r="AB16" s="23"/>
      <c r="AC16" s="23"/>
      <c r="AD16" s="23"/>
      <c r="AE16" s="22"/>
      <c r="AF16" s="22" t="s">
        <v>35</v>
      </c>
      <c r="AG16" s="22" t="s">
        <v>35</v>
      </c>
      <c r="AH16" s="22" t="s">
        <v>35</v>
      </c>
      <c r="AI16" s="22" t="s">
        <v>35</v>
      </c>
      <c r="AJ16" s="22" t="s">
        <v>35</v>
      </c>
      <c r="AK16" s="22" t="s">
        <v>35</v>
      </c>
      <c r="AL16" s="22" t="s">
        <v>35</v>
      </c>
      <c r="AM16" s="22" t="e">
        <f t="shared" ref="AM16:AM79" si="3">AVERAGE(E16:AL16)</f>
        <v>#DIV/0!</v>
      </c>
      <c r="AN16" s="22">
        <f t="shared" si="0"/>
        <v>0</v>
      </c>
      <c r="AO16" s="22"/>
      <c r="AP16" s="23"/>
      <c r="AQ16" s="22" t="s">
        <v>35</v>
      </c>
      <c r="AR16" s="22" t="s">
        <v>35</v>
      </c>
      <c r="AS16" s="22" t="s">
        <v>35</v>
      </c>
      <c r="AT16" s="22" t="s">
        <v>35</v>
      </c>
      <c r="AU16" s="22" t="s">
        <v>35</v>
      </c>
      <c r="AV16" s="22" t="s">
        <v>35</v>
      </c>
      <c r="AW16" s="22" t="s">
        <v>35</v>
      </c>
      <c r="AX16" s="22" t="s">
        <v>35</v>
      </c>
      <c r="AY16" s="22" t="s">
        <v>35</v>
      </c>
      <c r="AZ16" s="22" t="s">
        <v>35</v>
      </c>
      <c r="BA16" s="12" t="e">
        <f t="shared" si="1"/>
        <v>#DIV/0!</v>
      </c>
      <c r="BB16">
        <f t="shared" si="2"/>
        <v>0</v>
      </c>
    </row>
    <row r="17" spans="1:54" x14ac:dyDescent="0.25">
      <c r="A17" s="13" t="s">
        <v>60</v>
      </c>
      <c r="B17" s="12" t="s">
        <v>27</v>
      </c>
      <c r="C17" s="12" t="s">
        <v>28</v>
      </c>
      <c r="D17" s="12" t="s">
        <v>61</v>
      </c>
      <c r="E17" s="12">
        <v>84</v>
      </c>
      <c r="F17" s="12">
        <v>3.8</v>
      </c>
      <c r="G17" s="12">
        <v>47.6</v>
      </c>
      <c r="H17" s="22">
        <v>15</v>
      </c>
      <c r="I17" s="22">
        <v>13.2</v>
      </c>
      <c r="J17" s="22">
        <v>12.7</v>
      </c>
      <c r="K17" s="22">
        <v>12.4</v>
      </c>
      <c r="L17" s="22">
        <v>14</v>
      </c>
      <c r="M17" s="22">
        <v>11.8</v>
      </c>
      <c r="N17" s="22">
        <v>11.3</v>
      </c>
      <c r="O17" s="22"/>
      <c r="P17" s="22"/>
      <c r="Q17" s="22">
        <v>25</v>
      </c>
      <c r="R17" s="22">
        <v>15</v>
      </c>
      <c r="S17" s="22">
        <v>13.3</v>
      </c>
      <c r="T17" s="22">
        <v>10</v>
      </c>
      <c r="U17" s="22">
        <v>11.5</v>
      </c>
      <c r="V17" s="22">
        <v>11.2</v>
      </c>
      <c r="W17" s="22">
        <v>12.2</v>
      </c>
      <c r="X17" s="22">
        <v>17.100000000000001</v>
      </c>
      <c r="Y17" s="22">
        <v>13.9</v>
      </c>
      <c r="Z17" s="22">
        <v>13</v>
      </c>
      <c r="AA17" s="22"/>
      <c r="AB17" s="22"/>
      <c r="AC17" s="22">
        <v>53</v>
      </c>
      <c r="AD17" s="22">
        <v>43</v>
      </c>
      <c r="AE17" s="22">
        <v>26.8</v>
      </c>
      <c r="AF17" s="22">
        <v>17</v>
      </c>
      <c r="AG17" s="22">
        <v>21.9</v>
      </c>
      <c r="AH17" s="31">
        <v>713.2</v>
      </c>
      <c r="AI17" s="22">
        <v>17.399999999999999</v>
      </c>
      <c r="AJ17" s="22">
        <v>16</v>
      </c>
      <c r="AK17" s="22">
        <v>18.100000000000001</v>
      </c>
      <c r="AL17" s="22">
        <v>18.3</v>
      </c>
      <c r="AM17" s="22">
        <f t="shared" si="3"/>
        <v>43.756666666666668</v>
      </c>
      <c r="AN17" s="22">
        <f t="shared" si="0"/>
        <v>30</v>
      </c>
      <c r="AO17" s="22"/>
      <c r="AP17" s="23"/>
      <c r="AQ17" s="22"/>
      <c r="AR17" s="22"/>
      <c r="AS17" s="22"/>
      <c r="AT17" s="22">
        <v>3.7</v>
      </c>
      <c r="AU17" s="22">
        <v>4</v>
      </c>
      <c r="AV17" s="22">
        <v>4.0999999999999996</v>
      </c>
      <c r="AW17" s="22">
        <v>5.7</v>
      </c>
      <c r="AX17" s="22">
        <v>3.7</v>
      </c>
      <c r="AY17" s="22">
        <v>3.1</v>
      </c>
      <c r="AZ17" s="22">
        <v>4.3</v>
      </c>
      <c r="BA17" s="12">
        <f t="shared" si="1"/>
        <v>4.0857142857142863</v>
      </c>
      <c r="BB17">
        <f t="shared" si="2"/>
        <v>7</v>
      </c>
    </row>
    <row r="18" spans="1:54" x14ac:dyDescent="0.25">
      <c r="A18" s="13" t="s">
        <v>36</v>
      </c>
      <c r="B18" s="12" t="s">
        <v>27</v>
      </c>
      <c r="C18" s="12" t="s">
        <v>28</v>
      </c>
      <c r="D18" s="12" t="s">
        <v>37</v>
      </c>
      <c r="E18" s="12"/>
      <c r="F18" s="12"/>
      <c r="G18" s="12"/>
      <c r="H18" s="22" t="s">
        <v>37</v>
      </c>
      <c r="I18" s="22" t="s">
        <v>37</v>
      </c>
      <c r="J18" s="22" t="s">
        <v>37</v>
      </c>
      <c r="K18" s="22" t="s">
        <v>37</v>
      </c>
      <c r="L18" s="22" t="s">
        <v>37</v>
      </c>
      <c r="M18" s="22" t="s">
        <v>37</v>
      </c>
      <c r="N18" s="22" t="s">
        <v>37</v>
      </c>
      <c r="O18" s="22"/>
      <c r="P18" s="22"/>
      <c r="Q18" s="22"/>
      <c r="R18" s="22"/>
      <c r="S18" s="22"/>
      <c r="T18" s="22" t="s">
        <v>37</v>
      </c>
      <c r="U18" s="22" t="s">
        <v>37</v>
      </c>
      <c r="V18" s="22" t="s">
        <v>37</v>
      </c>
      <c r="W18" s="22" t="s">
        <v>37</v>
      </c>
      <c r="X18" s="22" t="s">
        <v>37</v>
      </c>
      <c r="Y18" s="22" t="s">
        <v>37</v>
      </c>
      <c r="Z18" s="22" t="s">
        <v>37</v>
      </c>
      <c r="AA18" s="22"/>
      <c r="AB18" s="22"/>
      <c r="AC18" s="22"/>
      <c r="AD18" s="22"/>
      <c r="AE18" s="22"/>
      <c r="AF18" s="22" t="s">
        <v>37</v>
      </c>
      <c r="AG18" s="22" t="s">
        <v>37</v>
      </c>
      <c r="AH18" s="22" t="s">
        <v>37</v>
      </c>
      <c r="AI18" s="22" t="s">
        <v>37</v>
      </c>
      <c r="AJ18" s="22" t="s">
        <v>37</v>
      </c>
      <c r="AK18" s="22" t="s">
        <v>37</v>
      </c>
      <c r="AL18" s="22" t="s">
        <v>37</v>
      </c>
      <c r="AM18" s="22" t="e">
        <f t="shared" si="3"/>
        <v>#DIV/0!</v>
      </c>
      <c r="AN18" s="22">
        <f t="shared" si="0"/>
        <v>0</v>
      </c>
      <c r="AO18" s="22"/>
      <c r="AP18" s="23"/>
      <c r="AQ18" s="22" t="s">
        <v>37</v>
      </c>
      <c r="AR18" s="22" t="s">
        <v>37</v>
      </c>
      <c r="AS18" s="22" t="s">
        <v>37</v>
      </c>
      <c r="AT18" s="22" t="s">
        <v>37</v>
      </c>
      <c r="AU18" s="22" t="s">
        <v>37</v>
      </c>
      <c r="AV18" s="22" t="s">
        <v>37</v>
      </c>
      <c r="AW18" s="22" t="s">
        <v>37</v>
      </c>
      <c r="AX18" s="22" t="s">
        <v>37</v>
      </c>
      <c r="AY18" s="22" t="s">
        <v>37</v>
      </c>
      <c r="AZ18" s="22" t="s">
        <v>37</v>
      </c>
      <c r="BA18" s="12" t="e">
        <f t="shared" si="1"/>
        <v>#DIV/0!</v>
      </c>
      <c r="BB18">
        <f t="shared" si="2"/>
        <v>0</v>
      </c>
    </row>
    <row r="19" spans="1:54" x14ac:dyDescent="0.25">
      <c r="A19" s="13" t="s">
        <v>38</v>
      </c>
      <c r="B19" s="12" t="s">
        <v>27</v>
      </c>
      <c r="C19" s="12" t="s">
        <v>28</v>
      </c>
      <c r="D19" s="12" t="s">
        <v>39</v>
      </c>
      <c r="E19" s="12"/>
      <c r="F19" s="12"/>
      <c r="G19" s="12"/>
      <c r="H19" s="22" t="s">
        <v>39</v>
      </c>
      <c r="I19" s="22" t="s">
        <v>39</v>
      </c>
      <c r="J19" s="22" t="s">
        <v>39</v>
      </c>
      <c r="K19" s="22" t="s">
        <v>39</v>
      </c>
      <c r="L19" s="22" t="s">
        <v>39</v>
      </c>
      <c r="M19" s="22" t="s">
        <v>39</v>
      </c>
      <c r="N19" s="22" t="s">
        <v>39</v>
      </c>
      <c r="O19" s="22"/>
      <c r="P19" s="22"/>
      <c r="Q19" s="22"/>
      <c r="R19" s="22"/>
      <c r="S19" s="22"/>
      <c r="T19" s="22" t="s">
        <v>39</v>
      </c>
      <c r="U19" s="22" t="s">
        <v>39</v>
      </c>
      <c r="V19" s="22" t="s">
        <v>39</v>
      </c>
      <c r="W19" s="22" t="s">
        <v>39</v>
      </c>
      <c r="X19" s="22" t="s">
        <v>39</v>
      </c>
      <c r="Y19" s="22" t="s">
        <v>39</v>
      </c>
      <c r="Z19" s="22" t="s">
        <v>39</v>
      </c>
      <c r="AA19" s="22"/>
      <c r="AB19" s="22"/>
      <c r="AC19" s="22"/>
      <c r="AD19" s="22"/>
      <c r="AE19" s="22"/>
      <c r="AF19" s="22" t="s">
        <v>39</v>
      </c>
      <c r="AG19" s="22" t="s">
        <v>39</v>
      </c>
      <c r="AH19" s="22" t="s">
        <v>39</v>
      </c>
      <c r="AI19" s="22" t="s">
        <v>39</v>
      </c>
      <c r="AJ19" s="22" t="s">
        <v>39</v>
      </c>
      <c r="AK19" s="22" t="s">
        <v>39</v>
      </c>
      <c r="AL19" s="22" t="s">
        <v>39</v>
      </c>
      <c r="AM19" s="22" t="e">
        <f t="shared" si="3"/>
        <v>#DIV/0!</v>
      </c>
      <c r="AN19" s="22">
        <f t="shared" si="0"/>
        <v>0</v>
      </c>
      <c r="AO19" s="22"/>
      <c r="AP19" s="23"/>
      <c r="AQ19" s="22" t="s">
        <v>39</v>
      </c>
      <c r="AR19" s="22" t="s">
        <v>39</v>
      </c>
      <c r="AS19" s="22" t="s">
        <v>39</v>
      </c>
      <c r="AT19" s="22" t="s">
        <v>39</v>
      </c>
      <c r="AU19" s="22" t="s">
        <v>39</v>
      </c>
      <c r="AV19" s="22" t="s">
        <v>39</v>
      </c>
      <c r="AW19" s="22" t="s">
        <v>39</v>
      </c>
      <c r="AX19" s="22" t="s">
        <v>39</v>
      </c>
      <c r="AY19" s="22" t="s">
        <v>39</v>
      </c>
      <c r="AZ19" s="22" t="s">
        <v>39</v>
      </c>
      <c r="BA19" s="12" t="e">
        <f t="shared" si="1"/>
        <v>#DIV/0!</v>
      </c>
      <c r="BB19">
        <f t="shared" si="2"/>
        <v>0</v>
      </c>
    </row>
    <row r="20" spans="1:54" x14ac:dyDescent="0.25">
      <c r="A20" s="13" t="s">
        <v>40</v>
      </c>
      <c r="B20" s="12" t="s">
        <v>27</v>
      </c>
      <c r="C20" s="12" t="s">
        <v>28</v>
      </c>
      <c r="D20" s="12" t="s">
        <v>41</v>
      </c>
      <c r="E20" s="12"/>
      <c r="F20" s="12"/>
      <c r="G20" s="12"/>
      <c r="H20" s="22">
        <v>0.03</v>
      </c>
      <c r="I20" s="22" t="s">
        <v>41</v>
      </c>
      <c r="J20" s="22" t="s">
        <v>41</v>
      </c>
      <c r="K20" s="22" t="s">
        <v>41</v>
      </c>
      <c r="L20" s="22" t="s">
        <v>41</v>
      </c>
      <c r="M20" s="22">
        <v>0.15</v>
      </c>
      <c r="N20" s="22" t="s">
        <v>41</v>
      </c>
      <c r="O20" s="22"/>
      <c r="P20" s="22"/>
      <c r="Q20" s="22"/>
      <c r="R20" s="22"/>
      <c r="S20" s="22"/>
      <c r="T20" s="22" t="s">
        <v>41</v>
      </c>
      <c r="U20" s="22" t="s">
        <v>41</v>
      </c>
      <c r="V20" s="22" t="s">
        <v>41</v>
      </c>
      <c r="W20" s="22" t="s">
        <v>41</v>
      </c>
      <c r="X20" s="22" t="s">
        <v>41</v>
      </c>
      <c r="Y20" s="22" t="s">
        <v>41</v>
      </c>
      <c r="Z20" s="22" t="s">
        <v>41</v>
      </c>
      <c r="AA20" s="22"/>
      <c r="AB20" s="22"/>
      <c r="AC20" s="22"/>
      <c r="AD20" s="22"/>
      <c r="AE20" s="22"/>
      <c r="AF20" s="22" t="s">
        <v>41</v>
      </c>
      <c r="AG20" s="22" t="s">
        <v>41</v>
      </c>
      <c r="AH20" s="22" t="s">
        <v>41</v>
      </c>
      <c r="AI20" s="22" t="s">
        <v>41</v>
      </c>
      <c r="AJ20" s="22" t="s">
        <v>41</v>
      </c>
      <c r="AK20" s="22" t="s">
        <v>41</v>
      </c>
      <c r="AL20" s="22">
        <v>0.02</v>
      </c>
      <c r="AM20" s="22">
        <f t="shared" si="3"/>
        <v>6.6666666666666666E-2</v>
      </c>
      <c r="AN20" s="22">
        <f t="shared" si="0"/>
        <v>3</v>
      </c>
      <c r="AO20" s="22"/>
      <c r="AP20" s="23"/>
      <c r="AQ20" s="22">
        <v>0.35</v>
      </c>
      <c r="AR20" s="22">
        <v>0.33</v>
      </c>
      <c r="AS20" s="22">
        <v>0.4</v>
      </c>
      <c r="AT20" s="22">
        <v>0.42</v>
      </c>
      <c r="AU20" s="22">
        <v>0.6</v>
      </c>
      <c r="AV20" s="22">
        <v>0.53</v>
      </c>
      <c r="AW20" s="22">
        <v>0.79</v>
      </c>
      <c r="AX20" s="22">
        <v>0.08</v>
      </c>
      <c r="AY20" s="22">
        <v>0.16</v>
      </c>
      <c r="AZ20" s="22">
        <v>0.89</v>
      </c>
      <c r="BA20" s="12">
        <f t="shared" si="1"/>
        <v>0.45499999999999996</v>
      </c>
      <c r="BB20">
        <f t="shared" si="2"/>
        <v>10</v>
      </c>
    </row>
    <row r="21" spans="1:54" x14ac:dyDescent="0.25">
      <c r="A21" s="13" t="s">
        <v>42</v>
      </c>
      <c r="B21" s="12" t="s">
        <v>27</v>
      </c>
      <c r="C21" s="12" t="s">
        <v>28</v>
      </c>
      <c r="D21" s="12" t="s">
        <v>43</v>
      </c>
      <c r="E21" s="12"/>
      <c r="F21" s="12"/>
      <c r="G21" s="12"/>
      <c r="H21" s="22" t="s">
        <v>43</v>
      </c>
      <c r="I21" s="22" t="s">
        <v>43</v>
      </c>
      <c r="J21" s="22" t="s">
        <v>43</v>
      </c>
      <c r="K21" s="22" t="s">
        <v>43</v>
      </c>
      <c r="L21" s="22" t="s">
        <v>43</v>
      </c>
      <c r="M21" s="22" t="s">
        <v>43</v>
      </c>
      <c r="N21" s="22" t="s">
        <v>43</v>
      </c>
      <c r="O21" s="22"/>
      <c r="P21" s="22"/>
      <c r="Q21" s="22"/>
      <c r="R21" s="22"/>
      <c r="S21" s="22"/>
      <c r="T21" s="22" t="s">
        <v>43</v>
      </c>
      <c r="U21" s="22" t="s">
        <v>43</v>
      </c>
      <c r="V21" s="22" t="s">
        <v>43</v>
      </c>
      <c r="W21" s="22" t="s">
        <v>43</v>
      </c>
      <c r="X21" s="22" t="s">
        <v>43</v>
      </c>
      <c r="Y21" s="22" t="s">
        <v>43</v>
      </c>
      <c r="Z21" s="22" t="s">
        <v>43</v>
      </c>
      <c r="AA21" s="22"/>
      <c r="AB21" s="22"/>
      <c r="AC21" s="22"/>
      <c r="AD21" s="22"/>
      <c r="AE21" s="22"/>
      <c r="AF21" s="22" t="s">
        <v>43</v>
      </c>
      <c r="AG21" s="22" t="s">
        <v>43</v>
      </c>
      <c r="AH21" s="22" t="s">
        <v>43</v>
      </c>
      <c r="AI21" s="22" t="s">
        <v>43</v>
      </c>
      <c r="AJ21" s="22" t="s">
        <v>43</v>
      </c>
      <c r="AK21" s="22" t="s">
        <v>43</v>
      </c>
      <c r="AL21" s="22" t="s">
        <v>43</v>
      </c>
      <c r="AM21" s="22" t="e">
        <f t="shared" si="3"/>
        <v>#DIV/0!</v>
      </c>
      <c r="AN21" s="22">
        <f t="shared" si="0"/>
        <v>0</v>
      </c>
      <c r="AO21" s="22"/>
      <c r="AP21" s="23"/>
      <c r="AQ21" s="22" t="s">
        <v>43</v>
      </c>
      <c r="AR21" s="22" t="s">
        <v>43</v>
      </c>
      <c r="AS21" s="22" t="s">
        <v>43</v>
      </c>
      <c r="AT21" s="22" t="s">
        <v>43</v>
      </c>
      <c r="AU21" s="22" t="s">
        <v>43</v>
      </c>
      <c r="AV21" s="22" t="s">
        <v>43</v>
      </c>
      <c r="AW21" s="22" t="s">
        <v>43</v>
      </c>
      <c r="AX21" s="22" t="s">
        <v>43</v>
      </c>
      <c r="AY21" s="22" t="s">
        <v>43</v>
      </c>
      <c r="AZ21" s="22" t="s">
        <v>43</v>
      </c>
      <c r="BA21" s="12" t="e">
        <f t="shared" si="1"/>
        <v>#DIV/0!</v>
      </c>
      <c r="BB21">
        <f t="shared" si="2"/>
        <v>0</v>
      </c>
    </row>
    <row r="22" spans="1:54" x14ac:dyDescent="0.25">
      <c r="A22" s="13" t="s">
        <v>62</v>
      </c>
      <c r="B22" s="12" t="s">
        <v>27</v>
      </c>
      <c r="C22" s="12" t="s">
        <v>28</v>
      </c>
      <c r="D22" s="12" t="s">
        <v>63</v>
      </c>
      <c r="E22" s="12">
        <v>20</v>
      </c>
      <c r="F22" s="12">
        <v>1.1000000000000001</v>
      </c>
      <c r="G22" s="12">
        <v>10.4</v>
      </c>
      <c r="H22" s="22">
        <v>3.6</v>
      </c>
      <c r="I22" s="22">
        <v>3</v>
      </c>
      <c r="J22" s="22">
        <v>2.8</v>
      </c>
      <c r="K22" s="22">
        <v>2.8</v>
      </c>
      <c r="L22" s="22">
        <v>3</v>
      </c>
      <c r="M22" s="22">
        <v>2.7</v>
      </c>
      <c r="N22" s="22">
        <v>2.4</v>
      </c>
      <c r="O22" s="22"/>
      <c r="P22" s="22"/>
      <c r="Q22" s="22">
        <v>3.4</v>
      </c>
      <c r="R22" s="22">
        <v>1.9</v>
      </c>
      <c r="S22" s="22">
        <v>1.8</v>
      </c>
      <c r="T22" s="22">
        <v>1.4</v>
      </c>
      <c r="U22" s="22">
        <v>1.6</v>
      </c>
      <c r="V22" s="22">
        <v>1.5</v>
      </c>
      <c r="W22" s="22">
        <v>1.6</v>
      </c>
      <c r="X22" s="22">
        <v>2.2000000000000002</v>
      </c>
      <c r="Y22" s="22">
        <v>1.9</v>
      </c>
      <c r="Z22" s="22">
        <v>1.6</v>
      </c>
      <c r="AA22" s="22"/>
      <c r="AB22" s="22"/>
      <c r="AC22" s="22">
        <v>6.7</v>
      </c>
      <c r="AD22" s="22">
        <v>5.6</v>
      </c>
      <c r="AE22" s="22">
        <v>3.7</v>
      </c>
      <c r="AF22" s="22">
        <v>2.5</v>
      </c>
      <c r="AG22" s="22">
        <v>3.2</v>
      </c>
      <c r="AH22" s="31">
        <v>74</v>
      </c>
      <c r="AI22" s="22">
        <v>2.5</v>
      </c>
      <c r="AJ22" s="22">
        <v>2.4</v>
      </c>
      <c r="AK22" s="22">
        <v>2.7</v>
      </c>
      <c r="AL22" s="22">
        <v>2.6</v>
      </c>
      <c r="AM22" s="22">
        <f t="shared" si="3"/>
        <v>5.8866666666666658</v>
      </c>
      <c r="AN22" s="22">
        <f t="shared" si="0"/>
        <v>30</v>
      </c>
      <c r="AO22" s="22"/>
      <c r="AP22" s="23"/>
      <c r="AQ22" s="22"/>
      <c r="AR22" s="22"/>
      <c r="AS22" s="22"/>
      <c r="AT22" s="22">
        <v>0.8</v>
      </c>
      <c r="AU22" s="22">
        <v>0.9</v>
      </c>
      <c r="AV22" s="22">
        <v>0.9</v>
      </c>
      <c r="AW22" s="22">
        <v>1</v>
      </c>
      <c r="AX22" s="22">
        <v>0.8</v>
      </c>
      <c r="AY22" s="22">
        <v>0.7</v>
      </c>
      <c r="AZ22" s="22">
        <v>1</v>
      </c>
      <c r="BA22" s="12">
        <f t="shared" si="1"/>
        <v>0.87142857142857155</v>
      </c>
      <c r="BB22">
        <f t="shared" si="2"/>
        <v>7</v>
      </c>
    </row>
    <row r="23" spans="1:54" s="29" customFormat="1" x14ac:dyDescent="0.25">
      <c r="A23" s="25" t="s">
        <v>44</v>
      </c>
      <c r="B23" s="26" t="s">
        <v>27</v>
      </c>
      <c r="C23" s="26" t="s">
        <v>28</v>
      </c>
      <c r="D23" s="26" t="s">
        <v>45</v>
      </c>
      <c r="E23" s="26"/>
      <c r="F23" s="26"/>
      <c r="G23" s="26"/>
      <c r="H23" s="27" t="s">
        <v>45</v>
      </c>
      <c r="I23" s="27" t="s">
        <v>45</v>
      </c>
      <c r="J23" s="27" t="s">
        <v>45</v>
      </c>
      <c r="K23" s="27" t="s">
        <v>45</v>
      </c>
      <c r="L23" s="27" t="s">
        <v>45</v>
      </c>
      <c r="M23" s="27" t="s">
        <v>45</v>
      </c>
      <c r="N23" s="27" t="s">
        <v>45</v>
      </c>
      <c r="O23" s="27"/>
      <c r="P23" s="27"/>
      <c r="Q23" s="27"/>
      <c r="R23" s="27"/>
      <c r="S23" s="27"/>
      <c r="T23" s="27" t="s">
        <v>45</v>
      </c>
      <c r="U23" s="27" t="s">
        <v>45</v>
      </c>
      <c r="V23" s="27" t="s">
        <v>45</v>
      </c>
      <c r="W23" s="27" t="s">
        <v>45</v>
      </c>
      <c r="X23" s="27" t="s">
        <v>45</v>
      </c>
      <c r="Y23" s="27" t="s">
        <v>45</v>
      </c>
      <c r="Z23" s="27" t="s">
        <v>45</v>
      </c>
      <c r="AA23" s="27"/>
      <c r="AB23" s="27"/>
      <c r="AC23" s="27"/>
      <c r="AD23" s="27"/>
      <c r="AE23" s="27"/>
      <c r="AF23" s="27" t="s">
        <v>45</v>
      </c>
      <c r="AG23" s="27" t="s">
        <v>45</v>
      </c>
      <c r="AH23" s="27" t="s">
        <v>45</v>
      </c>
      <c r="AI23" s="27" t="s">
        <v>45</v>
      </c>
      <c r="AJ23" s="27" t="s">
        <v>45</v>
      </c>
      <c r="AK23" s="27" t="s">
        <v>45</v>
      </c>
      <c r="AL23" s="27" t="s">
        <v>45</v>
      </c>
      <c r="AM23" s="27" t="e">
        <f t="shared" si="3"/>
        <v>#DIV/0!</v>
      </c>
      <c r="AN23" s="27">
        <f t="shared" si="0"/>
        <v>0</v>
      </c>
      <c r="AO23" s="27"/>
      <c r="AP23" s="28"/>
      <c r="AQ23" s="27" t="s">
        <v>45</v>
      </c>
      <c r="AR23" s="27" t="s">
        <v>45</v>
      </c>
      <c r="AS23" s="27" t="s">
        <v>45</v>
      </c>
      <c r="AT23" s="27" t="s">
        <v>45</v>
      </c>
      <c r="AU23" s="27" t="s">
        <v>45</v>
      </c>
      <c r="AV23" s="27" t="s">
        <v>45</v>
      </c>
      <c r="AW23" s="27" t="s">
        <v>45</v>
      </c>
      <c r="AX23" s="27" t="s">
        <v>45</v>
      </c>
      <c r="AY23" s="27" t="s">
        <v>45</v>
      </c>
      <c r="AZ23" s="27" t="s">
        <v>45</v>
      </c>
      <c r="BA23" s="26" t="e">
        <f t="shared" si="1"/>
        <v>#DIV/0!</v>
      </c>
      <c r="BB23" s="29">
        <f t="shared" si="2"/>
        <v>0</v>
      </c>
    </row>
    <row r="24" spans="1:54" x14ac:dyDescent="0.25">
      <c r="A24" s="13" t="s">
        <v>46</v>
      </c>
      <c r="B24" s="12" t="s">
        <v>27</v>
      </c>
      <c r="C24" s="12" t="s">
        <v>28</v>
      </c>
      <c r="D24" s="12" t="s">
        <v>29</v>
      </c>
      <c r="E24" s="12"/>
      <c r="F24" s="12"/>
      <c r="G24" s="12"/>
      <c r="H24" s="22" t="s">
        <v>29</v>
      </c>
      <c r="I24" s="22" t="s">
        <v>29</v>
      </c>
      <c r="J24" s="22" t="s">
        <v>29</v>
      </c>
      <c r="K24" s="22" t="s">
        <v>29</v>
      </c>
      <c r="L24" s="22" t="s">
        <v>29</v>
      </c>
      <c r="M24" s="22" t="s">
        <v>29</v>
      </c>
      <c r="N24" s="22" t="s">
        <v>29</v>
      </c>
      <c r="O24" s="22"/>
      <c r="P24" s="22"/>
      <c r="Q24" s="22"/>
      <c r="R24" s="22"/>
      <c r="S24" s="22"/>
      <c r="T24" s="22" t="s">
        <v>29</v>
      </c>
      <c r="U24" s="22" t="s">
        <v>29</v>
      </c>
      <c r="V24" s="22" t="s">
        <v>29</v>
      </c>
      <c r="W24" s="22" t="s">
        <v>29</v>
      </c>
      <c r="X24" s="22" t="s">
        <v>29</v>
      </c>
      <c r="Y24" s="22" t="s">
        <v>29</v>
      </c>
      <c r="Z24" s="22" t="s">
        <v>29</v>
      </c>
      <c r="AA24" s="22"/>
      <c r="AB24" s="22"/>
      <c r="AC24" s="22"/>
      <c r="AD24" s="22"/>
      <c r="AE24" s="22"/>
      <c r="AF24" s="22" t="s">
        <v>29</v>
      </c>
      <c r="AG24" s="22" t="s">
        <v>29</v>
      </c>
      <c r="AH24" s="22" t="s">
        <v>29</v>
      </c>
      <c r="AI24" s="22" t="s">
        <v>29</v>
      </c>
      <c r="AJ24" s="22" t="s">
        <v>29</v>
      </c>
      <c r="AK24" s="22" t="s">
        <v>29</v>
      </c>
      <c r="AL24" s="22" t="s">
        <v>29</v>
      </c>
      <c r="AM24" s="22" t="e">
        <f t="shared" si="3"/>
        <v>#DIV/0!</v>
      </c>
      <c r="AN24" s="22">
        <f t="shared" si="0"/>
        <v>0</v>
      </c>
      <c r="AO24" s="22"/>
      <c r="AP24" s="23"/>
      <c r="AQ24" s="22" t="s">
        <v>29</v>
      </c>
      <c r="AR24" s="22" t="s">
        <v>29</v>
      </c>
      <c r="AS24" s="22" t="s">
        <v>29</v>
      </c>
      <c r="AT24" s="22" t="s">
        <v>29</v>
      </c>
      <c r="AU24" s="22" t="s">
        <v>29</v>
      </c>
      <c r="AV24" s="22" t="s">
        <v>29</v>
      </c>
      <c r="AW24" s="22" t="s">
        <v>29</v>
      </c>
      <c r="AX24" s="22" t="s">
        <v>29</v>
      </c>
      <c r="AY24" s="22" t="s">
        <v>29</v>
      </c>
      <c r="AZ24" s="22" t="s">
        <v>29</v>
      </c>
      <c r="BA24" s="12" t="e">
        <f t="shared" si="1"/>
        <v>#DIV/0!</v>
      </c>
      <c r="BB24">
        <f t="shared" si="2"/>
        <v>0</v>
      </c>
    </row>
    <row r="25" spans="1:54" x14ac:dyDescent="0.25">
      <c r="A25" s="13" t="s">
        <v>47</v>
      </c>
      <c r="B25" s="12" t="s">
        <v>27</v>
      </c>
      <c r="C25" s="12" t="s">
        <v>28</v>
      </c>
      <c r="D25" s="12" t="s">
        <v>29</v>
      </c>
      <c r="E25" s="12"/>
      <c r="F25" s="12"/>
      <c r="G25" s="12"/>
      <c r="H25" s="22">
        <v>5.0000000000000001E-3</v>
      </c>
      <c r="I25" s="22">
        <v>6.0000000000000001E-3</v>
      </c>
      <c r="J25" s="22">
        <v>1.0999999999999999E-2</v>
      </c>
      <c r="K25" s="22">
        <v>6.0000000000000001E-3</v>
      </c>
      <c r="L25" s="22">
        <v>6.0000000000000001E-3</v>
      </c>
      <c r="M25" s="22">
        <v>6.0000000000000001E-3</v>
      </c>
      <c r="N25" s="22">
        <v>7.0000000000000001E-3</v>
      </c>
      <c r="O25" s="22"/>
      <c r="P25" s="22"/>
      <c r="Q25" s="22"/>
      <c r="R25" s="22"/>
      <c r="S25" s="22"/>
      <c r="T25" s="22">
        <v>1.0999999999999999E-2</v>
      </c>
      <c r="U25" s="22">
        <v>8.9999999999999993E-3</v>
      </c>
      <c r="V25" s="22">
        <v>0.01</v>
      </c>
      <c r="W25" s="22">
        <v>8.9999999999999993E-3</v>
      </c>
      <c r="X25" s="22">
        <v>1.0999999999999999E-2</v>
      </c>
      <c r="Y25" s="22">
        <v>8.0000000000000002E-3</v>
      </c>
      <c r="Z25" s="22">
        <v>8.0000000000000002E-3</v>
      </c>
      <c r="AA25" s="22"/>
      <c r="AB25" s="22"/>
      <c r="AC25" s="22"/>
      <c r="AD25" s="22"/>
      <c r="AE25" s="22"/>
      <c r="AF25" s="22">
        <v>1.2999999999999999E-2</v>
      </c>
      <c r="AG25" s="22">
        <v>1.0999999999999999E-2</v>
      </c>
      <c r="AH25" s="22">
        <v>7.0000000000000001E-3</v>
      </c>
      <c r="AI25" s="22">
        <v>0.01</v>
      </c>
      <c r="AJ25" s="22">
        <v>8.0000000000000002E-3</v>
      </c>
      <c r="AK25" s="22">
        <v>8.9999999999999993E-3</v>
      </c>
      <c r="AL25" s="22">
        <v>1.0999999999999999E-2</v>
      </c>
      <c r="AM25" s="22">
        <f t="shared" si="3"/>
        <v>8.6666666666666697E-3</v>
      </c>
      <c r="AN25" s="22">
        <f t="shared" si="0"/>
        <v>21</v>
      </c>
      <c r="AO25" s="22"/>
      <c r="AP25" s="23"/>
      <c r="AQ25" s="22" t="s">
        <v>29</v>
      </c>
      <c r="AR25" s="22" t="s">
        <v>29</v>
      </c>
      <c r="AS25" s="22" t="s">
        <v>29</v>
      </c>
      <c r="AT25" s="22" t="s">
        <v>29</v>
      </c>
      <c r="AU25" s="22" t="s">
        <v>29</v>
      </c>
      <c r="AV25" s="22" t="s">
        <v>29</v>
      </c>
      <c r="AW25" s="22" t="s">
        <v>29</v>
      </c>
      <c r="AX25" s="22" t="s">
        <v>29</v>
      </c>
      <c r="AY25" s="22" t="s">
        <v>29</v>
      </c>
      <c r="AZ25" s="22" t="s">
        <v>29</v>
      </c>
      <c r="BA25" s="12" t="e">
        <f t="shared" si="1"/>
        <v>#DIV/0!</v>
      </c>
      <c r="BB25">
        <f t="shared" si="2"/>
        <v>0</v>
      </c>
    </row>
    <row r="26" spans="1:54" x14ac:dyDescent="0.25">
      <c r="A26" s="13" t="s">
        <v>64</v>
      </c>
      <c r="B26" s="12" t="s">
        <v>27</v>
      </c>
      <c r="C26" s="12" t="s">
        <v>28</v>
      </c>
      <c r="D26" s="12" t="s">
        <v>63</v>
      </c>
      <c r="E26" s="12">
        <v>7.7</v>
      </c>
      <c r="F26" s="12">
        <v>2</v>
      </c>
      <c r="G26" s="12">
        <v>5.3</v>
      </c>
      <c r="H26" s="22">
        <v>3.3</v>
      </c>
      <c r="I26" s="22">
        <v>2.7</v>
      </c>
      <c r="J26" s="22">
        <v>3</v>
      </c>
      <c r="K26" s="22">
        <v>2.9</v>
      </c>
      <c r="L26" s="22">
        <v>3.1</v>
      </c>
      <c r="M26" s="22">
        <v>3</v>
      </c>
      <c r="N26" s="22">
        <v>2.5</v>
      </c>
      <c r="O26" s="22"/>
      <c r="P26" s="22"/>
      <c r="Q26" s="22">
        <v>3.1</v>
      </c>
      <c r="R26" s="22">
        <v>2.6</v>
      </c>
      <c r="S26" s="22">
        <v>2.4</v>
      </c>
      <c r="T26" s="22">
        <v>2</v>
      </c>
      <c r="U26" s="22">
        <v>2.2000000000000002</v>
      </c>
      <c r="V26" s="22">
        <v>2.4</v>
      </c>
      <c r="W26" s="22">
        <v>2.4</v>
      </c>
      <c r="X26" s="22">
        <v>2.2000000000000002</v>
      </c>
      <c r="Y26" s="22">
        <v>2.4</v>
      </c>
      <c r="Z26" s="22">
        <v>2.2000000000000002</v>
      </c>
      <c r="AA26" s="22"/>
      <c r="AB26" s="22"/>
      <c r="AC26" s="22">
        <v>5.4</v>
      </c>
      <c r="AD26" s="22">
        <v>4.2</v>
      </c>
      <c r="AE26" s="22">
        <v>3.7</v>
      </c>
      <c r="AF26" s="22">
        <v>3.2</v>
      </c>
      <c r="AG26" s="22">
        <v>3.8</v>
      </c>
      <c r="AH26" s="22">
        <v>90.3</v>
      </c>
      <c r="AI26" s="22">
        <v>3.9</v>
      </c>
      <c r="AJ26" s="22">
        <v>3.6</v>
      </c>
      <c r="AK26" s="22">
        <v>3.8</v>
      </c>
      <c r="AL26" s="22">
        <v>3.6</v>
      </c>
      <c r="AM26" s="22">
        <f t="shared" si="3"/>
        <v>6.1633333333333331</v>
      </c>
      <c r="AN26" s="22">
        <f t="shared" si="0"/>
        <v>30</v>
      </c>
      <c r="AO26" s="22"/>
      <c r="AP26" s="23"/>
      <c r="AQ26" s="22"/>
      <c r="AR26" s="22"/>
      <c r="AS26" s="22"/>
      <c r="AT26" s="22">
        <v>1.9</v>
      </c>
      <c r="AU26" s="22">
        <v>1.9</v>
      </c>
      <c r="AV26" s="22">
        <v>2.4</v>
      </c>
      <c r="AW26" s="22">
        <v>1.9</v>
      </c>
      <c r="AX26" s="22">
        <v>1.1000000000000001</v>
      </c>
      <c r="AY26" s="22">
        <v>1.6</v>
      </c>
      <c r="AZ26" s="22">
        <v>1.7</v>
      </c>
      <c r="BA26" s="12">
        <f t="shared" si="1"/>
        <v>1.7857142857142854</v>
      </c>
      <c r="BB26">
        <f t="shared" si="2"/>
        <v>7</v>
      </c>
    </row>
    <row r="27" spans="1:54" x14ac:dyDescent="0.25">
      <c r="A27" s="13" t="s">
        <v>48</v>
      </c>
      <c r="B27" s="12" t="s">
        <v>27</v>
      </c>
      <c r="C27" s="12" t="s">
        <v>28</v>
      </c>
      <c r="D27" s="12" t="s">
        <v>33</v>
      </c>
      <c r="E27" s="12"/>
      <c r="F27" s="12"/>
      <c r="G27" s="12"/>
      <c r="H27" s="22" t="s">
        <v>33</v>
      </c>
      <c r="I27" s="22" t="s">
        <v>33</v>
      </c>
      <c r="J27" s="22" t="s">
        <v>33</v>
      </c>
      <c r="K27" s="22" t="s">
        <v>33</v>
      </c>
      <c r="L27" s="22" t="s">
        <v>33</v>
      </c>
      <c r="M27" s="22" t="s">
        <v>33</v>
      </c>
      <c r="N27" s="22" t="s">
        <v>33</v>
      </c>
      <c r="O27" s="22"/>
      <c r="P27" s="22"/>
      <c r="Q27" s="22"/>
      <c r="R27" s="22"/>
      <c r="S27" s="22"/>
      <c r="T27" s="22" t="s">
        <v>33</v>
      </c>
      <c r="U27" s="22" t="s">
        <v>33</v>
      </c>
      <c r="V27" s="22" t="s">
        <v>33</v>
      </c>
      <c r="W27" s="22" t="s">
        <v>33</v>
      </c>
      <c r="X27" s="22" t="s">
        <v>33</v>
      </c>
      <c r="Y27" s="22" t="s">
        <v>33</v>
      </c>
      <c r="Z27" s="22" t="s">
        <v>33</v>
      </c>
      <c r="AA27" s="22"/>
      <c r="AB27" s="22"/>
      <c r="AC27" s="22"/>
      <c r="AD27" s="22"/>
      <c r="AE27" s="22"/>
      <c r="AF27" s="22" t="s">
        <v>33</v>
      </c>
      <c r="AG27" s="22" t="s">
        <v>33</v>
      </c>
      <c r="AH27" s="22" t="s">
        <v>33</v>
      </c>
      <c r="AI27" s="22" t="s">
        <v>33</v>
      </c>
      <c r="AJ27" s="22" t="s">
        <v>33</v>
      </c>
      <c r="AK27" s="22" t="s">
        <v>33</v>
      </c>
      <c r="AL27" s="22" t="s">
        <v>33</v>
      </c>
      <c r="AM27" s="22" t="e">
        <f t="shared" si="3"/>
        <v>#DIV/0!</v>
      </c>
      <c r="AN27" s="22">
        <f t="shared" si="0"/>
        <v>0</v>
      </c>
      <c r="AO27" s="22"/>
      <c r="AP27" s="23"/>
      <c r="AQ27" s="22" t="s">
        <v>33</v>
      </c>
      <c r="AR27" s="22" t="s">
        <v>33</v>
      </c>
      <c r="AS27" s="22" t="s">
        <v>33</v>
      </c>
      <c r="AT27" s="22" t="s">
        <v>33</v>
      </c>
      <c r="AU27" s="22" t="s">
        <v>33</v>
      </c>
      <c r="AV27" s="22" t="s">
        <v>33</v>
      </c>
      <c r="AW27" s="22" t="s">
        <v>33</v>
      </c>
      <c r="AX27" s="22" t="s">
        <v>33</v>
      </c>
      <c r="AY27" s="22" t="s">
        <v>33</v>
      </c>
      <c r="AZ27" s="22" t="s">
        <v>33</v>
      </c>
      <c r="BA27" s="12" t="e">
        <f t="shared" si="1"/>
        <v>#DIV/0!</v>
      </c>
      <c r="BB27">
        <f t="shared" si="2"/>
        <v>0</v>
      </c>
    </row>
    <row r="28" spans="1:54" x14ac:dyDescent="0.25">
      <c r="A28" s="13" t="s">
        <v>49</v>
      </c>
      <c r="B28" s="12" t="s">
        <v>27</v>
      </c>
      <c r="C28" s="12" t="s">
        <v>28</v>
      </c>
      <c r="D28" s="12" t="s">
        <v>37</v>
      </c>
      <c r="E28" s="12"/>
      <c r="F28" s="12"/>
      <c r="G28" s="12"/>
      <c r="H28" s="22" t="s">
        <v>37</v>
      </c>
      <c r="I28" s="22" t="s">
        <v>37</v>
      </c>
      <c r="J28" s="22" t="s">
        <v>37</v>
      </c>
      <c r="K28" s="22" t="s">
        <v>37</v>
      </c>
      <c r="L28" s="22" t="s">
        <v>37</v>
      </c>
      <c r="M28" s="22" t="s">
        <v>37</v>
      </c>
      <c r="N28" s="22" t="s">
        <v>37</v>
      </c>
      <c r="O28" s="22"/>
      <c r="P28" s="22"/>
      <c r="Q28" s="22"/>
      <c r="R28" s="22"/>
      <c r="S28" s="22"/>
      <c r="T28" s="22" t="s">
        <v>37</v>
      </c>
      <c r="U28" s="22" t="s">
        <v>37</v>
      </c>
      <c r="V28" s="22" t="s">
        <v>37</v>
      </c>
      <c r="W28" s="22" t="s">
        <v>37</v>
      </c>
      <c r="X28" s="22" t="s">
        <v>37</v>
      </c>
      <c r="Y28" s="22">
        <v>1.8E-3</v>
      </c>
      <c r="Z28" s="22" t="s">
        <v>37</v>
      </c>
      <c r="AA28" s="22"/>
      <c r="AB28" s="22"/>
      <c r="AC28" s="22"/>
      <c r="AD28" s="22"/>
      <c r="AE28" s="22"/>
      <c r="AF28" s="22" t="s">
        <v>37</v>
      </c>
      <c r="AG28" s="22" t="s">
        <v>37</v>
      </c>
      <c r="AH28" s="22" t="s">
        <v>37</v>
      </c>
      <c r="AI28" s="22" t="s">
        <v>37</v>
      </c>
      <c r="AJ28" s="22" t="s">
        <v>37</v>
      </c>
      <c r="AK28" s="22" t="s">
        <v>37</v>
      </c>
      <c r="AL28" s="22" t="s">
        <v>37</v>
      </c>
      <c r="AM28" s="22">
        <f t="shared" si="3"/>
        <v>1.8E-3</v>
      </c>
      <c r="AN28" s="22">
        <f t="shared" si="0"/>
        <v>1</v>
      </c>
      <c r="AO28" s="22"/>
      <c r="AP28" s="23"/>
      <c r="AQ28" s="22" t="s">
        <v>37</v>
      </c>
      <c r="AR28" s="22" t="s">
        <v>37</v>
      </c>
      <c r="AS28" s="22" t="s">
        <v>37</v>
      </c>
      <c r="AT28" s="22" t="s">
        <v>37</v>
      </c>
      <c r="AU28" s="22" t="s">
        <v>37</v>
      </c>
      <c r="AV28" s="22" t="s">
        <v>37</v>
      </c>
      <c r="AW28" s="22" t="s">
        <v>37</v>
      </c>
      <c r="AX28" s="22" t="s">
        <v>37</v>
      </c>
      <c r="AY28" s="22" t="s">
        <v>37</v>
      </c>
      <c r="AZ28" s="22">
        <v>1.6000000000000001E-3</v>
      </c>
      <c r="BA28" s="12">
        <f t="shared" si="1"/>
        <v>1.6000000000000001E-3</v>
      </c>
      <c r="BB28">
        <f t="shared" si="2"/>
        <v>1</v>
      </c>
    </row>
    <row r="29" spans="1:54" x14ac:dyDescent="0.25">
      <c r="A29" s="13" t="s">
        <v>50</v>
      </c>
      <c r="B29" s="12" t="s">
        <v>27</v>
      </c>
      <c r="C29" s="12" t="s">
        <v>28</v>
      </c>
      <c r="D29" s="12" t="s">
        <v>33</v>
      </c>
      <c r="E29" s="12"/>
      <c r="F29" s="12"/>
      <c r="G29" s="12"/>
      <c r="H29" s="22">
        <v>7.0000000000000001E-3</v>
      </c>
      <c r="I29" s="22">
        <v>0.01</v>
      </c>
      <c r="J29" s="22">
        <v>4.2000000000000003E-2</v>
      </c>
      <c r="K29" s="22">
        <v>0.01</v>
      </c>
      <c r="L29" s="22">
        <v>1.0999999999999999E-2</v>
      </c>
      <c r="M29" s="22">
        <v>8.9999999999999993E-3</v>
      </c>
      <c r="N29" s="22">
        <v>1.0999999999999999E-2</v>
      </c>
      <c r="O29" s="22"/>
      <c r="P29" s="22"/>
      <c r="Q29" s="22"/>
      <c r="R29" s="22"/>
      <c r="S29" s="22"/>
      <c r="T29" s="22">
        <v>2.8000000000000001E-2</v>
      </c>
      <c r="U29" s="22">
        <v>1.7000000000000001E-2</v>
      </c>
      <c r="V29" s="22">
        <v>1.9E-2</v>
      </c>
      <c r="W29" s="22">
        <v>1.6E-2</v>
      </c>
      <c r="X29" s="22">
        <v>2.1000000000000001E-2</v>
      </c>
      <c r="Y29" s="22">
        <v>1.4999999999999999E-2</v>
      </c>
      <c r="Z29" s="22">
        <v>1.4999999999999999E-2</v>
      </c>
      <c r="AA29" s="22"/>
      <c r="AB29" s="22"/>
      <c r="AC29" s="22"/>
      <c r="AD29" s="22"/>
      <c r="AE29" s="22"/>
      <c r="AF29" s="22">
        <v>2.1999999999999999E-2</v>
      </c>
      <c r="AG29" s="22">
        <v>3.6999999999999998E-2</v>
      </c>
      <c r="AH29" s="22">
        <v>1.2999999999999999E-2</v>
      </c>
      <c r="AI29" s="22">
        <v>4.2000000000000003E-2</v>
      </c>
      <c r="AJ29" s="22">
        <v>4.2999999999999997E-2</v>
      </c>
      <c r="AK29" s="22">
        <v>5.6000000000000001E-2</v>
      </c>
      <c r="AL29" s="22">
        <v>5.7000000000000002E-2</v>
      </c>
      <c r="AM29" s="22">
        <f t="shared" si="3"/>
        <v>2.3857142857142858E-2</v>
      </c>
      <c r="AN29" s="22">
        <f t="shared" si="0"/>
        <v>21</v>
      </c>
      <c r="AO29" s="22"/>
      <c r="AP29" s="23"/>
      <c r="AQ29" s="22">
        <v>5.0000000000000001E-3</v>
      </c>
      <c r="AR29" s="22">
        <v>5.0000000000000001E-3</v>
      </c>
      <c r="AS29" s="22">
        <v>0.01</v>
      </c>
      <c r="AT29" s="22">
        <v>4.0000000000000001E-3</v>
      </c>
      <c r="AU29" s="22">
        <v>4.0000000000000001E-3</v>
      </c>
      <c r="AV29" s="22">
        <v>6.0000000000000001E-3</v>
      </c>
      <c r="AW29" s="22">
        <v>8.0000000000000002E-3</v>
      </c>
      <c r="AX29" s="22">
        <v>8.0000000000000002E-3</v>
      </c>
      <c r="AY29" s="22">
        <v>0.01</v>
      </c>
      <c r="AZ29" s="22">
        <v>1.7000000000000001E-2</v>
      </c>
      <c r="BA29" s="12">
        <f t="shared" si="1"/>
        <v>7.7000000000000011E-3</v>
      </c>
      <c r="BB29">
        <f t="shared" si="2"/>
        <v>10</v>
      </c>
    </row>
    <row r="30" spans="1:54" x14ac:dyDescent="0.25">
      <c r="A30" s="13"/>
      <c r="B30" s="12"/>
      <c r="C30" s="12"/>
      <c r="D30" s="12"/>
      <c r="G30" s="12"/>
      <c r="H30" s="22"/>
      <c r="I30" s="22"/>
      <c r="J30" s="22"/>
      <c r="K30" s="22"/>
      <c r="L30" s="22"/>
      <c r="M30" s="22"/>
      <c r="N30" s="22"/>
      <c r="O30" s="22"/>
      <c r="P30" s="23"/>
      <c r="Q30" s="23"/>
      <c r="R30" s="23"/>
      <c r="S30" s="22"/>
      <c r="T30" s="22"/>
      <c r="U30" s="22"/>
      <c r="V30" s="22"/>
      <c r="W30" s="22"/>
      <c r="X30" s="22"/>
      <c r="Y30" s="22"/>
      <c r="Z30" s="22"/>
      <c r="AA30" s="22"/>
      <c r="AB30" s="23"/>
      <c r="AC30" s="23"/>
      <c r="AD30" s="23"/>
      <c r="AE30" s="22"/>
      <c r="AF30" s="22"/>
      <c r="AG30" s="22"/>
      <c r="AH30" s="22"/>
      <c r="AI30" s="22"/>
      <c r="AJ30" s="22"/>
      <c r="AK30" s="22"/>
      <c r="AL30" s="22"/>
      <c r="AM30" s="22" t="e">
        <f t="shared" si="3"/>
        <v>#DIV/0!</v>
      </c>
      <c r="AN30" s="22">
        <f t="shared" si="0"/>
        <v>0</v>
      </c>
      <c r="AO30" s="22"/>
      <c r="AP30" s="23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12" t="e">
        <f t="shared" si="1"/>
        <v>#DIV/0!</v>
      </c>
      <c r="BB30">
        <f t="shared" si="2"/>
        <v>0</v>
      </c>
    </row>
    <row r="31" spans="1:54" x14ac:dyDescent="0.25">
      <c r="A31" s="13" t="s">
        <v>65</v>
      </c>
      <c r="B31" s="12" t="s">
        <v>66</v>
      </c>
      <c r="C31" s="12" t="s">
        <v>28</v>
      </c>
      <c r="D31" s="22" t="s">
        <v>67</v>
      </c>
      <c r="E31" s="22">
        <v>75</v>
      </c>
      <c r="F31" s="22">
        <v>61</v>
      </c>
      <c r="G31" s="22">
        <v>75.599999999999994</v>
      </c>
      <c r="H31" s="22">
        <v>71</v>
      </c>
      <c r="I31" s="22">
        <v>79.400000000000006</v>
      </c>
      <c r="J31" s="22">
        <v>69.099999999999994</v>
      </c>
      <c r="K31" s="22">
        <v>61</v>
      </c>
      <c r="L31" s="22">
        <v>57.5</v>
      </c>
      <c r="M31" s="22">
        <v>54.8</v>
      </c>
      <c r="N31" s="22">
        <v>50.6</v>
      </c>
      <c r="O31" s="22"/>
      <c r="P31" s="22"/>
      <c r="Q31" s="22">
        <v>65</v>
      </c>
      <c r="R31" s="22">
        <v>22</v>
      </c>
      <c r="S31" s="22">
        <v>18.399999999999999</v>
      </c>
      <c r="T31" s="22" t="s">
        <v>67</v>
      </c>
      <c r="U31" s="22">
        <v>7.5</v>
      </c>
      <c r="V31" s="22">
        <v>9.6999999999999993</v>
      </c>
      <c r="W31" s="22">
        <v>10.199999999999999</v>
      </c>
      <c r="X31" s="22">
        <v>35.5</v>
      </c>
      <c r="Y31" s="22">
        <v>13.1</v>
      </c>
      <c r="Z31" s="22">
        <v>10.4</v>
      </c>
      <c r="AA31" s="22"/>
      <c r="AB31" s="22"/>
      <c r="AC31" s="30">
        <v>160</v>
      </c>
      <c r="AD31" s="30">
        <v>160</v>
      </c>
      <c r="AE31" s="30">
        <v>97.3</v>
      </c>
      <c r="AF31" s="30">
        <v>88</v>
      </c>
      <c r="AG31" s="22">
        <v>73.099999999999994</v>
      </c>
      <c r="AH31" s="22">
        <v>75</v>
      </c>
      <c r="AI31" s="22">
        <v>71.900000000000006</v>
      </c>
      <c r="AJ31" s="22">
        <v>75</v>
      </c>
      <c r="AK31" s="22">
        <v>72.900000000000006</v>
      </c>
      <c r="AL31" s="22">
        <v>73.099999999999994</v>
      </c>
      <c r="AM31" s="22">
        <f t="shared" si="3"/>
        <v>61.831034482758625</v>
      </c>
      <c r="AN31" s="22">
        <f t="shared" si="0"/>
        <v>29</v>
      </c>
      <c r="AO31" s="22"/>
      <c r="AP31" s="23"/>
      <c r="AQ31" s="22"/>
      <c r="AR31" s="22"/>
      <c r="AS31" s="22"/>
      <c r="AT31" s="22">
        <v>2</v>
      </c>
      <c r="AU31" s="22">
        <v>1.5</v>
      </c>
      <c r="AV31" s="22">
        <v>0.9</v>
      </c>
      <c r="AW31" s="22" t="s">
        <v>67</v>
      </c>
      <c r="AX31" s="22" t="s">
        <v>67</v>
      </c>
      <c r="AY31" s="22" t="s">
        <v>67</v>
      </c>
      <c r="AZ31" s="22" t="s">
        <v>67</v>
      </c>
      <c r="BA31" s="12">
        <f t="shared" si="1"/>
        <v>1.4666666666666668</v>
      </c>
      <c r="BB31">
        <f t="shared" si="2"/>
        <v>3</v>
      </c>
    </row>
    <row r="32" spans="1:54" x14ac:dyDescent="0.25">
      <c r="A32" s="13" t="s">
        <v>68</v>
      </c>
      <c r="B32" s="12" t="s">
        <v>66</v>
      </c>
      <c r="C32" s="12" t="s">
        <v>28</v>
      </c>
      <c r="D32" s="22" t="s">
        <v>69</v>
      </c>
      <c r="E32" s="22">
        <v>9.9</v>
      </c>
      <c r="F32" s="22">
        <v>11</v>
      </c>
      <c r="G32" s="22">
        <v>10.199999999999999</v>
      </c>
      <c r="H32" s="22">
        <v>10</v>
      </c>
      <c r="I32" s="22">
        <v>11.1</v>
      </c>
      <c r="J32" s="22">
        <v>13</v>
      </c>
      <c r="K32" s="22">
        <v>14.7</v>
      </c>
      <c r="L32" s="22">
        <v>15.3</v>
      </c>
      <c r="M32" s="22">
        <v>16.399999999999999</v>
      </c>
      <c r="N32" s="22">
        <v>16.899999999999999</v>
      </c>
      <c r="O32" s="22"/>
      <c r="P32" s="22"/>
      <c r="Q32" s="22">
        <v>28</v>
      </c>
      <c r="R32" s="22">
        <v>32</v>
      </c>
      <c r="S32" s="22">
        <v>30.6</v>
      </c>
      <c r="T32" s="22">
        <v>22</v>
      </c>
      <c r="U32" s="22">
        <v>32.6</v>
      </c>
      <c r="V32" s="22">
        <v>34.200000000000003</v>
      </c>
      <c r="W32" s="22">
        <v>34.200000000000003</v>
      </c>
      <c r="X32" s="22">
        <v>18.5</v>
      </c>
      <c r="Y32" s="22">
        <v>33.1</v>
      </c>
      <c r="Z32" s="22">
        <v>32.799999999999997</v>
      </c>
      <c r="AA32" s="22"/>
      <c r="AB32" s="22"/>
      <c r="AC32" s="22">
        <v>35</v>
      </c>
      <c r="AD32" s="22">
        <v>31</v>
      </c>
      <c r="AE32" s="22">
        <v>19.7</v>
      </c>
      <c r="AF32" s="22">
        <v>13</v>
      </c>
      <c r="AG32" s="22">
        <v>22.6</v>
      </c>
      <c r="AH32" s="22">
        <v>13.8</v>
      </c>
      <c r="AI32" s="22">
        <v>14.3</v>
      </c>
      <c r="AJ32" s="22">
        <v>12.1</v>
      </c>
      <c r="AK32" s="22">
        <v>13.6</v>
      </c>
      <c r="AL32" s="22">
        <v>13.2</v>
      </c>
      <c r="AM32" s="22">
        <f t="shared" si="3"/>
        <v>20.493333333333336</v>
      </c>
      <c r="AN32" s="22">
        <f t="shared" si="0"/>
        <v>30</v>
      </c>
      <c r="AO32" s="22"/>
      <c r="AP32" s="23"/>
      <c r="AQ32" s="22"/>
      <c r="AR32" s="22"/>
      <c r="AS32" s="22"/>
      <c r="AT32" s="22">
        <v>6.4</v>
      </c>
      <c r="AU32" s="22">
        <v>6.9</v>
      </c>
      <c r="AV32" s="22">
        <v>8.1999999999999993</v>
      </c>
      <c r="AW32" s="22">
        <v>10</v>
      </c>
      <c r="AX32" s="22">
        <v>7.7</v>
      </c>
      <c r="AY32" s="22">
        <v>8.3000000000000007</v>
      </c>
      <c r="AZ32" s="22">
        <v>7</v>
      </c>
      <c r="BA32" s="12">
        <f t="shared" si="1"/>
        <v>7.7857142857142856</v>
      </c>
      <c r="BB32">
        <f t="shared" si="2"/>
        <v>7</v>
      </c>
    </row>
    <row r="33" spans="1:54" x14ac:dyDescent="0.25">
      <c r="A33" s="13" t="s">
        <v>70</v>
      </c>
      <c r="B33" s="12" t="s">
        <v>66</v>
      </c>
      <c r="C33" s="12" t="s">
        <v>28</v>
      </c>
      <c r="D33" s="22" t="s">
        <v>61</v>
      </c>
      <c r="E33" s="22" t="s">
        <v>61</v>
      </c>
      <c r="F33" s="22" t="s">
        <v>61</v>
      </c>
      <c r="G33" s="22" t="s">
        <v>61</v>
      </c>
      <c r="H33" s="22" t="s">
        <v>61</v>
      </c>
      <c r="I33" s="22" t="s">
        <v>61</v>
      </c>
      <c r="J33" s="22">
        <v>0.4</v>
      </c>
      <c r="K33" s="22">
        <v>0.8</v>
      </c>
      <c r="L33" s="22">
        <v>1.2</v>
      </c>
      <c r="M33" s="22">
        <v>1</v>
      </c>
      <c r="N33" s="22">
        <v>1.1000000000000001</v>
      </c>
      <c r="O33" s="22"/>
      <c r="P33" s="22"/>
      <c r="Q33" s="22">
        <v>0.4</v>
      </c>
      <c r="R33" s="22">
        <v>0.7</v>
      </c>
      <c r="S33" s="22">
        <v>0.6</v>
      </c>
      <c r="T33" s="22">
        <v>0.8</v>
      </c>
      <c r="U33" s="22">
        <v>0.8</v>
      </c>
      <c r="V33" s="22">
        <v>0.9</v>
      </c>
      <c r="W33" s="22">
        <v>0.7</v>
      </c>
      <c r="X33" s="22" t="s">
        <v>61</v>
      </c>
      <c r="Y33" s="22">
        <v>0.7</v>
      </c>
      <c r="Z33" s="22">
        <v>0.8</v>
      </c>
      <c r="AA33" s="22"/>
      <c r="AB33" s="22"/>
      <c r="AC33" s="22" t="s">
        <v>61</v>
      </c>
      <c r="AD33" s="22" t="s">
        <v>61</v>
      </c>
      <c r="AE33" s="22" t="s">
        <v>61</v>
      </c>
      <c r="AF33" s="22" t="s">
        <v>61</v>
      </c>
      <c r="AG33" s="22" t="s">
        <v>61</v>
      </c>
      <c r="AH33" s="22">
        <v>0.2</v>
      </c>
      <c r="AI33" s="22" t="s">
        <v>61</v>
      </c>
      <c r="AJ33" s="22">
        <v>0.5</v>
      </c>
      <c r="AK33" s="22" t="s">
        <v>61</v>
      </c>
      <c r="AL33" s="22">
        <v>0.2</v>
      </c>
      <c r="AM33" s="22">
        <f t="shared" si="3"/>
        <v>0.69411764705882339</v>
      </c>
      <c r="AN33" s="22">
        <f t="shared" si="0"/>
        <v>17</v>
      </c>
      <c r="AO33" s="22"/>
      <c r="AP33" s="23"/>
      <c r="AQ33" s="22"/>
      <c r="AR33" s="22"/>
      <c r="AS33" s="22"/>
      <c r="AT33" s="22" t="s">
        <v>61</v>
      </c>
      <c r="AU33" s="22" t="s">
        <v>61</v>
      </c>
      <c r="AV33" s="22" t="s">
        <v>61</v>
      </c>
      <c r="AW33" s="22" t="s">
        <v>61</v>
      </c>
      <c r="AX33" s="22" t="s">
        <v>61</v>
      </c>
      <c r="AY33" s="22" t="s">
        <v>61</v>
      </c>
      <c r="AZ33" s="22" t="s">
        <v>61</v>
      </c>
      <c r="BA33" s="12" t="e">
        <f t="shared" si="1"/>
        <v>#DIV/0!</v>
      </c>
      <c r="BB33">
        <f t="shared" si="2"/>
        <v>0</v>
      </c>
    </row>
    <row r="34" spans="1:54" x14ac:dyDescent="0.25">
      <c r="A34" s="13"/>
      <c r="B34" s="12"/>
      <c r="C34" s="12"/>
      <c r="D34" s="22"/>
      <c r="E34" s="23"/>
      <c r="F34" s="23"/>
      <c r="G34" s="22"/>
      <c r="H34" s="22"/>
      <c r="I34" s="22"/>
      <c r="J34" s="22"/>
      <c r="K34" s="22"/>
      <c r="L34" s="22"/>
      <c r="M34" s="22"/>
      <c r="N34" s="22"/>
      <c r="O34" s="22"/>
      <c r="P34" s="23"/>
      <c r="Q34" s="23"/>
      <c r="R34" s="23"/>
      <c r="S34" s="22"/>
      <c r="T34" s="22"/>
      <c r="U34" s="22"/>
      <c r="V34" s="22"/>
      <c r="W34" s="22"/>
      <c r="X34" s="22"/>
      <c r="Y34" s="22"/>
      <c r="Z34" s="22"/>
      <c r="AA34" s="22"/>
      <c r="AB34" s="23"/>
      <c r="AC34" s="23"/>
      <c r="AD34" s="23"/>
      <c r="AE34" s="22"/>
      <c r="AF34" s="22"/>
      <c r="AG34" s="22"/>
      <c r="AH34" s="22"/>
      <c r="AI34" s="22"/>
      <c r="AJ34" s="22"/>
      <c r="AK34" s="22"/>
      <c r="AL34" s="22"/>
      <c r="AM34" s="22" t="e">
        <f t="shared" si="3"/>
        <v>#DIV/0!</v>
      </c>
      <c r="AN34" s="22">
        <f t="shared" si="0"/>
        <v>0</v>
      </c>
      <c r="AO34" s="22"/>
      <c r="AP34" s="23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12" t="e">
        <f t="shared" si="1"/>
        <v>#DIV/0!</v>
      </c>
      <c r="BB34">
        <f t="shared" si="2"/>
        <v>0</v>
      </c>
    </row>
    <row r="35" spans="1:54" x14ac:dyDescent="0.25">
      <c r="A35" s="13" t="s">
        <v>71</v>
      </c>
      <c r="B35" s="12" t="s">
        <v>66</v>
      </c>
      <c r="C35" s="12" t="s">
        <v>28</v>
      </c>
      <c r="D35" s="22" t="s">
        <v>72</v>
      </c>
      <c r="E35" s="22">
        <v>0.16</v>
      </c>
      <c r="F35" s="22">
        <v>0.09</v>
      </c>
      <c r="G35" s="22">
        <v>7.0000000000000007E-2</v>
      </c>
      <c r="H35" s="22">
        <v>0.04</v>
      </c>
      <c r="I35" s="22">
        <v>0.08</v>
      </c>
      <c r="J35" s="22">
        <v>0.08</v>
      </c>
      <c r="K35" s="22">
        <v>0.09</v>
      </c>
      <c r="L35" s="22">
        <v>0.05</v>
      </c>
      <c r="M35" s="22">
        <v>7.0000000000000007E-2</v>
      </c>
      <c r="N35" s="22">
        <v>0.06</v>
      </c>
      <c r="O35" s="22"/>
      <c r="P35" s="22"/>
      <c r="Q35" s="22">
        <v>0.05</v>
      </c>
      <c r="R35" s="22" t="s">
        <v>72</v>
      </c>
      <c r="S35" s="22">
        <v>0.03</v>
      </c>
      <c r="T35" s="22">
        <v>0.04</v>
      </c>
      <c r="U35" s="22">
        <v>0.04</v>
      </c>
      <c r="V35" s="22" t="s">
        <v>72</v>
      </c>
      <c r="W35" s="22">
        <v>0.03</v>
      </c>
      <c r="X35" s="22">
        <v>0.05</v>
      </c>
      <c r="Y35" s="22" t="s">
        <v>72</v>
      </c>
      <c r="Z35" s="22" t="s">
        <v>72</v>
      </c>
      <c r="AA35" s="22"/>
      <c r="AB35" s="22"/>
      <c r="AC35" s="22">
        <v>0.09</v>
      </c>
      <c r="AD35" s="22">
        <v>0.06</v>
      </c>
      <c r="AE35" s="22">
        <v>0.08</v>
      </c>
      <c r="AF35" s="22">
        <v>0.05</v>
      </c>
      <c r="AG35" s="22">
        <v>0.05</v>
      </c>
      <c r="AH35" s="22">
        <v>0.09</v>
      </c>
      <c r="AI35" s="22">
        <v>0.1</v>
      </c>
      <c r="AJ35" s="22">
        <v>7.0000000000000007E-2</v>
      </c>
      <c r="AK35" s="22">
        <v>0.04</v>
      </c>
      <c r="AL35" s="22">
        <v>0.03</v>
      </c>
      <c r="AM35" s="22">
        <f t="shared" si="3"/>
        <v>6.500000000000003E-2</v>
      </c>
      <c r="AN35" s="22">
        <f t="shared" si="0"/>
        <v>26</v>
      </c>
      <c r="AO35" s="22"/>
      <c r="AP35" s="23"/>
      <c r="AQ35" s="22"/>
      <c r="AR35" s="22"/>
      <c r="AS35" s="22"/>
      <c r="AT35" s="22">
        <v>0.04</v>
      </c>
      <c r="AU35" s="22">
        <v>0.04</v>
      </c>
      <c r="AV35" s="22">
        <v>7.0000000000000007E-2</v>
      </c>
      <c r="AW35" s="22">
        <v>0.15</v>
      </c>
      <c r="AX35" s="22">
        <v>0.09</v>
      </c>
      <c r="AY35" s="22">
        <v>0.08</v>
      </c>
      <c r="AZ35" s="22">
        <v>0.04</v>
      </c>
      <c r="BA35" s="12">
        <f t="shared" si="1"/>
        <v>7.2857142857142856E-2</v>
      </c>
      <c r="BB35">
        <f t="shared" si="2"/>
        <v>7</v>
      </c>
    </row>
    <row r="36" spans="1:54" x14ac:dyDescent="0.25">
      <c r="A36" s="13"/>
      <c r="B36" s="12"/>
      <c r="C36" s="12"/>
      <c r="D36" s="22"/>
      <c r="E36" s="23"/>
      <c r="F36" s="23"/>
      <c r="G36" s="22"/>
      <c r="H36" s="22"/>
      <c r="I36" s="22"/>
      <c r="J36" s="22"/>
      <c r="K36" s="22"/>
      <c r="L36" s="22"/>
      <c r="M36" s="22"/>
      <c r="N36" s="22"/>
      <c r="O36" s="22"/>
      <c r="P36" s="23"/>
      <c r="Q36" s="23"/>
      <c r="R36" s="23"/>
      <c r="S36" s="22"/>
      <c r="T36" s="22"/>
      <c r="U36" s="22"/>
      <c r="V36" s="22"/>
      <c r="W36" s="22"/>
      <c r="X36" s="22"/>
      <c r="Y36" s="22"/>
      <c r="Z36" s="22"/>
      <c r="AA36" s="22"/>
      <c r="AB36" s="23"/>
      <c r="AC36" s="23"/>
      <c r="AD36" s="23"/>
      <c r="AE36" s="22"/>
      <c r="AF36" s="22"/>
      <c r="AG36" s="22"/>
      <c r="AH36" s="22"/>
      <c r="AI36" s="22"/>
      <c r="AJ36" s="22"/>
      <c r="AK36" s="22"/>
      <c r="AL36" s="22"/>
      <c r="AM36" s="22" t="e">
        <f t="shared" si="3"/>
        <v>#DIV/0!</v>
      </c>
      <c r="AN36" s="22">
        <f t="shared" si="0"/>
        <v>0</v>
      </c>
      <c r="AO36" s="22"/>
      <c r="AP36" s="23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12" t="e">
        <f t="shared" si="1"/>
        <v>#DIV/0!</v>
      </c>
      <c r="BB36">
        <f t="shared" si="2"/>
        <v>0</v>
      </c>
    </row>
    <row r="37" spans="1:54" x14ac:dyDescent="0.25">
      <c r="A37" s="13" t="s">
        <v>73</v>
      </c>
      <c r="B37" s="12" t="s">
        <v>74</v>
      </c>
      <c r="C37" s="12" t="s">
        <v>28</v>
      </c>
      <c r="D37" s="12" t="s">
        <v>75</v>
      </c>
      <c r="E37" s="12">
        <v>390</v>
      </c>
      <c r="F37" s="12">
        <v>240</v>
      </c>
      <c r="G37" s="12">
        <v>216</v>
      </c>
      <c r="H37" s="22" t="s">
        <v>75</v>
      </c>
      <c r="I37" s="22">
        <v>150</v>
      </c>
      <c r="J37" s="22">
        <v>142</v>
      </c>
      <c r="K37" s="22">
        <v>152</v>
      </c>
      <c r="L37" s="22">
        <v>124</v>
      </c>
      <c r="M37" s="22">
        <v>108</v>
      </c>
      <c r="N37" s="22">
        <v>108</v>
      </c>
      <c r="O37" s="22"/>
      <c r="P37" s="22"/>
      <c r="Q37" s="22">
        <v>26</v>
      </c>
      <c r="R37" s="22">
        <v>24</v>
      </c>
      <c r="S37" s="22">
        <v>26</v>
      </c>
      <c r="T37" s="22">
        <v>210</v>
      </c>
      <c r="U37" s="22">
        <v>24</v>
      </c>
      <c r="V37" s="22">
        <v>18</v>
      </c>
      <c r="W37" s="22">
        <v>44</v>
      </c>
      <c r="X37" s="22">
        <v>62</v>
      </c>
      <c r="Y37" s="22">
        <v>36</v>
      </c>
      <c r="Z37" s="22">
        <v>36</v>
      </c>
      <c r="AA37" s="22"/>
      <c r="AB37" s="22"/>
      <c r="AC37" s="22">
        <v>88</v>
      </c>
      <c r="AD37" s="22">
        <v>94</v>
      </c>
      <c r="AE37" s="22">
        <v>68</v>
      </c>
      <c r="AF37" s="22">
        <v>26</v>
      </c>
      <c r="AG37" s="22">
        <v>38</v>
      </c>
      <c r="AH37" s="22">
        <v>30</v>
      </c>
      <c r="AI37" s="22">
        <v>46</v>
      </c>
      <c r="AJ37" s="22">
        <v>36</v>
      </c>
      <c r="AK37" s="22">
        <v>112</v>
      </c>
      <c r="AL37" s="22">
        <v>40</v>
      </c>
      <c r="AM37" s="22">
        <f t="shared" si="3"/>
        <v>93.58620689655173</v>
      </c>
      <c r="AN37" s="22">
        <f t="shared" si="0"/>
        <v>29</v>
      </c>
      <c r="AO37" s="22"/>
      <c r="AP37" s="23"/>
      <c r="AQ37" s="22"/>
      <c r="AR37" s="22"/>
      <c r="AS37" s="22"/>
      <c r="AT37" s="22">
        <v>54</v>
      </c>
      <c r="AU37" s="22">
        <v>28</v>
      </c>
      <c r="AV37" s="22">
        <v>20</v>
      </c>
      <c r="AW37" s="22">
        <v>46</v>
      </c>
      <c r="AX37" s="22">
        <v>28</v>
      </c>
      <c r="AY37" s="22">
        <v>42</v>
      </c>
      <c r="AZ37" s="22">
        <v>24</v>
      </c>
      <c r="BA37" s="12">
        <f t="shared" si="1"/>
        <v>34.571428571428569</v>
      </c>
      <c r="BB37">
        <f t="shared" si="2"/>
        <v>7</v>
      </c>
    </row>
    <row r="38" spans="1:54" x14ac:dyDescent="0.25">
      <c r="A38" s="13"/>
      <c r="B38" s="12"/>
      <c r="C38" s="12"/>
      <c r="D38" s="12"/>
      <c r="G38" s="12"/>
      <c r="H38" s="22"/>
      <c r="I38" s="22"/>
      <c r="J38" s="22"/>
      <c r="K38" s="22"/>
      <c r="L38" s="22"/>
      <c r="M38" s="22"/>
      <c r="N38" s="22"/>
      <c r="O38" s="22"/>
      <c r="P38" s="23"/>
      <c r="Q38" s="23"/>
      <c r="R38" s="23"/>
      <c r="S38" s="22"/>
      <c r="T38" s="22"/>
      <c r="U38" s="22"/>
      <c r="V38" s="22"/>
      <c r="W38" s="22"/>
      <c r="X38" s="22"/>
      <c r="Y38" s="22"/>
      <c r="Z38" s="22"/>
      <c r="AA38" s="22"/>
      <c r="AB38" s="23"/>
      <c r="AC38" s="23"/>
      <c r="AD38" s="23"/>
      <c r="AE38" s="22"/>
      <c r="AF38" s="22"/>
      <c r="AG38" s="22"/>
      <c r="AH38" s="22"/>
      <c r="AI38" s="22"/>
      <c r="AJ38" s="22"/>
      <c r="AK38" s="22"/>
      <c r="AL38" s="22"/>
      <c r="AM38" s="22" t="e">
        <f t="shared" si="3"/>
        <v>#DIV/0!</v>
      </c>
      <c r="AN38" s="22">
        <f t="shared" si="0"/>
        <v>0</v>
      </c>
      <c r="AO38" s="22"/>
      <c r="AP38" s="23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12" t="e">
        <f t="shared" si="1"/>
        <v>#DIV/0!</v>
      </c>
      <c r="BB38">
        <f t="shared" si="2"/>
        <v>0</v>
      </c>
    </row>
    <row r="39" spans="1:54" x14ac:dyDescent="0.25">
      <c r="A39" s="13" t="s">
        <v>76</v>
      </c>
      <c r="B39" s="12" t="s">
        <v>77</v>
      </c>
      <c r="C39" s="12" t="s">
        <v>28</v>
      </c>
      <c r="D39" s="12" t="s">
        <v>75</v>
      </c>
      <c r="E39" s="12">
        <v>3</v>
      </c>
      <c r="F39" s="12">
        <v>6</v>
      </c>
      <c r="G39" s="12">
        <v>6</v>
      </c>
      <c r="H39" s="22">
        <v>7</v>
      </c>
      <c r="I39" s="22">
        <v>8</v>
      </c>
      <c r="J39" s="22">
        <v>5</v>
      </c>
      <c r="K39" s="22">
        <v>6</v>
      </c>
      <c r="L39" s="22">
        <v>7</v>
      </c>
      <c r="M39" s="22">
        <v>6</v>
      </c>
      <c r="N39" s="22">
        <v>7</v>
      </c>
      <c r="O39" s="22"/>
      <c r="P39" s="22"/>
      <c r="Q39" s="22">
        <v>7</v>
      </c>
      <c r="R39" s="22">
        <v>8</v>
      </c>
      <c r="S39" s="22">
        <v>7</v>
      </c>
      <c r="T39" s="22">
        <v>7</v>
      </c>
      <c r="U39" s="22">
        <v>9</v>
      </c>
      <c r="V39" s="22">
        <v>7</v>
      </c>
      <c r="W39" s="22">
        <v>8</v>
      </c>
      <c r="X39" s="22">
        <v>8</v>
      </c>
      <c r="Y39" s="22">
        <v>8</v>
      </c>
      <c r="Z39" s="22">
        <v>8</v>
      </c>
      <c r="AA39" s="22"/>
      <c r="AB39" s="22"/>
      <c r="AC39" s="22">
        <v>3</v>
      </c>
      <c r="AD39" s="22">
        <v>4</v>
      </c>
      <c r="AE39" s="22">
        <v>3</v>
      </c>
      <c r="AF39" s="22">
        <v>3</v>
      </c>
      <c r="AG39" s="22">
        <v>8</v>
      </c>
      <c r="AH39" s="22">
        <v>4</v>
      </c>
      <c r="AI39" s="22">
        <v>6</v>
      </c>
      <c r="AJ39" s="22">
        <v>7</v>
      </c>
      <c r="AK39" s="22">
        <v>5</v>
      </c>
      <c r="AL39" s="22">
        <v>6</v>
      </c>
      <c r="AM39" s="22">
        <f t="shared" si="3"/>
        <v>6.2333333333333334</v>
      </c>
      <c r="AN39" s="22">
        <f t="shared" si="0"/>
        <v>30</v>
      </c>
      <c r="AO39" s="22"/>
      <c r="AP39" s="23"/>
      <c r="AQ39" s="22"/>
      <c r="AR39" s="22"/>
      <c r="AS39" s="22"/>
      <c r="AT39" s="22">
        <v>8</v>
      </c>
      <c r="AU39" s="22">
        <v>5</v>
      </c>
      <c r="AV39" s="22">
        <v>1</v>
      </c>
      <c r="AW39" s="22">
        <v>1</v>
      </c>
      <c r="AX39" s="22" t="s">
        <v>75</v>
      </c>
      <c r="AY39" s="22">
        <v>2</v>
      </c>
      <c r="AZ39" s="22">
        <v>7</v>
      </c>
      <c r="BA39" s="12">
        <f t="shared" si="1"/>
        <v>4</v>
      </c>
      <c r="BB39">
        <f t="shared" si="2"/>
        <v>6</v>
      </c>
    </row>
    <row r="40" spans="1:54" x14ac:dyDescent="0.25">
      <c r="A40" s="13" t="s">
        <v>78</v>
      </c>
      <c r="B40" s="12" t="s">
        <v>79</v>
      </c>
      <c r="C40" s="12" t="s">
        <v>80</v>
      </c>
      <c r="D40" s="12" t="s">
        <v>81</v>
      </c>
      <c r="E40" s="12">
        <v>750</v>
      </c>
      <c r="F40" s="12">
        <v>550</v>
      </c>
      <c r="G40" s="12">
        <v>557</v>
      </c>
      <c r="H40" s="22">
        <v>6100</v>
      </c>
      <c r="I40" s="22">
        <v>453</v>
      </c>
      <c r="J40" s="22">
        <v>410</v>
      </c>
      <c r="K40" s="22">
        <v>408</v>
      </c>
      <c r="L40" s="22">
        <v>410</v>
      </c>
      <c r="M40" s="22">
        <v>352</v>
      </c>
      <c r="N40" s="22">
        <v>339</v>
      </c>
      <c r="O40" s="22"/>
      <c r="P40" s="22"/>
      <c r="Q40" s="22">
        <v>290</v>
      </c>
      <c r="R40" s="22">
        <v>200</v>
      </c>
      <c r="S40" s="22">
        <v>171</v>
      </c>
      <c r="T40" s="22">
        <v>680</v>
      </c>
      <c r="U40" s="22">
        <v>167</v>
      </c>
      <c r="V40" s="22">
        <v>165</v>
      </c>
      <c r="W40" s="22">
        <v>177</v>
      </c>
      <c r="X40" s="22">
        <v>260</v>
      </c>
      <c r="Y40" s="22">
        <v>197</v>
      </c>
      <c r="Z40" s="22">
        <v>184</v>
      </c>
      <c r="AA40" s="22"/>
      <c r="AB40" s="22"/>
      <c r="AC40" s="22">
        <v>600</v>
      </c>
      <c r="AD40" s="22">
        <v>610</v>
      </c>
      <c r="AE40" s="22">
        <v>414</v>
      </c>
      <c r="AF40" s="22">
        <v>170</v>
      </c>
      <c r="AG40" s="22">
        <v>309</v>
      </c>
      <c r="AH40" s="22">
        <v>280</v>
      </c>
      <c r="AI40" s="22">
        <v>263</v>
      </c>
      <c r="AJ40" s="22">
        <v>278</v>
      </c>
      <c r="AK40" s="22">
        <v>387</v>
      </c>
      <c r="AL40" s="22">
        <v>260</v>
      </c>
      <c r="AM40" s="22">
        <f t="shared" si="3"/>
        <v>546.36666666666667</v>
      </c>
      <c r="AN40" s="22">
        <f t="shared" si="0"/>
        <v>30</v>
      </c>
      <c r="AO40" s="22"/>
      <c r="AP40" s="23"/>
      <c r="AQ40" s="22"/>
      <c r="AR40" s="22"/>
      <c r="AS40" s="22"/>
      <c r="AT40" s="22">
        <v>410</v>
      </c>
      <c r="AU40" s="22">
        <v>69</v>
      </c>
      <c r="AV40" s="22">
        <v>67</v>
      </c>
      <c r="AW40" s="22">
        <v>84</v>
      </c>
      <c r="AX40" s="22">
        <v>62</v>
      </c>
      <c r="AY40" s="22">
        <v>118</v>
      </c>
      <c r="AZ40" s="22">
        <v>57</v>
      </c>
      <c r="BA40" s="12">
        <f t="shared" si="1"/>
        <v>123.85714285714286</v>
      </c>
      <c r="BB40">
        <f t="shared" si="2"/>
        <v>7</v>
      </c>
    </row>
    <row r="41" spans="1:54" x14ac:dyDescent="0.25">
      <c r="A41" s="13" t="s">
        <v>82</v>
      </c>
      <c r="B41" s="12" t="s">
        <v>83</v>
      </c>
      <c r="C41" s="12" t="s">
        <v>84</v>
      </c>
      <c r="D41" s="12" t="s">
        <v>85</v>
      </c>
      <c r="E41" s="12">
        <v>7.4</v>
      </c>
      <c r="F41" s="12">
        <v>6.7</v>
      </c>
      <c r="G41" s="12">
        <v>7</v>
      </c>
      <c r="H41" s="22">
        <v>3.8</v>
      </c>
      <c r="I41" s="22">
        <v>6.68</v>
      </c>
      <c r="J41" s="22">
        <v>6.83</v>
      </c>
      <c r="K41" s="22">
        <v>6.89</v>
      </c>
      <c r="L41" s="22">
        <v>7.02</v>
      </c>
      <c r="M41" s="22">
        <v>6.72</v>
      </c>
      <c r="N41" s="22">
        <v>6.54</v>
      </c>
      <c r="O41" s="22"/>
      <c r="P41" s="22"/>
      <c r="Q41" s="22">
        <v>5.8</v>
      </c>
      <c r="R41" s="22">
        <v>6.7</v>
      </c>
      <c r="S41" s="22">
        <v>6.07</v>
      </c>
      <c r="T41" s="22">
        <v>6.6</v>
      </c>
      <c r="U41" s="22">
        <v>6.16</v>
      </c>
      <c r="V41" s="22">
        <v>5.94</v>
      </c>
      <c r="W41" s="22">
        <v>6.2</v>
      </c>
      <c r="X41" s="22">
        <v>6.37</v>
      </c>
      <c r="Y41" s="22">
        <v>6.11</v>
      </c>
      <c r="Z41" s="22">
        <v>5.87</v>
      </c>
      <c r="AA41" s="22"/>
      <c r="AB41" s="22"/>
      <c r="AC41" s="22">
        <v>6.2</v>
      </c>
      <c r="AD41" s="22">
        <v>6.1</v>
      </c>
      <c r="AE41" s="22">
        <v>6.14</v>
      </c>
      <c r="AF41" s="22">
        <v>5.7</v>
      </c>
      <c r="AG41" s="22">
        <v>6</v>
      </c>
      <c r="AH41" s="22">
        <v>6.94</v>
      </c>
      <c r="AI41" s="22">
        <v>6.14</v>
      </c>
      <c r="AJ41" s="22">
        <v>6.33</v>
      </c>
      <c r="AK41" s="22">
        <v>6.83</v>
      </c>
      <c r="AL41" s="22">
        <v>5.92</v>
      </c>
      <c r="AM41" s="22">
        <f t="shared" si="3"/>
        <v>6.3233333333333324</v>
      </c>
      <c r="AN41" s="22">
        <f t="shared" si="0"/>
        <v>30</v>
      </c>
      <c r="AO41" s="22"/>
      <c r="AP41" s="23"/>
      <c r="AQ41" s="22"/>
      <c r="AR41" s="22"/>
      <c r="AS41" s="22"/>
      <c r="AT41" s="22">
        <v>6.1</v>
      </c>
      <c r="AU41" s="22">
        <v>6.29</v>
      </c>
      <c r="AV41" s="22">
        <v>6.22</v>
      </c>
      <c r="AW41" s="22">
        <v>6.18</v>
      </c>
      <c r="AX41" s="22">
        <v>6.27</v>
      </c>
      <c r="AY41" s="22">
        <v>6.51</v>
      </c>
      <c r="AZ41" s="22">
        <v>6.12</v>
      </c>
      <c r="BA41" s="12">
        <f t="shared" si="1"/>
        <v>6.2414285714285711</v>
      </c>
      <c r="BB41">
        <f t="shared" si="2"/>
        <v>7</v>
      </c>
    </row>
    <row r="42" spans="1:54" x14ac:dyDescent="0.25">
      <c r="A42" s="13" t="s">
        <v>86</v>
      </c>
      <c r="B42" s="12" t="s">
        <v>87</v>
      </c>
      <c r="C42" s="12" t="s">
        <v>28</v>
      </c>
      <c r="D42" s="12" t="s">
        <v>81</v>
      </c>
      <c r="E42" s="12">
        <v>330</v>
      </c>
      <c r="F42" s="12">
        <v>91</v>
      </c>
      <c r="G42" s="12">
        <v>45</v>
      </c>
      <c r="H42" s="22">
        <v>4</v>
      </c>
      <c r="I42" s="22">
        <v>46</v>
      </c>
      <c r="J42" s="22">
        <v>35</v>
      </c>
      <c r="K42" s="22">
        <v>25</v>
      </c>
      <c r="L42" s="22">
        <v>3</v>
      </c>
      <c r="M42" s="22">
        <v>3</v>
      </c>
      <c r="N42" s="22" t="s">
        <v>81</v>
      </c>
      <c r="O42" s="22"/>
      <c r="P42" s="22"/>
      <c r="Q42" s="22">
        <v>3</v>
      </c>
      <c r="R42" s="22" t="s">
        <v>81</v>
      </c>
      <c r="S42" s="22" t="s">
        <v>81</v>
      </c>
      <c r="T42" s="22" t="s">
        <v>81</v>
      </c>
      <c r="U42" s="22" t="s">
        <v>81</v>
      </c>
      <c r="V42" s="22" t="s">
        <v>81</v>
      </c>
      <c r="W42" s="22" t="s">
        <v>81</v>
      </c>
      <c r="X42" s="22">
        <v>5</v>
      </c>
      <c r="Y42" s="22" t="s">
        <v>81</v>
      </c>
      <c r="Z42" s="22" t="s">
        <v>81</v>
      </c>
      <c r="AA42" s="22"/>
      <c r="AB42" s="22"/>
      <c r="AC42" s="22">
        <v>5</v>
      </c>
      <c r="AD42" s="22" t="s">
        <v>53</v>
      </c>
      <c r="AE42" s="22">
        <v>7</v>
      </c>
      <c r="AF42" s="22" t="s">
        <v>81</v>
      </c>
      <c r="AG42" s="22" t="s">
        <v>81</v>
      </c>
      <c r="AH42" s="22" t="s">
        <v>81</v>
      </c>
      <c r="AI42" s="22" t="s">
        <v>81</v>
      </c>
      <c r="AJ42" s="22" t="s">
        <v>81</v>
      </c>
      <c r="AK42" s="22" t="s">
        <v>81</v>
      </c>
      <c r="AL42" s="22" t="s">
        <v>81</v>
      </c>
      <c r="AM42" s="22">
        <f t="shared" si="3"/>
        <v>46.307692307692307</v>
      </c>
      <c r="AN42" s="22">
        <f t="shared" si="0"/>
        <v>13</v>
      </c>
      <c r="AO42" s="22"/>
      <c r="AP42" s="23"/>
      <c r="AQ42" s="22"/>
      <c r="AR42" s="22"/>
      <c r="AS42" s="22"/>
      <c r="AT42" s="22">
        <v>26</v>
      </c>
      <c r="AU42" s="22">
        <v>22</v>
      </c>
      <c r="AV42" s="22">
        <v>31</v>
      </c>
      <c r="AW42" s="22">
        <v>23</v>
      </c>
      <c r="AX42" s="22">
        <v>19</v>
      </c>
      <c r="AY42" s="22">
        <v>15</v>
      </c>
      <c r="AZ42" s="22">
        <v>26</v>
      </c>
      <c r="BA42" s="12">
        <f t="shared" si="1"/>
        <v>23.142857142857142</v>
      </c>
      <c r="BB42">
        <f t="shared" si="2"/>
        <v>7</v>
      </c>
    </row>
    <row r="43" spans="1:54" x14ac:dyDescent="0.25">
      <c r="A43" s="13" t="s">
        <v>88</v>
      </c>
      <c r="B43" s="12" t="s">
        <v>89</v>
      </c>
      <c r="C43" s="12" t="s">
        <v>28</v>
      </c>
      <c r="D43" s="12" t="s">
        <v>90</v>
      </c>
      <c r="E43" s="12">
        <v>15000</v>
      </c>
      <c r="F43" s="12">
        <v>6300</v>
      </c>
      <c r="G43" s="12">
        <v>1125</v>
      </c>
      <c r="H43" s="22">
        <v>1800</v>
      </c>
      <c r="I43" s="24" t="s">
        <v>93</v>
      </c>
      <c r="J43" s="22">
        <v>1141</v>
      </c>
      <c r="K43" s="22">
        <v>301</v>
      </c>
      <c r="L43" s="22">
        <v>613</v>
      </c>
      <c r="M43" s="22">
        <v>417</v>
      </c>
      <c r="N43" s="22">
        <v>423</v>
      </c>
      <c r="O43" s="22"/>
      <c r="P43" s="22"/>
      <c r="Q43" s="22">
        <v>180</v>
      </c>
      <c r="R43" s="22">
        <v>140</v>
      </c>
      <c r="S43" s="22">
        <v>120</v>
      </c>
      <c r="T43" s="22">
        <v>150</v>
      </c>
      <c r="U43" s="22">
        <v>263</v>
      </c>
      <c r="V43" s="22">
        <v>151</v>
      </c>
      <c r="W43" s="22">
        <v>146</v>
      </c>
      <c r="X43" s="22">
        <v>187</v>
      </c>
      <c r="Y43" s="22">
        <v>151</v>
      </c>
      <c r="Z43" s="22">
        <v>200</v>
      </c>
      <c r="AA43" s="22"/>
      <c r="AB43" s="22"/>
      <c r="AC43" s="22">
        <v>380</v>
      </c>
      <c r="AD43" s="22">
        <v>360</v>
      </c>
      <c r="AE43" s="22">
        <v>269</v>
      </c>
      <c r="AF43" s="22">
        <v>270</v>
      </c>
      <c r="AG43" s="22">
        <v>278</v>
      </c>
      <c r="AH43" s="22">
        <v>163</v>
      </c>
      <c r="AI43" s="22">
        <v>197</v>
      </c>
      <c r="AJ43" s="22">
        <v>208</v>
      </c>
      <c r="AK43" s="22">
        <v>191</v>
      </c>
      <c r="AL43" s="22">
        <v>205</v>
      </c>
      <c r="AM43" s="22">
        <f t="shared" si="3"/>
        <v>1080.3103448275863</v>
      </c>
      <c r="AN43" s="22">
        <f t="shared" si="0"/>
        <v>29</v>
      </c>
      <c r="AO43" s="22"/>
      <c r="AP43" s="23"/>
      <c r="AQ43" s="22"/>
      <c r="AR43" s="22"/>
      <c r="AS43" s="22"/>
      <c r="AT43" s="22">
        <v>83</v>
      </c>
      <c r="AU43" s="22">
        <v>80</v>
      </c>
      <c r="AV43" s="22">
        <v>74</v>
      </c>
      <c r="AW43" s="22">
        <v>143</v>
      </c>
      <c r="AX43" s="22">
        <v>102</v>
      </c>
      <c r="AY43" s="22">
        <v>54</v>
      </c>
      <c r="AZ43" s="22">
        <v>76</v>
      </c>
      <c r="BA43" s="12">
        <f t="shared" si="1"/>
        <v>87.428571428571431</v>
      </c>
      <c r="BB43">
        <f t="shared" si="2"/>
        <v>7</v>
      </c>
    </row>
    <row r="44" spans="1:54" x14ac:dyDescent="0.25">
      <c r="A44" s="13" t="s">
        <v>51</v>
      </c>
      <c r="B44" s="12" t="s">
        <v>52</v>
      </c>
      <c r="C44" s="12" t="s">
        <v>28</v>
      </c>
      <c r="D44" s="12" t="s">
        <v>53</v>
      </c>
      <c r="E44" s="12"/>
      <c r="F44" s="12"/>
      <c r="G44" s="12"/>
      <c r="H44" s="22">
        <v>6700</v>
      </c>
      <c r="I44" s="22">
        <v>14200</v>
      </c>
      <c r="J44" s="22">
        <v>24196</v>
      </c>
      <c r="K44" s="22">
        <v>20766</v>
      </c>
      <c r="L44" s="22">
        <v>4116</v>
      </c>
      <c r="M44" s="22">
        <v>14010</v>
      </c>
      <c r="N44" s="22">
        <v>16768</v>
      </c>
      <c r="O44" s="22"/>
      <c r="P44" s="22"/>
      <c r="Q44" s="22"/>
      <c r="R44" s="22"/>
      <c r="S44" s="22"/>
      <c r="T44" s="22">
        <v>10000</v>
      </c>
      <c r="U44" s="22">
        <v>6882</v>
      </c>
      <c r="V44" s="22">
        <v>6912</v>
      </c>
      <c r="W44" s="22">
        <v>5976</v>
      </c>
      <c r="X44" s="22">
        <v>2048</v>
      </c>
      <c r="Y44" s="22">
        <v>716</v>
      </c>
      <c r="Z44" s="22">
        <v>3382</v>
      </c>
      <c r="AA44" s="22"/>
      <c r="AB44" s="22"/>
      <c r="AC44" s="22"/>
      <c r="AD44" s="22"/>
      <c r="AE44" s="22"/>
      <c r="AF44" s="22">
        <v>12000</v>
      </c>
      <c r="AG44" s="22">
        <v>7552</v>
      </c>
      <c r="AH44" s="22">
        <v>11988</v>
      </c>
      <c r="AI44" s="22">
        <v>20630</v>
      </c>
      <c r="AJ44" s="22">
        <v>2938</v>
      </c>
      <c r="AK44" s="22">
        <v>10828</v>
      </c>
      <c r="AL44" s="22">
        <v>6332</v>
      </c>
      <c r="AM44" s="22">
        <f t="shared" si="3"/>
        <v>9949.5238095238092</v>
      </c>
      <c r="AN44" s="22">
        <f t="shared" si="0"/>
        <v>21</v>
      </c>
      <c r="AO44" s="22"/>
      <c r="AP44" s="23"/>
      <c r="AQ44" s="22">
        <v>10</v>
      </c>
      <c r="AR44" s="22">
        <v>16</v>
      </c>
      <c r="AS44" s="22">
        <v>102</v>
      </c>
      <c r="AT44" s="22">
        <v>26</v>
      </c>
      <c r="AU44" s="22">
        <v>13</v>
      </c>
      <c r="AV44" s="22">
        <v>95</v>
      </c>
      <c r="AW44" s="22">
        <v>616</v>
      </c>
      <c r="AX44" s="22">
        <v>372</v>
      </c>
      <c r="AY44" s="22">
        <v>238</v>
      </c>
      <c r="AZ44" s="22">
        <v>23</v>
      </c>
      <c r="BA44" s="12">
        <f t="shared" si="1"/>
        <v>151.1</v>
      </c>
      <c r="BB44">
        <f t="shared" si="2"/>
        <v>10</v>
      </c>
    </row>
    <row r="45" spans="1:54" x14ac:dyDescent="0.25">
      <c r="A45" s="13"/>
      <c r="B45" s="12"/>
      <c r="C45" s="12"/>
      <c r="D45" s="12"/>
      <c r="G45" s="12"/>
      <c r="H45" s="22"/>
      <c r="I45" s="22"/>
      <c r="J45" s="22"/>
      <c r="K45" s="22"/>
      <c r="L45" s="22"/>
      <c r="M45" s="22"/>
      <c r="N45" s="22"/>
      <c r="O45" s="22"/>
      <c r="P45" s="23"/>
      <c r="Q45" s="23"/>
      <c r="R45" s="23"/>
      <c r="S45" s="22"/>
      <c r="T45" s="22"/>
      <c r="U45" s="22"/>
      <c r="V45" s="22"/>
      <c r="W45" s="22"/>
      <c r="X45" s="22"/>
      <c r="Y45" s="22"/>
      <c r="Z45" s="22"/>
      <c r="AA45" s="22"/>
      <c r="AB45" s="23"/>
      <c r="AC45" s="23"/>
      <c r="AD45" s="23"/>
      <c r="AE45" s="22"/>
      <c r="AF45" s="22"/>
      <c r="AG45" s="22"/>
      <c r="AH45" s="22"/>
      <c r="AI45" s="22"/>
      <c r="AJ45" s="22"/>
      <c r="AK45" s="22"/>
      <c r="AL45" s="22"/>
      <c r="AM45" s="22" t="e">
        <f t="shared" si="3"/>
        <v>#DIV/0!</v>
      </c>
      <c r="AN45" s="22">
        <f t="shared" ref="AN45:AN76" si="4">COUNT(E45:AL45)</f>
        <v>0</v>
      </c>
      <c r="AO45" s="22"/>
      <c r="AP45" s="23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12" t="e">
        <f t="shared" si="1"/>
        <v>#DIV/0!</v>
      </c>
      <c r="BB45">
        <f t="shared" si="2"/>
        <v>0</v>
      </c>
    </row>
    <row r="46" spans="1:54" x14ac:dyDescent="0.25">
      <c r="A46" s="13" t="s">
        <v>91</v>
      </c>
      <c r="B46" s="12" t="s">
        <v>92</v>
      </c>
      <c r="C46" s="12" t="s">
        <v>28</v>
      </c>
      <c r="D46" s="12" t="s">
        <v>69</v>
      </c>
      <c r="E46" s="20" t="s">
        <v>93</v>
      </c>
      <c r="F46" s="20" t="s">
        <v>93</v>
      </c>
      <c r="G46" s="12" t="s">
        <v>69</v>
      </c>
      <c r="H46" s="22" t="s">
        <v>69</v>
      </c>
      <c r="I46" s="22" t="s">
        <v>69</v>
      </c>
      <c r="J46" s="22" t="s">
        <v>69</v>
      </c>
      <c r="K46" s="22" t="s">
        <v>69</v>
      </c>
      <c r="L46" s="22" t="s">
        <v>69</v>
      </c>
      <c r="M46" s="22" t="s">
        <v>69</v>
      </c>
      <c r="N46" s="22" t="s">
        <v>69</v>
      </c>
      <c r="O46" s="22"/>
      <c r="P46" s="24"/>
      <c r="Q46" s="22" t="s">
        <v>69</v>
      </c>
      <c r="R46" s="22" t="s">
        <v>69</v>
      </c>
      <c r="S46" s="22" t="s">
        <v>69</v>
      </c>
      <c r="T46" s="22" t="s">
        <v>69</v>
      </c>
      <c r="U46" s="22" t="s">
        <v>69</v>
      </c>
      <c r="V46" s="22" t="s">
        <v>69</v>
      </c>
      <c r="W46" s="22" t="s">
        <v>69</v>
      </c>
      <c r="X46" s="22" t="s">
        <v>69</v>
      </c>
      <c r="Y46" s="22" t="s">
        <v>69</v>
      </c>
      <c r="Z46" s="22" t="s">
        <v>69</v>
      </c>
      <c r="AA46" s="22"/>
      <c r="AB46" s="22"/>
      <c r="AC46" s="22" t="s">
        <v>69</v>
      </c>
      <c r="AD46" s="22" t="s">
        <v>69</v>
      </c>
      <c r="AE46" s="22" t="s">
        <v>69</v>
      </c>
      <c r="AF46" s="22" t="s">
        <v>69</v>
      </c>
      <c r="AG46" s="22" t="s">
        <v>69</v>
      </c>
      <c r="AH46" s="22" t="s">
        <v>69</v>
      </c>
      <c r="AI46" s="22" t="s">
        <v>69</v>
      </c>
      <c r="AJ46" s="22" t="s">
        <v>69</v>
      </c>
      <c r="AK46" s="22" t="s">
        <v>69</v>
      </c>
      <c r="AL46" s="22" t="s">
        <v>69</v>
      </c>
      <c r="AM46" s="22" t="e">
        <f t="shared" si="3"/>
        <v>#DIV/0!</v>
      </c>
      <c r="AN46" s="22">
        <f t="shared" si="4"/>
        <v>0</v>
      </c>
      <c r="AO46" s="22"/>
      <c r="AP46" s="23"/>
      <c r="AQ46" s="22"/>
      <c r="AR46" s="22"/>
      <c r="AS46" s="22"/>
      <c r="AT46" s="22" t="s">
        <v>69</v>
      </c>
      <c r="AU46" s="22" t="s">
        <v>69</v>
      </c>
      <c r="AV46" s="22" t="s">
        <v>69</v>
      </c>
      <c r="AW46" s="22" t="s">
        <v>69</v>
      </c>
      <c r="AX46" s="22" t="s">
        <v>69</v>
      </c>
      <c r="AY46" s="22" t="s">
        <v>69</v>
      </c>
      <c r="AZ46" s="22" t="s">
        <v>69</v>
      </c>
      <c r="BA46" s="12" t="e">
        <f t="shared" si="1"/>
        <v>#DIV/0!</v>
      </c>
      <c r="BB46">
        <f t="shared" si="2"/>
        <v>0</v>
      </c>
    </row>
    <row r="47" spans="1:54" x14ac:dyDescent="0.25">
      <c r="A47" s="13"/>
      <c r="B47" s="12"/>
      <c r="C47" s="12"/>
      <c r="D47" s="12"/>
      <c r="G47" s="12"/>
      <c r="H47" s="22"/>
      <c r="I47" s="22"/>
      <c r="J47" s="22"/>
      <c r="K47" s="22"/>
      <c r="L47" s="22"/>
      <c r="M47" s="22"/>
      <c r="N47" s="22"/>
      <c r="O47" s="22"/>
      <c r="P47" s="23"/>
      <c r="Q47" s="23"/>
      <c r="R47" s="23"/>
      <c r="S47" s="22"/>
      <c r="T47" s="22"/>
      <c r="U47" s="22"/>
      <c r="V47" s="22"/>
      <c r="W47" s="22"/>
      <c r="X47" s="22"/>
      <c r="Y47" s="22"/>
      <c r="Z47" s="22"/>
      <c r="AA47" s="22"/>
      <c r="AB47" s="23"/>
      <c r="AC47" s="23"/>
      <c r="AD47" s="23"/>
      <c r="AE47" s="22"/>
      <c r="AF47" s="22"/>
      <c r="AG47" s="22"/>
      <c r="AH47" s="22"/>
      <c r="AI47" s="22"/>
      <c r="AJ47" s="22"/>
      <c r="AK47" s="22"/>
      <c r="AL47" s="22"/>
      <c r="AM47" s="22" t="e">
        <f t="shared" si="3"/>
        <v>#DIV/0!</v>
      </c>
      <c r="AN47" s="22">
        <f t="shared" si="4"/>
        <v>0</v>
      </c>
      <c r="AO47" s="22"/>
      <c r="AP47" s="23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12" t="e">
        <f t="shared" si="1"/>
        <v>#DIV/0!</v>
      </c>
      <c r="BB47">
        <f t="shared" si="2"/>
        <v>0</v>
      </c>
    </row>
    <row r="48" spans="1:54" x14ac:dyDescent="0.25">
      <c r="A48" s="13" t="s">
        <v>94</v>
      </c>
      <c r="B48" s="12" t="s">
        <v>95</v>
      </c>
      <c r="C48" s="12" t="s">
        <v>28</v>
      </c>
      <c r="D48" s="12" t="s">
        <v>96</v>
      </c>
      <c r="E48" s="12">
        <v>70</v>
      </c>
      <c r="F48" s="12">
        <v>20</v>
      </c>
      <c r="G48" s="12">
        <v>60</v>
      </c>
      <c r="H48" s="22">
        <v>26</v>
      </c>
      <c r="I48" s="22">
        <v>15</v>
      </c>
      <c r="J48" s="22">
        <v>13</v>
      </c>
      <c r="K48" s="22">
        <v>27</v>
      </c>
      <c r="L48" s="22">
        <v>42</v>
      </c>
      <c r="M48" s="22">
        <v>22</v>
      </c>
      <c r="N48" s="22">
        <v>18</v>
      </c>
      <c r="O48" s="22"/>
      <c r="P48" s="22"/>
      <c r="Q48" s="22" t="s">
        <v>96</v>
      </c>
      <c r="R48" s="22">
        <v>11</v>
      </c>
      <c r="S48" s="22">
        <v>12</v>
      </c>
      <c r="T48" s="22">
        <v>14</v>
      </c>
      <c r="U48" s="22" t="s">
        <v>96</v>
      </c>
      <c r="V48" s="22">
        <v>22</v>
      </c>
      <c r="W48" s="22" t="s">
        <v>96</v>
      </c>
      <c r="X48" s="22">
        <v>12</v>
      </c>
      <c r="Y48" s="22" t="s">
        <v>96</v>
      </c>
      <c r="Z48" s="22">
        <v>9</v>
      </c>
      <c r="AA48" s="22"/>
      <c r="AB48" s="22"/>
      <c r="AC48" s="22" t="s">
        <v>96</v>
      </c>
      <c r="AD48" s="22">
        <v>12</v>
      </c>
      <c r="AE48" s="22" t="s">
        <v>96</v>
      </c>
      <c r="AF48" s="22">
        <v>27</v>
      </c>
      <c r="AG48" s="22">
        <v>10</v>
      </c>
      <c r="AH48" s="22" t="s">
        <v>96</v>
      </c>
      <c r="AI48" s="22">
        <v>12</v>
      </c>
      <c r="AJ48" s="22" t="s">
        <v>96</v>
      </c>
      <c r="AK48" s="22">
        <v>9</v>
      </c>
      <c r="AL48" s="22" t="s">
        <v>96</v>
      </c>
      <c r="AM48" s="22">
        <f t="shared" si="3"/>
        <v>22.047619047619047</v>
      </c>
      <c r="AN48" s="22">
        <f t="shared" si="4"/>
        <v>21</v>
      </c>
      <c r="AO48" s="22"/>
      <c r="AP48" s="23"/>
      <c r="AQ48" s="22"/>
      <c r="AR48" s="22"/>
      <c r="AS48" s="22"/>
      <c r="AT48" s="22">
        <v>75</v>
      </c>
      <c r="AU48" s="22">
        <v>67</v>
      </c>
      <c r="AV48" s="22">
        <v>87</v>
      </c>
      <c r="AW48" s="22">
        <v>148</v>
      </c>
      <c r="AX48" s="22">
        <v>88</v>
      </c>
      <c r="AY48" s="22" t="s">
        <v>96</v>
      </c>
      <c r="AZ48" s="22">
        <v>75</v>
      </c>
      <c r="BA48" s="12">
        <f t="shared" si="1"/>
        <v>90</v>
      </c>
      <c r="BB48">
        <f t="shared" si="2"/>
        <v>6</v>
      </c>
    </row>
    <row r="49" spans="1:54" x14ac:dyDescent="0.25">
      <c r="A49" s="13" t="s">
        <v>97</v>
      </c>
      <c r="B49" s="12" t="s">
        <v>98</v>
      </c>
      <c r="C49" s="12" t="s">
        <v>28</v>
      </c>
      <c r="D49" s="12" t="s">
        <v>61</v>
      </c>
      <c r="E49" s="20" t="s">
        <v>93</v>
      </c>
      <c r="F49" s="20" t="s">
        <v>93</v>
      </c>
      <c r="G49" s="12">
        <v>0.4</v>
      </c>
      <c r="H49" s="22">
        <v>0.6</v>
      </c>
      <c r="I49" s="22">
        <v>0.5</v>
      </c>
      <c r="J49" s="22" t="s">
        <v>61</v>
      </c>
      <c r="K49" s="22">
        <v>0.4</v>
      </c>
      <c r="L49" s="22">
        <v>1.1000000000000001</v>
      </c>
      <c r="M49" s="24" t="s">
        <v>93</v>
      </c>
      <c r="N49" s="22" t="s">
        <v>61</v>
      </c>
      <c r="O49" s="22"/>
      <c r="P49" s="24"/>
      <c r="Q49" s="22" t="s">
        <v>61</v>
      </c>
      <c r="R49" s="22" t="s">
        <v>61</v>
      </c>
      <c r="S49" s="22" t="s">
        <v>61</v>
      </c>
      <c r="T49" s="22">
        <v>0.3</v>
      </c>
      <c r="U49" s="22" t="s">
        <v>61</v>
      </c>
      <c r="V49" s="22" t="s">
        <v>61</v>
      </c>
      <c r="W49" s="22" t="s">
        <v>61</v>
      </c>
      <c r="X49" s="22">
        <v>0.4</v>
      </c>
      <c r="Y49" s="22" t="s">
        <v>61</v>
      </c>
      <c r="Z49" s="22" t="s">
        <v>61</v>
      </c>
      <c r="AA49" s="22"/>
      <c r="AB49" s="22"/>
      <c r="AC49" s="22" t="s">
        <v>61</v>
      </c>
      <c r="AD49" s="22" t="s">
        <v>61</v>
      </c>
      <c r="AE49" s="22" t="s">
        <v>61</v>
      </c>
      <c r="AF49" s="22">
        <v>0.4</v>
      </c>
      <c r="AG49" s="22" t="s">
        <v>61</v>
      </c>
      <c r="AH49" s="22" t="s">
        <v>61</v>
      </c>
      <c r="AI49" s="22">
        <v>1.4</v>
      </c>
      <c r="AJ49" s="22">
        <v>0.5</v>
      </c>
      <c r="AK49" s="22" t="s">
        <v>61</v>
      </c>
      <c r="AL49" s="22" t="s">
        <v>61</v>
      </c>
      <c r="AM49" s="22">
        <f t="shared" si="3"/>
        <v>0.6</v>
      </c>
      <c r="AN49" s="22">
        <f t="shared" si="4"/>
        <v>10</v>
      </c>
      <c r="AO49" s="22"/>
      <c r="AP49" s="23"/>
      <c r="AQ49" s="22"/>
      <c r="AR49" s="22"/>
      <c r="AS49" s="22"/>
      <c r="AT49" s="22" t="s">
        <v>61</v>
      </c>
      <c r="AU49" s="22" t="s">
        <v>61</v>
      </c>
      <c r="AV49" s="22" t="s">
        <v>61</v>
      </c>
      <c r="AW49" s="22" t="s">
        <v>61</v>
      </c>
      <c r="AX49" s="22" t="s">
        <v>61</v>
      </c>
      <c r="AY49" s="22">
        <v>0.2</v>
      </c>
      <c r="AZ49" s="22" t="s">
        <v>61</v>
      </c>
      <c r="BA49" s="12">
        <f t="shared" si="1"/>
        <v>0.2</v>
      </c>
      <c r="BB49">
        <f t="shared" si="2"/>
        <v>1</v>
      </c>
    </row>
    <row r="50" spans="1:54" x14ac:dyDescent="0.25">
      <c r="H50" s="22"/>
      <c r="I50" s="22"/>
      <c r="J50" s="22"/>
      <c r="K50" s="22"/>
      <c r="L50" s="22"/>
      <c r="M50" s="22"/>
      <c r="N50" s="22"/>
      <c r="O50" s="22"/>
      <c r="P50" s="23"/>
      <c r="Q50" s="23"/>
      <c r="R50" s="23"/>
      <c r="S50" s="23"/>
      <c r="T50" s="22"/>
      <c r="U50" s="22"/>
      <c r="V50" s="22"/>
      <c r="W50" s="22"/>
      <c r="X50" s="22"/>
      <c r="Y50" s="22"/>
      <c r="Z50" s="22"/>
      <c r="AA50" s="22"/>
      <c r="AB50" s="23"/>
      <c r="AC50" s="23"/>
      <c r="AD50" s="23"/>
      <c r="AE50" s="23"/>
      <c r="AF50" s="22"/>
      <c r="AG50" s="22"/>
      <c r="AH50" s="22"/>
      <c r="AI50" s="22"/>
      <c r="AJ50" s="22"/>
      <c r="AK50" s="22"/>
      <c r="AL50" s="22"/>
      <c r="AM50" s="22" t="e">
        <f t="shared" si="3"/>
        <v>#DIV/0!</v>
      </c>
      <c r="AN50" s="22">
        <f t="shared" si="4"/>
        <v>0</v>
      </c>
      <c r="AO50" s="22"/>
      <c r="AP50" s="23"/>
      <c r="AQ50" s="23"/>
      <c r="AR50" s="23"/>
      <c r="AS50" s="23"/>
      <c r="AT50" s="22"/>
      <c r="AU50" s="22"/>
      <c r="AV50" s="22"/>
      <c r="AW50" s="22"/>
      <c r="AX50" s="22"/>
      <c r="AY50" s="22"/>
      <c r="AZ50" s="22"/>
      <c r="BA50" s="12" t="e">
        <f t="shared" si="1"/>
        <v>#DIV/0!</v>
      </c>
    </row>
    <row r="51" spans="1:54" x14ac:dyDescent="0.25">
      <c r="A51" s="21" t="s">
        <v>123</v>
      </c>
      <c r="AM51" s="22" t="e">
        <f t="shared" si="3"/>
        <v>#DIV/0!</v>
      </c>
      <c r="AN51" s="12">
        <f t="shared" si="4"/>
        <v>0</v>
      </c>
      <c r="BA51" s="12" t="e">
        <f t="shared" si="1"/>
        <v>#DIV/0!</v>
      </c>
    </row>
    <row r="52" spans="1:54" x14ac:dyDescent="0.25">
      <c r="A52" s="13" t="s">
        <v>124</v>
      </c>
      <c r="J52" s="12" t="s">
        <v>153</v>
      </c>
      <c r="V52" s="12" t="s">
        <v>153</v>
      </c>
      <c r="AH52" s="12" t="s">
        <v>153</v>
      </c>
      <c r="AM52" s="22" t="e">
        <f t="shared" si="3"/>
        <v>#DIV/0!</v>
      </c>
      <c r="AN52" s="12">
        <f t="shared" si="4"/>
        <v>0</v>
      </c>
      <c r="AV52" s="12" t="s">
        <v>153</v>
      </c>
      <c r="BA52" s="12" t="e">
        <f t="shared" si="1"/>
        <v>#DIV/0!</v>
      </c>
    </row>
    <row r="53" spans="1:54" x14ac:dyDescent="0.25">
      <c r="A53" s="13" t="s">
        <v>125</v>
      </c>
      <c r="J53" s="12" t="s">
        <v>156</v>
      </c>
      <c r="V53" s="12" t="s">
        <v>156</v>
      </c>
      <c r="AH53" s="12" t="s">
        <v>156</v>
      </c>
      <c r="AM53" s="22" t="e">
        <f t="shared" si="3"/>
        <v>#DIV/0!</v>
      </c>
      <c r="AN53" s="12">
        <f t="shared" si="4"/>
        <v>0</v>
      </c>
      <c r="AV53" s="12" t="s">
        <v>156</v>
      </c>
      <c r="BA53" s="12" t="e">
        <f t="shared" si="1"/>
        <v>#DIV/0!</v>
      </c>
    </row>
    <row r="54" spans="1:54" x14ac:dyDescent="0.25">
      <c r="A54" s="13" t="s">
        <v>126</v>
      </c>
      <c r="J54" s="12" t="s">
        <v>156</v>
      </c>
      <c r="V54" s="12" t="s">
        <v>156</v>
      </c>
      <c r="AH54" s="12" t="s">
        <v>156</v>
      </c>
      <c r="AM54" s="22" t="e">
        <f t="shared" si="3"/>
        <v>#DIV/0!</v>
      </c>
      <c r="AN54" s="12">
        <f t="shared" si="4"/>
        <v>0</v>
      </c>
      <c r="AV54" s="12" t="s">
        <v>156</v>
      </c>
      <c r="BA54" s="12" t="e">
        <f t="shared" si="1"/>
        <v>#DIV/0!</v>
      </c>
    </row>
    <row r="55" spans="1:54" x14ac:dyDescent="0.25">
      <c r="A55" s="13" t="s">
        <v>127</v>
      </c>
      <c r="J55" s="12" t="s">
        <v>156</v>
      </c>
      <c r="V55" s="12" t="s">
        <v>156</v>
      </c>
      <c r="AH55" s="12" t="s">
        <v>156</v>
      </c>
      <c r="AM55" s="22" t="e">
        <f t="shared" si="3"/>
        <v>#DIV/0!</v>
      </c>
      <c r="AN55" s="12">
        <f t="shared" si="4"/>
        <v>0</v>
      </c>
      <c r="AV55" s="12" t="s">
        <v>156</v>
      </c>
      <c r="BA55" s="12" t="e">
        <f t="shared" si="1"/>
        <v>#DIV/0!</v>
      </c>
    </row>
    <row r="56" spans="1:54" x14ac:dyDescent="0.25">
      <c r="A56" s="13" t="s">
        <v>128</v>
      </c>
      <c r="J56" s="12" t="s">
        <v>156</v>
      </c>
      <c r="V56" s="12" t="s">
        <v>156</v>
      </c>
      <c r="AH56" s="12" t="s">
        <v>156</v>
      </c>
      <c r="AM56" s="22" t="e">
        <f t="shared" si="3"/>
        <v>#DIV/0!</v>
      </c>
      <c r="AN56" s="12">
        <f t="shared" si="4"/>
        <v>0</v>
      </c>
      <c r="AV56" s="12">
        <v>1.2999999999999999E-5</v>
      </c>
      <c r="BA56" s="12">
        <f t="shared" si="1"/>
        <v>1.2999999999999999E-5</v>
      </c>
    </row>
    <row r="57" spans="1:54" x14ac:dyDescent="0.25">
      <c r="A57" s="13" t="s">
        <v>129</v>
      </c>
      <c r="J57" s="12" t="s">
        <v>156</v>
      </c>
      <c r="V57" s="12" t="s">
        <v>156</v>
      </c>
      <c r="AH57" s="12" t="s">
        <v>156</v>
      </c>
      <c r="AM57" s="22" t="e">
        <f t="shared" si="3"/>
        <v>#DIV/0!</v>
      </c>
      <c r="AN57" s="12">
        <f t="shared" si="4"/>
        <v>0</v>
      </c>
      <c r="AV57" s="12" t="s">
        <v>156</v>
      </c>
      <c r="BA57" s="12" t="e">
        <f t="shared" si="1"/>
        <v>#DIV/0!</v>
      </c>
    </row>
    <row r="58" spans="1:54" x14ac:dyDescent="0.25">
      <c r="A58" s="13" t="s">
        <v>130</v>
      </c>
      <c r="J58" s="12" t="s">
        <v>156</v>
      </c>
      <c r="V58" s="12" t="s">
        <v>156</v>
      </c>
      <c r="AH58" s="12" t="s">
        <v>156</v>
      </c>
      <c r="AM58" s="22" t="e">
        <f t="shared" si="3"/>
        <v>#DIV/0!</v>
      </c>
      <c r="AN58" s="12">
        <f t="shared" si="4"/>
        <v>0</v>
      </c>
      <c r="AV58" s="12">
        <v>1.2E-5</v>
      </c>
      <c r="BA58" s="12">
        <f t="shared" si="1"/>
        <v>1.2E-5</v>
      </c>
    </row>
    <row r="59" spans="1:54" x14ac:dyDescent="0.25">
      <c r="A59" s="13" t="s">
        <v>131</v>
      </c>
      <c r="J59" s="12" t="s">
        <v>156</v>
      </c>
      <c r="V59" s="12" t="s">
        <v>156</v>
      </c>
      <c r="AH59" s="12" t="s">
        <v>156</v>
      </c>
      <c r="AM59" s="22" t="e">
        <f t="shared" si="3"/>
        <v>#DIV/0!</v>
      </c>
      <c r="AN59" s="12">
        <f t="shared" si="4"/>
        <v>0</v>
      </c>
      <c r="AV59" s="12">
        <v>9.0000000000000002E-6</v>
      </c>
      <c r="BA59" s="12">
        <f t="shared" si="1"/>
        <v>9.0000000000000002E-6</v>
      </c>
    </row>
    <row r="60" spans="1:54" x14ac:dyDescent="0.25">
      <c r="A60" s="13" t="s">
        <v>132</v>
      </c>
      <c r="J60" s="12" t="s">
        <v>156</v>
      </c>
      <c r="V60" s="12" t="s">
        <v>156</v>
      </c>
      <c r="AH60" s="12" t="s">
        <v>156</v>
      </c>
      <c r="AM60" s="22" t="e">
        <f t="shared" si="3"/>
        <v>#DIV/0!</v>
      </c>
      <c r="AN60" s="12">
        <f t="shared" si="4"/>
        <v>0</v>
      </c>
      <c r="AV60" s="12">
        <v>7.9999999999999996E-6</v>
      </c>
      <c r="BA60" s="12">
        <f t="shared" si="1"/>
        <v>7.9999999999999996E-6</v>
      </c>
    </row>
    <row r="61" spans="1:54" x14ac:dyDescent="0.25">
      <c r="A61" s="13" t="s">
        <v>133</v>
      </c>
      <c r="J61" s="12" t="s">
        <v>156</v>
      </c>
      <c r="V61" s="12" t="s">
        <v>156</v>
      </c>
      <c r="AH61" s="12" t="s">
        <v>156</v>
      </c>
      <c r="AM61" s="22" t="e">
        <f t="shared" si="3"/>
        <v>#DIV/0!</v>
      </c>
      <c r="AN61" s="12">
        <f t="shared" si="4"/>
        <v>0</v>
      </c>
      <c r="AV61" s="12">
        <v>6.0000000000000002E-6</v>
      </c>
      <c r="BA61" s="12">
        <f t="shared" si="1"/>
        <v>6.0000000000000002E-6</v>
      </c>
    </row>
    <row r="62" spans="1:54" x14ac:dyDescent="0.25">
      <c r="A62" s="13" t="s">
        <v>134</v>
      </c>
      <c r="J62" s="12" t="s">
        <v>154</v>
      </c>
      <c r="V62" s="12" t="s">
        <v>154</v>
      </c>
      <c r="AH62" s="12" t="s">
        <v>154</v>
      </c>
      <c r="AM62" s="22" t="e">
        <f t="shared" si="3"/>
        <v>#DIV/0!</v>
      </c>
      <c r="AN62" s="12">
        <f t="shared" si="4"/>
        <v>0</v>
      </c>
      <c r="AV62" s="12">
        <v>1.2999999999999999E-5</v>
      </c>
      <c r="BA62" s="12">
        <f t="shared" si="1"/>
        <v>1.2999999999999999E-5</v>
      </c>
    </row>
    <row r="63" spans="1:54" x14ac:dyDescent="0.25">
      <c r="A63" s="13" t="s">
        <v>135</v>
      </c>
      <c r="J63" s="12" t="s">
        <v>156</v>
      </c>
      <c r="V63" s="12" t="s">
        <v>156</v>
      </c>
      <c r="AH63" s="12" t="s">
        <v>156</v>
      </c>
      <c r="AM63" s="22" t="e">
        <f t="shared" si="3"/>
        <v>#DIV/0!</v>
      </c>
      <c r="AN63" s="12">
        <f t="shared" si="4"/>
        <v>0</v>
      </c>
      <c r="AV63" s="12" t="s">
        <v>156</v>
      </c>
      <c r="BA63" s="12" t="e">
        <f t="shared" si="1"/>
        <v>#DIV/0!</v>
      </c>
    </row>
    <row r="64" spans="1:54" x14ac:dyDescent="0.25">
      <c r="A64" s="13" t="s">
        <v>136</v>
      </c>
      <c r="J64" s="12" t="s">
        <v>156</v>
      </c>
      <c r="V64" s="12" t="s">
        <v>156</v>
      </c>
      <c r="AH64" s="12" t="s">
        <v>156</v>
      </c>
      <c r="AM64" s="22" t="e">
        <f t="shared" si="3"/>
        <v>#DIV/0!</v>
      </c>
      <c r="AN64" s="12">
        <f t="shared" si="4"/>
        <v>0</v>
      </c>
      <c r="AV64" s="12" t="s">
        <v>156</v>
      </c>
      <c r="BA64" s="12" t="e">
        <f t="shared" si="1"/>
        <v>#DIV/0!</v>
      </c>
    </row>
    <row r="65" spans="1:53" x14ac:dyDescent="0.25">
      <c r="A65" s="13" t="s">
        <v>137</v>
      </c>
      <c r="J65" s="12" t="s">
        <v>156</v>
      </c>
      <c r="V65" s="12" t="s">
        <v>156</v>
      </c>
      <c r="AH65" s="12" t="s">
        <v>156</v>
      </c>
      <c r="AM65" s="22" t="e">
        <f t="shared" si="3"/>
        <v>#DIV/0!</v>
      </c>
      <c r="AN65" s="12">
        <f t="shared" si="4"/>
        <v>0</v>
      </c>
      <c r="AV65" s="12" t="s">
        <v>156</v>
      </c>
      <c r="BA65" s="12" t="e">
        <f t="shared" si="1"/>
        <v>#DIV/0!</v>
      </c>
    </row>
    <row r="66" spans="1:53" x14ac:dyDescent="0.25">
      <c r="A66" s="13" t="s">
        <v>138</v>
      </c>
      <c r="J66" s="12" t="s">
        <v>156</v>
      </c>
      <c r="V66" s="12" t="s">
        <v>156</v>
      </c>
      <c r="AH66" s="12" t="s">
        <v>156</v>
      </c>
      <c r="AM66" s="22" t="e">
        <f t="shared" si="3"/>
        <v>#DIV/0!</v>
      </c>
      <c r="AN66" s="12">
        <f t="shared" si="4"/>
        <v>0</v>
      </c>
      <c r="AV66" s="12" t="s">
        <v>156</v>
      </c>
      <c r="BA66" s="12" t="e">
        <f t="shared" si="1"/>
        <v>#DIV/0!</v>
      </c>
    </row>
    <row r="67" spans="1:53" x14ac:dyDescent="0.25">
      <c r="A67" s="13" t="s">
        <v>139</v>
      </c>
      <c r="J67" s="12" t="s">
        <v>155</v>
      </c>
      <c r="V67" s="12" t="s">
        <v>155</v>
      </c>
      <c r="AH67" s="12" t="s">
        <v>155</v>
      </c>
      <c r="AM67" s="22" t="e">
        <f t="shared" si="3"/>
        <v>#DIV/0!</v>
      </c>
      <c r="AN67" s="12">
        <f t="shared" si="4"/>
        <v>0</v>
      </c>
      <c r="AV67" s="12" t="s">
        <v>155</v>
      </c>
      <c r="BA67" s="12" t="e">
        <f t="shared" si="1"/>
        <v>#DIV/0!</v>
      </c>
    </row>
    <row r="68" spans="1:53" x14ac:dyDescent="0.25">
      <c r="A68" s="13" t="s">
        <v>140</v>
      </c>
      <c r="J68" s="12" t="s">
        <v>154</v>
      </c>
      <c r="V68" s="12" t="s">
        <v>154</v>
      </c>
      <c r="AH68" s="12" t="s">
        <v>154</v>
      </c>
      <c r="AM68" s="22" t="e">
        <f t="shared" si="3"/>
        <v>#DIV/0!</v>
      </c>
      <c r="AN68" s="12">
        <f t="shared" si="4"/>
        <v>0</v>
      </c>
      <c r="AV68" s="12">
        <v>9.0000000000000002E-6</v>
      </c>
      <c r="BA68" s="12">
        <f t="shared" si="1"/>
        <v>9.0000000000000002E-6</v>
      </c>
    </row>
    <row r="69" spans="1:53" x14ac:dyDescent="0.25">
      <c r="A69" s="13" t="s">
        <v>141</v>
      </c>
      <c r="J69" s="12" t="s">
        <v>154</v>
      </c>
      <c r="V69" s="12" t="s">
        <v>154</v>
      </c>
      <c r="AH69" s="12" t="s">
        <v>154</v>
      </c>
      <c r="AM69" s="22" t="e">
        <f t="shared" si="3"/>
        <v>#DIV/0!</v>
      </c>
      <c r="AN69" s="12">
        <f t="shared" si="4"/>
        <v>0</v>
      </c>
      <c r="AV69" s="12" t="s">
        <v>154</v>
      </c>
      <c r="BA69" s="12" t="e">
        <f t="shared" si="1"/>
        <v>#DIV/0!</v>
      </c>
    </row>
    <row r="70" spans="1:53" x14ac:dyDescent="0.25">
      <c r="A70" s="13" t="s">
        <v>142</v>
      </c>
      <c r="J70" s="12">
        <v>84</v>
      </c>
      <c r="V70" s="12">
        <v>84</v>
      </c>
      <c r="AH70" s="12">
        <v>80</v>
      </c>
      <c r="AM70" s="22">
        <f t="shared" si="3"/>
        <v>82.666666666666671</v>
      </c>
      <c r="AN70" s="12">
        <f t="shared" si="4"/>
        <v>3</v>
      </c>
      <c r="AV70" s="12">
        <v>66</v>
      </c>
      <c r="BA70" s="12">
        <f t="shared" si="1"/>
        <v>66</v>
      </c>
    </row>
    <row r="71" spans="1:53" x14ac:dyDescent="0.25">
      <c r="A71" s="13"/>
      <c r="AM71" s="22" t="e">
        <f t="shared" si="3"/>
        <v>#DIV/0!</v>
      </c>
      <c r="AN71" s="12">
        <f t="shared" si="4"/>
        <v>0</v>
      </c>
      <c r="BA71" s="12" t="e">
        <f t="shared" si="1"/>
        <v>#DIV/0!</v>
      </c>
    </row>
    <row r="72" spans="1:53" x14ac:dyDescent="0.25">
      <c r="A72" s="13" t="s">
        <v>143</v>
      </c>
      <c r="J72" s="12" t="s">
        <v>153</v>
      </c>
      <c r="V72" s="12" t="s">
        <v>153</v>
      </c>
      <c r="AH72" s="12" t="s">
        <v>153</v>
      </c>
      <c r="AM72" s="22" t="e">
        <f t="shared" si="3"/>
        <v>#DIV/0!</v>
      </c>
      <c r="AN72" s="12">
        <f t="shared" si="4"/>
        <v>0</v>
      </c>
      <c r="AV72" s="12" t="s">
        <v>153</v>
      </c>
      <c r="BA72" s="12" t="e">
        <f t="shared" si="1"/>
        <v>#DIV/0!</v>
      </c>
    </row>
    <row r="73" spans="1:53" x14ac:dyDescent="0.25">
      <c r="A73" s="13" t="s">
        <v>144</v>
      </c>
      <c r="J73" s="12" t="s">
        <v>35</v>
      </c>
      <c r="V73" s="12" t="s">
        <v>35</v>
      </c>
      <c r="AH73" s="12" t="s">
        <v>35</v>
      </c>
      <c r="AM73" s="22" t="e">
        <f t="shared" si="3"/>
        <v>#DIV/0!</v>
      </c>
      <c r="AN73" s="12">
        <f t="shared" si="4"/>
        <v>0</v>
      </c>
      <c r="AV73" s="12" t="s">
        <v>35</v>
      </c>
      <c r="BA73" s="12" t="e">
        <f t="shared" si="1"/>
        <v>#DIV/0!</v>
      </c>
    </row>
    <row r="74" spans="1:53" x14ac:dyDescent="0.25">
      <c r="A74" s="13" t="s">
        <v>145</v>
      </c>
      <c r="J74" s="12" t="s">
        <v>43</v>
      </c>
      <c r="V74" s="12" t="s">
        <v>43</v>
      </c>
      <c r="AH74" s="12" t="s">
        <v>43</v>
      </c>
      <c r="AM74" s="22" t="e">
        <f t="shared" si="3"/>
        <v>#DIV/0!</v>
      </c>
      <c r="AN74" s="12">
        <f t="shared" si="4"/>
        <v>0</v>
      </c>
      <c r="AV74" s="12" t="s">
        <v>43</v>
      </c>
      <c r="BA74" s="12" t="e">
        <f t="shared" si="1"/>
        <v>#DIV/0!</v>
      </c>
    </row>
    <row r="75" spans="1:53" x14ac:dyDescent="0.25">
      <c r="A75" s="13" t="s">
        <v>146</v>
      </c>
      <c r="J75" s="12" t="s">
        <v>45</v>
      </c>
      <c r="V75" s="12" t="s">
        <v>45</v>
      </c>
      <c r="AH75" s="12" t="s">
        <v>45</v>
      </c>
      <c r="AM75" s="22" t="e">
        <f t="shared" si="3"/>
        <v>#DIV/0!</v>
      </c>
      <c r="AN75" s="12">
        <f t="shared" si="4"/>
        <v>0</v>
      </c>
      <c r="AV75" s="12" t="s">
        <v>45</v>
      </c>
      <c r="BA75" s="12" t="e">
        <f t="shared" si="1"/>
        <v>#DIV/0!</v>
      </c>
    </row>
    <row r="76" spans="1:53" x14ac:dyDescent="0.25">
      <c r="A76" s="13" t="s">
        <v>147</v>
      </c>
      <c r="J76" s="12" t="s">
        <v>29</v>
      </c>
      <c r="V76" s="12" t="s">
        <v>29</v>
      </c>
      <c r="AH76" s="12" t="s">
        <v>29</v>
      </c>
      <c r="AM76" s="22" t="e">
        <f t="shared" si="3"/>
        <v>#DIV/0!</v>
      </c>
      <c r="AN76" s="12">
        <f t="shared" si="4"/>
        <v>0</v>
      </c>
      <c r="AV76" s="12" t="s">
        <v>29</v>
      </c>
      <c r="BA76" s="12" t="e">
        <f t="shared" si="1"/>
        <v>#DIV/0!</v>
      </c>
    </row>
    <row r="77" spans="1:53" x14ac:dyDescent="0.25">
      <c r="A77" s="13" t="s">
        <v>148</v>
      </c>
      <c r="J77" s="12" t="s">
        <v>45</v>
      </c>
      <c r="V77" s="12" t="s">
        <v>45</v>
      </c>
      <c r="AH77" s="12" t="s">
        <v>45</v>
      </c>
      <c r="AM77" s="22" t="e">
        <f t="shared" si="3"/>
        <v>#DIV/0!</v>
      </c>
      <c r="AN77" s="12">
        <f t="shared" ref="AN77:AN93" si="5">COUNT(E77:AL77)</f>
        <v>0</v>
      </c>
      <c r="AV77" s="12" t="s">
        <v>45</v>
      </c>
      <c r="BA77" s="12" t="e">
        <f t="shared" si="1"/>
        <v>#DIV/0!</v>
      </c>
    </row>
    <row r="78" spans="1:53" x14ac:dyDescent="0.25">
      <c r="A78" s="13" t="s">
        <v>149</v>
      </c>
      <c r="J78" s="12" t="s">
        <v>33</v>
      </c>
      <c r="V78" s="12" t="s">
        <v>33</v>
      </c>
      <c r="AH78" s="12" t="s">
        <v>33</v>
      </c>
      <c r="AM78" s="22" t="e">
        <f t="shared" si="3"/>
        <v>#DIV/0!</v>
      </c>
      <c r="AN78" s="12">
        <f t="shared" si="5"/>
        <v>0</v>
      </c>
      <c r="AV78" s="12" t="s">
        <v>33</v>
      </c>
      <c r="BA78" s="12" t="e">
        <f t="shared" ref="BA78:BA93" si="6">AVERAGE(AQ78:AZ78)</f>
        <v>#DIV/0!</v>
      </c>
    </row>
    <row r="79" spans="1:53" x14ac:dyDescent="0.25">
      <c r="A79" s="13" t="s">
        <v>150</v>
      </c>
      <c r="J79" s="12">
        <v>90</v>
      </c>
      <c r="V79" s="12">
        <v>91</v>
      </c>
      <c r="AH79" s="12">
        <v>100</v>
      </c>
      <c r="AM79" s="22">
        <f t="shared" si="3"/>
        <v>93.666666666666671</v>
      </c>
      <c r="AN79" s="12">
        <f t="shared" si="5"/>
        <v>3</v>
      </c>
      <c r="AV79" s="12">
        <v>97</v>
      </c>
      <c r="BA79" s="12">
        <f t="shared" si="6"/>
        <v>97</v>
      </c>
    </row>
    <row r="80" spans="1:53" x14ac:dyDescent="0.25">
      <c r="A80" s="13" t="s">
        <v>151</v>
      </c>
      <c r="J80" s="12">
        <v>96</v>
      </c>
      <c r="V80" s="12">
        <v>99</v>
      </c>
      <c r="AH80" s="12">
        <v>107</v>
      </c>
      <c r="AM80" s="22">
        <f t="shared" ref="AM80:AM93" si="7">AVERAGE(E80:AL80)</f>
        <v>100.66666666666667</v>
      </c>
      <c r="AN80" s="12">
        <f t="shared" si="5"/>
        <v>3</v>
      </c>
      <c r="AV80" s="12">
        <v>107</v>
      </c>
      <c r="BA80" s="12">
        <f t="shared" si="6"/>
        <v>107</v>
      </c>
    </row>
    <row r="81" spans="1:53" x14ac:dyDescent="0.25">
      <c r="A81" s="13"/>
      <c r="AM81" s="22" t="e">
        <f t="shared" si="7"/>
        <v>#DIV/0!</v>
      </c>
      <c r="AN81" s="12">
        <f t="shared" si="5"/>
        <v>0</v>
      </c>
      <c r="BA81" s="12" t="e">
        <f t="shared" si="6"/>
        <v>#DIV/0!</v>
      </c>
    </row>
    <row r="82" spans="1:53" x14ac:dyDescent="0.25">
      <c r="A82" s="13" t="s">
        <v>152</v>
      </c>
      <c r="J82" s="12" t="s">
        <v>85</v>
      </c>
      <c r="V82" s="12" t="s">
        <v>85</v>
      </c>
      <c r="AH82" s="12" t="s">
        <v>85</v>
      </c>
      <c r="AM82" s="22" t="e">
        <f t="shared" si="7"/>
        <v>#DIV/0!</v>
      </c>
      <c r="AN82" s="12">
        <f t="shared" si="5"/>
        <v>0</v>
      </c>
      <c r="AV82" s="12">
        <v>0.02</v>
      </c>
      <c r="BA82" s="12">
        <f t="shared" si="6"/>
        <v>0.02</v>
      </c>
    </row>
    <row r="83" spans="1:53" x14ac:dyDescent="0.25">
      <c r="A83" s="13"/>
      <c r="AM83" s="22" t="e">
        <f t="shared" si="7"/>
        <v>#DIV/0!</v>
      </c>
      <c r="AN83" s="12">
        <f t="shared" si="5"/>
        <v>0</v>
      </c>
      <c r="BA83" s="12" t="e">
        <f t="shared" si="6"/>
        <v>#DIV/0!</v>
      </c>
    </row>
    <row r="84" spans="1:53" x14ac:dyDescent="0.25">
      <c r="A84" s="13" t="s">
        <v>157</v>
      </c>
      <c r="J84" s="12" t="s">
        <v>85</v>
      </c>
      <c r="V84" s="12" t="s">
        <v>85</v>
      </c>
      <c r="AH84" s="12" t="s">
        <v>85</v>
      </c>
      <c r="AM84" s="22" t="e">
        <f t="shared" si="7"/>
        <v>#DIV/0!</v>
      </c>
      <c r="AN84" s="12">
        <f t="shared" si="5"/>
        <v>0</v>
      </c>
      <c r="AV84" s="12" t="s">
        <v>85</v>
      </c>
      <c r="BA84" s="12" t="e">
        <f t="shared" si="6"/>
        <v>#DIV/0!</v>
      </c>
    </row>
    <row r="85" spans="1:53" x14ac:dyDescent="0.25">
      <c r="A85" s="13"/>
      <c r="AM85" s="22" t="e">
        <f t="shared" si="7"/>
        <v>#DIV/0!</v>
      </c>
      <c r="AN85" s="12">
        <f t="shared" si="5"/>
        <v>0</v>
      </c>
      <c r="BA85" s="12" t="e">
        <f t="shared" si="6"/>
        <v>#DIV/0!</v>
      </c>
    </row>
    <row r="86" spans="1:53" x14ac:dyDescent="0.25">
      <c r="A86" s="13" t="s">
        <v>158</v>
      </c>
      <c r="J86" s="12" t="s">
        <v>153</v>
      </c>
      <c r="V86" s="12" t="s">
        <v>153</v>
      </c>
      <c r="AH86" s="12" t="s">
        <v>153</v>
      </c>
      <c r="AM86" s="22" t="e">
        <f t="shared" si="7"/>
        <v>#DIV/0!</v>
      </c>
      <c r="AN86" s="12">
        <f t="shared" si="5"/>
        <v>0</v>
      </c>
      <c r="AV86" s="12" t="s">
        <v>167</v>
      </c>
      <c r="BA86" s="12" t="e">
        <f t="shared" si="6"/>
        <v>#DIV/0!</v>
      </c>
    </row>
    <row r="87" spans="1:53" x14ac:dyDescent="0.25">
      <c r="A87" s="13" t="s">
        <v>159</v>
      </c>
      <c r="J87" s="12" t="s">
        <v>153</v>
      </c>
      <c r="V87" s="12" t="s">
        <v>153</v>
      </c>
      <c r="AH87" s="12" t="s">
        <v>153</v>
      </c>
      <c r="AM87" s="22" t="e">
        <f t="shared" si="7"/>
        <v>#DIV/0!</v>
      </c>
      <c r="AN87" s="12">
        <f t="shared" si="5"/>
        <v>0</v>
      </c>
      <c r="AV87" s="12" t="s">
        <v>167</v>
      </c>
      <c r="BA87" s="12" t="e">
        <f t="shared" si="6"/>
        <v>#DIV/0!</v>
      </c>
    </row>
    <row r="88" spans="1:53" x14ac:dyDescent="0.25">
      <c r="A88" s="13" t="s">
        <v>160</v>
      </c>
      <c r="J88" s="12" t="s">
        <v>153</v>
      </c>
      <c r="V88" s="12" t="s">
        <v>153</v>
      </c>
      <c r="AH88" s="12" t="s">
        <v>153</v>
      </c>
      <c r="AM88" s="22" t="e">
        <f t="shared" si="7"/>
        <v>#DIV/0!</v>
      </c>
      <c r="AN88" s="12">
        <f t="shared" si="5"/>
        <v>0</v>
      </c>
      <c r="AV88" s="12" t="s">
        <v>167</v>
      </c>
      <c r="BA88" s="12" t="e">
        <f t="shared" si="6"/>
        <v>#DIV/0!</v>
      </c>
    </row>
    <row r="89" spans="1:53" x14ac:dyDescent="0.25">
      <c r="A89" s="13" t="s">
        <v>161</v>
      </c>
      <c r="J89" s="12" t="s">
        <v>153</v>
      </c>
      <c r="V89" s="12" t="s">
        <v>153</v>
      </c>
      <c r="AH89" s="12" t="s">
        <v>153</v>
      </c>
      <c r="AM89" s="22" t="e">
        <f t="shared" si="7"/>
        <v>#DIV/0!</v>
      </c>
      <c r="AN89" s="12">
        <f t="shared" si="5"/>
        <v>0</v>
      </c>
      <c r="AV89" s="12" t="s">
        <v>167</v>
      </c>
      <c r="BA89" s="12" t="e">
        <f t="shared" si="6"/>
        <v>#DIV/0!</v>
      </c>
    </row>
    <row r="90" spans="1:53" x14ac:dyDescent="0.25">
      <c r="A90" s="13" t="s">
        <v>162</v>
      </c>
      <c r="J90" s="12" t="s">
        <v>153</v>
      </c>
      <c r="V90" s="12" t="s">
        <v>153</v>
      </c>
      <c r="AH90" s="12" t="s">
        <v>153</v>
      </c>
      <c r="AM90" s="22" t="e">
        <f t="shared" si="7"/>
        <v>#DIV/0!</v>
      </c>
      <c r="AN90" s="12">
        <f t="shared" si="5"/>
        <v>0</v>
      </c>
      <c r="AV90" s="12" t="s">
        <v>167</v>
      </c>
      <c r="BA90" s="12" t="e">
        <f t="shared" si="6"/>
        <v>#DIV/0!</v>
      </c>
    </row>
    <row r="91" spans="1:53" x14ac:dyDescent="0.25">
      <c r="A91" s="13" t="s">
        <v>163</v>
      </c>
      <c r="J91" s="12" t="s">
        <v>153</v>
      </c>
      <c r="V91" s="12" t="s">
        <v>153</v>
      </c>
      <c r="AH91" s="12" t="s">
        <v>153</v>
      </c>
      <c r="AM91" s="22" t="e">
        <f t="shared" si="7"/>
        <v>#DIV/0!</v>
      </c>
      <c r="AN91" s="12">
        <f t="shared" si="5"/>
        <v>0</v>
      </c>
      <c r="AV91" s="12" t="s">
        <v>167</v>
      </c>
      <c r="BA91" s="12" t="e">
        <f t="shared" si="6"/>
        <v>#DIV/0!</v>
      </c>
    </row>
    <row r="92" spans="1:53" x14ac:dyDescent="0.25">
      <c r="A92" s="13" t="s">
        <v>164</v>
      </c>
      <c r="J92" s="12" t="s">
        <v>153</v>
      </c>
      <c r="V92" s="12" t="s">
        <v>153</v>
      </c>
      <c r="AH92" s="12" t="s">
        <v>153</v>
      </c>
      <c r="AM92" s="22" t="e">
        <f t="shared" si="7"/>
        <v>#DIV/0!</v>
      </c>
      <c r="AN92" s="12">
        <f t="shared" si="5"/>
        <v>0</v>
      </c>
      <c r="AV92" s="12" t="s">
        <v>167</v>
      </c>
      <c r="BA92" s="12" t="e">
        <f t="shared" si="6"/>
        <v>#DIV/0!</v>
      </c>
    </row>
    <row r="93" spans="1:53" x14ac:dyDescent="0.25">
      <c r="A93" s="13" t="s">
        <v>165</v>
      </c>
      <c r="J93" s="12" t="s">
        <v>170</v>
      </c>
      <c r="V93" s="12" t="s">
        <v>170</v>
      </c>
      <c r="AH93" s="12" t="s">
        <v>170</v>
      </c>
      <c r="AM93" s="22" t="e">
        <f t="shared" si="7"/>
        <v>#DIV/0!</v>
      </c>
      <c r="AN93" s="12">
        <f t="shared" si="5"/>
        <v>0</v>
      </c>
      <c r="AV93" s="12" t="s">
        <v>166</v>
      </c>
      <c r="BA93" s="12" t="e">
        <f t="shared" si="6"/>
        <v>#DIV/0!</v>
      </c>
    </row>
  </sheetData>
  <mergeCells count="9">
    <mergeCell ref="C7:D7"/>
    <mergeCell ref="C8:D8"/>
    <mergeCell ref="C9:D9"/>
    <mergeCell ref="A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7B17-BF16-44C1-B738-81A27A14C016}">
  <dimension ref="A1:AV84"/>
  <sheetViews>
    <sheetView workbookViewId="0">
      <pane xSplit="4" ySplit="9" topLeftCell="AL10" activePane="bottomRight" state="frozen"/>
      <selection pane="topRight" activeCell="E1" sqref="E1"/>
      <selection pane="bottomLeft" activeCell="A12" sqref="A12"/>
      <selection pane="bottomRight" activeCell="AH11" sqref="AH11"/>
    </sheetView>
    <sheetView zoomScaleNormal="100" workbookViewId="1">
      <pane xSplit="4" ySplit="9" topLeftCell="AI10" activePane="bottomRight" state="frozen"/>
      <selection pane="topRight" activeCell="E1" sqref="E1"/>
      <selection pane="bottomLeft" activeCell="A10" sqref="A10"/>
      <selection pane="bottomRight" activeCell="AQ19" sqref="AQ19"/>
    </sheetView>
  </sheetViews>
  <sheetFormatPr defaultRowHeight="15" x14ac:dyDescent="0.25"/>
  <cols>
    <col min="1" max="1" width="21.5703125" bestFit="1" customWidth="1"/>
    <col min="5" max="5" width="9.140625" style="43"/>
    <col min="8" max="13" width="9.140625" style="12"/>
    <col min="14" max="14" width="9.140625" style="44"/>
    <col min="15" max="15" width="9.140625" style="43"/>
    <col min="18" max="23" width="9.140625" style="12"/>
    <col min="24" max="24" width="9.140625" style="44"/>
    <col min="25" max="25" width="9.140625" style="43"/>
    <col min="28" max="33" width="9.140625" style="12"/>
    <col min="34" max="34" width="9.140625" style="44"/>
    <col min="35" max="35" width="8.7109375" customWidth="1"/>
    <col min="38" max="38" width="9.5703125" bestFit="1" customWidth="1"/>
    <col min="40" max="40" width="11" bestFit="1" customWidth="1"/>
    <col min="45" max="45" width="22" bestFit="1" customWidth="1"/>
  </cols>
  <sheetData>
    <row r="1" spans="1:47" ht="20.25" x14ac:dyDescent="0.3">
      <c r="A1" s="102" t="s">
        <v>16</v>
      </c>
      <c r="B1" s="102"/>
      <c r="C1" s="102"/>
      <c r="D1" s="102"/>
      <c r="E1" s="33" t="s">
        <v>0</v>
      </c>
      <c r="F1" s="34"/>
      <c r="G1" s="34"/>
      <c r="H1" s="34" t="s">
        <v>0</v>
      </c>
      <c r="I1" s="34" t="s">
        <v>0</v>
      </c>
      <c r="J1" s="34" t="s">
        <v>0</v>
      </c>
      <c r="K1" s="34" t="s">
        <v>0</v>
      </c>
      <c r="L1" s="34" t="s">
        <v>0</v>
      </c>
      <c r="M1" s="34" t="s">
        <v>0</v>
      </c>
      <c r="N1" s="35" t="s">
        <v>0</v>
      </c>
      <c r="O1" s="33" t="s">
        <v>0</v>
      </c>
      <c r="P1" s="34"/>
      <c r="Q1" s="34"/>
      <c r="R1" s="34" t="s">
        <v>0</v>
      </c>
      <c r="S1" s="34" t="s">
        <v>0</v>
      </c>
      <c r="T1" s="34"/>
      <c r="U1" s="50"/>
      <c r="V1" s="34" t="s">
        <v>0</v>
      </c>
      <c r="W1" s="34" t="s">
        <v>0</v>
      </c>
      <c r="X1" s="35" t="s">
        <v>0</v>
      </c>
      <c r="Y1" s="33" t="s">
        <v>0</v>
      </c>
      <c r="Z1" s="51"/>
      <c r="AA1" s="51"/>
      <c r="AB1" s="34" t="s">
        <v>0</v>
      </c>
      <c r="AC1" s="34" t="s">
        <v>0</v>
      </c>
      <c r="AD1" s="50"/>
      <c r="AE1" s="50"/>
      <c r="AF1" s="34" t="s">
        <v>0</v>
      </c>
      <c r="AG1" s="34" t="s">
        <v>0</v>
      </c>
      <c r="AH1" s="35" t="s">
        <v>0</v>
      </c>
      <c r="AI1" s="53" t="s">
        <v>195</v>
      </c>
    </row>
    <row r="2" spans="1:47" x14ac:dyDescent="0.25">
      <c r="A2" s="10"/>
      <c r="B2" s="2" t="s">
        <v>0</v>
      </c>
      <c r="C2" s="101" t="s">
        <v>14</v>
      </c>
      <c r="D2" s="101"/>
      <c r="E2" s="36" t="s">
        <v>54</v>
      </c>
      <c r="F2" s="37" t="s">
        <v>54</v>
      </c>
      <c r="G2" s="37" t="s">
        <v>54</v>
      </c>
      <c r="H2" s="37" t="s">
        <v>54</v>
      </c>
      <c r="I2" s="37" t="s">
        <v>54</v>
      </c>
      <c r="J2" s="37" t="s">
        <v>54</v>
      </c>
      <c r="K2" s="37" t="s">
        <v>54</v>
      </c>
      <c r="L2" s="37" t="s">
        <v>54</v>
      </c>
      <c r="M2" s="37" t="s">
        <v>54</v>
      </c>
      <c r="N2" s="38" t="s">
        <v>54</v>
      </c>
      <c r="O2" s="36" t="s">
        <v>99</v>
      </c>
      <c r="P2" s="37" t="s">
        <v>99</v>
      </c>
      <c r="Q2" s="37" t="s">
        <v>99</v>
      </c>
      <c r="R2" s="37" t="s">
        <v>99</v>
      </c>
      <c r="S2" s="37" t="s">
        <v>99</v>
      </c>
      <c r="T2" s="37" t="s">
        <v>99</v>
      </c>
      <c r="U2" s="37" t="s">
        <v>99</v>
      </c>
      <c r="V2" s="37" t="s">
        <v>99</v>
      </c>
      <c r="W2" s="37" t="s">
        <v>99</v>
      </c>
      <c r="X2" s="38" t="s">
        <v>99</v>
      </c>
      <c r="Y2" s="36" t="s">
        <v>102</v>
      </c>
      <c r="Z2" s="37" t="s">
        <v>102</v>
      </c>
      <c r="AA2" s="37" t="s">
        <v>102</v>
      </c>
      <c r="AB2" s="37" t="s">
        <v>102</v>
      </c>
      <c r="AC2" s="37" t="s">
        <v>102</v>
      </c>
      <c r="AD2" s="37" t="s">
        <v>102</v>
      </c>
      <c r="AE2" s="37" t="s">
        <v>102</v>
      </c>
      <c r="AF2" s="37" t="s">
        <v>102</v>
      </c>
      <c r="AG2" s="37" t="s">
        <v>102</v>
      </c>
      <c r="AH2" s="38" t="s">
        <v>102</v>
      </c>
    </row>
    <row r="3" spans="1:47" x14ac:dyDescent="0.25">
      <c r="A3" s="11" t="s">
        <v>15</v>
      </c>
      <c r="B3" s="11" t="s">
        <v>19</v>
      </c>
      <c r="C3" s="101" t="s">
        <v>13</v>
      </c>
      <c r="D3" s="101"/>
      <c r="E3" s="39" t="s">
        <v>55</v>
      </c>
      <c r="F3" s="14" t="s">
        <v>105</v>
      </c>
      <c r="G3" s="14" t="s">
        <v>109</v>
      </c>
      <c r="H3" s="14" t="s">
        <v>114</v>
      </c>
      <c r="I3" s="14" t="s">
        <v>119</v>
      </c>
      <c r="J3" s="14" t="s">
        <v>168</v>
      </c>
      <c r="K3" s="14" t="s">
        <v>175</v>
      </c>
      <c r="L3" s="14" t="s">
        <v>55</v>
      </c>
      <c r="M3" s="14" t="s">
        <v>186</v>
      </c>
      <c r="N3" s="40" t="s">
        <v>187</v>
      </c>
      <c r="O3" s="39" t="s">
        <v>100</v>
      </c>
      <c r="P3" s="14" t="s">
        <v>106</v>
      </c>
      <c r="Q3" s="14" t="s">
        <v>111</v>
      </c>
      <c r="R3" s="14" t="s">
        <v>115</v>
      </c>
      <c r="S3" s="14" t="s">
        <v>120</v>
      </c>
      <c r="T3" s="14" t="s">
        <v>172</v>
      </c>
      <c r="U3" s="14" t="s">
        <v>176</v>
      </c>
      <c r="V3" s="14" t="s">
        <v>178</v>
      </c>
      <c r="W3" s="14" t="s">
        <v>184</v>
      </c>
      <c r="X3" s="40" t="s">
        <v>188</v>
      </c>
      <c r="Y3" s="39" t="s">
        <v>103</v>
      </c>
      <c r="Z3" s="14" t="s">
        <v>107</v>
      </c>
      <c r="AA3" s="14" t="s">
        <v>106</v>
      </c>
      <c r="AB3" s="14" t="s">
        <v>116</v>
      </c>
      <c r="AC3" s="14" t="s">
        <v>121</v>
      </c>
      <c r="AD3" s="14" t="s">
        <v>174</v>
      </c>
      <c r="AE3" s="14" t="s">
        <v>177</v>
      </c>
      <c r="AF3" s="14" t="s">
        <v>179</v>
      </c>
      <c r="AG3" s="14" t="s">
        <v>182</v>
      </c>
      <c r="AH3" s="40" t="s">
        <v>107</v>
      </c>
    </row>
    <row r="4" spans="1:47" x14ac:dyDescent="0.25">
      <c r="A4" s="8" t="s">
        <v>17</v>
      </c>
      <c r="B4" s="18" t="s">
        <v>56</v>
      </c>
      <c r="C4" s="101" t="s">
        <v>12</v>
      </c>
      <c r="D4" s="101"/>
      <c r="E4" s="39" t="s">
        <v>57</v>
      </c>
      <c r="F4" s="14" t="s">
        <v>57</v>
      </c>
      <c r="G4" s="14" t="s">
        <v>57</v>
      </c>
      <c r="H4" s="14" t="s">
        <v>57</v>
      </c>
      <c r="I4" s="14" t="s">
        <v>57</v>
      </c>
      <c r="J4" s="14" t="s">
        <v>57</v>
      </c>
      <c r="K4" s="14" t="s">
        <v>57</v>
      </c>
      <c r="L4" s="14" t="s">
        <v>57</v>
      </c>
      <c r="M4" s="14" t="s">
        <v>57</v>
      </c>
      <c r="N4" s="40" t="s">
        <v>57</v>
      </c>
      <c r="O4" s="39" t="s">
        <v>57</v>
      </c>
      <c r="P4" s="14" t="s">
        <v>57</v>
      </c>
      <c r="Q4" s="14" t="s">
        <v>57</v>
      </c>
      <c r="R4" s="14" t="s">
        <v>57</v>
      </c>
      <c r="S4" s="14" t="s">
        <v>57</v>
      </c>
      <c r="T4" s="14" t="s">
        <v>57</v>
      </c>
      <c r="U4" s="14" t="s">
        <v>57</v>
      </c>
      <c r="V4" s="14" t="s">
        <v>57</v>
      </c>
      <c r="W4" s="14" t="s">
        <v>57</v>
      </c>
      <c r="X4" s="40" t="s">
        <v>57</v>
      </c>
      <c r="Y4" s="39" t="s">
        <v>57</v>
      </c>
      <c r="Z4" s="14" t="s">
        <v>57</v>
      </c>
      <c r="AA4" s="14" t="s">
        <v>57</v>
      </c>
      <c r="AB4" s="14" t="s">
        <v>57</v>
      </c>
      <c r="AC4" s="14" t="s">
        <v>57</v>
      </c>
      <c r="AD4" s="14" t="s">
        <v>57</v>
      </c>
      <c r="AE4" s="14" t="s">
        <v>57</v>
      </c>
      <c r="AF4" s="14" t="s">
        <v>57</v>
      </c>
      <c r="AG4" s="14" t="s">
        <v>57</v>
      </c>
      <c r="AH4" s="40" t="s">
        <v>57</v>
      </c>
    </row>
    <row r="5" spans="1:47" ht="15.75" thickBot="1" x14ac:dyDescent="0.3">
      <c r="A5" s="8" t="s">
        <v>11</v>
      </c>
      <c r="B5" s="17" t="s">
        <v>20</v>
      </c>
      <c r="C5" s="101" t="s">
        <v>10</v>
      </c>
      <c r="D5" s="101"/>
      <c r="E5" s="41">
        <v>45315</v>
      </c>
      <c r="F5" s="19">
        <v>45329</v>
      </c>
      <c r="G5" s="19">
        <v>45357</v>
      </c>
      <c r="H5" s="19">
        <v>45400</v>
      </c>
      <c r="I5" s="19">
        <v>45434</v>
      </c>
      <c r="J5" s="19">
        <v>45469</v>
      </c>
      <c r="K5" s="19">
        <v>45504</v>
      </c>
      <c r="L5" s="19">
        <v>45525</v>
      </c>
      <c r="M5" s="19">
        <v>45552</v>
      </c>
      <c r="N5" s="42">
        <v>45587</v>
      </c>
      <c r="O5" s="41">
        <v>45315</v>
      </c>
      <c r="P5" s="19">
        <v>45329</v>
      </c>
      <c r="Q5" s="19">
        <v>45357</v>
      </c>
      <c r="R5" s="19">
        <v>45400</v>
      </c>
      <c r="S5" s="19">
        <v>45434</v>
      </c>
      <c r="T5" s="19">
        <v>45469</v>
      </c>
      <c r="U5" s="19">
        <v>45504</v>
      </c>
      <c r="V5" s="19">
        <v>45525</v>
      </c>
      <c r="W5" s="19">
        <v>45552</v>
      </c>
      <c r="X5" s="42">
        <v>45587</v>
      </c>
      <c r="Y5" s="41">
        <v>45315</v>
      </c>
      <c r="Z5" s="19">
        <v>45329</v>
      </c>
      <c r="AA5" s="19">
        <v>45357</v>
      </c>
      <c r="AB5" s="19">
        <v>45400</v>
      </c>
      <c r="AC5" s="19">
        <v>45434</v>
      </c>
      <c r="AD5" s="19">
        <v>45469</v>
      </c>
      <c r="AE5" s="19">
        <v>45504</v>
      </c>
      <c r="AF5" s="19">
        <v>45525</v>
      </c>
      <c r="AG5" s="19">
        <v>45552</v>
      </c>
      <c r="AH5" s="42">
        <v>45587</v>
      </c>
      <c r="AT5" s="76"/>
    </row>
    <row r="6" spans="1:47" x14ac:dyDescent="0.25">
      <c r="A6" s="8" t="s">
        <v>9</v>
      </c>
      <c r="B6" s="17" t="s">
        <v>58</v>
      </c>
      <c r="C6" s="101" t="s">
        <v>8</v>
      </c>
      <c r="D6" s="101"/>
      <c r="E6" s="41">
        <v>45322</v>
      </c>
      <c r="F6" s="19">
        <v>45332</v>
      </c>
      <c r="G6" s="19">
        <v>45360</v>
      </c>
      <c r="H6" s="19">
        <v>45405</v>
      </c>
      <c r="I6" s="19">
        <v>45441</v>
      </c>
      <c r="J6" s="19">
        <v>45475</v>
      </c>
      <c r="K6" s="19">
        <v>45511</v>
      </c>
      <c r="L6" s="19">
        <v>45532</v>
      </c>
      <c r="M6" s="19">
        <v>45556</v>
      </c>
      <c r="N6" s="42">
        <v>45594</v>
      </c>
      <c r="O6" s="41">
        <v>45322</v>
      </c>
      <c r="P6" s="19">
        <v>45332</v>
      </c>
      <c r="Q6" s="19">
        <v>45360</v>
      </c>
      <c r="R6" s="19">
        <v>45405</v>
      </c>
      <c r="S6" s="19">
        <v>45441</v>
      </c>
      <c r="T6" s="19">
        <v>45475</v>
      </c>
      <c r="U6" s="19">
        <v>45511</v>
      </c>
      <c r="V6" s="19">
        <v>45532</v>
      </c>
      <c r="W6" s="19">
        <v>45556</v>
      </c>
      <c r="X6" s="42">
        <v>45594</v>
      </c>
      <c r="Y6" s="41">
        <v>45322</v>
      </c>
      <c r="Z6" s="19">
        <v>45332</v>
      </c>
      <c r="AA6" s="19">
        <v>45360</v>
      </c>
      <c r="AB6" s="19">
        <v>45405</v>
      </c>
      <c r="AC6" s="19">
        <v>45441</v>
      </c>
      <c r="AD6" s="19">
        <v>45475</v>
      </c>
      <c r="AE6" s="19">
        <v>45511</v>
      </c>
      <c r="AF6" s="19">
        <v>45532</v>
      </c>
      <c r="AG6" s="19">
        <v>45556</v>
      </c>
      <c r="AH6" s="42">
        <v>45594</v>
      </c>
    </row>
    <row r="7" spans="1:47" x14ac:dyDescent="0.25">
      <c r="A7" s="8" t="s">
        <v>7</v>
      </c>
      <c r="B7" s="17" t="s">
        <v>21</v>
      </c>
      <c r="C7" s="101" t="s">
        <v>18</v>
      </c>
      <c r="D7" s="101"/>
      <c r="E7" s="39" t="s">
        <v>59</v>
      </c>
      <c r="F7" s="14" t="s">
        <v>59</v>
      </c>
      <c r="G7" s="14" t="s">
        <v>59</v>
      </c>
      <c r="H7" s="14" t="s">
        <v>59</v>
      </c>
      <c r="I7" s="14" t="s">
        <v>59</v>
      </c>
      <c r="J7" s="14" t="s">
        <v>169</v>
      </c>
      <c r="K7" s="14" t="s">
        <v>59</v>
      </c>
      <c r="L7" s="14" t="s">
        <v>59</v>
      </c>
      <c r="M7" s="14" t="s">
        <v>185</v>
      </c>
      <c r="N7" s="40" t="s">
        <v>59</v>
      </c>
      <c r="O7" s="39" t="s">
        <v>101</v>
      </c>
      <c r="P7" s="14" t="s">
        <v>101</v>
      </c>
      <c r="Q7" s="14" t="s">
        <v>101</v>
      </c>
      <c r="R7" s="14" t="s">
        <v>101</v>
      </c>
      <c r="S7" s="14" t="s">
        <v>101</v>
      </c>
      <c r="T7" s="14" t="s">
        <v>171</v>
      </c>
      <c r="U7" s="14" t="s">
        <v>101</v>
      </c>
      <c r="V7" s="14" t="s">
        <v>101</v>
      </c>
      <c r="W7" s="14" t="s">
        <v>183</v>
      </c>
      <c r="X7" s="40" t="s">
        <v>101</v>
      </c>
      <c r="Y7" s="39" t="s">
        <v>104</v>
      </c>
      <c r="Z7" s="14" t="s">
        <v>104</v>
      </c>
      <c r="AA7" s="14" t="s">
        <v>104</v>
      </c>
      <c r="AB7" s="14" t="s">
        <v>104</v>
      </c>
      <c r="AC7" s="14" t="s">
        <v>104</v>
      </c>
      <c r="AD7" s="14" t="s">
        <v>173</v>
      </c>
      <c r="AE7" s="14" t="s">
        <v>104</v>
      </c>
      <c r="AF7" s="14" t="s">
        <v>104</v>
      </c>
      <c r="AG7" s="14" t="s">
        <v>181</v>
      </c>
      <c r="AH7" s="40" t="s">
        <v>104</v>
      </c>
    </row>
    <row r="8" spans="1:47" x14ac:dyDescent="0.25">
      <c r="A8" s="8" t="s">
        <v>6</v>
      </c>
      <c r="B8" s="17" t="s">
        <v>22</v>
      </c>
      <c r="C8" s="101" t="s">
        <v>5</v>
      </c>
      <c r="D8" s="101"/>
      <c r="E8" s="39">
        <v>1</v>
      </c>
      <c r="F8" s="14">
        <v>1</v>
      </c>
      <c r="G8" s="14">
        <v>1</v>
      </c>
      <c r="H8" s="14">
        <v>1</v>
      </c>
      <c r="I8" s="14">
        <v>1</v>
      </c>
      <c r="J8" s="14">
        <v>1</v>
      </c>
      <c r="K8" s="14">
        <v>1</v>
      </c>
      <c r="L8" s="14">
        <v>1</v>
      </c>
      <c r="M8" s="14">
        <v>1</v>
      </c>
      <c r="N8" s="40">
        <v>1</v>
      </c>
      <c r="O8" s="39">
        <v>1</v>
      </c>
      <c r="P8" s="14">
        <v>1</v>
      </c>
      <c r="Q8" s="14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40">
        <v>1</v>
      </c>
      <c r="Y8" s="39">
        <v>1</v>
      </c>
      <c r="Z8" s="14">
        <v>1</v>
      </c>
      <c r="AA8" s="14">
        <v>1</v>
      </c>
      <c r="AB8" s="14">
        <v>1</v>
      </c>
      <c r="AC8" s="14">
        <v>1</v>
      </c>
      <c r="AD8" s="14">
        <v>1</v>
      </c>
      <c r="AE8" s="14">
        <v>1</v>
      </c>
      <c r="AF8" s="14">
        <v>1</v>
      </c>
      <c r="AG8" s="14">
        <v>1</v>
      </c>
      <c r="AH8" s="40">
        <v>1</v>
      </c>
    </row>
    <row r="9" spans="1:47" s="60" customFormat="1" ht="30.75" customHeight="1" x14ac:dyDescent="0.25">
      <c r="A9" s="54" t="s">
        <v>4</v>
      </c>
      <c r="B9" s="54" t="s">
        <v>3</v>
      </c>
      <c r="C9" s="54" t="s">
        <v>2</v>
      </c>
      <c r="D9" s="54" t="s">
        <v>1</v>
      </c>
      <c r="E9" s="55"/>
      <c r="F9" s="56" t="s">
        <v>0</v>
      </c>
      <c r="G9" s="56" t="s">
        <v>0</v>
      </c>
      <c r="H9" s="56" t="s">
        <v>0</v>
      </c>
      <c r="I9" s="56" t="s">
        <v>0</v>
      </c>
      <c r="J9" s="57"/>
      <c r="K9" s="57"/>
      <c r="L9" s="56" t="s">
        <v>0</v>
      </c>
      <c r="M9" s="56" t="s">
        <v>0</v>
      </c>
      <c r="N9" s="58" t="s">
        <v>0</v>
      </c>
      <c r="O9" s="55" t="s">
        <v>0</v>
      </c>
      <c r="P9" s="56" t="s">
        <v>0</v>
      </c>
      <c r="Q9" s="56" t="s">
        <v>0</v>
      </c>
      <c r="R9" s="56" t="s">
        <v>0</v>
      </c>
      <c r="S9" s="56" t="s">
        <v>0</v>
      </c>
      <c r="T9" s="56"/>
      <c r="U9" s="57"/>
      <c r="V9" s="56" t="s">
        <v>0</v>
      </c>
      <c r="W9" s="56" t="s">
        <v>0</v>
      </c>
      <c r="X9" s="58" t="s">
        <v>0</v>
      </c>
      <c r="Y9" s="55" t="s">
        <v>0</v>
      </c>
      <c r="Z9" s="56" t="s">
        <v>0</v>
      </c>
      <c r="AA9" s="56" t="s">
        <v>0</v>
      </c>
      <c r="AB9" s="56" t="s">
        <v>0</v>
      </c>
      <c r="AC9" s="56" t="s">
        <v>0</v>
      </c>
      <c r="AD9" s="57"/>
      <c r="AE9" s="57"/>
      <c r="AF9" s="56" t="s">
        <v>0</v>
      </c>
      <c r="AG9" s="56" t="s">
        <v>0</v>
      </c>
      <c r="AH9" s="58" t="s">
        <v>0</v>
      </c>
      <c r="AI9" s="59" t="s">
        <v>194</v>
      </c>
      <c r="AJ9" s="59" t="s">
        <v>196</v>
      </c>
      <c r="AK9" s="59" t="s">
        <v>117</v>
      </c>
      <c r="AL9" s="59" t="s">
        <v>197</v>
      </c>
      <c r="AM9" s="59" t="s">
        <v>118</v>
      </c>
      <c r="AN9" s="59" t="s">
        <v>191</v>
      </c>
      <c r="AO9" s="59" t="s">
        <v>198</v>
      </c>
      <c r="AP9" s="59" t="s">
        <v>199</v>
      </c>
      <c r="AQ9" s="59"/>
      <c r="AR9" s="59" t="s">
        <v>200</v>
      </c>
      <c r="AS9" s="59" t="s">
        <v>190</v>
      </c>
      <c r="AT9" s="59" t="s">
        <v>193</v>
      </c>
      <c r="AU9" s="59"/>
    </row>
    <row r="10" spans="1:47" s="51" customFormat="1" x14ac:dyDescent="0.25">
      <c r="A10" s="61" t="s">
        <v>26</v>
      </c>
      <c r="B10" s="62" t="s">
        <v>27</v>
      </c>
      <c r="C10" s="62" t="s">
        <v>28</v>
      </c>
      <c r="D10" s="62" t="s">
        <v>29</v>
      </c>
      <c r="E10" s="63"/>
      <c r="G10" s="62"/>
      <c r="H10" s="64" t="s">
        <v>29</v>
      </c>
      <c r="I10" s="64" t="s">
        <v>29</v>
      </c>
      <c r="J10" s="64" t="s">
        <v>29</v>
      </c>
      <c r="K10" s="64" t="s">
        <v>29</v>
      </c>
      <c r="L10" s="64" t="s">
        <v>29</v>
      </c>
      <c r="M10" s="64" t="s">
        <v>29</v>
      </c>
      <c r="N10" s="65" t="s">
        <v>29</v>
      </c>
      <c r="O10" s="66"/>
      <c r="P10" s="67"/>
      <c r="Q10" s="64"/>
      <c r="R10" s="64" t="s">
        <v>29</v>
      </c>
      <c r="S10" s="64" t="s">
        <v>29</v>
      </c>
      <c r="T10" s="64" t="s">
        <v>29</v>
      </c>
      <c r="U10" s="64" t="s">
        <v>29</v>
      </c>
      <c r="V10" s="64" t="s">
        <v>29</v>
      </c>
      <c r="W10" s="64" t="s">
        <v>29</v>
      </c>
      <c r="X10" s="65" t="s">
        <v>29</v>
      </c>
      <c r="Y10" s="66"/>
      <c r="Z10" s="67"/>
      <c r="AA10" s="64"/>
      <c r="AB10" s="64" t="s">
        <v>29</v>
      </c>
      <c r="AC10" s="64" t="s">
        <v>29</v>
      </c>
      <c r="AD10" s="64" t="s">
        <v>29</v>
      </c>
      <c r="AE10" s="64" t="s">
        <v>29</v>
      </c>
      <c r="AF10" s="64" t="s">
        <v>29</v>
      </c>
      <c r="AG10" s="64" t="s">
        <v>29</v>
      </c>
      <c r="AH10" s="65" t="s">
        <v>29</v>
      </c>
      <c r="AI10" s="51">
        <f>COUNTA(E10:AH10)</f>
        <v>21</v>
      </c>
      <c r="AJ10" s="51">
        <f>COUNT(H10:AH10)</f>
        <v>0</v>
      </c>
      <c r="AK10" s="51">
        <f>MIN(E10:AH10)</f>
        <v>0</v>
      </c>
      <c r="AN10">
        <v>5.0000000000000001E-3</v>
      </c>
      <c r="AO10">
        <f>COUNTIF(E10:AH10,"&gt;"&amp;AN10)</f>
        <v>0</v>
      </c>
      <c r="AP10" s="51" t="s">
        <v>200</v>
      </c>
      <c r="AR10" s="51">
        <v>5.0000000000000001E-3</v>
      </c>
    </row>
    <row r="11" spans="1:47" x14ac:dyDescent="0.25">
      <c r="A11" s="68" t="s">
        <v>30</v>
      </c>
      <c r="B11" s="12" t="s">
        <v>27</v>
      </c>
      <c r="C11" s="12" t="s">
        <v>28</v>
      </c>
      <c r="D11" s="12" t="s">
        <v>31</v>
      </c>
      <c r="G11" s="12"/>
      <c r="H11" s="22" t="s">
        <v>31</v>
      </c>
      <c r="I11" s="22" t="s">
        <v>31</v>
      </c>
      <c r="J11" s="22">
        <v>2.5999999999999999E-3</v>
      </c>
      <c r="K11" s="22" t="s">
        <v>31</v>
      </c>
      <c r="L11" s="22" t="s">
        <v>31</v>
      </c>
      <c r="M11" s="22" t="s">
        <v>31</v>
      </c>
      <c r="N11" s="45" t="s">
        <v>31</v>
      </c>
      <c r="O11" s="48"/>
      <c r="P11" s="23"/>
      <c r="Q11" s="22"/>
      <c r="R11" s="22" t="s">
        <v>31</v>
      </c>
      <c r="S11" s="22" t="s">
        <v>31</v>
      </c>
      <c r="T11" s="22" t="s">
        <v>31</v>
      </c>
      <c r="U11" s="22" t="s">
        <v>31</v>
      </c>
      <c r="V11" s="22" t="s">
        <v>31</v>
      </c>
      <c r="W11" s="22" t="s">
        <v>31</v>
      </c>
      <c r="X11" s="45" t="s">
        <v>31</v>
      </c>
      <c r="Y11" s="48"/>
      <c r="Z11" s="23"/>
      <c r="AA11" s="22"/>
      <c r="AB11" s="22" t="s">
        <v>31</v>
      </c>
      <c r="AC11" s="22" t="s">
        <v>31</v>
      </c>
      <c r="AD11" s="22" t="s">
        <v>31</v>
      </c>
      <c r="AE11" s="22" t="s">
        <v>31</v>
      </c>
      <c r="AF11" s="22" t="s">
        <v>31</v>
      </c>
      <c r="AG11" s="22" t="s">
        <v>31</v>
      </c>
      <c r="AH11" s="45">
        <v>2.8E-3</v>
      </c>
      <c r="AI11">
        <f t="shared" ref="AI11:AI73" si="0">COUNTA(E11:AH11)</f>
        <v>21</v>
      </c>
      <c r="AJ11">
        <f t="shared" ref="AJ11:AJ74" si="1">COUNT(H11:AH11)</f>
        <v>2</v>
      </c>
      <c r="AK11">
        <f t="shared" ref="AK11:AK74" si="2">MIN(E11:AH11)</f>
        <v>2.5999999999999999E-3</v>
      </c>
      <c r="AL11">
        <f t="shared" ref="AL11:AL40" si="3">AVERAGE(E11:AH11)</f>
        <v>2.7000000000000001E-3</v>
      </c>
      <c r="AM11">
        <f t="shared" ref="AM11:AM40" si="4">MAX(E11:AH11)</f>
        <v>2.8E-3</v>
      </c>
      <c r="AN11">
        <v>0.01</v>
      </c>
      <c r="AO11">
        <f>COUNTIF(E11:AH11,"&gt;"&amp;AN11)</f>
        <v>0</v>
      </c>
      <c r="AP11" t="s">
        <v>200</v>
      </c>
      <c r="AR11">
        <v>0.01</v>
      </c>
      <c r="AS11">
        <v>0.05</v>
      </c>
    </row>
    <row r="12" spans="1:47" x14ac:dyDescent="0.25">
      <c r="A12" s="68" t="s">
        <v>32</v>
      </c>
      <c r="B12" s="12" t="s">
        <v>27</v>
      </c>
      <c r="C12" s="12" t="s">
        <v>28</v>
      </c>
      <c r="D12" s="12" t="s">
        <v>33</v>
      </c>
      <c r="G12" s="12"/>
      <c r="H12" s="22">
        <v>2.9000000000000001E-2</v>
      </c>
      <c r="I12" s="22">
        <v>2.5000000000000001E-2</v>
      </c>
      <c r="J12" s="22">
        <v>2.1000000000000001E-2</v>
      </c>
      <c r="K12" s="22">
        <v>2.4E-2</v>
      </c>
      <c r="L12" s="22">
        <v>2.1999999999999999E-2</v>
      </c>
      <c r="M12" s="22">
        <v>2.3E-2</v>
      </c>
      <c r="N12" s="45">
        <v>1.9E-2</v>
      </c>
      <c r="O12" s="48"/>
      <c r="P12" s="23"/>
      <c r="Q12" s="22"/>
      <c r="R12" s="22">
        <v>2.5000000000000001E-2</v>
      </c>
      <c r="S12" s="22">
        <v>2.9000000000000001E-2</v>
      </c>
      <c r="T12" s="22">
        <v>2.9000000000000001E-2</v>
      </c>
      <c r="U12" s="22">
        <v>2.9000000000000001E-2</v>
      </c>
      <c r="V12" s="22">
        <v>3.5000000000000003E-2</v>
      </c>
      <c r="W12" s="22">
        <v>3.1E-2</v>
      </c>
      <c r="X12" s="45">
        <v>2.7E-2</v>
      </c>
      <c r="Y12" s="48"/>
      <c r="Z12" s="23"/>
      <c r="AA12" s="22"/>
      <c r="AB12" s="22">
        <v>1.4E-2</v>
      </c>
      <c r="AC12" s="22">
        <v>2.5000000000000001E-2</v>
      </c>
      <c r="AD12" s="22">
        <v>2.5999999999999999E-2</v>
      </c>
      <c r="AE12" s="22">
        <v>2.1999999999999999E-2</v>
      </c>
      <c r="AF12" s="22">
        <v>0.02</v>
      </c>
      <c r="AG12" s="22">
        <v>2.1000000000000001E-2</v>
      </c>
      <c r="AH12" s="45">
        <v>0.02</v>
      </c>
      <c r="AI12">
        <f t="shared" si="0"/>
        <v>21</v>
      </c>
      <c r="AJ12">
        <f t="shared" si="1"/>
        <v>21</v>
      </c>
      <c r="AK12">
        <f t="shared" si="2"/>
        <v>1.4E-2</v>
      </c>
      <c r="AL12">
        <f t="shared" si="3"/>
        <v>2.4571428571428577E-2</v>
      </c>
      <c r="AM12">
        <f t="shared" si="4"/>
        <v>3.5000000000000003E-2</v>
      </c>
      <c r="AN12">
        <v>1.3</v>
      </c>
      <c r="AO12">
        <f t="shared" ref="AO12:AO69" si="5">COUNTIF(E12:AH12,"&gt;"&amp;AN12)</f>
        <v>0</v>
      </c>
      <c r="AP12" t="s">
        <v>200</v>
      </c>
      <c r="AR12">
        <v>1.3</v>
      </c>
    </row>
    <row r="13" spans="1:47" x14ac:dyDescent="0.25">
      <c r="A13" s="68" t="s">
        <v>34</v>
      </c>
      <c r="B13" s="12" t="s">
        <v>27</v>
      </c>
      <c r="C13" s="12" t="s">
        <v>28</v>
      </c>
      <c r="D13" s="12" t="s">
        <v>35</v>
      </c>
      <c r="G13" s="12"/>
      <c r="H13" s="22" t="s">
        <v>35</v>
      </c>
      <c r="I13" s="22" t="s">
        <v>35</v>
      </c>
      <c r="J13" s="22" t="s">
        <v>35</v>
      </c>
      <c r="K13" s="22" t="s">
        <v>35</v>
      </c>
      <c r="L13" s="22" t="s">
        <v>35</v>
      </c>
      <c r="M13" s="22" t="s">
        <v>35</v>
      </c>
      <c r="N13" s="45" t="s">
        <v>35</v>
      </c>
      <c r="O13" s="48"/>
      <c r="P13" s="23"/>
      <c r="Q13" s="22"/>
      <c r="R13" s="22" t="s">
        <v>35</v>
      </c>
      <c r="S13" s="22" t="s">
        <v>35</v>
      </c>
      <c r="T13" s="22" t="s">
        <v>35</v>
      </c>
      <c r="U13" s="22" t="s">
        <v>35</v>
      </c>
      <c r="V13" s="22" t="s">
        <v>35</v>
      </c>
      <c r="W13" s="22" t="s">
        <v>35</v>
      </c>
      <c r="X13" s="45" t="s">
        <v>35</v>
      </c>
      <c r="Y13" s="48"/>
      <c r="Z13" s="23"/>
      <c r="AA13" s="22"/>
      <c r="AB13" s="22" t="s">
        <v>35</v>
      </c>
      <c r="AC13" s="22" t="s">
        <v>35</v>
      </c>
      <c r="AD13" s="22" t="s">
        <v>35</v>
      </c>
      <c r="AE13" s="22" t="s">
        <v>35</v>
      </c>
      <c r="AF13" s="22" t="s">
        <v>35</v>
      </c>
      <c r="AG13" s="22" t="s">
        <v>35</v>
      </c>
      <c r="AH13" s="45" t="s">
        <v>35</v>
      </c>
      <c r="AI13">
        <f t="shared" si="0"/>
        <v>21</v>
      </c>
      <c r="AJ13">
        <f t="shared" si="1"/>
        <v>0</v>
      </c>
      <c r="AK13">
        <f t="shared" si="2"/>
        <v>0</v>
      </c>
      <c r="AN13">
        <v>1E-4</v>
      </c>
      <c r="AO13">
        <f t="shared" si="5"/>
        <v>0</v>
      </c>
      <c r="AP13" t="s">
        <v>193</v>
      </c>
      <c r="AT13">
        <v>1E-4</v>
      </c>
    </row>
    <row r="14" spans="1:47" x14ac:dyDescent="0.25">
      <c r="A14" s="68" t="s">
        <v>60</v>
      </c>
      <c r="B14" s="12" t="s">
        <v>27</v>
      </c>
      <c r="C14" s="12" t="s">
        <v>28</v>
      </c>
      <c r="D14" s="12" t="s">
        <v>61</v>
      </c>
      <c r="E14" s="46">
        <v>84</v>
      </c>
      <c r="F14" s="12">
        <v>3.8</v>
      </c>
      <c r="G14" s="12">
        <v>47.6</v>
      </c>
      <c r="H14" s="22">
        <v>15</v>
      </c>
      <c r="I14" s="22">
        <v>13.2</v>
      </c>
      <c r="J14" s="22">
        <v>12.7</v>
      </c>
      <c r="K14" s="22">
        <v>12.4</v>
      </c>
      <c r="L14" s="22">
        <v>14</v>
      </c>
      <c r="M14" s="22">
        <v>11.8</v>
      </c>
      <c r="N14" s="45">
        <v>11.3</v>
      </c>
      <c r="O14" s="47">
        <v>25</v>
      </c>
      <c r="P14" s="22">
        <v>15</v>
      </c>
      <c r="Q14" s="22">
        <v>13.3</v>
      </c>
      <c r="R14" s="22">
        <v>10</v>
      </c>
      <c r="S14" s="22">
        <v>11.5</v>
      </c>
      <c r="T14" s="22">
        <v>11.2</v>
      </c>
      <c r="U14" s="22">
        <v>12.2</v>
      </c>
      <c r="V14" s="22">
        <v>17.100000000000001</v>
      </c>
      <c r="W14" s="22">
        <v>13.9</v>
      </c>
      <c r="X14" s="45">
        <v>13</v>
      </c>
      <c r="Y14" s="47">
        <v>53</v>
      </c>
      <c r="Z14" s="22">
        <v>43</v>
      </c>
      <c r="AA14" s="22">
        <v>26.8</v>
      </c>
      <c r="AB14" s="22">
        <v>17</v>
      </c>
      <c r="AC14" s="22">
        <v>21.9</v>
      </c>
      <c r="AD14" s="22">
        <v>713.2</v>
      </c>
      <c r="AE14" s="22">
        <v>17.399999999999999</v>
      </c>
      <c r="AF14" s="22">
        <v>16</v>
      </c>
      <c r="AG14" s="22">
        <v>18.100000000000001</v>
      </c>
      <c r="AH14" s="45">
        <v>18.3</v>
      </c>
      <c r="AI14">
        <f t="shared" si="0"/>
        <v>30</v>
      </c>
      <c r="AJ14">
        <f t="shared" si="1"/>
        <v>27</v>
      </c>
      <c r="AK14">
        <f t="shared" si="2"/>
        <v>3.8</v>
      </c>
      <c r="AL14">
        <f t="shared" si="3"/>
        <v>43.756666666666668</v>
      </c>
      <c r="AM14">
        <f t="shared" si="4"/>
        <v>713.2</v>
      </c>
    </row>
    <row r="15" spans="1:47" x14ac:dyDescent="0.25">
      <c r="A15" s="68" t="s">
        <v>36</v>
      </c>
      <c r="B15" s="12" t="s">
        <v>27</v>
      </c>
      <c r="C15" s="12" t="s">
        <v>28</v>
      </c>
      <c r="D15" s="12" t="s">
        <v>37</v>
      </c>
      <c r="E15" s="46"/>
      <c r="F15" s="12"/>
      <c r="G15" s="12"/>
      <c r="H15" s="22" t="s">
        <v>37</v>
      </c>
      <c r="I15" s="22" t="s">
        <v>37</v>
      </c>
      <c r="J15" s="22" t="s">
        <v>37</v>
      </c>
      <c r="K15" s="22" t="s">
        <v>37</v>
      </c>
      <c r="L15" s="22" t="s">
        <v>37</v>
      </c>
      <c r="M15" s="22" t="s">
        <v>37</v>
      </c>
      <c r="N15" s="45" t="s">
        <v>37</v>
      </c>
      <c r="O15" s="47"/>
      <c r="P15" s="22"/>
      <c r="Q15" s="22"/>
      <c r="R15" s="22" t="s">
        <v>37</v>
      </c>
      <c r="S15" s="22" t="s">
        <v>37</v>
      </c>
      <c r="T15" s="22" t="s">
        <v>37</v>
      </c>
      <c r="U15" s="22" t="s">
        <v>37</v>
      </c>
      <c r="V15" s="22" t="s">
        <v>37</v>
      </c>
      <c r="W15" s="22" t="s">
        <v>37</v>
      </c>
      <c r="X15" s="45" t="s">
        <v>37</v>
      </c>
      <c r="Y15" s="47"/>
      <c r="Z15" s="22"/>
      <c r="AA15" s="22"/>
      <c r="AB15" s="22" t="s">
        <v>37</v>
      </c>
      <c r="AC15" s="22" t="s">
        <v>37</v>
      </c>
      <c r="AD15" s="22" t="s">
        <v>37</v>
      </c>
      <c r="AE15" s="22" t="s">
        <v>37</v>
      </c>
      <c r="AF15" s="22" t="s">
        <v>37</v>
      </c>
      <c r="AG15" s="22" t="s">
        <v>37</v>
      </c>
      <c r="AH15" s="45" t="s">
        <v>37</v>
      </c>
      <c r="AI15">
        <f t="shared" si="0"/>
        <v>21</v>
      </c>
      <c r="AJ15">
        <f t="shared" si="1"/>
        <v>0</v>
      </c>
      <c r="AK15">
        <f t="shared" si="2"/>
        <v>0</v>
      </c>
      <c r="AN15">
        <v>4.7000000000000002E-3</v>
      </c>
      <c r="AO15">
        <f t="shared" si="5"/>
        <v>0</v>
      </c>
      <c r="AP15" t="s">
        <v>190</v>
      </c>
      <c r="AR15">
        <v>0.05</v>
      </c>
      <c r="AS15">
        <v>4.7000000000000002E-3</v>
      </c>
    </row>
    <row r="16" spans="1:47" x14ac:dyDescent="0.25">
      <c r="A16" s="68" t="s">
        <v>38</v>
      </c>
      <c r="B16" s="12" t="s">
        <v>27</v>
      </c>
      <c r="C16" s="12" t="s">
        <v>28</v>
      </c>
      <c r="D16" s="12" t="s">
        <v>39</v>
      </c>
      <c r="E16" s="46"/>
      <c r="F16" s="12"/>
      <c r="G16" s="12"/>
      <c r="H16" s="22" t="s">
        <v>39</v>
      </c>
      <c r="I16" s="22" t="s">
        <v>39</v>
      </c>
      <c r="J16" s="22" t="s">
        <v>39</v>
      </c>
      <c r="K16" s="22" t="s">
        <v>39</v>
      </c>
      <c r="L16" s="22" t="s">
        <v>39</v>
      </c>
      <c r="M16" s="22" t="s">
        <v>39</v>
      </c>
      <c r="N16" s="45" t="s">
        <v>39</v>
      </c>
      <c r="O16" s="47"/>
      <c r="P16" s="22"/>
      <c r="Q16" s="22"/>
      <c r="R16" s="22" t="s">
        <v>39</v>
      </c>
      <c r="S16" s="22" t="s">
        <v>39</v>
      </c>
      <c r="T16" s="22" t="s">
        <v>39</v>
      </c>
      <c r="U16" s="22" t="s">
        <v>39</v>
      </c>
      <c r="V16" s="22" t="s">
        <v>39</v>
      </c>
      <c r="W16" s="22" t="s">
        <v>39</v>
      </c>
      <c r="X16" s="45" t="s">
        <v>39</v>
      </c>
      <c r="Y16" s="47"/>
      <c r="Z16" s="22"/>
      <c r="AA16" s="22"/>
      <c r="AB16" s="22" t="s">
        <v>39</v>
      </c>
      <c r="AC16" s="22" t="s">
        <v>39</v>
      </c>
      <c r="AD16" s="22" t="s">
        <v>39</v>
      </c>
      <c r="AE16" s="22" t="s">
        <v>39</v>
      </c>
      <c r="AF16" s="22" t="s">
        <v>39</v>
      </c>
      <c r="AG16" s="22" t="s">
        <v>39</v>
      </c>
      <c r="AH16" s="45" t="s">
        <v>39</v>
      </c>
      <c r="AI16">
        <f t="shared" si="0"/>
        <v>21</v>
      </c>
      <c r="AJ16">
        <f t="shared" si="1"/>
        <v>0</v>
      </c>
      <c r="AK16">
        <f t="shared" si="2"/>
        <v>0</v>
      </c>
      <c r="AN16">
        <v>1E-3</v>
      </c>
      <c r="AO16">
        <f t="shared" si="5"/>
        <v>0</v>
      </c>
      <c r="AP16" t="s">
        <v>190</v>
      </c>
      <c r="AR16">
        <v>3.7599999999999999E-3</v>
      </c>
      <c r="AS16">
        <v>1E-3</v>
      </c>
    </row>
    <row r="17" spans="1:48" x14ac:dyDescent="0.25">
      <c r="A17" s="68" t="s">
        <v>40</v>
      </c>
      <c r="B17" s="12" t="s">
        <v>27</v>
      </c>
      <c r="C17" s="12" t="s">
        <v>28</v>
      </c>
      <c r="D17" s="12" t="s">
        <v>41</v>
      </c>
      <c r="E17" s="46"/>
      <c r="F17" s="12"/>
      <c r="G17" s="12"/>
      <c r="H17" s="22">
        <v>0.03</v>
      </c>
      <c r="I17" s="22" t="s">
        <v>41</v>
      </c>
      <c r="J17" s="22" t="s">
        <v>41</v>
      </c>
      <c r="K17" s="22" t="s">
        <v>41</v>
      </c>
      <c r="L17" s="22" t="s">
        <v>41</v>
      </c>
      <c r="M17" s="22">
        <v>0.15</v>
      </c>
      <c r="N17" s="45" t="s">
        <v>41</v>
      </c>
      <c r="O17" s="47"/>
      <c r="P17" s="22"/>
      <c r="Q17" s="22"/>
      <c r="R17" s="22" t="s">
        <v>41</v>
      </c>
      <c r="S17" s="22" t="s">
        <v>41</v>
      </c>
      <c r="T17" s="22" t="s">
        <v>41</v>
      </c>
      <c r="U17" s="22" t="s">
        <v>41</v>
      </c>
      <c r="V17" s="22" t="s">
        <v>41</v>
      </c>
      <c r="W17" s="22" t="s">
        <v>41</v>
      </c>
      <c r="X17" s="45" t="s">
        <v>41</v>
      </c>
      <c r="Y17" s="47"/>
      <c r="Z17" s="22"/>
      <c r="AA17" s="22"/>
      <c r="AB17" s="22" t="s">
        <v>41</v>
      </c>
      <c r="AC17" s="22" t="s">
        <v>41</v>
      </c>
      <c r="AD17" s="22" t="s">
        <v>41</v>
      </c>
      <c r="AE17" s="22" t="s">
        <v>41</v>
      </c>
      <c r="AF17" s="22" t="s">
        <v>41</v>
      </c>
      <c r="AG17" s="22" t="s">
        <v>41</v>
      </c>
      <c r="AH17" s="45">
        <v>0.02</v>
      </c>
      <c r="AI17">
        <f t="shared" si="0"/>
        <v>21</v>
      </c>
      <c r="AJ17">
        <f t="shared" si="1"/>
        <v>3</v>
      </c>
      <c r="AK17">
        <f t="shared" si="2"/>
        <v>0.02</v>
      </c>
      <c r="AL17">
        <f t="shared" si="3"/>
        <v>6.6666666666666666E-2</v>
      </c>
      <c r="AM17">
        <f t="shared" si="4"/>
        <v>0.15</v>
      </c>
      <c r="AN17">
        <v>0.2</v>
      </c>
      <c r="AO17">
        <f t="shared" si="5"/>
        <v>0</v>
      </c>
      <c r="AP17" t="s">
        <v>200</v>
      </c>
      <c r="AR17">
        <v>0.2</v>
      </c>
      <c r="AS17">
        <v>1</v>
      </c>
    </row>
    <row r="18" spans="1:48" x14ac:dyDescent="0.25">
      <c r="A18" s="68" t="s">
        <v>42</v>
      </c>
      <c r="B18" s="12" t="s">
        <v>27</v>
      </c>
      <c r="C18" s="12" t="s">
        <v>28</v>
      </c>
      <c r="D18" s="12" t="s">
        <v>43</v>
      </c>
      <c r="E18" s="46"/>
      <c r="F18" s="12"/>
      <c r="G18" s="12"/>
      <c r="H18" s="22" t="s">
        <v>43</v>
      </c>
      <c r="I18" s="22" t="s">
        <v>43</v>
      </c>
      <c r="J18" s="22" t="s">
        <v>43</v>
      </c>
      <c r="K18" s="22" t="s">
        <v>43</v>
      </c>
      <c r="L18" s="22" t="s">
        <v>43</v>
      </c>
      <c r="M18" s="22" t="s">
        <v>43</v>
      </c>
      <c r="N18" s="45" t="s">
        <v>43</v>
      </c>
      <c r="O18" s="47"/>
      <c r="P18" s="22"/>
      <c r="Q18" s="22"/>
      <c r="R18" s="22" t="s">
        <v>43</v>
      </c>
      <c r="S18" s="22" t="s">
        <v>43</v>
      </c>
      <c r="T18" s="22" t="s">
        <v>43</v>
      </c>
      <c r="U18" s="22" t="s">
        <v>43</v>
      </c>
      <c r="V18" s="22" t="s">
        <v>43</v>
      </c>
      <c r="W18" s="22" t="s">
        <v>43</v>
      </c>
      <c r="X18" s="45" t="s">
        <v>43</v>
      </c>
      <c r="Y18" s="47"/>
      <c r="Z18" s="22"/>
      <c r="AA18" s="22"/>
      <c r="AB18" s="22" t="s">
        <v>43</v>
      </c>
      <c r="AC18" s="22" t="s">
        <v>43</v>
      </c>
      <c r="AD18" s="22" t="s">
        <v>43</v>
      </c>
      <c r="AE18" s="22" t="s">
        <v>43</v>
      </c>
      <c r="AF18" s="22" t="s">
        <v>43</v>
      </c>
      <c r="AG18" s="22" t="s">
        <v>43</v>
      </c>
      <c r="AH18" s="45" t="s">
        <v>43</v>
      </c>
      <c r="AI18">
        <f t="shared" si="0"/>
        <v>21</v>
      </c>
      <c r="AJ18">
        <f t="shared" si="1"/>
        <v>0</v>
      </c>
      <c r="AK18">
        <f t="shared" si="2"/>
        <v>0</v>
      </c>
      <c r="AN18">
        <v>2.0000000000000001E-4</v>
      </c>
      <c r="AO18">
        <f t="shared" si="5"/>
        <v>0</v>
      </c>
      <c r="AP18" t="s">
        <v>190</v>
      </c>
      <c r="AR18">
        <v>0.01</v>
      </c>
      <c r="AS18">
        <v>1.1999999999999999E-3</v>
      </c>
      <c r="AT18">
        <v>2.0000000000000001E-4</v>
      </c>
    </row>
    <row r="19" spans="1:48" x14ac:dyDescent="0.25">
      <c r="A19" s="68" t="s">
        <v>62</v>
      </c>
      <c r="B19" s="12" t="s">
        <v>27</v>
      </c>
      <c r="C19" s="12" t="s">
        <v>28</v>
      </c>
      <c r="D19" s="12" t="s">
        <v>63</v>
      </c>
      <c r="E19" s="46">
        <v>20</v>
      </c>
      <c r="F19" s="12">
        <v>1.1000000000000001</v>
      </c>
      <c r="G19" s="12">
        <v>10.4</v>
      </c>
      <c r="H19" s="22">
        <v>3.6</v>
      </c>
      <c r="I19" s="22">
        <v>3</v>
      </c>
      <c r="J19" s="22">
        <v>2.8</v>
      </c>
      <c r="K19" s="22">
        <v>2.8</v>
      </c>
      <c r="L19" s="22">
        <v>3</v>
      </c>
      <c r="M19" s="22">
        <v>2.7</v>
      </c>
      <c r="N19" s="45">
        <v>2.4</v>
      </c>
      <c r="O19" s="47">
        <v>3.4</v>
      </c>
      <c r="P19" s="22">
        <v>1.9</v>
      </c>
      <c r="Q19" s="22">
        <v>1.8</v>
      </c>
      <c r="R19" s="22">
        <v>1.4</v>
      </c>
      <c r="S19" s="22">
        <v>1.6</v>
      </c>
      <c r="T19" s="22">
        <v>1.5</v>
      </c>
      <c r="U19" s="22">
        <v>1.6</v>
      </c>
      <c r="V19" s="22">
        <v>2.2000000000000002</v>
      </c>
      <c r="W19" s="22">
        <v>1.9</v>
      </c>
      <c r="X19" s="45">
        <v>1.6</v>
      </c>
      <c r="Y19" s="47">
        <v>6.7</v>
      </c>
      <c r="Z19" s="22">
        <v>5.6</v>
      </c>
      <c r="AA19" s="22">
        <v>3.7</v>
      </c>
      <c r="AB19" s="22">
        <v>2.5</v>
      </c>
      <c r="AC19" s="22">
        <v>3.2</v>
      </c>
      <c r="AD19" s="22">
        <v>74</v>
      </c>
      <c r="AE19" s="22">
        <v>2.5</v>
      </c>
      <c r="AF19" s="22">
        <v>2.4</v>
      </c>
      <c r="AG19" s="22">
        <v>2.7</v>
      </c>
      <c r="AH19" s="45">
        <v>2.6</v>
      </c>
      <c r="AI19">
        <f t="shared" si="0"/>
        <v>30</v>
      </c>
      <c r="AJ19">
        <f t="shared" si="1"/>
        <v>27</v>
      </c>
      <c r="AK19">
        <f t="shared" si="2"/>
        <v>1.1000000000000001</v>
      </c>
      <c r="AL19">
        <f t="shared" si="3"/>
        <v>5.8866666666666658</v>
      </c>
      <c r="AM19">
        <f t="shared" si="4"/>
        <v>74</v>
      </c>
    </row>
    <row r="20" spans="1:48" x14ac:dyDescent="0.25">
      <c r="A20" s="68" t="s">
        <v>44</v>
      </c>
      <c r="B20" s="12" t="s">
        <v>27</v>
      </c>
      <c r="C20" s="12" t="s">
        <v>28</v>
      </c>
      <c r="D20" s="12" t="s">
        <v>45</v>
      </c>
      <c r="E20" s="46"/>
      <c r="F20" s="12"/>
      <c r="G20" s="12"/>
      <c r="H20" s="22" t="s">
        <v>45</v>
      </c>
      <c r="I20" s="22" t="s">
        <v>45</v>
      </c>
      <c r="J20" s="22" t="s">
        <v>45</v>
      </c>
      <c r="K20" s="22" t="s">
        <v>45</v>
      </c>
      <c r="L20" s="22" t="s">
        <v>45</v>
      </c>
      <c r="M20" s="22" t="s">
        <v>45</v>
      </c>
      <c r="N20" s="45" t="s">
        <v>45</v>
      </c>
      <c r="O20" s="47"/>
      <c r="P20" s="22"/>
      <c r="Q20" s="22"/>
      <c r="R20" s="22" t="s">
        <v>45</v>
      </c>
      <c r="S20" s="22" t="s">
        <v>45</v>
      </c>
      <c r="T20" s="22" t="s">
        <v>45</v>
      </c>
      <c r="U20" s="22" t="s">
        <v>45</v>
      </c>
      <c r="V20" s="22" t="s">
        <v>45</v>
      </c>
      <c r="W20" s="22" t="s">
        <v>45</v>
      </c>
      <c r="X20" s="45" t="s">
        <v>45</v>
      </c>
      <c r="Y20" s="47"/>
      <c r="Z20" s="22"/>
      <c r="AA20" s="22"/>
      <c r="AB20" s="22" t="s">
        <v>45</v>
      </c>
      <c r="AC20" s="22" t="s">
        <v>45</v>
      </c>
      <c r="AD20" s="22" t="s">
        <v>45</v>
      </c>
      <c r="AE20" s="22" t="s">
        <v>45</v>
      </c>
      <c r="AF20" s="22" t="s">
        <v>45</v>
      </c>
      <c r="AG20" s="22" t="s">
        <v>45</v>
      </c>
      <c r="AH20" s="45" t="s">
        <v>45</v>
      </c>
      <c r="AI20">
        <f t="shared" si="0"/>
        <v>21</v>
      </c>
      <c r="AJ20">
        <f t="shared" si="1"/>
        <v>0</v>
      </c>
      <c r="AK20">
        <f t="shared" si="2"/>
        <v>0</v>
      </c>
      <c r="AN20">
        <v>1.0000000000000001E-5</v>
      </c>
      <c r="AO20">
        <f t="shared" si="5"/>
        <v>0</v>
      </c>
      <c r="AP20" t="s">
        <v>193</v>
      </c>
      <c r="AS20">
        <v>7.0000000000000007E-5</v>
      </c>
      <c r="AT20">
        <v>1.0000000000000001E-5</v>
      </c>
    </row>
    <row r="21" spans="1:48" x14ac:dyDescent="0.25">
      <c r="A21" s="68" t="s">
        <v>46</v>
      </c>
      <c r="B21" s="12" t="s">
        <v>27</v>
      </c>
      <c r="C21" s="12" t="s">
        <v>28</v>
      </c>
      <c r="D21" s="12" t="s">
        <v>29</v>
      </c>
      <c r="E21" s="46"/>
      <c r="F21" s="12"/>
      <c r="G21" s="12"/>
      <c r="H21" s="22" t="s">
        <v>29</v>
      </c>
      <c r="I21" s="22" t="s">
        <v>29</v>
      </c>
      <c r="J21" s="22" t="s">
        <v>29</v>
      </c>
      <c r="K21" s="22" t="s">
        <v>29</v>
      </c>
      <c r="L21" s="22" t="s">
        <v>29</v>
      </c>
      <c r="M21" s="22" t="s">
        <v>29</v>
      </c>
      <c r="N21" s="45" t="s">
        <v>29</v>
      </c>
      <c r="O21" s="47"/>
      <c r="P21" s="22"/>
      <c r="Q21" s="22"/>
      <c r="R21" s="22" t="s">
        <v>29</v>
      </c>
      <c r="S21" s="22" t="s">
        <v>29</v>
      </c>
      <c r="T21" s="22" t="s">
        <v>29</v>
      </c>
      <c r="U21" s="22" t="s">
        <v>29</v>
      </c>
      <c r="V21" s="22" t="s">
        <v>29</v>
      </c>
      <c r="W21" s="22" t="s">
        <v>29</v>
      </c>
      <c r="X21" s="45" t="s">
        <v>29</v>
      </c>
      <c r="Y21" s="47"/>
      <c r="Z21" s="22"/>
      <c r="AA21" s="22"/>
      <c r="AB21" s="22" t="s">
        <v>29</v>
      </c>
      <c r="AC21" s="22" t="s">
        <v>29</v>
      </c>
      <c r="AD21" s="22" t="s">
        <v>29</v>
      </c>
      <c r="AE21" s="22" t="s">
        <v>29</v>
      </c>
      <c r="AF21" s="22" t="s">
        <v>29</v>
      </c>
      <c r="AG21" s="22" t="s">
        <v>29</v>
      </c>
      <c r="AH21" s="45" t="s">
        <v>29</v>
      </c>
      <c r="AI21">
        <f t="shared" si="0"/>
        <v>21</v>
      </c>
      <c r="AJ21">
        <f t="shared" si="1"/>
        <v>0</v>
      </c>
      <c r="AK21">
        <f t="shared" si="2"/>
        <v>0</v>
      </c>
      <c r="AN21">
        <v>7.0000000000000007E-2</v>
      </c>
      <c r="AO21">
        <f t="shared" si="5"/>
        <v>0</v>
      </c>
      <c r="AP21" t="s">
        <v>200</v>
      </c>
      <c r="AR21">
        <v>7.0000000000000007E-2</v>
      </c>
    </row>
    <row r="22" spans="1:48" x14ac:dyDescent="0.25">
      <c r="A22" s="68" t="s">
        <v>47</v>
      </c>
      <c r="B22" s="12" t="s">
        <v>27</v>
      </c>
      <c r="C22" s="12" t="s">
        <v>28</v>
      </c>
      <c r="D22" s="12" t="s">
        <v>29</v>
      </c>
      <c r="E22" s="46"/>
      <c r="F22" s="12"/>
      <c r="G22" s="12"/>
      <c r="H22" s="93">
        <v>5.0000000000000001E-3</v>
      </c>
      <c r="I22" s="93">
        <v>6.0000000000000001E-3</v>
      </c>
      <c r="J22" s="93">
        <v>1.0999999999999999E-2</v>
      </c>
      <c r="K22" s="93">
        <v>6.0000000000000001E-3</v>
      </c>
      <c r="L22" s="93">
        <v>6.0000000000000001E-3</v>
      </c>
      <c r="M22" s="93">
        <v>6.0000000000000001E-3</v>
      </c>
      <c r="N22" s="92">
        <v>7.0000000000000001E-3</v>
      </c>
      <c r="O22" s="47"/>
      <c r="P22" s="22"/>
      <c r="Q22" s="22"/>
      <c r="R22" s="93">
        <v>1.0999999999999999E-2</v>
      </c>
      <c r="S22" s="93">
        <v>8.9999999999999993E-3</v>
      </c>
      <c r="T22" s="93">
        <v>0.01</v>
      </c>
      <c r="U22" s="93">
        <v>8.9999999999999993E-3</v>
      </c>
      <c r="V22" s="93">
        <v>1.0999999999999999E-2</v>
      </c>
      <c r="W22" s="93">
        <v>8.0000000000000002E-3</v>
      </c>
      <c r="X22" s="92">
        <v>8.0000000000000002E-3</v>
      </c>
      <c r="Y22" s="47"/>
      <c r="Z22" s="22"/>
      <c r="AA22" s="22"/>
      <c r="AB22" s="93">
        <v>1.2999999999999999E-2</v>
      </c>
      <c r="AC22" s="93">
        <v>1.0999999999999999E-2</v>
      </c>
      <c r="AD22" s="93">
        <v>7.0000000000000001E-3</v>
      </c>
      <c r="AE22" s="93">
        <v>0.01</v>
      </c>
      <c r="AF22" s="93">
        <v>8.0000000000000002E-3</v>
      </c>
      <c r="AG22" s="93">
        <v>8.9999999999999993E-3</v>
      </c>
      <c r="AH22" s="92">
        <v>1.0999999999999999E-2</v>
      </c>
      <c r="AI22">
        <f t="shared" si="0"/>
        <v>21</v>
      </c>
      <c r="AJ22">
        <f t="shared" si="1"/>
        <v>21</v>
      </c>
      <c r="AK22">
        <f t="shared" si="2"/>
        <v>5.0000000000000001E-3</v>
      </c>
      <c r="AL22" s="88">
        <f>AVERAGE(E22:AH22)</f>
        <v>8.6666666666666697E-3</v>
      </c>
      <c r="AM22">
        <f t="shared" si="4"/>
        <v>1.2999999999999999E-2</v>
      </c>
      <c r="AN22">
        <v>4.0000000000000001E-3</v>
      </c>
      <c r="AO22">
        <f t="shared" si="5"/>
        <v>21</v>
      </c>
      <c r="AP22" t="s">
        <v>200</v>
      </c>
      <c r="AR22">
        <v>4.0000000000000001E-3</v>
      </c>
      <c r="AS22">
        <v>0.02</v>
      </c>
    </row>
    <row r="23" spans="1:48" x14ac:dyDescent="0.25">
      <c r="A23" s="68" t="s">
        <v>64</v>
      </c>
      <c r="B23" s="12" t="s">
        <v>27</v>
      </c>
      <c r="C23" s="12" t="s">
        <v>28</v>
      </c>
      <c r="D23" s="12" t="s">
        <v>63</v>
      </c>
      <c r="E23" s="46">
        <v>7.7</v>
      </c>
      <c r="F23" s="12">
        <v>2</v>
      </c>
      <c r="G23" s="12">
        <v>5.3</v>
      </c>
      <c r="H23" s="22">
        <v>3.3</v>
      </c>
      <c r="I23" s="22">
        <v>2.7</v>
      </c>
      <c r="J23" s="22">
        <v>3</v>
      </c>
      <c r="K23" s="22">
        <v>2.9</v>
      </c>
      <c r="L23" s="22">
        <v>3.1</v>
      </c>
      <c r="M23" s="22">
        <v>3</v>
      </c>
      <c r="N23" s="45">
        <v>2.5</v>
      </c>
      <c r="O23" s="47">
        <v>3.1</v>
      </c>
      <c r="P23" s="22">
        <v>2.6</v>
      </c>
      <c r="Q23" s="22">
        <v>2.4</v>
      </c>
      <c r="R23" s="22">
        <v>2</v>
      </c>
      <c r="S23" s="22">
        <v>2.2000000000000002</v>
      </c>
      <c r="T23" s="22">
        <v>2.4</v>
      </c>
      <c r="U23" s="22">
        <v>2.4</v>
      </c>
      <c r="V23" s="22">
        <v>2.2000000000000002</v>
      </c>
      <c r="W23" s="22">
        <v>2.4</v>
      </c>
      <c r="X23" s="45">
        <v>2.2000000000000002</v>
      </c>
      <c r="Y23" s="47">
        <v>5.4</v>
      </c>
      <c r="Z23" s="22">
        <v>4.2</v>
      </c>
      <c r="AA23" s="22">
        <v>3.7</v>
      </c>
      <c r="AB23" s="22">
        <v>3.2</v>
      </c>
      <c r="AC23" s="22">
        <v>3.8</v>
      </c>
      <c r="AD23" s="22">
        <v>90.3</v>
      </c>
      <c r="AE23" s="22">
        <v>3.9</v>
      </c>
      <c r="AF23" s="22">
        <v>3.6</v>
      </c>
      <c r="AG23" s="22">
        <v>3.8</v>
      </c>
      <c r="AH23" s="45">
        <v>3.6</v>
      </c>
      <c r="AI23">
        <f t="shared" si="0"/>
        <v>30</v>
      </c>
      <c r="AJ23">
        <f t="shared" si="1"/>
        <v>27</v>
      </c>
      <c r="AK23">
        <f t="shared" si="2"/>
        <v>2</v>
      </c>
      <c r="AL23">
        <f t="shared" si="3"/>
        <v>6.1633333333333331</v>
      </c>
      <c r="AM23">
        <f t="shared" si="4"/>
        <v>90.3</v>
      </c>
    </row>
    <row r="24" spans="1:48" x14ac:dyDescent="0.25">
      <c r="A24" s="68" t="s">
        <v>48</v>
      </c>
      <c r="B24" s="12" t="s">
        <v>27</v>
      </c>
      <c r="C24" s="12" t="s">
        <v>28</v>
      </c>
      <c r="D24" s="12" t="s">
        <v>33</v>
      </c>
      <c r="E24" s="46"/>
      <c r="F24" s="12"/>
      <c r="G24" s="12"/>
      <c r="H24" s="22" t="s">
        <v>33</v>
      </c>
      <c r="I24" s="22" t="s">
        <v>33</v>
      </c>
      <c r="J24" s="22" t="s">
        <v>33</v>
      </c>
      <c r="K24" s="22" t="s">
        <v>33</v>
      </c>
      <c r="L24" s="22" t="s">
        <v>33</v>
      </c>
      <c r="M24" s="22" t="s">
        <v>33</v>
      </c>
      <c r="N24" s="45" t="s">
        <v>33</v>
      </c>
      <c r="O24" s="47"/>
      <c r="P24" s="22"/>
      <c r="Q24" s="22"/>
      <c r="R24" s="22" t="s">
        <v>33</v>
      </c>
      <c r="S24" s="22" t="s">
        <v>33</v>
      </c>
      <c r="T24" s="22" t="s">
        <v>33</v>
      </c>
      <c r="U24" s="22" t="s">
        <v>33</v>
      </c>
      <c r="V24" s="22" t="s">
        <v>33</v>
      </c>
      <c r="W24" s="22" t="s">
        <v>33</v>
      </c>
      <c r="X24" s="45" t="s">
        <v>33</v>
      </c>
      <c r="Y24" s="47"/>
      <c r="Z24" s="22"/>
      <c r="AA24" s="22"/>
      <c r="AB24" s="22" t="s">
        <v>33</v>
      </c>
      <c r="AC24" s="22" t="s">
        <v>33</v>
      </c>
      <c r="AD24" s="22" t="s">
        <v>33</v>
      </c>
      <c r="AE24" s="22" t="s">
        <v>33</v>
      </c>
      <c r="AF24" s="22" t="s">
        <v>33</v>
      </c>
      <c r="AG24" s="22" t="s">
        <v>33</v>
      </c>
      <c r="AH24" s="45" t="s">
        <v>33</v>
      </c>
      <c r="AI24">
        <f t="shared" si="0"/>
        <v>21</v>
      </c>
      <c r="AJ24">
        <f t="shared" si="1"/>
        <v>0</v>
      </c>
      <c r="AK24">
        <f t="shared" si="2"/>
        <v>0</v>
      </c>
      <c r="AN24">
        <v>0.01</v>
      </c>
      <c r="AO24">
        <f t="shared" si="5"/>
        <v>0</v>
      </c>
      <c r="AP24" t="s">
        <v>200</v>
      </c>
      <c r="AR24">
        <v>0.01</v>
      </c>
    </row>
    <row r="25" spans="1:48" x14ac:dyDescent="0.25">
      <c r="A25" s="68" t="s">
        <v>49</v>
      </c>
      <c r="B25" s="12" t="s">
        <v>27</v>
      </c>
      <c r="C25" s="12" t="s">
        <v>28</v>
      </c>
      <c r="D25" s="12" t="s">
        <v>37</v>
      </c>
      <c r="E25" s="46"/>
      <c r="F25" s="12"/>
      <c r="G25" s="12"/>
      <c r="H25" s="22" t="s">
        <v>37</v>
      </c>
      <c r="I25" s="22" t="s">
        <v>37</v>
      </c>
      <c r="J25" s="22" t="s">
        <v>37</v>
      </c>
      <c r="K25" s="22" t="s">
        <v>37</v>
      </c>
      <c r="L25" s="22" t="s">
        <v>37</v>
      </c>
      <c r="M25" s="22" t="s">
        <v>37</v>
      </c>
      <c r="N25" s="45" t="s">
        <v>37</v>
      </c>
      <c r="O25" s="47"/>
      <c r="P25" s="22"/>
      <c r="Q25" s="22"/>
      <c r="R25" s="22" t="s">
        <v>37</v>
      </c>
      <c r="S25" s="22" t="s">
        <v>37</v>
      </c>
      <c r="T25" s="22" t="s">
        <v>37</v>
      </c>
      <c r="U25" s="22" t="s">
        <v>37</v>
      </c>
      <c r="V25" s="22" t="s">
        <v>37</v>
      </c>
      <c r="W25" s="22">
        <v>1.8E-3</v>
      </c>
      <c r="X25" s="45" t="s">
        <v>37</v>
      </c>
      <c r="Y25" s="47"/>
      <c r="Z25" s="22"/>
      <c r="AA25" s="22"/>
      <c r="AB25" s="22" t="s">
        <v>37</v>
      </c>
      <c r="AC25" s="22" t="s">
        <v>37</v>
      </c>
      <c r="AD25" s="22" t="s">
        <v>37</v>
      </c>
      <c r="AE25" s="22" t="s">
        <v>37</v>
      </c>
      <c r="AF25" s="22" t="s">
        <v>37</v>
      </c>
      <c r="AG25" s="22" t="s">
        <v>37</v>
      </c>
      <c r="AH25" s="45" t="s">
        <v>37</v>
      </c>
      <c r="AI25">
        <f t="shared" si="0"/>
        <v>21</v>
      </c>
      <c r="AJ25">
        <f t="shared" si="1"/>
        <v>1</v>
      </c>
      <c r="AK25">
        <f t="shared" si="2"/>
        <v>1.8E-3</v>
      </c>
      <c r="AL25">
        <f t="shared" si="3"/>
        <v>1.8E-3</v>
      </c>
      <c r="AM25">
        <f t="shared" si="4"/>
        <v>1.8E-3</v>
      </c>
      <c r="AN25">
        <v>0.02</v>
      </c>
      <c r="AO25">
        <f t="shared" si="5"/>
        <v>0</v>
      </c>
      <c r="AP25" t="s">
        <v>190</v>
      </c>
      <c r="AS25">
        <v>0.02</v>
      </c>
    </row>
    <row r="26" spans="1:48" s="75" customFormat="1" x14ac:dyDescent="0.25">
      <c r="A26" s="69" t="s">
        <v>50</v>
      </c>
      <c r="B26" s="70" t="s">
        <v>27</v>
      </c>
      <c r="C26" s="70" t="s">
        <v>28</v>
      </c>
      <c r="D26" s="70" t="s">
        <v>33</v>
      </c>
      <c r="E26" s="71"/>
      <c r="F26" s="70"/>
      <c r="G26" s="70"/>
      <c r="H26" s="72">
        <v>7.0000000000000001E-3</v>
      </c>
      <c r="I26" s="72">
        <v>0.01</v>
      </c>
      <c r="J26" s="95">
        <v>4.2000000000000003E-2</v>
      </c>
      <c r="K26" s="72">
        <v>0.01</v>
      </c>
      <c r="L26" s="72">
        <v>1.0999999999999999E-2</v>
      </c>
      <c r="M26" s="72">
        <v>8.9999999999999993E-3</v>
      </c>
      <c r="N26" s="73">
        <v>1.0999999999999999E-2</v>
      </c>
      <c r="O26" s="74"/>
      <c r="P26" s="72"/>
      <c r="Q26" s="72"/>
      <c r="R26" s="95">
        <v>2.8000000000000001E-2</v>
      </c>
      <c r="S26" s="95">
        <v>1.7000000000000001E-2</v>
      </c>
      <c r="T26" s="95">
        <v>1.9E-2</v>
      </c>
      <c r="U26" s="95">
        <v>1.6E-2</v>
      </c>
      <c r="V26" s="95">
        <v>2.1000000000000001E-2</v>
      </c>
      <c r="W26" s="95">
        <v>1.4999999999999999E-2</v>
      </c>
      <c r="X26" s="94">
        <v>1.4999999999999999E-2</v>
      </c>
      <c r="Y26" s="74"/>
      <c r="Z26" s="72"/>
      <c r="AA26" s="72"/>
      <c r="AB26" s="95">
        <v>2.1999999999999999E-2</v>
      </c>
      <c r="AC26" s="95">
        <v>3.6999999999999998E-2</v>
      </c>
      <c r="AD26" s="95">
        <v>1.2999999999999999E-2</v>
      </c>
      <c r="AE26" s="95">
        <v>4.2000000000000003E-2</v>
      </c>
      <c r="AF26" s="95">
        <v>4.2999999999999997E-2</v>
      </c>
      <c r="AG26" s="95">
        <v>5.6000000000000001E-2</v>
      </c>
      <c r="AH26" s="94">
        <v>5.7000000000000002E-2</v>
      </c>
      <c r="AI26" s="75">
        <f t="shared" si="0"/>
        <v>21</v>
      </c>
      <c r="AJ26" s="75">
        <f t="shared" si="1"/>
        <v>21</v>
      </c>
      <c r="AK26" s="75">
        <f t="shared" si="2"/>
        <v>7.0000000000000001E-3</v>
      </c>
      <c r="AL26" s="75">
        <f t="shared" si="3"/>
        <v>2.3857142857142858E-2</v>
      </c>
      <c r="AM26" s="75">
        <f t="shared" si="4"/>
        <v>5.7000000000000002E-2</v>
      </c>
      <c r="AN26" s="75">
        <v>1.29E-2</v>
      </c>
      <c r="AO26" s="75">
        <f t="shared" si="5"/>
        <v>15</v>
      </c>
      <c r="AP26" s="75" t="s">
        <v>190</v>
      </c>
      <c r="AS26" s="75">
        <v>1.29E-2</v>
      </c>
      <c r="AV26" s="75" t="s">
        <v>201</v>
      </c>
    </row>
    <row r="27" spans="1:48" x14ac:dyDescent="0.25">
      <c r="A27" s="13" t="s">
        <v>65</v>
      </c>
      <c r="B27" s="12" t="s">
        <v>66</v>
      </c>
      <c r="C27" s="12" t="s">
        <v>28</v>
      </c>
      <c r="D27" s="22" t="s">
        <v>67</v>
      </c>
      <c r="E27" s="47">
        <v>75</v>
      </c>
      <c r="F27" s="22">
        <v>61</v>
      </c>
      <c r="G27" s="22">
        <v>75.599999999999994</v>
      </c>
      <c r="H27" s="22">
        <v>71</v>
      </c>
      <c r="I27" s="22">
        <v>79.400000000000006</v>
      </c>
      <c r="J27" s="22">
        <v>69.099999999999994</v>
      </c>
      <c r="K27" s="22">
        <v>61</v>
      </c>
      <c r="L27" s="22">
        <v>57.5</v>
      </c>
      <c r="M27" s="22">
        <v>54.8</v>
      </c>
      <c r="N27" s="45">
        <v>50.6</v>
      </c>
      <c r="O27" s="47">
        <v>65</v>
      </c>
      <c r="P27" s="22">
        <v>22</v>
      </c>
      <c r="Q27" s="22">
        <v>18.399999999999999</v>
      </c>
      <c r="R27" s="22" t="s">
        <v>67</v>
      </c>
      <c r="S27" s="22">
        <v>7.5</v>
      </c>
      <c r="T27" s="22">
        <v>9.6999999999999993</v>
      </c>
      <c r="U27" s="22">
        <v>10.199999999999999</v>
      </c>
      <c r="V27" s="22">
        <v>35.5</v>
      </c>
      <c r="W27" s="22">
        <v>13.1</v>
      </c>
      <c r="X27" s="45">
        <v>10.4</v>
      </c>
      <c r="Y27" s="52">
        <v>160</v>
      </c>
      <c r="Z27" s="30">
        <v>160</v>
      </c>
      <c r="AA27" s="30">
        <v>97.3</v>
      </c>
      <c r="AB27" s="30">
        <v>88</v>
      </c>
      <c r="AC27" s="22">
        <v>73.099999999999994</v>
      </c>
      <c r="AD27" s="22">
        <v>75</v>
      </c>
      <c r="AE27" s="22">
        <v>71.900000000000006</v>
      </c>
      <c r="AF27" s="22">
        <v>75</v>
      </c>
      <c r="AG27" s="22">
        <v>72.900000000000006</v>
      </c>
      <c r="AH27" s="45">
        <v>73.099999999999994</v>
      </c>
      <c r="AI27">
        <f t="shared" si="0"/>
        <v>30</v>
      </c>
      <c r="AJ27">
        <f>COUNT(H27:AH27)</f>
        <v>26</v>
      </c>
      <c r="AK27">
        <f t="shared" si="2"/>
        <v>7.5</v>
      </c>
      <c r="AL27">
        <f t="shared" si="3"/>
        <v>61.831034482758625</v>
      </c>
      <c r="AM27">
        <f t="shared" si="4"/>
        <v>160</v>
      </c>
      <c r="AN27">
        <v>250</v>
      </c>
      <c r="AO27">
        <f t="shared" si="5"/>
        <v>0</v>
      </c>
      <c r="AP27" t="s">
        <v>200</v>
      </c>
      <c r="AR27">
        <v>250</v>
      </c>
    </row>
    <row r="28" spans="1:48" x14ac:dyDescent="0.25">
      <c r="A28" s="13" t="s">
        <v>68</v>
      </c>
      <c r="B28" s="12" t="s">
        <v>66</v>
      </c>
      <c r="C28" s="12" t="s">
        <v>28</v>
      </c>
      <c r="D28" s="22" t="s">
        <v>69</v>
      </c>
      <c r="E28" s="47">
        <v>9.9</v>
      </c>
      <c r="F28" s="22">
        <v>11</v>
      </c>
      <c r="G28" s="22">
        <v>10.199999999999999</v>
      </c>
      <c r="H28" s="22">
        <v>10</v>
      </c>
      <c r="I28" s="22">
        <v>11.1</v>
      </c>
      <c r="J28" s="22">
        <v>13</v>
      </c>
      <c r="K28" s="22">
        <v>14.7</v>
      </c>
      <c r="L28" s="22">
        <v>15.3</v>
      </c>
      <c r="M28" s="22">
        <v>16.399999999999999</v>
      </c>
      <c r="N28" s="45">
        <v>16.899999999999999</v>
      </c>
      <c r="O28" s="47">
        <v>28</v>
      </c>
      <c r="P28" s="22">
        <v>32</v>
      </c>
      <c r="Q28" s="22">
        <v>30.6</v>
      </c>
      <c r="R28" s="22">
        <v>22</v>
      </c>
      <c r="S28" s="22">
        <v>32.6</v>
      </c>
      <c r="T28" s="22">
        <v>34.200000000000003</v>
      </c>
      <c r="U28" s="22">
        <v>34.200000000000003</v>
      </c>
      <c r="V28" s="22">
        <v>18.5</v>
      </c>
      <c r="W28" s="22">
        <v>33.1</v>
      </c>
      <c r="X28" s="45">
        <v>32.799999999999997</v>
      </c>
      <c r="Y28" s="47">
        <v>35</v>
      </c>
      <c r="Z28" s="22">
        <v>31</v>
      </c>
      <c r="AA28" s="22">
        <v>19.7</v>
      </c>
      <c r="AB28" s="22">
        <v>13</v>
      </c>
      <c r="AC28" s="22">
        <v>22.6</v>
      </c>
      <c r="AD28" s="22">
        <v>13.8</v>
      </c>
      <c r="AE28" s="22">
        <v>14.3</v>
      </c>
      <c r="AF28" s="22">
        <v>12.1</v>
      </c>
      <c r="AG28" s="22">
        <v>13.6</v>
      </c>
      <c r="AH28" s="45">
        <v>13.2</v>
      </c>
      <c r="AI28">
        <f t="shared" si="0"/>
        <v>30</v>
      </c>
      <c r="AJ28">
        <f t="shared" si="1"/>
        <v>27</v>
      </c>
      <c r="AK28">
        <f t="shared" si="2"/>
        <v>9.9</v>
      </c>
      <c r="AL28">
        <f t="shared" si="3"/>
        <v>20.493333333333336</v>
      </c>
      <c r="AM28">
        <f t="shared" si="4"/>
        <v>35</v>
      </c>
      <c r="AN28">
        <v>250</v>
      </c>
      <c r="AO28">
        <f t="shared" si="5"/>
        <v>0</v>
      </c>
      <c r="AP28" t="s">
        <v>200</v>
      </c>
      <c r="AR28">
        <v>250</v>
      </c>
    </row>
    <row r="29" spans="1:48" x14ac:dyDescent="0.25">
      <c r="A29" s="13" t="s">
        <v>70</v>
      </c>
      <c r="B29" s="12" t="s">
        <v>66</v>
      </c>
      <c r="C29" s="12" t="s">
        <v>28</v>
      </c>
      <c r="D29" s="22" t="s">
        <v>61</v>
      </c>
      <c r="E29" s="47" t="s">
        <v>61</v>
      </c>
      <c r="F29" s="22" t="s">
        <v>61</v>
      </c>
      <c r="G29" s="22" t="s">
        <v>61</v>
      </c>
      <c r="H29" s="22" t="s">
        <v>61</v>
      </c>
      <c r="I29" s="22" t="s">
        <v>61</v>
      </c>
      <c r="J29" s="22">
        <v>0.4</v>
      </c>
      <c r="K29" s="22">
        <v>0.8</v>
      </c>
      <c r="L29" s="22">
        <v>1.2</v>
      </c>
      <c r="M29" s="22">
        <v>1</v>
      </c>
      <c r="N29" s="45">
        <v>1.1000000000000001</v>
      </c>
      <c r="O29" s="47">
        <v>0.4</v>
      </c>
      <c r="P29" s="22">
        <v>0.7</v>
      </c>
      <c r="Q29" s="22">
        <v>0.6</v>
      </c>
      <c r="R29" s="22">
        <v>0.8</v>
      </c>
      <c r="S29" s="22">
        <v>0.8</v>
      </c>
      <c r="T29" s="22">
        <v>0.9</v>
      </c>
      <c r="U29" s="22">
        <v>0.7</v>
      </c>
      <c r="V29" s="22" t="s">
        <v>61</v>
      </c>
      <c r="W29" s="22">
        <v>0.7</v>
      </c>
      <c r="X29" s="45">
        <v>0.8</v>
      </c>
      <c r="Y29" s="47" t="s">
        <v>61</v>
      </c>
      <c r="Z29" s="22" t="s">
        <v>61</v>
      </c>
      <c r="AA29" s="22" t="s">
        <v>61</v>
      </c>
      <c r="AB29" s="22" t="s">
        <v>61</v>
      </c>
      <c r="AC29" s="22" t="s">
        <v>61</v>
      </c>
      <c r="AD29" s="22">
        <v>0.2</v>
      </c>
      <c r="AE29" s="22" t="s">
        <v>61</v>
      </c>
      <c r="AF29" s="22">
        <v>0.5</v>
      </c>
      <c r="AG29" s="22" t="s">
        <v>61</v>
      </c>
      <c r="AH29" s="45">
        <v>0.2</v>
      </c>
      <c r="AI29">
        <f t="shared" si="0"/>
        <v>30</v>
      </c>
      <c r="AJ29">
        <f t="shared" si="1"/>
        <v>17</v>
      </c>
      <c r="AK29">
        <f t="shared" si="2"/>
        <v>0.2</v>
      </c>
      <c r="AL29">
        <f t="shared" si="3"/>
        <v>0.69411764705882339</v>
      </c>
      <c r="AM29">
        <f t="shared" si="4"/>
        <v>1.2</v>
      </c>
    </row>
    <row r="30" spans="1:48" x14ac:dyDescent="0.25">
      <c r="A30" s="13" t="s">
        <v>71</v>
      </c>
      <c r="B30" s="12" t="s">
        <v>66</v>
      </c>
      <c r="C30" s="12" t="s">
        <v>28</v>
      </c>
      <c r="D30" s="22" t="s">
        <v>72</v>
      </c>
      <c r="E30" s="47">
        <v>0.16</v>
      </c>
      <c r="F30" s="22">
        <v>0.09</v>
      </c>
      <c r="G30" s="22">
        <v>7.0000000000000007E-2</v>
      </c>
      <c r="H30" s="22">
        <v>0.04</v>
      </c>
      <c r="I30" s="22">
        <v>0.08</v>
      </c>
      <c r="J30" s="22">
        <v>0.08</v>
      </c>
      <c r="K30" s="22">
        <v>0.09</v>
      </c>
      <c r="L30" s="22">
        <v>0.05</v>
      </c>
      <c r="M30" s="22">
        <v>7.0000000000000007E-2</v>
      </c>
      <c r="N30" s="45">
        <v>0.06</v>
      </c>
      <c r="O30" s="47">
        <v>0.05</v>
      </c>
      <c r="P30" s="22" t="s">
        <v>72</v>
      </c>
      <c r="Q30" s="22">
        <v>0.03</v>
      </c>
      <c r="R30" s="22">
        <v>0.04</v>
      </c>
      <c r="S30" s="22">
        <v>0.04</v>
      </c>
      <c r="T30" s="22" t="s">
        <v>72</v>
      </c>
      <c r="U30" s="22">
        <v>0.03</v>
      </c>
      <c r="V30" s="22">
        <v>0.05</v>
      </c>
      <c r="W30" s="22" t="s">
        <v>72</v>
      </c>
      <c r="X30" s="45" t="s">
        <v>72</v>
      </c>
      <c r="Y30" s="47">
        <v>0.09</v>
      </c>
      <c r="Z30" s="22">
        <v>0.06</v>
      </c>
      <c r="AA30" s="22">
        <v>0.08</v>
      </c>
      <c r="AB30" s="22">
        <v>0.05</v>
      </c>
      <c r="AC30" s="22">
        <v>0.05</v>
      </c>
      <c r="AD30" s="22">
        <v>0.09</v>
      </c>
      <c r="AE30" s="22">
        <v>0.1</v>
      </c>
      <c r="AF30" s="22">
        <v>7.0000000000000007E-2</v>
      </c>
      <c r="AG30" s="22">
        <v>0.04</v>
      </c>
      <c r="AH30" s="45">
        <v>0.03</v>
      </c>
      <c r="AI30">
        <f t="shared" si="0"/>
        <v>30</v>
      </c>
      <c r="AJ30">
        <f t="shared" si="1"/>
        <v>23</v>
      </c>
      <c r="AK30">
        <f t="shared" si="2"/>
        <v>0.03</v>
      </c>
      <c r="AL30">
        <f t="shared" si="3"/>
        <v>6.500000000000003E-2</v>
      </c>
      <c r="AM30">
        <f t="shared" si="4"/>
        <v>0.16</v>
      </c>
      <c r="AN30">
        <v>0.3</v>
      </c>
      <c r="AO30">
        <f t="shared" si="5"/>
        <v>0</v>
      </c>
      <c r="AP30" t="s">
        <v>190</v>
      </c>
      <c r="AS30">
        <v>0.3</v>
      </c>
    </row>
    <row r="31" spans="1:48" x14ac:dyDescent="0.25">
      <c r="A31" s="13" t="s">
        <v>73</v>
      </c>
      <c r="B31" s="12" t="s">
        <v>74</v>
      </c>
      <c r="C31" s="12" t="s">
        <v>28</v>
      </c>
      <c r="D31" s="12" t="s">
        <v>75</v>
      </c>
      <c r="E31" s="46">
        <v>390</v>
      </c>
      <c r="F31" s="12">
        <v>240</v>
      </c>
      <c r="G31" s="12">
        <v>216</v>
      </c>
      <c r="H31" s="22" t="s">
        <v>75</v>
      </c>
      <c r="I31" s="22">
        <v>150</v>
      </c>
      <c r="J31" s="22">
        <v>142</v>
      </c>
      <c r="K31" s="22">
        <v>152</v>
      </c>
      <c r="L31" s="22">
        <v>124</v>
      </c>
      <c r="M31" s="22">
        <v>108</v>
      </c>
      <c r="N31" s="45">
        <v>108</v>
      </c>
      <c r="O31" s="47">
        <v>26</v>
      </c>
      <c r="P31" s="22">
        <v>24</v>
      </c>
      <c r="Q31" s="22">
        <v>26</v>
      </c>
      <c r="R31" s="22">
        <v>210</v>
      </c>
      <c r="S31" s="22">
        <v>24</v>
      </c>
      <c r="T31" s="22">
        <v>18</v>
      </c>
      <c r="U31" s="22">
        <v>44</v>
      </c>
      <c r="V31" s="22">
        <v>62</v>
      </c>
      <c r="W31" s="22">
        <v>36</v>
      </c>
      <c r="X31" s="45">
        <v>36</v>
      </c>
      <c r="Y31" s="47">
        <v>88</v>
      </c>
      <c r="Z31" s="22">
        <v>94</v>
      </c>
      <c r="AA31" s="22">
        <v>68</v>
      </c>
      <c r="AB31" s="22">
        <v>26</v>
      </c>
      <c r="AC31" s="22">
        <v>38</v>
      </c>
      <c r="AD31" s="22">
        <v>30</v>
      </c>
      <c r="AE31" s="22">
        <v>46</v>
      </c>
      <c r="AF31" s="22">
        <v>36</v>
      </c>
      <c r="AG31" s="22">
        <v>112</v>
      </c>
      <c r="AH31" s="45">
        <v>40</v>
      </c>
      <c r="AI31">
        <f t="shared" si="0"/>
        <v>30</v>
      </c>
      <c r="AJ31">
        <f t="shared" si="1"/>
        <v>26</v>
      </c>
      <c r="AK31">
        <f t="shared" si="2"/>
        <v>18</v>
      </c>
      <c r="AL31">
        <f t="shared" si="3"/>
        <v>93.58620689655173</v>
      </c>
      <c r="AM31">
        <f t="shared" si="4"/>
        <v>390</v>
      </c>
    </row>
    <row r="32" spans="1:48" x14ac:dyDescent="0.25">
      <c r="A32" s="13" t="s">
        <v>76</v>
      </c>
      <c r="B32" s="12" t="s">
        <v>77</v>
      </c>
      <c r="C32" s="12" t="s">
        <v>28</v>
      </c>
      <c r="D32" s="12" t="s">
        <v>75</v>
      </c>
      <c r="E32" s="46">
        <v>3</v>
      </c>
      <c r="F32" s="12">
        <v>6</v>
      </c>
      <c r="G32" s="12">
        <v>6</v>
      </c>
      <c r="H32" s="22">
        <v>7</v>
      </c>
      <c r="I32" s="22">
        <v>8</v>
      </c>
      <c r="J32" s="22">
        <v>5</v>
      </c>
      <c r="K32" s="22">
        <v>6</v>
      </c>
      <c r="L32" s="22">
        <v>7</v>
      </c>
      <c r="M32" s="22">
        <v>6</v>
      </c>
      <c r="N32" s="45">
        <v>7</v>
      </c>
      <c r="O32" s="47">
        <v>7</v>
      </c>
      <c r="P32" s="22">
        <v>8</v>
      </c>
      <c r="Q32" s="22">
        <v>7</v>
      </c>
      <c r="R32" s="22">
        <v>7</v>
      </c>
      <c r="S32" s="22">
        <v>9</v>
      </c>
      <c r="T32" s="22">
        <v>7</v>
      </c>
      <c r="U32" s="22">
        <v>8</v>
      </c>
      <c r="V32" s="22">
        <v>8</v>
      </c>
      <c r="W32" s="22">
        <v>8</v>
      </c>
      <c r="X32" s="45">
        <v>8</v>
      </c>
      <c r="Y32" s="47">
        <v>3</v>
      </c>
      <c r="Z32" s="22">
        <v>4</v>
      </c>
      <c r="AA32" s="22">
        <v>3</v>
      </c>
      <c r="AB32" s="22">
        <v>3</v>
      </c>
      <c r="AC32" s="22">
        <v>8</v>
      </c>
      <c r="AD32" s="22">
        <v>4</v>
      </c>
      <c r="AE32" s="22">
        <v>6</v>
      </c>
      <c r="AF32" s="22">
        <v>7</v>
      </c>
      <c r="AG32" s="22">
        <v>5</v>
      </c>
      <c r="AH32" s="45">
        <v>6</v>
      </c>
      <c r="AI32">
        <f t="shared" si="0"/>
        <v>30</v>
      </c>
      <c r="AJ32">
        <f t="shared" si="1"/>
        <v>27</v>
      </c>
      <c r="AK32">
        <f t="shared" si="2"/>
        <v>3</v>
      </c>
      <c r="AL32">
        <f t="shared" si="3"/>
        <v>6.2333333333333334</v>
      </c>
      <c r="AM32">
        <f t="shared" si="4"/>
        <v>9</v>
      </c>
    </row>
    <row r="33" spans="1:45" x14ac:dyDescent="0.25">
      <c r="A33" s="13" t="s">
        <v>78</v>
      </c>
      <c r="B33" s="12" t="s">
        <v>79</v>
      </c>
      <c r="C33" s="12" t="s">
        <v>80</v>
      </c>
      <c r="D33" s="12" t="s">
        <v>81</v>
      </c>
      <c r="E33" s="46">
        <v>750</v>
      </c>
      <c r="F33" s="12">
        <v>550</v>
      </c>
      <c r="G33" s="12">
        <v>557</v>
      </c>
      <c r="H33" s="22">
        <v>6100</v>
      </c>
      <c r="I33" s="22">
        <v>453</v>
      </c>
      <c r="J33" s="22">
        <v>410</v>
      </c>
      <c r="K33" s="22">
        <v>408</v>
      </c>
      <c r="L33" s="22">
        <v>410</v>
      </c>
      <c r="M33" s="22">
        <v>352</v>
      </c>
      <c r="N33" s="45">
        <v>339</v>
      </c>
      <c r="O33" s="47">
        <v>290</v>
      </c>
      <c r="P33" s="22">
        <v>200</v>
      </c>
      <c r="Q33" s="22">
        <v>171</v>
      </c>
      <c r="R33" s="22">
        <v>680</v>
      </c>
      <c r="S33" s="22">
        <v>167</v>
      </c>
      <c r="T33" s="22">
        <v>165</v>
      </c>
      <c r="U33" s="22">
        <v>177</v>
      </c>
      <c r="V33" s="22">
        <v>260</v>
      </c>
      <c r="W33" s="22">
        <v>197</v>
      </c>
      <c r="X33" s="45">
        <v>184</v>
      </c>
      <c r="Y33" s="47">
        <v>600</v>
      </c>
      <c r="Z33" s="22">
        <v>610</v>
      </c>
      <c r="AA33" s="22">
        <v>414</v>
      </c>
      <c r="AB33" s="22">
        <v>170</v>
      </c>
      <c r="AC33" s="22">
        <v>309</v>
      </c>
      <c r="AD33" s="22">
        <v>280</v>
      </c>
      <c r="AE33" s="22">
        <v>263</v>
      </c>
      <c r="AF33" s="22">
        <v>278</v>
      </c>
      <c r="AG33" s="22">
        <v>387</v>
      </c>
      <c r="AH33" s="45">
        <v>260</v>
      </c>
      <c r="AI33">
        <f t="shared" si="0"/>
        <v>30</v>
      </c>
      <c r="AJ33">
        <f t="shared" si="1"/>
        <v>27</v>
      </c>
      <c r="AK33">
        <f t="shared" si="2"/>
        <v>165</v>
      </c>
      <c r="AL33">
        <f t="shared" si="3"/>
        <v>546.36666666666667</v>
      </c>
      <c r="AM33">
        <f t="shared" si="4"/>
        <v>6100</v>
      </c>
    </row>
    <row r="34" spans="1:45" x14ac:dyDescent="0.25">
      <c r="A34" s="13" t="s">
        <v>82</v>
      </c>
      <c r="B34" s="12" t="s">
        <v>83</v>
      </c>
      <c r="C34" s="12" t="s">
        <v>84</v>
      </c>
      <c r="D34" s="12" t="s">
        <v>85</v>
      </c>
      <c r="E34" s="46">
        <v>7.4</v>
      </c>
      <c r="F34" s="12">
        <v>6.7</v>
      </c>
      <c r="G34" s="12">
        <v>7</v>
      </c>
      <c r="H34" s="22">
        <v>3.8</v>
      </c>
      <c r="I34" s="22">
        <v>6.68</v>
      </c>
      <c r="J34" s="22">
        <v>6.83</v>
      </c>
      <c r="K34" s="22">
        <v>6.89</v>
      </c>
      <c r="L34" s="22">
        <v>7.02</v>
      </c>
      <c r="M34" s="22">
        <v>6.72</v>
      </c>
      <c r="N34" s="45">
        <v>6.54</v>
      </c>
      <c r="O34" s="47">
        <v>5.8</v>
      </c>
      <c r="P34" s="22">
        <v>6.7</v>
      </c>
      <c r="Q34" s="22">
        <v>6.07</v>
      </c>
      <c r="R34" s="22">
        <v>6.6</v>
      </c>
      <c r="S34" s="22">
        <v>6.16</v>
      </c>
      <c r="T34" s="22">
        <v>5.94</v>
      </c>
      <c r="U34" s="22">
        <v>6.2</v>
      </c>
      <c r="V34" s="22">
        <v>6.37</v>
      </c>
      <c r="W34" s="22">
        <v>6.11</v>
      </c>
      <c r="X34" s="45">
        <v>5.87</v>
      </c>
      <c r="Y34" s="47">
        <v>6.2</v>
      </c>
      <c r="Z34" s="22">
        <v>6.1</v>
      </c>
      <c r="AA34" s="22">
        <v>6.14</v>
      </c>
      <c r="AB34" s="22">
        <v>5.7</v>
      </c>
      <c r="AC34" s="22">
        <v>6</v>
      </c>
      <c r="AD34" s="22">
        <v>6.94</v>
      </c>
      <c r="AE34" s="22">
        <v>6.14</v>
      </c>
      <c r="AF34" s="22">
        <v>6.33</v>
      </c>
      <c r="AG34" s="22">
        <v>6.83</v>
      </c>
      <c r="AH34" s="45">
        <v>5.92</v>
      </c>
      <c r="AI34">
        <f t="shared" si="0"/>
        <v>30</v>
      </c>
      <c r="AJ34">
        <f t="shared" si="1"/>
        <v>27</v>
      </c>
      <c r="AK34">
        <f t="shared" si="2"/>
        <v>3.8</v>
      </c>
      <c r="AL34">
        <f t="shared" si="3"/>
        <v>6.3233333333333324</v>
      </c>
      <c r="AM34">
        <f t="shared" si="4"/>
        <v>7.4</v>
      </c>
    </row>
    <row r="35" spans="1:45" x14ac:dyDescent="0.25">
      <c r="A35" s="13" t="s">
        <v>86</v>
      </c>
      <c r="B35" s="12" t="s">
        <v>87</v>
      </c>
      <c r="C35" s="12" t="s">
        <v>28</v>
      </c>
      <c r="D35" s="12" t="s">
        <v>81</v>
      </c>
      <c r="E35" s="46">
        <v>330</v>
      </c>
      <c r="F35" s="12">
        <v>91</v>
      </c>
      <c r="G35" s="12">
        <v>45</v>
      </c>
      <c r="H35" s="22">
        <v>4</v>
      </c>
      <c r="I35" s="22">
        <v>46</v>
      </c>
      <c r="J35" s="22">
        <v>35</v>
      </c>
      <c r="K35" s="22">
        <v>25</v>
      </c>
      <c r="L35" s="22">
        <v>3</v>
      </c>
      <c r="M35" s="22">
        <v>3</v>
      </c>
      <c r="N35" s="45" t="s">
        <v>81</v>
      </c>
      <c r="O35" s="47">
        <v>3</v>
      </c>
      <c r="P35" s="22" t="s">
        <v>81</v>
      </c>
      <c r="Q35" s="22" t="s">
        <v>81</v>
      </c>
      <c r="R35" s="22" t="s">
        <v>81</v>
      </c>
      <c r="S35" s="22" t="s">
        <v>81</v>
      </c>
      <c r="T35" s="22" t="s">
        <v>81</v>
      </c>
      <c r="U35" s="22" t="s">
        <v>81</v>
      </c>
      <c r="V35" s="22">
        <v>5</v>
      </c>
      <c r="W35" s="22" t="s">
        <v>81</v>
      </c>
      <c r="X35" s="45" t="s">
        <v>81</v>
      </c>
      <c r="Y35" s="47">
        <v>5</v>
      </c>
      <c r="Z35" s="22" t="s">
        <v>53</v>
      </c>
      <c r="AA35" s="22">
        <v>7</v>
      </c>
      <c r="AB35" s="22" t="s">
        <v>81</v>
      </c>
      <c r="AC35" s="22" t="s">
        <v>81</v>
      </c>
      <c r="AD35" s="22" t="s">
        <v>81</v>
      </c>
      <c r="AE35" s="22" t="s">
        <v>81</v>
      </c>
      <c r="AF35" s="22" t="s">
        <v>81</v>
      </c>
      <c r="AG35" s="22" t="s">
        <v>81</v>
      </c>
      <c r="AH35" s="45" t="s">
        <v>81</v>
      </c>
      <c r="AI35">
        <f t="shared" si="0"/>
        <v>30</v>
      </c>
      <c r="AJ35">
        <f t="shared" si="1"/>
        <v>10</v>
      </c>
      <c r="AK35">
        <f t="shared" si="2"/>
        <v>3</v>
      </c>
      <c r="AL35">
        <f t="shared" si="3"/>
        <v>46.307692307692307</v>
      </c>
      <c r="AM35">
        <f t="shared" si="4"/>
        <v>330</v>
      </c>
    </row>
    <row r="36" spans="1:45" x14ac:dyDescent="0.25">
      <c r="A36" s="13" t="s">
        <v>88</v>
      </c>
      <c r="B36" s="12" t="s">
        <v>89</v>
      </c>
      <c r="C36" s="12" t="s">
        <v>28</v>
      </c>
      <c r="D36" s="12" t="s">
        <v>90</v>
      </c>
      <c r="E36" s="46">
        <v>15000</v>
      </c>
      <c r="F36" s="12">
        <v>6300</v>
      </c>
      <c r="G36" s="12">
        <v>1125</v>
      </c>
      <c r="H36" s="22">
        <v>1800</v>
      </c>
      <c r="I36" s="24" t="s">
        <v>93</v>
      </c>
      <c r="J36" s="22">
        <v>1141</v>
      </c>
      <c r="K36" s="22">
        <v>301</v>
      </c>
      <c r="L36" s="22">
        <v>613</v>
      </c>
      <c r="M36" s="22">
        <v>417</v>
      </c>
      <c r="N36" s="45">
        <v>423</v>
      </c>
      <c r="O36" s="47">
        <v>180</v>
      </c>
      <c r="P36" s="22">
        <v>140</v>
      </c>
      <c r="Q36" s="22">
        <v>120</v>
      </c>
      <c r="R36" s="22">
        <v>150</v>
      </c>
      <c r="S36" s="22">
        <v>263</v>
      </c>
      <c r="T36" s="22">
        <v>151</v>
      </c>
      <c r="U36" s="22">
        <v>146</v>
      </c>
      <c r="V36" s="22">
        <v>187</v>
      </c>
      <c r="W36" s="22">
        <v>151</v>
      </c>
      <c r="X36" s="45">
        <v>200</v>
      </c>
      <c r="Y36" s="47">
        <v>380</v>
      </c>
      <c r="Z36" s="22">
        <v>360</v>
      </c>
      <c r="AA36" s="22">
        <v>269</v>
      </c>
      <c r="AB36" s="22">
        <v>270</v>
      </c>
      <c r="AC36" s="22">
        <v>278</v>
      </c>
      <c r="AD36" s="22">
        <v>163</v>
      </c>
      <c r="AE36" s="22">
        <v>197</v>
      </c>
      <c r="AF36" s="22">
        <v>208</v>
      </c>
      <c r="AG36" s="22">
        <v>191</v>
      </c>
      <c r="AH36" s="45">
        <v>205</v>
      </c>
      <c r="AI36">
        <f t="shared" si="0"/>
        <v>30</v>
      </c>
      <c r="AJ36">
        <f t="shared" si="1"/>
        <v>26</v>
      </c>
      <c r="AK36">
        <f t="shared" si="2"/>
        <v>120</v>
      </c>
      <c r="AL36">
        <f t="shared" si="3"/>
        <v>1080.3103448275863</v>
      </c>
      <c r="AM36">
        <f t="shared" si="4"/>
        <v>15000</v>
      </c>
    </row>
    <row r="37" spans="1:45" x14ac:dyDescent="0.25">
      <c r="A37" s="13" t="s">
        <v>51</v>
      </c>
      <c r="B37" s="12" t="s">
        <v>52</v>
      </c>
      <c r="C37" s="12" t="s">
        <v>28</v>
      </c>
      <c r="D37" s="12" t="s">
        <v>53</v>
      </c>
      <c r="E37" s="46"/>
      <c r="F37" s="12"/>
      <c r="G37" s="12"/>
      <c r="H37" s="22">
        <v>6700</v>
      </c>
      <c r="I37" s="22">
        <v>14200</v>
      </c>
      <c r="J37" s="22">
        <v>24196</v>
      </c>
      <c r="K37" s="22">
        <v>20766</v>
      </c>
      <c r="L37" s="22">
        <v>4116</v>
      </c>
      <c r="M37" s="22">
        <v>14010</v>
      </c>
      <c r="N37" s="45">
        <v>16768</v>
      </c>
      <c r="O37" s="47"/>
      <c r="P37" s="22"/>
      <c r="Q37" s="22"/>
      <c r="R37" s="22">
        <v>10000</v>
      </c>
      <c r="S37" s="22">
        <v>6882</v>
      </c>
      <c r="T37" s="22">
        <v>6912</v>
      </c>
      <c r="U37" s="22">
        <v>5976</v>
      </c>
      <c r="V37" s="22">
        <v>2048</v>
      </c>
      <c r="W37" s="22">
        <v>716</v>
      </c>
      <c r="X37" s="45">
        <v>3382</v>
      </c>
      <c r="Y37" s="47"/>
      <c r="Z37" s="22"/>
      <c r="AA37" s="22"/>
      <c r="AB37" s="22">
        <v>12000</v>
      </c>
      <c r="AC37" s="22">
        <v>7552</v>
      </c>
      <c r="AD37" s="22">
        <v>11988</v>
      </c>
      <c r="AE37" s="22">
        <v>20630</v>
      </c>
      <c r="AF37" s="22">
        <v>2938</v>
      </c>
      <c r="AG37" s="22">
        <v>10828</v>
      </c>
      <c r="AH37" s="45">
        <v>6332</v>
      </c>
      <c r="AI37">
        <f t="shared" si="0"/>
        <v>21</v>
      </c>
      <c r="AJ37">
        <f>COUNT(H37:AH37)</f>
        <v>21</v>
      </c>
      <c r="AK37">
        <f t="shared" si="2"/>
        <v>716</v>
      </c>
      <c r="AL37">
        <f t="shared" si="3"/>
        <v>9949.5238095238092</v>
      </c>
      <c r="AM37">
        <f t="shared" si="4"/>
        <v>24196</v>
      </c>
    </row>
    <row r="38" spans="1:45" x14ac:dyDescent="0.25">
      <c r="A38" s="13" t="s">
        <v>91</v>
      </c>
      <c r="B38" s="12" t="s">
        <v>92</v>
      </c>
      <c r="C38" s="12" t="s">
        <v>28</v>
      </c>
      <c r="D38" s="12" t="s">
        <v>69</v>
      </c>
      <c r="E38" s="49" t="s">
        <v>93</v>
      </c>
      <c r="F38" s="20" t="s">
        <v>93</v>
      </c>
      <c r="G38" s="12" t="s">
        <v>69</v>
      </c>
      <c r="H38" s="22" t="s">
        <v>69</v>
      </c>
      <c r="I38" s="22" t="s">
        <v>69</v>
      </c>
      <c r="J38" s="22" t="s">
        <v>69</v>
      </c>
      <c r="K38" s="22" t="s">
        <v>69</v>
      </c>
      <c r="L38" s="22" t="s">
        <v>69</v>
      </c>
      <c r="M38" s="22" t="s">
        <v>69</v>
      </c>
      <c r="N38" s="45" t="s">
        <v>69</v>
      </c>
      <c r="O38" s="47" t="s">
        <v>69</v>
      </c>
      <c r="P38" s="22" t="s">
        <v>69</v>
      </c>
      <c r="Q38" s="22" t="s">
        <v>69</v>
      </c>
      <c r="R38" s="22" t="s">
        <v>69</v>
      </c>
      <c r="S38" s="22" t="s">
        <v>69</v>
      </c>
      <c r="T38" s="22" t="s">
        <v>69</v>
      </c>
      <c r="U38" s="22" t="s">
        <v>69</v>
      </c>
      <c r="V38" s="22" t="s">
        <v>69</v>
      </c>
      <c r="W38" s="22" t="s">
        <v>69</v>
      </c>
      <c r="X38" s="45" t="s">
        <v>69</v>
      </c>
      <c r="Y38" s="47" t="s">
        <v>69</v>
      </c>
      <c r="Z38" s="22" t="s">
        <v>69</v>
      </c>
      <c r="AA38" s="22" t="s">
        <v>69</v>
      </c>
      <c r="AB38" s="22" t="s">
        <v>69</v>
      </c>
      <c r="AC38" s="22" t="s">
        <v>69</v>
      </c>
      <c r="AD38" s="22" t="s">
        <v>69</v>
      </c>
      <c r="AE38" s="22" t="s">
        <v>69</v>
      </c>
      <c r="AF38" s="22" t="s">
        <v>69</v>
      </c>
      <c r="AG38" s="22" t="s">
        <v>69</v>
      </c>
      <c r="AH38" s="45" t="s">
        <v>69</v>
      </c>
      <c r="AI38">
        <f t="shared" si="0"/>
        <v>30</v>
      </c>
      <c r="AJ38">
        <f t="shared" si="1"/>
        <v>0</v>
      </c>
      <c r="AK38">
        <f t="shared" si="2"/>
        <v>0</v>
      </c>
    </row>
    <row r="39" spans="1:45" x14ac:dyDescent="0.25">
      <c r="A39" s="13" t="s">
        <v>94</v>
      </c>
      <c r="B39" s="12" t="s">
        <v>95</v>
      </c>
      <c r="C39" s="12" t="s">
        <v>28</v>
      </c>
      <c r="D39" s="12" t="s">
        <v>96</v>
      </c>
      <c r="E39" s="46">
        <v>70</v>
      </c>
      <c r="F39" s="12">
        <v>20</v>
      </c>
      <c r="G39" s="12">
        <v>60</v>
      </c>
      <c r="H39" s="22">
        <v>26</v>
      </c>
      <c r="I39" s="22">
        <v>15</v>
      </c>
      <c r="J39" s="22">
        <v>13</v>
      </c>
      <c r="K39" s="22">
        <v>27</v>
      </c>
      <c r="L39" s="22">
        <v>42</v>
      </c>
      <c r="M39" s="22">
        <v>22</v>
      </c>
      <c r="N39" s="45">
        <v>18</v>
      </c>
      <c r="O39" s="47" t="s">
        <v>96</v>
      </c>
      <c r="P39" s="22">
        <v>11</v>
      </c>
      <c r="Q39" s="22">
        <v>12</v>
      </c>
      <c r="R39" s="22">
        <v>14</v>
      </c>
      <c r="S39" s="22" t="s">
        <v>96</v>
      </c>
      <c r="T39" s="22">
        <v>22</v>
      </c>
      <c r="U39" s="22" t="s">
        <v>96</v>
      </c>
      <c r="V39" s="22">
        <v>12</v>
      </c>
      <c r="W39" s="22" t="s">
        <v>96</v>
      </c>
      <c r="X39" s="45">
        <v>9</v>
      </c>
      <c r="Y39" s="47" t="s">
        <v>96</v>
      </c>
      <c r="Z39" s="22">
        <v>12</v>
      </c>
      <c r="AA39" s="22" t="s">
        <v>96</v>
      </c>
      <c r="AB39" s="22">
        <v>27</v>
      </c>
      <c r="AC39" s="22">
        <v>10</v>
      </c>
      <c r="AD39" s="22" t="s">
        <v>96</v>
      </c>
      <c r="AE39" s="22">
        <v>12</v>
      </c>
      <c r="AF39" s="22" t="s">
        <v>96</v>
      </c>
      <c r="AG39" s="22">
        <v>9</v>
      </c>
      <c r="AH39" s="45" t="s">
        <v>96</v>
      </c>
      <c r="AI39">
        <f t="shared" si="0"/>
        <v>30</v>
      </c>
      <c r="AJ39">
        <f t="shared" si="1"/>
        <v>18</v>
      </c>
      <c r="AK39">
        <f t="shared" si="2"/>
        <v>9</v>
      </c>
      <c r="AL39">
        <f t="shared" si="3"/>
        <v>22.047619047619047</v>
      </c>
      <c r="AM39">
        <f t="shared" si="4"/>
        <v>70</v>
      </c>
    </row>
    <row r="40" spans="1:45" x14ac:dyDescent="0.25">
      <c r="A40" s="13" t="s">
        <v>97</v>
      </c>
      <c r="B40" s="12" t="s">
        <v>98</v>
      </c>
      <c r="C40" s="12" t="s">
        <v>28</v>
      </c>
      <c r="D40" s="12" t="s">
        <v>61</v>
      </c>
      <c r="E40" s="49" t="s">
        <v>93</v>
      </c>
      <c r="F40" s="20" t="s">
        <v>93</v>
      </c>
      <c r="G40" s="12">
        <v>0.4</v>
      </c>
      <c r="H40" s="22">
        <v>0.6</v>
      </c>
      <c r="I40" s="22">
        <v>0.5</v>
      </c>
      <c r="J40" s="22" t="s">
        <v>61</v>
      </c>
      <c r="K40" s="22">
        <v>0.4</v>
      </c>
      <c r="L40" s="22">
        <v>1.1000000000000001</v>
      </c>
      <c r="M40" s="24" t="s">
        <v>93</v>
      </c>
      <c r="N40" s="45" t="s">
        <v>61</v>
      </c>
      <c r="O40" s="47" t="s">
        <v>61</v>
      </c>
      <c r="P40" s="22" t="s">
        <v>61</v>
      </c>
      <c r="Q40" s="22" t="s">
        <v>61</v>
      </c>
      <c r="R40" s="22">
        <v>0.3</v>
      </c>
      <c r="S40" s="22" t="s">
        <v>61</v>
      </c>
      <c r="T40" s="22" t="s">
        <v>61</v>
      </c>
      <c r="U40" s="22" t="s">
        <v>61</v>
      </c>
      <c r="V40" s="22">
        <v>0.4</v>
      </c>
      <c r="W40" s="22" t="s">
        <v>61</v>
      </c>
      <c r="X40" s="45" t="s">
        <v>61</v>
      </c>
      <c r="Y40" s="47" t="s">
        <v>61</v>
      </c>
      <c r="Z40" s="22" t="s">
        <v>61</v>
      </c>
      <c r="AA40" s="22" t="s">
        <v>61</v>
      </c>
      <c r="AB40" s="22">
        <v>0.4</v>
      </c>
      <c r="AC40" s="22" t="s">
        <v>61</v>
      </c>
      <c r="AD40" s="22" t="s">
        <v>61</v>
      </c>
      <c r="AE40" s="22">
        <v>1.4</v>
      </c>
      <c r="AF40" s="22">
        <v>0.5</v>
      </c>
      <c r="AG40" s="22" t="s">
        <v>61</v>
      </c>
      <c r="AH40" s="45" t="s">
        <v>61</v>
      </c>
      <c r="AI40">
        <f t="shared" si="0"/>
        <v>30</v>
      </c>
      <c r="AJ40">
        <f t="shared" si="1"/>
        <v>9</v>
      </c>
      <c r="AK40">
        <f t="shared" si="2"/>
        <v>0.3</v>
      </c>
      <c r="AL40">
        <f t="shared" si="3"/>
        <v>0.6</v>
      </c>
      <c r="AM40">
        <f t="shared" si="4"/>
        <v>1.4</v>
      </c>
    </row>
    <row r="41" spans="1:45" x14ac:dyDescent="0.25">
      <c r="H41" s="22"/>
      <c r="I41" s="22"/>
      <c r="J41" s="22"/>
      <c r="K41" s="22"/>
      <c r="L41" s="22"/>
      <c r="M41" s="22"/>
      <c r="N41" s="45"/>
      <c r="O41" s="48"/>
      <c r="P41" s="23"/>
      <c r="Q41" s="23"/>
      <c r="R41" s="22"/>
      <c r="S41" s="22"/>
      <c r="T41" s="22"/>
      <c r="U41" s="22"/>
      <c r="V41" s="22"/>
      <c r="W41" s="22"/>
      <c r="X41" s="45"/>
      <c r="Y41" s="48"/>
      <c r="Z41" s="23"/>
      <c r="AA41" s="23"/>
      <c r="AB41" s="22"/>
      <c r="AC41" s="22"/>
      <c r="AD41" s="22"/>
      <c r="AE41" s="22"/>
      <c r="AF41" s="22"/>
      <c r="AG41" s="22"/>
      <c r="AH41" s="45"/>
      <c r="AJ41">
        <f t="shared" si="1"/>
        <v>0</v>
      </c>
      <c r="AK41">
        <f t="shared" si="2"/>
        <v>0</v>
      </c>
    </row>
    <row r="42" spans="1:45" x14ac:dyDescent="0.25">
      <c r="A42" s="21" t="s">
        <v>123</v>
      </c>
      <c r="AJ42">
        <f t="shared" si="1"/>
        <v>0</v>
      </c>
      <c r="AK42">
        <f t="shared" si="2"/>
        <v>0</v>
      </c>
    </row>
    <row r="43" spans="1:45" x14ac:dyDescent="0.25">
      <c r="A43" s="13" t="s">
        <v>124</v>
      </c>
      <c r="C43" s="12" t="s">
        <v>28</v>
      </c>
      <c r="D43" s="12" t="s">
        <v>153</v>
      </c>
      <c r="J43" s="12" t="s">
        <v>153</v>
      </c>
      <c r="T43" s="12" t="s">
        <v>153</v>
      </c>
      <c r="AD43" s="12" t="s">
        <v>153</v>
      </c>
      <c r="AI43">
        <f t="shared" si="0"/>
        <v>3</v>
      </c>
      <c r="AJ43">
        <f t="shared" si="1"/>
        <v>0</v>
      </c>
      <c r="AK43">
        <f t="shared" si="2"/>
        <v>0</v>
      </c>
      <c r="AN43">
        <v>2E-3</v>
      </c>
      <c r="AO43">
        <f t="shared" si="5"/>
        <v>0</v>
      </c>
      <c r="AP43" t="s">
        <v>190</v>
      </c>
      <c r="AS43">
        <v>2E-3</v>
      </c>
    </row>
    <row r="44" spans="1:45" x14ac:dyDescent="0.25">
      <c r="A44" s="13" t="s">
        <v>125</v>
      </c>
      <c r="C44" s="12" t="s">
        <v>28</v>
      </c>
      <c r="D44" s="12" t="s">
        <v>156</v>
      </c>
      <c r="J44" s="12" t="s">
        <v>156</v>
      </c>
      <c r="T44" s="12" t="s">
        <v>156</v>
      </c>
      <c r="AD44" s="12" t="s">
        <v>156</v>
      </c>
      <c r="AI44">
        <f t="shared" si="0"/>
        <v>3</v>
      </c>
      <c r="AJ44">
        <f t="shared" si="1"/>
        <v>0</v>
      </c>
      <c r="AK44">
        <f t="shared" si="2"/>
        <v>0</v>
      </c>
      <c r="AO44">
        <f t="shared" si="5"/>
        <v>0</v>
      </c>
    </row>
    <row r="45" spans="1:45" x14ac:dyDescent="0.25">
      <c r="A45" s="13" t="s">
        <v>126</v>
      </c>
      <c r="C45" s="12" t="s">
        <v>28</v>
      </c>
      <c r="D45" s="12" t="s">
        <v>156</v>
      </c>
      <c r="J45" s="12" t="s">
        <v>156</v>
      </c>
      <c r="T45" s="12" t="s">
        <v>156</v>
      </c>
      <c r="AD45" s="12" t="s">
        <v>156</v>
      </c>
      <c r="AI45">
        <f t="shared" si="0"/>
        <v>3</v>
      </c>
      <c r="AJ45">
        <f t="shared" si="1"/>
        <v>0</v>
      </c>
      <c r="AK45">
        <f t="shared" si="2"/>
        <v>0</v>
      </c>
      <c r="AO45">
        <f t="shared" si="5"/>
        <v>0</v>
      </c>
    </row>
    <row r="46" spans="1:45" x14ac:dyDescent="0.25">
      <c r="A46" s="13" t="s">
        <v>127</v>
      </c>
      <c r="C46" s="12" t="s">
        <v>28</v>
      </c>
      <c r="D46" s="12" t="s">
        <v>156</v>
      </c>
      <c r="J46" s="12" t="s">
        <v>156</v>
      </c>
      <c r="T46" s="12" t="s">
        <v>156</v>
      </c>
      <c r="AD46" s="12" t="s">
        <v>156</v>
      </c>
      <c r="AI46">
        <f t="shared" si="0"/>
        <v>3</v>
      </c>
      <c r="AJ46">
        <f t="shared" si="1"/>
        <v>0</v>
      </c>
      <c r="AK46">
        <f t="shared" si="2"/>
        <v>0</v>
      </c>
      <c r="AO46">
        <f t="shared" si="5"/>
        <v>0</v>
      </c>
    </row>
    <row r="47" spans="1:45" x14ac:dyDescent="0.25">
      <c r="A47" s="13" t="s">
        <v>128</v>
      </c>
      <c r="C47" s="12" t="s">
        <v>28</v>
      </c>
      <c r="D47" s="12" t="s">
        <v>156</v>
      </c>
      <c r="J47" s="12" t="s">
        <v>156</v>
      </c>
      <c r="T47" s="12" t="s">
        <v>156</v>
      </c>
      <c r="AD47" s="12" t="s">
        <v>156</v>
      </c>
      <c r="AI47">
        <f t="shared" si="0"/>
        <v>3</v>
      </c>
      <c r="AJ47">
        <f t="shared" si="1"/>
        <v>0</v>
      </c>
      <c r="AK47">
        <f t="shared" si="2"/>
        <v>0</v>
      </c>
      <c r="AO47">
        <f t="shared" si="5"/>
        <v>0</v>
      </c>
    </row>
    <row r="48" spans="1:45" x14ac:dyDescent="0.25">
      <c r="A48" s="13" t="s">
        <v>129</v>
      </c>
      <c r="C48" s="12" t="s">
        <v>28</v>
      </c>
      <c r="D48" s="12" t="s">
        <v>156</v>
      </c>
      <c r="J48" s="12" t="s">
        <v>156</v>
      </c>
      <c r="T48" s="12" t="s">
        <v>156</v>
      </c>
      <c r="AD48" s="12" t="s">
        <v>156</v>
      </c>
      <c r="AI48">
        <f t="shared" si="0"/>
        <v>3</v>
      </c>
      <c r="AJ48">
        <f t="shared" si="1"/>
        <v>0</v>
      </c>
      <c r="AK48">
        <f t="shared" si="2"/>
        <v>0</v>
      </c>
      <c r="AN48">
        <v>1E-4</v>
      </c>
      <c r="AO48">
        <f t="shared" si="5"/>
        <v>0</v>
      </c>
      <c r="AP48" t="s">
        <v>190</v>
      </c>
      <c r="AS48">
        <v>1E-4</v>
      </c>
    </row>
    <row r="49" spans="1:46" x14ac:dyDescent="0.25">
      <c r="A49" s="13" t="s">
        <v>130</v>
      </c>
      <c r="C49" s="12" t="s">
        <v>28</v>
      </c>
      <c r="D49" s="12" t="s">
        <v>156</v>
      </c>
      <c r="J49" s="12" t="s">
        <v>156</v>
      </c>
      <c r="T49" s="12" t="s">
        <v>156</v>
      </c>
      <c r="AD49" s="12" t="s">
        <v>156</v>
      </c>
      <c r="AI49">
        <f t="shared" si="0"/>
        <v>3</v>
      </c>
      <c r="AJ49">
        <f t="shared" si="1"/>
        <v>0</v>
      </c>
      <c r="AK49">
        <f t="shared" si="2"/>
        <v>0</v>
      </c>
      <c r="AO49">
        <f t="shared" si="5"/>
        <v>0</v>
      </c>
    </row>
    <row r="50" spans="1:46" x14ac:dyDescent="0.25">
      <c r="A50" s="13" t="s">
        <v>131</v>
      </c>
      <c r="C50" s="12" t="s">
        <v>28</v>
      </c>
      <c r="D50" s="12" t="s">
        <v>156</v>
      </c>
      <c r="J50" s="12" t="s">
        <v>156</v>
      </c>
      <c r="T50" s="12" t="s">
        <v>156</v>
      </c>
      <c r="AD50" s="12" t="s">
        <v>156</v>
      </c>
      <c r="AI50">
        <f t="shared" si="0"/>
        <v>3</v>
      </c>
      <c r="AJ50">
        <f t="shared" si="1"/>
        <v>0</v>
      </c>
      <c r="AK50">
        <f t="shared" si="2"/>
        <v>0</v>
      </c>
      <c r="AO50">
        <f t="shared" si="5"/>
        <v>0</v>
      </c>
    </row>
    <row r="51" spans="1:46" x14ac:dyDescent="0.25">
      <c r="A51" s="13" t="s">
        <v>132</v>
      </c>
      <c r="C51" s="12" t="s">
        <v>28</v>
      </c>
      <c r="D51" s="12" t="s">
        <v>156</v>
      </c>
      <c r="J51" s="12" t="s">
        <v>156</v>
      </c>
      <c r="T51" s="12" t="s">
        <v>156</v>
      </c>
      <c r="AD51" s="12" t="s">
        <v>156</v>
      </c>
      <c r="AI51">
        <f t="shared" si="0"/>
        <v>3</v>
      </c>
      <c r="AJ51">
        <f t="shared" si="1"/>
        <v>0</v>
      </c>
      <c r="AK51">
        <f t="shared" si="2"/>
        <v>0</v>
      </c>
      <c r="AO51">
        <f t="shared" si="5"/>
        <v>0</v>
      </c>
    </row>
    <row r="52" spans="1:46" x14ac:dyDescent="0.25">
      <c r="A52" s="13" t="s">
        <v>133</v>
      </c>
      <c r="C52" s="12" t="s">
        <v>28</v>
      </c>
      <c r="D52" s="12" t="s">
        <v>156</v>
      </c>
      <c r="J52" s="12" t="s">
        <v>156</v>
      </c>
      <c r="T52" s="12" t="s">
        <v>156</v>
      </c>
      <c r="AD52" s="12" t="s">
        <v>156</v>
      </c>
      <c r="AI52">
        <f t="shared" si="0"/>
        <v>3</v>
      </c>
      <c r="AJ52">
        <f t="shared" si="1"/>
        <v>0</v>
      </c>
      <c r="AK52">
        <f t="shared" si="2"/>
        <v>0</v>
      </c>
      <c r="AO52">
        <f t="shared" si="5"/>
        <v>0</v>
      </c>
    </row>
    <row r="53" spans="1:46" x14ac:dyDescent="0.25">
      <c r="A53" s="13" t="s">
        <v>134</v>
      </c>
      <c r="C53" s="12" t="s">
        <v>28</v>
      </c>
      <c r="D53" s="12" t="s">
        <v>154</v>
      </c>
      <c r="J53" s="12" t="s">
        <v>154</v>
      </c>
      <c r="T53" s="12" t="s">
        <v>154</v>
      </c>
      <c r="AD53" s="12" t="s">
        <v>154</v>
      </c>
      <c r="AI53">
        <f t="shared" si="0"/>
        <v>3</v>
      </c>
      <c r="AJ53">
        <f t="shared" si="1"/>
        <v>0</v>
      </c>
      <c r="AK53">
        <f t="shared" si="2"/>
        <v>0</v>
      </c>
      <c r="AO53">
        <f t="shared" si="5"/>
        <v>0</v>
      </c>
    </row>
    <row r="54" spans="1:46" x14ac:dyDescent="0.25">
      <c r="A54" s="13" t="s">
        <v>135</v>
      </c>
      <c r="C54" s="12" t="s">
        <v>28</v>
      </c>
      <c r="D54" s="12" t="s">
        <v>156</v>
      </c>
      <c r="J54" s="12" t="s">
        <v>156</v>
      </c>
      <c r="T54" s="12" t="s">
        <v>156</v>
      </c>
      <c r="AD54" s="12" t="s">
        <v>156</v>
      </c>
      <c r="AI54">
        <f t="shared" si="0"/>
        <v>3</v>
      </c>
      <c r="AJ54">
        <f t="shared" si="1"/>
        <v>0</v>
      </c>
      <c r="AK54">
        <f t="shared" si="2"/>
        <v>0</v>
      </c>
      <c r="AN54">
        <v>1.7000000000000001E-7</v>
      </c>
      <c r="AO54">
        <f t="shared" si="5"/>
        <v>0</v>
      </c>
      <c r="AP54" t="s">
        <v>190</v>
      </c>
      <c r="AS54">
        <v>1.7000000000000001E-7</v>
      </c>
    </row>
    <row r="55" spans="1:46" x14ac:dyDescent="0.25">
      <c r="A55" s="13" t="s">
        <v>136</v>
      </c>
      <c r="C55" s="12" t="s">
        <v>28</v>
      </c>
      <c r="D55" s="12" t="s">
        <v>156</v>
      </c>
      <c r="J55" s="12" t="s">
        <v>156</v>
      </c>
      <c r="T55" s="12" t="s">
        <v>156</v>
      </c>
      <c r="AD55" s="12" t="s">
        <v>156</v>
      </c>
      <c r="AI55">
        <f t="shared" si="0"/>
        <v>3</v>
      </c>
      <c r="AJ55">
        <f t="shared" si="1"/>
        <v>0</v>
      </c>
      <c r="AK55">
        <f t="shared" si="2"/>
        <v>0</v>
      </c>
      <c r="AO55">
        <f t="shared" si="5"/>
        <v>0</v>
      </c>
      <c r="AS55" s="80"/>
    </row>
    <row r="56" spans="1:46" x14ac:dyDescent="0.25">
      <c r="A56" s="13" t="s">
        <v>137</v>
      </c>
      <c r="C56" s="12" t="s">
        <v>28</v>
      </c>
      <c r="D56" s="12" t="s">
        <v>156</v>
      </c>
      <c r="J56" s="12" t="s">
        <v>156</v>
      </c>
      <c r="T56" s="12" t="s">
        <v>156</v>
      </c>
      <c r="AD56" s="12" t="s">
        <v>156</v>
      </c>
      <c r="AI56">
        <f t="shared" si="0"/>
        <v>3</v>
      </c>
      <c r="AJ56">
        <f t="shared" si="1"/>
        <v>0</v>
      </c>
      <c r="AK56">
        <f t="shared" si="2"/>
        <v>0</v>
      </c>
      <c r="AO56">
        <f t="shared" si="5"/>
        <v>0</v>
      </c>
      <c r="AS56" s="79"/>
    </row>
    <row r="57" spans="1:46" x14ac:dyDescent="0.25">
      <c r="A57" s="13" t="s">
        <v>138</v>
      </c>
      <c r="C57" s="12" t="s">
        <v>28</v>
      </c>
      <c r="D57" s="12" t="s">
        <v>156</v>
      </c>
      <c r="J57" s="12" t="s">
        <v>156</v>
      </c>
      <c r="T57" s="12" t="s">
        <v>156</v>
      </c>
      <c r="AD57" s="12" t="s">
        <v>156</v>
      </c>
      <c r="AI57">
        <f t="shared" si="0"/>
        <v>3</v>
      </c>
      <c r="AJ57">
        <f t="shared" si="1"/>
        <v>0</v>
      </c>
      <c r="AK57">
        <f t="shared" si="2"/>
        <v>0</v>
      </c>
      <c r="AN57">
        <v>8.2000000000000011E-6</v>
      </c>
      <c r="AO57">
        <f t="shared" si="5"/>
        <v>0</v>
      </c>
      <c r="AP57" t="s">
        <v>190</v>
      </c>
      <c r="AS57">
        <v>8.2000000000000011E-6</v>
      </c>
    </row>
    <row r="58" spans="1:46" x14ac:dyDescent="0.25">
      <c r="A58" s="13" t="s">
        <v>139</v>
      </c>
      <c r="C58" s="12" t="s">
        <v>28</v>
      </c>
      <c r="D58" s="12" t="s">
        <v>155</v>
      </c>
      <c r="J58" s="12" t="s">
        <v>155</v>
      </c>
      <c r="T58" s="12" t="s">
        <v>155</v>
      </c>
      <c r="AD58" s="12" t="s">
        <v>155</v>
      </c>
      <c r="AI58">
        <f t="shared" si="0"/>
        <v>3</v>
      </c>
      <c r="AJ58">
        <f t="shared" si="1"/>
        <v>0</v>
      </c>
      <c r="AK58">
        <f t="shared" si="2"/>
        <v>0</v>
      </c>
      <c r="AS58" s="79"/>
    </row>
    <row r="59" spans="1:46" x14ac:dyDescent="0.25">
      <c r="A59" s="13" t="s">
        <v>140</v>
      </c>
      <c r="C59" s="12" t="s">
        <v>28</v>
      </c>
      <c r="D59" s="12" t="s">
        <v>154</v>
      </c>
      <c r="J59" s="12" t="s">
        <v>154</v>
      </c>
      <c r="T59" s="12" t="s">
        <v>154</v>
      </c>
      <c r="AD59" s="12" t="s">
        <v>154</v>
      </c>
      <c r="AI59">
        <f t="shared" si="0"/>
        <v>3</v>
      </c>
      <c r="AJ59">
        <f t="shared" si="1"/>
        <v>0</v>
      </c>
      <c r="AK59">
        <f t="shared" si="2"/>
        <v>0</v>
      </c>
      <c r="AN59">
        <v>1.7E-5</v>
      </c>
      <c r="AO59">
        <f t="shared" si="5"/>
        <v>0</v>
      </c>
      <c r="AP59" t="s">
        <v>190</v>
      </c>
      <c r="AS59">
        <v>1.7E-5</v>
      </c>
    </row>
    <row r="60" spans="1:46" x14ac:dyDescent="0.25">
      <c r="A60" s="13" t="s">
        <v>141</v>
      </c>
      <c r="C60" s="12" t="s">
        <v>28</v>
      </c>
      <c r="D60" s="12" t="s">
        <v>154</v>
      </c>
      <c r="J60" s="12" t="s">
        <v>154</v>
      </c>
      <c r="T60" s="12" t="s">
        <v>154</v>
      </c>
      <c r="AD60" s="12" t="s">
        <v>154</v>
      </c>
      <c r="AI60">
        <f t="shared" si="0"/>
        <v>3</v>
      </c>
      <c r="AJ60">
        <f t="shared" si="1"/>
        <v>0</v>
      </c>
      <c r="AK60">
        <f t="shared" si="2"/>
        <v>0</v>
      </c>
      <c r="AN60">
        <v>1.7E-5</v>
      </c>
      <c r="AO60">
        <f t="shared" si="5"/>
        <v>0</v>
      </c>
      <c r="AP60" t="s">
        <v>190</v>
      </c>
      <c r="AS60">
        <v>1.7E-5</v>
      </c>
    </row>
    <row r="61" spans="1:46" x14ac:dyDescent="0.25">
      <c r="A61" s="13" t="s">
        <v>142</v>
      </c>
      <c r="D61" s="12"/>
      <c r="J61" s="12">
        <v>84</v>
      </c>
      <c r="T61" s="12">
        <v>84</v>
      </c>
      <c r="AD61" s="12">
        <v>80</v>
      </c>
    </row>
    <row r="62" spans="1:46" x14ac:dyDescent="0.25">
      <c r="A62" s="13"/>
      <c r="D62" s="12"/>
    </row>
    <row r="63" spans="1:46" x14ac:dyDescent="0.25">
      <c r="A63" s="13" t="s">
        <v>143</v>
      </c>
      <c r="C63" s="12" t="s">
        <v>28</v>
      </c>
      <c r="D63" s="12" t="s">
        <v>153</v>
      </c>
      <c r="J63" s="12" t="s">
        <v>153</v>
      </c>
      <c r="T63" s="12" t="s">
        <v>153</v>
      </c>
      <c r="AD63" s="12" t="s">
        <v>153</v>
      </c>
      <c r="AI63">
        <f t="shared" si="0"/>
        <v>3</v>
      </c>
      <c r="AJ63">
        <f t="shared" si="1"/>
        <v>0</v>
      </c>
      <c r="AK63">
        <f t="shared" si="2"/>
        <v>0</v>
      </c>
    </row>
    <row r="64" spans="1:46" x14ac:dyDescent="0.25">
      <c r="A64" s="13" t="s">
        <v>144</v>
      </c>
      <c r="C64" s="12" t="s">
        <v>28</v>
      </c>
      <c r="D64" s="12" t="s">
        <v>35</v>
      </c>
      <c r="J64" s="12" t="s">
        <v>35</v>
      </c>
      <c r="T64" s="12" t="s">
        <v>35</v>
      </c>
      <c r="AD64" s="12" t="s">
        <v>35</v>
      </c>
      <c r="AI64">
        <f t="shared" si="0"/>
        <v>3</v>
      </c>
      <c r="AJ64">
        <f t="shared" si="1"/>
        <v>0</v>
      </c>
      <c r="AK64">
        <f t="shared" si="2"/>
        <v>0</v>
      </c>
      <c r="AN64">
        <v>1E-3</v>
      </c>
      <c r="AO64">
        <f t="shared" si="5"/>
        <v>0</v>
      </c>
      <c r="AP64" t="s">
        <v>193</v>
      </c>
      <c r="AR64">
        <v>1E-3</v>
      </c>
      <c r="AS64">
        <v>0.01</v>
      </c>
      <c r="AT64">
        <v>1E-3</v>
      </c>
    </row>
    <row r="65" spans="1:46" x14ac:dyDescent="0.25">
      <c r="A65" s="13" t="s">
        <v>145</v>
      </c>
      <c r="C65" s="12" t="s">
        <v>28</v>
      </c>
      <c r="D65" s="12" t="s">
        <v>43</v>
      </c>
      <c r="J65" s="12" t="s">
        <v>43</v>
      </c>
      <c r="T65" s="12" t="s">
        <v>43</v>
      </c>
      <c r="AD65" s="12" t="s">
        <v>43</v>
      </c>
      <c r="AI65">
        <f t="shared" si="0"/>
        <v>3</v>
      </c>
      <c r="AJ65">
        <f t="shared" si="1"/>
        <v>0</v>
      </c>
      <c r="AK65">
        <f t="shared" si="2"/>
        <v>0</v>
      </c>
      <c r="AN65">
        <v>4.0000000000000001E-3</v>
      </c>
      <c r="AO65">
        <f t="shared" si="5"/>
        <v>0</v>
      </c>
      <c r="AP65" t="s">
        <v>193</v>
      </c>
      <c r="AR65">
        <v>0.7</v>
      </c>
      <c r="AS65">
        <v>7.3999999999999996E-2</v>
      </c>
      <c r="AT65">
        <v>4.0000000000000001E-3</v>
      </c>
    </row>
    <row r="66" spans="1:46" x14ac:dyDescent="0.25">
      <c r="A66" s="13" t="s">
        <v>146</v>
      </c>
      <c r="C66" s="12" t="s">
        <v>28</v>
      </c>
      <c r="D66" s="12" t="s">
        <v>45</v>
      </c>
      <c r="J66" s="12" t="s">
        <v>45</v>
      </c>
      <c r="T66" s="12" t="s">
        <v>45</v>
      </c>
      <c r="AD66" s="12" t="s">
        <v>45</v>
      </c>
      <c r="AI66">
        <f t="shared" si="0"/>
        <v>3</v>
      </c>
      <c r="AJ66">
        <f t="shared" si="1"/>
        <v>0</v>
      </c>
      <c r="AK66">
        <f t="shared" si="2"/>
        <v>0</v>
      </c>
      <c r="AN66">
        <v>0.2</v>
      </c>
      <c r="AO66">
        <f t="shared" si="5"/>
        <v>0</v>
      </c>
      <c r="AP66" t="s">
        <v>190</v>
      </c>
      <c r="AR66">
        <v>0.3</v>
      </c>
      <c r="AS66">
        <v>0.2</v>
      </c>
    </row>
    <row r="67" spans="1:46" x14ac:dyDescent="0.25">
      <c r="A67" s="13" t="s">
        <v>147</v>
      </c>
      <c r="C67" s="12" t="s">
        <v>28</v>
      </c>
      <c r="D67" s="12" t="s">
        <v>29</v>
      </c>
      <c r="J67" s="12" t="s">
        <v>29</v>
      </c>
      <c r="T67" s="12" t="s">
        <v>29</v>
      </c>
      <c r="AD67" s="12" t="s">
        <v>29</v>
      </c>
      <c r="AI67">
        <f t="shared" si="0"/>
        <v>3</v>
      </c>
      <c r="AJ67">
        <f t="shared" si="1"/>
        <v>0</v>
      </c>
      <c r="AK67">
        <f t="shared" si="2"/>
        <v>0</v>
      </c>
    </row>
    <row r="68" spans="1:46" x14ac:dyDescent="0.25">
      <c r="A68" s="13" t="s">
        <v>148</v>
      </c>
      <c r="C68" s="12" t="s">
        <v>28</v>
      </c>
      <c r="D68" s="12" t="s">
        <v>45</v>
      </c>
      <c r="J68" s="12" t="s">
        <v>45</v>
      </c>
      <c r="T68" s="12" t="s">
        <v>45</v>
      </c>
      <c r="AD68" s="12" t="s">
        <v>45</v>
      </c>
      <c r="AI68">
        <f t="shared" si="0"/>
        <v>3</v>
      </c>
      <c r="AJ68">
        <f t="shared" si="1"/>
        <v>0</v>
      </c>
      <c r="AK68">
        <f t="shared" si="2"/>
        <v>0</v>
      </c>
    </row>
    <row r="69" spans="1:46" x14ac:dyDescent="0.25">
      <c r="A69" s="13" t="s">
        <v>149</v>
      </c>
      <c r="C69" s="12" t="s">
        <v>28</v>
      </c>
      <c r="D69" s="12" t="s">
        <v>33</v>
      </c>
      <c r="J69" s="12" t="s">
        <v>33</v>
      </c>
      <c r="T69" s="12" t="s">
        <v>33</v>
      </c>
      <c r="AD69" s="12" t="s">
        <v>33</v>
      </c>
      <c r="AI69">
        <f t="shared" si="0"/>
        <v>3</v>
      </c>
      <c r="AJ69">
        <f t="shared" si="1"/>
        <v>0</v>
      </c>
      <c r="AK69">
        <f t="shared" si="2"/>
        <v>0</v>
      </c>
      <c r="AN69">
        <v>3.0000000000000001E-3</v>
      </c>
      <c r="AO69">
        <f t="shared" si="5"/>
        <v>0</v>
      </c>
      <c r="AP69" t="s">
        <v>193</v>
      </c>
      <c r="AR69">
        <v>0.5</v>
      </c>
      <c r="AS69">
        <v>0.03</v>
      </c>
      <c r="AT69">
        <v>3.0000000000000001E-3</v>
      </c>
    </row>
    <row r="70" spans="1:46" x14ac:dyDescent="0.25">
      <c r="A70" s="13" t="s">
        <v>150</v>
      </c>
      <c r="D70" s="12"/>
      <c r="J70" s="12">
        <v>90</v>
      </c>
      <c r="T70" s="12">
        <v>91</v>
      </c>
      <c r="AD70" s="12">
        <v>100</v>
      </c>
    </row>
    <row r="71" spans="1:46" x14ac:dyDescent="0.25">
      <c r="A71" s="13" t="s">
        <v>151</v>
      </c>
      <c r="D71" s="12"/>
      <c r="J71" s="12">
        <v>96</v>
      </c>
      <c r="T71" s="12">
        <v>99</v>
      </c>
      <c r="AD71" s="12">
        <v>107</v>
      </c>
    </row>
    <row r="72" spans="1:46" x14ac:dyDescent="0.25">
      <c r="A72" s="13"/>
      <c r="D72" s="12"/>
      <c r="AJ72">
        <f t="shared" si="1"/>
        <v>0</v>
      </c>
      <c r="AK72">
        <f t="shared" si="2"/>
        <v>0</v>
      </c>
    </row>
    <row r="73" spans="1:46" x14ac:dyDescent="0.25">
      <c r="A73" s="13" t="s">
        <v>152</v>
      </c>
      <c r="C73" s="12" t="s">
        <v>28</v>
      </c>
      <c r="D73" s="12" t="s">
        <v>85</v>
      </c>
      <c r="J73" s="12" t="s">
        <v>85</v>
      </c>
      <c r="T73" s="12" t="s">
        <v>85</v>
      </c>
      <c r="AD73" s="12" t="s">
        <v>85</v>
      </c>
      <c r="AI73">
        <f t="shared" si="0"/>
        <v>3</v>
      </c>
      <c r="AJ73">
        <f t="shared" si="1"/>
        <v>0</v>
      </c>
      <c r="AK73">
        <f t="shared" si="2"/>
        <v>0</v>
      </c>
      <c r="AN73">
        <v>7.7000000000000002E-3</v>
      </c>
      <c r="AP73" t="s">
        <v>190</v>
      </c>
      <c r="AS73">
        <v>7.7000000000000002E-3</v>
      </c>
    </row>
    <row r="74" spans="1:46" x14ac:dyDescent="0.25">
      <c r="A74" s="13"/>
      <c r="D74" s="12"/>
      <c r="AJ74">
        <f t="shared" si="1"/>
        <v>0</v>
      </c>
      <c r="AK74">
        <f t="shared" si="2"/>
        <v>0</v>
      </c>
    </row>
    <row r="75" spans="1:46" x14ac:dyDescent="0.25">
      <c r="A75" s="13" t="s">
        <v>157</v>
      </c>
      <c r="C75" s="12" t="s">
        <v>28</v>
      </c>
      <c r="D75" s="12" t="s">
        <v>85</v>
      </c>
      <c r="J75" s="12" t="s">
        <v>85</v>
      </c>
      <c r="T75" s="12" t="s">
        <v>85</v>
      </c>
      <c r="AD75" s="12" t="s">
        <v>85</v>
      </c>
      <c r="AI75">
        <f t="shared" ref="AI75:AI84" si="6">COUNTA(E75:AH75)</f>
        <v>3</v>
      </c>
      <c r="AJ75">
        <f t="shared" ref="AJ75:AJ84" si="7">COUNT(H75:AH75)</f>
        <v>0</v>
      </c>
      <c r="AK75">
        <f t="shared" ref="AK75:AK84" si="8">MIN(E75:AH75)</f>
        <v>0</v>
      </c>
    </row>
    <row r="76" spans="1:46" x14ac:dyDescent="0.25">
      <c r="A76" s="13"/>
      <c r="D76" s="12"/>
      <c r="AJ76">
        <f t="shared" si="7"/>
        <v>0</v>
      </c>
      <c r="AK76">
        <f t="shared" si="8"/>
        <v>0</v>
      </c>
    </row>
    <row r="77" spans="1:46" x14ac:dyDescent="0.25">
      <c r="A77" s="13" t="s">
        <v>158</v>
      </c>
      <c r="C77" s="12" t="s">
        <v>28</v>
      </c>
      <c r="D77" s="12" t="s">
        <v>153</v>
      </c>
      <c r="J77" s="12" t="s">
        <v>153</v>
      </c>
      <c r="T77" s="12" t="s">
        <v>153</v>
      </c>
      <c r="AD77" s="12" t="s">
        <v>153</v>
      </c>
      <c r="AI77">
        <f t="shared" si="6"/>
        <v>3</v>
      </c>
      <c r="AJ77">
        <f t="shared" si="7"/>
        <v>0</v>
      </c>
      <c r="AK77">
        <f t="shared" si="8"/>
        <v>0</v>
      </c>
    </row>
    <row r="78" spans="1:46" x14ac:dyDescent="0.25">
      <c r="A78" s="13" t="s">
        <v>159</v>
      </c>
      <c r="C78" s="12" t="s">
        <v>28</v>
      </c>
      <c r="D78" s="12" t="s">
        <v>153</v>
      </c>
      <c r="J78" s="12" t="s">
        <v>153</v>
      </c>
      <c r="T78" s="12" t="s">
        <v>153</v>
      </c>
      <c r="AD78" s="12" t="s">
        <v>153</v>
      </c>
      <c r="AI78">
        <f t="shared" si="6"/>
        <v>3</v>
      </c>
      <c r="AJ78">
        <f t="shared" si="7"/>
        <v>0</v>
      </c>
      <c r="AK78">
        <f t="shared" si="8"/>
        <v>0</v>
      </c>
    </row>
    <row r="79" spans="1:46" x14ac:dyDescent="0.25">
      <c r="A79" s="13" t="s">
        <v>160</v>
      </c>
      <c r="C79" s="12" t="s">
        <v>28</v>
      </c>
      <c r="D79" s="12" t="s">
        <v>153</v>
      </c>
      <c r="J79" s="12" t="s">
        <v>153</v>
      </c>
      <c r="T79" s="12" t="s">
        <v>153</v>
      </c>
      <c r="AD79" s="12" t="s">
        <v>153</v>
      </c>
      <c r="AI79">
        <f t="shared" si="6"/>
        <v>3</v>
      </c>
      <c r="AJ79">
        <f t="shared" si="7"/>
        <v>0</v>
      </c>
      <c r="AK79">
        <f t="shared" si="8"/>
        <v>0</v>
      </c>
    </row>
    <row r="80" spans="1:46" x14ac:dyDescent="0.25">
      <c r="A80" s="13" t="s">
        <v>161</v>
      </c>
      <c r="C80" s="12" t="s">
        <v>28</v>
      </c>
      <c r="D80" s="12" t="s">
        <v>153</v>
      </c>
      <c r="J80" s="12" t="s">
        <v>153</v>
      </c>
      <c r="T80" s="12" t="s">
        <v>153</v>
      </c>
      <c r="AD80" s="12" t="s">
        <v>153</v>
      </c>
      <c r="AI80">
        <f t="shared" si="6"/>
        <v>3</v>
      </c>
      <c r="AJ80">
        <f t="shared" si="7"/>
        <v>0</v>
      </c>
      <c r="AK80">
        <f t="shared" si="8"/>
        <v>0</v>
      </c>
    </row>
    <row r="81" spans="1:37" x14ac:dyDescent="0.25">
      <c r="A81" s="13" t="s">
        <v>162</v>
      </c>
      <c r="C81" s="12" t="s">
        <v>28</v>
      </c>
      <c r="D81" s="12" t="s">
        <v>153</v>
      </c>
      <c r="J81" s="12" t="s">
        <v>153</v>
      </c>
      <c r="T81" s="12" t="s">
        <v>153</v>
      </c>
      <c r="AD81" s="12" t="s">
        <v>153</v>
      </c>
      <c r="AI81">
        <f t="shared" si="6"/>
        <v>3</v>
      </c>
      <c r="AJ81">
        <f t="shared" si="7"/>
        <v>0</v>
      </c>
      <c r="AK81">
        <f t="shared" si="8"/>
        <v>0</v>
      </c>
    </row>
    <row r="82" spans="1:37" x14ac:dyDescent="0.25">
      <c r="A82" s="13" t="s">
        <v>163</v>
      </c>
      <c r="C82" s="12" t="s">
        <v>28</v>
      </c>
      <c r="D82" s="12" t="s">
        <v>153</v>
      </c>
      <c r="J82" s="12" t="s">
        <v>153</v>
      </c>
      <c r="T82" s="12" t="s">
        <v>153</v>
      </c>
      <c r="AD82" s="12" t="s">
        <v>153</v>
      </c>
      <c r="AI82">
        <f t="shared" si="6"/>
        <v>3</v>
      </c>
      <c r="AJ82">
        <f t="shared" si="7"/>
        <v>0</v>
      </c>
      <c r="AK82">
        <f t="shared" si="8"/>
        <v>0</v>
      </c>
    </row>
    <row r="83" spans="1:37" x14ac:dyDescent="0.25">
      <c r="A83" s="13" t="s">
        <v>164</v>
      </c>
      <c r="C83" s="12" t="s">
        <v>28</v>
      </c>
      <c r="D83" s="12" t="s">
        <v>153</v>
      </c>
      <c r="J83" s="12" t="s">
        <v>153</v>
      </c>
      <c r="T83" s="12" t="s">
        <v>153</v>
      </c>
      <c r="AD83" s="12" t="s">
        <v>153</v>
      </c>
      <c r="AI83">
        <f t="shared" si="6"/>
        <v>3</v>
      </c>
      <c r="AJ83">
        <f t="shared" si="7"/>
        <v>0</v>
      </c>
      <c r="AK83">
        <f t="shared" si="8"/>
        <v>0</v>
      </c>
    </row>
    <row r="84" spans="1:37" x14ac:dyDescent="0.25">
      <c r="A84" s="13" t="s">
        <v>165</v>
      </c>
      <c r="C84" s="12" t="s">
        <v>28</v>
      </c>
      <c r="D84" s="12" t="s">
        <v>170</v>
      </c>
      <c r="J84" s="12" t="s">
        <v>170</v>
      </c>
      <c r="T84" s="12" t="s">
        <v>170</v>
      </c>
      <c r="AD84" s="12" t="s">
        <v>170</v>
      </c>
      <c r="AI84">
        <f t="shared" si="6"/>
        <v>3</v>
      </c>
      <c r="AJ84">
        <f t="shared" si="7"/>
        <v>0</v>
      </c>
      <c r="AK84">
        <f t="shared" si="8"/>
        <v>0</v>
      </c>
    </row>
  </sheetData>
  <mergeCells count="8">
    <mergeCell ref="C7:D7"/>
    <mergeCell ref="C8:D8"/>
    <mergeCell ref="A1:D1"/>
    <mergeCell ref="C2:D2"/>
    <mergeCell ref="C3:D3"/>
    <mergeCell ref="C4:D4"/>
    <mergeCell ref="C5:D5"/>
    <mergeCell ref="C6:D6"/>
  </mergeCells>
  <conditionalFormatting sqref="F11:H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6EBB-DE63-4978-83E1-CE7A24C4D0BB}">
  <dimension ref="A1:AB84"/>
  <sheetViews>
    <sheetView workbookViewId="0">
      <pane xSplit="4" ySplit="9" topLeftCell="E10" activePane="bottomRight" state="frozen"/>
      <selection pane="topRight" activeCell="E1" sqref="E1"/>
      <selection pane="bottomLeft" activeCell="A12" sqref="A12"/>
      <selection pane="bottomRight" activeCell="V26" sqref="V26"/>
    </sheetView>
    <sheetView workbookViewId="1">
      <selection sqref="A1:D1"/>
    </sheetView>
  </sheetViews>
  <sheetFormatPr defaultRowHeight="15" x14ac:dyDescent="0.25"/>
  <cols>
    <col min="1" max="1" width="21.5703125" bestFit="1" customWidth="1"/>
    <col min="5" max="5" width="9.140625" style="46"/>
    <col min="6" max="13" width="9.140625" style="12"/>
    <col min="14" max="14" width="9.140625" style="44"/>
    <col min="15" max="15" width="8.7109375" customWidth="1"/>
    <col min="20" max="20" width="11" bestFit="1" customWidth="1"/>
    <col min="25" max="25" width="22" bestFit="1" customWidth="1"/>
  </cols>
  <sheetData>
    <row r="1" spans="1:27" ht="20.25" x14ac:dyDescent="0.3">
      <c r="A1" s="102" t="s">
        <v>16</v>
      </c>
      <c r="B1" s="102"/>
      <c r="C1" s="102"/>
      <c r="D1" s="102"/>
      <c r="E1" s="33" t="s">
        <v>0</v>
      </c>
      <c r="F1" s="34" t="s">
        <v>0</v>
      </c>
      <c r="G1" s="34" t="s">
        <v>0</v>
      </c>
      <c r="H1" s="34" t="s">
        <v>0</v>
      </c>
      <c r="I1" s="34" t="s">
        <v>0</v>
      </c>
      <c r="J1" s="34" t="s">
        <v>0</v>
      </c>
      <c r="K1" s="34" t="s">
        <v>0</v>
      </c>
      <c r="L1" s="34" t="s">
        <v>0</v>
      </c>
      <c r="M1" s="34" t="s">
        <v>0</v>
      </c>
      <c r="N1" s="35" t="s">
        <v>0</v>
      </c>
      <c r="O1" s="53" t="s">
        <v>195</v>
      </c>
    </row>
    <row r="2" spans="1:27" x14ac:dyDescent="0.25">
      <c r="A2" s="10"/>
      <c r="B2" s="2" t="s">
        <v>0</v>
      </c>
      <c r="C2" s="101" t="s">
        <v>14</v>
      </c>
      <c r="D2" s="101"/>
      <c r="E2" s="84" t="s">
        <v>23</v>
      </c>
      <c r="F2" s="14" t="s">
        <v>23</v>
      </c>
      <c r="G2" s="14" t="s">
        <v>23</v>
      </c>
      <c r="H2" s="9" t="s">
        <v>23</v>
      </c>
      <c r="I2" s="9" t="s">
        <v>23</v>
      </c>
      <c r="J2" s="9" t="s">
        <v>23</v>
      </c>
      <c r="K2" s="9" t="s">
        <v>23</v>
      </c>
      <c r="L2" s="9" t="s">
        <v>23</v>
      </c>
      <c r="M2" s="9" t="s">
        <v>23</v>
      </c>
      <c r="N2" s="85" t="s">
        <v>23</v>
      </c>
    </row>
    <row r="3" spans="1:27" x14ac:dyDescent="0.25">
      <c r="A3" s="11" t="s">
        <v>15</v>
      </c>
      <c r="B3" s="11" t="s">
        <v>19</v>
      </c>
      <c r="C3" s="101" t="s">
        <v>13</v>
      </c>
      <c r="D3" s="101"/>
      <c r="E3" s="84" t="s">
        <v>0</v>
      </c>
      <c r="F3" s="14" t="s">
        <v>0</v>
      </c>
      <c r="G3" s="14" t="s">
        <v>0</v>
      </c>
      <c r="H3" s="9" t="s">
        <v>0</v>
      </c>
      <c r="I3" s="9" t="s">
        <v>0</v>
      </c>
      <c r="J3" s="9" t="s">
        <v>0</v>
      </c>
      <c r="K3" s="9" t="s">
        <v>0</v>
      </c>
      <c r="L3" s="9" t="s">
        <v>0</v>
      </c>
      <c r="M3" s="9" t="s">
        <v>0</v>
      </c>
      <c r="N3" s="85" t="s">
        <v>0</v>
      </c>
    </row>
    <row r="4" spans="1:27" x14ac:dyDescent="0.25">
      <c r="A4" s="8" t="s">
        <v>17</v>
      </c>
      <c r="B4" s="18" t="s">
        <v>56</v>
      </c>
      <c r="C4" s="101" t="s">
        <v>12</v>
      </c>
      <c r="D4" s="101"/>
      <c r="E4" s="84" t="s">
        <v>24</v>
      </c>
      <c r="F4" s="14" t="s">
        <v>24</v>
      </c>
      <c r="G4" s="14" t="s">
        <v>24</v>
      </c>
      <c r="H4" s="9" t="s">
        <v>24</v>
      </c>
      <c r="I4" s="9" t="s">
        <v>24</v>
      </c>
      <c r="J4" s="9" t="s">
        <v>24</v>
      </c>
      <c r="K4" s="9" t="s">
        <v>24</v>
      </c>
      <c r="L4" s="9" t="s">
        <v>24</v>
      </c>
      <c r="M4" s="9" t="s">
        <v>24</v>
      </c>
      <c r="N4" s="85" t="s">
        <v>24</v>
      </c>
    </row>
    <row r="5" spans="1:27" ht="15.75" thickBot="1" x14ac:dyDescent="0.3">
      <c r="A5" s="8" t="s">
        <v>11</v>
      </c>
      <c r="B5" s="17" t="s">
        <v>20</v>
      </c>
      <c r="C5" s="101" t="s">
        <v>10</v>
      </c>
      <c r="D5" s="101"/>
      <c r="E5" s="86">
        <v>45315</v>
      </c>
      <c r="F5" s="19">
        <v>45329</v>
      </c>
      <c r="G5" s="19">
        <v>45357</v>
      </c>
      <c r="H5" s="16">
        <v>45400</v>
      </c>
      <c r="I5" s="16">
        <v>45434</v>
      </c>
      <c r="J5" s="16">
        <v>45469</v>
      </c>
      <c r="K5" s="16">
        <v>45504</v>
      </c>
      <c r="L5" s="16">
        <v>45525</v>
      </c>
      <c r="M5" s="16">
        <v>45552</v>
      </c>
      <c r="N5" s="87">
        <v>45587</v>
      </c>
      <c r="Z5" s="76"/>
    </row>
    <row r="6" spans="1:27" x14ac:dyDescent="0.25">
      <c r="A6" s="8" t="s">
        <v>9</v>
      </c>
      <c r="B6" s="17" t="s">
        <v>58</v>
      </c>
      <c r="C6" s="101" t="s">
        <v>8</v>
      </c>
      <c r="D6" s="101"/>
      <c r="E6" s="86">
        <v>45322</v>
      </c>
      <c r="F6" s="19">
        <v>45332</v>
      </c>
      <c r="G6" s="19">
        <v>45360</v>
      </c>
      <c r="H6" s="16">
        <v>45405</v>
      </c>
      <c r="I6" s="16">
        <v>45441</v>
      </c>
      <c r="J6" s="16">
        <v>45475</v>
      </c>
      <c r="K6" s="16">
        <v>45511</v>
      </c>
      <c r="L6" s="16">
        <v>45532</v>
      </c>
      <c r="M6" s="16">
        <v>45556</v>
      </c>
      <c r="N6" s="87">
        <v>45594</v>
      </c>
    </row>
    <row r="7" spans="1:27" x14ac:dyDescent="0.25">
      <c r="A7" s="8" t="s">
        <v>7</v>
      </c>
      <c r="B7" s="17" t="s">
        <v>21</v>
      </c>
      <c r="C7" s="101" t="s">
        <v>18</v>
      </c>
      <c r="D7" s="101"/>
      <c r="E7" s="84" t="s">
        <v>25</v>
      </c>
      <c r="F7" s="14" t="s">
        <v>25</v>
      </c>
      <c r="G7" s="14" t="s">
        <v>25</v>
      </c>
      <c r="H7" s="9" t="s">
        <v>113</v>
      </c>
      <c r="I7" s="9" t="s">
        <v>113</v>
      </c>
      <c r="J7" s="9" t="s">
        <v>122</v>
      </c>
      <c r="K7" s="9" t="s">
        <v>113</v>
      </c>
      <c r="L7" s="9" t="s">
        <v>113</v>
      </c>
      <c r="M7" s="9" t="s">
        <v>180</v>
      </c>
      <c r="N7" s="85" t="s">
        <v>113</v>
      </c>
    </row>
    <row r="8" spans="1:27" x14ac:dyDescent="0.25">
      <c r="A8" s="8" t="s">
        <v>6</v>
      </c>
      <c r="B8" s="17" t="s">
        <v>22</v>
      </c>
      <c r="C8" s="101" t="s">
        <v>5</v>
      </c>
      <c r="D8" s="101"/>
      <c r="E8" s="84">
        <v>1</v>
      </c>
      <c r="F8" s="14">
        <v>1</v>
      </c>
      <c r="G8" s="14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85">
        <v>1</v>
      </c>
    </row>
    <row r="9" spans="1:27" s="60" customFormat="1" ht="30.75" customHeight="1" x14ac:dyDescent="0.25">
      <c r="A9" s="54" t="s">
        <v>4</v>
      </c>
      <c r="B9" s="54" t="s">
        <v>3</v>
      </c>
      <c r="C9" s="54" t="s">
        <v>2</v>
      </c>
      <c r="D9" s="54" t="s">
        <v>1</v>
      </c>
      <c r="E9" s="39"/>
      <c r="F9" s="14"/>
      <c r="G9" s="14"/>
      <c r="H9" s="14"/>
      <c r="I9" s="14"/>
      <c r="J9" s="14"/>
      <c r="K9" s="14"/>
      <c r="L9" s="14"/>
      <c r="M9" s="14"/>
      <c r="N9" s="40"/>
      <c r="O9" s="59" t="s">
        <v>194</v>
      </c>
      <c r="P9" s="59" t="s">
        <v>196</v>
      </c>
      <c r="Q9" s="59" t="s">
        <v>117</v>
      </c>
      <c r="R9" s="59" t="s">
        <v>197</v>
      </c>
      <c r="S9" s="59" t="s">
        <v>118</v>
      </c>
      <c r="T9" s="59" t="s">
        <v>191</v>
      </c>
      <c r="U9" s="59" t="s">
        <v>198</v>
      </c>
      <c r="V9" s="59" t="s">
        <v>199</v>
      </c>
      <c r="W9" s="59"/>
      <c r="X9" s="59" t="s">
        <v>200</v>
      </c>
      <c r="Y9" s="59" t="s">
        <v>190</v>
      </c>
      <c r="Z9" s="59" t="s">
        <v>193</v>
      </c>
      <c r="AA9" s="59"/>
    </row>
    <row r="10" spans="1:27" s="51" customFormat="1" x14ac:dyDescent="0.25">
      <c r="A10" s="61" t="s">
        <v>26</v>
      </c>
      <c r="B10" s="62" t="s">
        <v>27</v>
      </c>
      <c r="C10" s="62" t="s">
        <v>28</v>
      </c>
      <c r="D10" s="62" t="s">
        <v>29</v>
      </c>
      <c r="E10" s="81" t="s">
        <v>29</v>
      </c>
      <c r="F10" s="62" t="s">
        <v>29</v>
      </c>
      <c r="G10" s="62" t="s">
        <v>29</v>
      </c>
      <c r="H10" s="62" t="s">
        <v>29</v>
      </c>
      <c r="I10" s="62" t="s">
        <v>29</v>
      </c>
      <c r="J10" s="62" t="s">
        <v>29</v>
      </c>
      <c r="K10" s="62">
        <v>3.0000000000000001E-3</v>
      </c>
      <c r="L10" s="62" t="s">
        <v>29</v>
      </c>
      <c r="M10" s="62" t="s">
        <v>29</v>
      </c>
      <c r="N10" s="82" t="s">
        <v>29</v>
      </c>
      <c r="O10" s="51">
        <f t="shared" ref="O10:O40" si="0">COUNTA(E10:N10)</f>
        <v>10</v>
      </c>
      <c r="P10" s="51">
        <f t="shared" ref="P10:P41" si="1">COUNT(E10:N10)</f>
        <v>1</v>
      </c>
      <c r="Q10" s="51">
        <f t="shared" ref="Q10:Q41" si="2">MIN(E10:N10)</f>
        <v>3.0000000000000001E-3</v>
      </c>
      <c r="T10">
        <v>5.0000000000000001E-3</v>
      </c>
      <c r="U10">
        <f>COUNTIF(E10:N10,"&gt;"&amp;T10)</f>
        <v>0</v>
      </c>
      <c r="V10" s="51" t="s">
        <v>200</v>
      </c>
      <c r="X10" s="51">
        <v>5.0000000000000001E-3</v>
      </c>
    </row>
    <row r="11" spans="1:27" x14ac:dyDescent="0.25">
      <c r="A11" s="68" t="s">
        <v>30</v>
      </c>
      <c r="B11" s="12" t="s">
        <v>27</v>
      </c>
      <c r="C11" s="12" t="s">
        <v>28</v>
      </c>
      <c r="D11" s="12" t="s">
        <v>31</v>
      </c>
      <c r="E11" s="46" t="s">
        <v>31</v>
      </c>
      <c r="F11" s="12" t="s">
        <v>31</v>
      </c>
      <c r="G11" s="12" t="s">
        <v>31</v>
      </c>
      <c r="H11" s="12" t="s">
        <v>31</v>
      </c>
      <c r="I11" s="12" t="s">
        <v>31</v>
      </c>
      <c r="J11" s="12" t="s">
        <v>31</v>
      </c>
      <c r="K11" s="12" t="s">
        <v>31</v>
      </c>
      <c r="L11" s="12" t="s">
        <v>31</v>
      </c>
      <c r="M11" s="12" t="s">
        <v>31</v>
      </c>
      <c r="N11" s="44" t="s">
        <v>31</v>
      </c>
      <c r="O11">
        <f t="shared" si="0"/>
        <v>10</v>
      </c>
      <c r="P11">
        <f t="shared" si="1"/>
        <v>0</v>
      </c>
      <c r="Q11">
        <f t="shared" si="2"/>
        <v>0</v>
      </c>
      <c r="T11">
        <v>0.01</v>
      </c>
      <c r="U11">
        <f>COUNTIF(E11:N11,"&gt;"&amp;T11)</f>
        <v>0</v>
      </c>
      <c r="V11" t="s">
        <v>200</v>
      </c>
      <c r="X11">
        <v>0.01</v>
      </c>
      <c r="Y11">
        <v>0.05</v>
      </c>
    </row>
    <row r="12" spans="1:27" x14ac:dyDescent="0.25">
      <c r="A12" s="68" t="s">
        <v>32</v>
      </c>
      <c r="B12" s="12" t="s">
        <v>27</v>
      </c>
      <c r="C12" s="12" t="s">
        <v>28</v>
      </c>
      <c r="D12" s="12" t="s">
        <v>33</v>
      </c>
      <c r="E12" s="46" t="s">
        <v>33</v>
      </c>
      <c r="F12" s="12" t="s">
        <v>33</v>
      </c>
      <c r="G12" s="12">
        <v>6.0000000000000001E-3</v>
      </c>
      <c r="H12" s="12" t="s">
        <v>33</v>
      </c>
      <c r="I12" s="12">
        <v>4.0000000000000001E-3</v>
      </c>
      <c r="J12" s="12">
        <v>4.0000000000000001E-3</v>
      </c>
      <c r="K12" s="12">
        <v>1.2999999999999999E-2</v>
      </c>
      <c r="L12" s="12">
        <v>5.0000000000000001E-3</v>
      </c>
      <c r="M12" s="12">
        <v>4.0000000000000001E-3</v>
      </c>
      <c r="N12" s="44">
        <v>6.0000000000000001E-3</v>
      </c>
      <c r="O12">
        <f t="shared" si="0"/>
        <v>10</v>
      </c>
      <c r="P12">
        <f t="shared" si="1"/>
        <v>7</v>
      </c>
      <c r="Q12">
        <f t="shared" si="2"/>
        <v>4.0000000000000001E-3</v>
      </c>
      <c r="R12">
        <f>AVERAGE(E12:N12)</f>
        <v>6.0000000000000001E-3</v>
      </c>
      <c r="S12">
        <f>MAX(E12:N12)</f>
        <v>1.2999999999999999E-2</v>
      </c>
      <c r="T12">
        <v>1.3</v>
      </c>
      <c r="U12">
        <f>COUNTIF(E12:N12,"&gt;"&amp;T12)</f>
        <v>0</v>
      </c>
      <c r="V12" t="s">
        <v>200</v>
      </c>
      <c r="X12">
        <v>1.3</v>
      </c>
    </row>
    <row r="13" spans="1:27" x14ac:dyDescent="0.25">
      <c r="A13" s="68" t="s">
        <v>34</v>
      </c>
      <c r="B13" s="12" t="s">
        <v>27</v>
      </c>
      <c r="C13" s="12" t="s">
        <v>28</v>
      </c>
      <c r="D13" s="12" t="s">
        <v>35</v>
      </c>
      <c r="E13" s="46" t="s">
        <v>35</v>
      </c>
      <c r="F13" s="12" t="s">
        <v>35</v>
      </c>
      <c r="G13" s="12" t="s">
        <v>35</v>
      </c>
      <c r="H13" s="12" t="s">
        <v>35</v>
      </c>
      <c r="I13" s="12" t="s">
        <v>35</v>
      </c>
      <c r="J13" s="12" t="s">
        <v>35</v>
      </c>
      <c r="K13" s="12" t="s">
        <v>35</v>
      </c>
      <c r="L13" s="12" t="s">
        <v>35</v>
      </c>
      <c r="M13" s="12" t="s">
        <v>35</v>
      </c>
      <c r="N13" s="44" t="s">
        <v>35</v>
      </c>
      <c r="O13">
        <f t="shared" si="0"/>
        <v>10</v>
      </c>
      <c r="P13">
        <f t="shared" si="1"/>
        <v>0</v>
      </c>
      <c r="Q13">
        <f t="shared" si="2"/>
        <v>0</v>
      </c>
      <c r="T13">
        <v>1E-4</v>
      </c>
      <c r="U13">
        <f>COUNTIF(E13:N13,"&gt;"&amp;T13)</f>
        <v>0</v>
      </c>
      <c r="V13" t="s">
        <v>193</v>
      </c>
      <c r="Z13">
        <v>1E-4</v>
      </c>
    </row>
    <row r="14" spans="1:27" x14ac:dyDescent="0.25">
      <c r="A14" s="68" t="s">
        <v>60</v>
      </c>
      <c r="B14" s="12" t="s">
        <v>27</v>
      </c>
      <c r="C14" s="12" t="s">
        <v>28</v>
      </c>
      <c r="D14" s="12" t="s">
        <v>61</v>
      </c>
      <c r="H14" s="12">
        <v>3.7</v>
      </c>
      <c r="I14" s="12">
        <v>4</v>
      </c>
      <c r="J14" s="12">
        <v>4.0999999999999996</v>
      </c>
      <c r="K14" s="12">
        <v>5.7</v>
      </c>
      <c r="L14" s="12">
        <v>3.7</v>
      </c>
      <c r="M14" s="12">
        <v>3.1</v>
      </c>
      <c r="N14" s="44">
        <v>4.3</v>
      </c>
      <c r="O14">
        <f t="shared" si="0"/>
        <v>7</v>
      </c>
      <c r="P14">
        <f t="shared" si="1"/>
        <v>7</v>
      </c>
      <c r="Q14">
        <f t="shared" si="2"/>
        <v>3.1</v>
      </c>
      <c r="R14">
        <f>AVERAGE(E14:N14)</f>
        <v>4.0857142857142863</v>
      </c>
      <c r="S14">
        <f>MAX(E14:N14)</f>
        <v>5.7</v>
      </c>
    </row>
    <row r="15" spans="1:27" x14ac:dyDescent="0.25">
      <c r="A15" s="68" t="s">
        <v>36</v>
      </c>
      <c r="B15" s="12" t="s">
        <v>27</v>
      </c>
      <c r="C15" s="12" t="s">
        <v>28</v>
      </c>
      <c r="D15" s="12" t="s">
        <v>37</v>
      </c>
      <c r="E15" s="46" t="s">
        <v>37</v>
      </c>
      <c r="F15" s="12" t="s">
        <v>37</v>
      </c>
      <c r="G15" s="12" t="s">
        <v>37</v>
      </c>
      <c r="H15" s="12" t="s">
        <v>37</v>
      </c>
      <c r="I15" s="12" t="s">
        <v>37</v>
      </c>
      <c r="J15" s="12" t="s">
        <v>37</v>
      </c>
      <c r="K15" s="12" t="s">
        <v>37</v>
      </c>
      <c r="L15" s="12" t="s">
        <v>37</v>
      </c>
      <c r="M15" s="12" t="s">
        <v>37</v>
      </c>
      <c r="N15" s="44" t="s">
        <v>37</v>
      </c>
      <c r="O15">
        <f t="shared" si="0"/>
        <v>10</v>
      </c>
      <c r="P15">
        <f t="shared" si="1"/>
        <v>0</v>
      </c>
      <c r="Q15">
        <f t="shared" si="2"/>
        <v>0</v>
      </c>
      <c r="T15">
        <v>4.7000000000000002E-3</v>
      </c>
      <c r="U15">
        <f>COUNTIF(E15:N15,"&gt;"&amp;T15)</f>
        <v>0</v>
      </c>
      <c r="V15" t="s">
        <v>190</v>
      </c>
      <c r="X15">
        <v>0.05</v>
      </c>
      <c r="Y15">
        <v>4.7000000000000002E-3</v>
      </c>
    </row>
    <row r="16" spans="1:27" x14ac:dyDescent="0.25">
      <c r="A16" s="68" t="s">
        <v>38</v>
      </c>
      <c r="B16" s="12" t="s">
        <v>27</v>
      </c>
      <c r="C16" s="12" t="s">
        <v>28</v>
      </c>
      <c r="D16" s="12" t="s">
        <v>39</v>
      </c>
      <c r="E16" s="46" t="s">
        <v>39</v>
      </c>
      <c r="F16" s="12" t="s">
        <v>39</v>
      </c>
      <c r="G16" s="12" t="s">
        <v>39</v>
      </c>
      <c r="H16" s="12" t="s">
        <v>39</v>
      </c>
      <c r="I16" s="12" t="s">
        <v>39</v>
      </c>
      <c r="J16" s="12" t="s">
        <v>39</v>
      </c>
      <c r="K16" s="12" t="s">
        <v>39</v>
      </c>
      <c r="L16" s="12" t="s">
        <v>39</v>
      </c>
      <c r="M16" s="12" t="s">
        <v>39</v>
      </c>
      <c r="N16" s="44" t="s">
        <v>39</v>
      </c>
      <c r="O16">
        <f t="shared" si="0"/>
        <v>10</v>
      </c>
      <c r="P16">
        <f t="shared" si="1"/>
        <v>0</v>
      </c>
      <c r="Q16">
        <f t="shared" si="2"/>
        <v>0</v>
      </c>
      <c r="T16">
        <v>1E-3</v>
      </c>
      <c r="U16">
        <f>COUNTIF(E16:N16,"&gt;"&amp;T16)</f>
        <v>0</v>
      </c>
      <c r="V16" t="s">
        <v>190</v>
      </c>
      <c r="X16">
        <v>3.7599999999999999E-3</v>
      </c>
      <c r="Y16">
        <v>1E-3</v>
      </c>
    </row>
    <row r="17" spans="1:28" x14ac:dyDescent="0.25">
      <c r="A17" s="68" t="s">
        <v>40</v>
      </c>
      <c r="B17" s="12" t="s">
        <v>27</v>
      </c>
      <c r="C17" s="12" t="s">
        <v>28</v>
      </c>
      <c r="D17" s="12" t="s">
        <v>41</v>
      </c>
      <c r="E17" s="46">
        <v>0.35</v>
      </c>
      <c r="F17" s="12">
        <v>0.33</v>
      </c>
      <c r="G17" s="12">
        <v>0.4</v>
      </c>
      <c r="H17" s="12">
        <v>0.42</v>
      </c>
      <c r="I17" s="12">
        <v>0.6</v>
      </c>
      <c r="J17" s="12">
        <v>0.53</v>
      </c>
      <c r="K17" s="12">
        <v>0.79</v>
      </c>
      <c r="L17" s="12">
        <v>0.08</v>
      </c>
      <c r="M17" s="12">
        <v>0.16</v>
      </c>
      <c r="N17" s="44">
        <v>0.89</v>
      </c>
      <c r="O17">
        <f t="shared" si="0"/>
        <v>10</v>
      </c>
      <c r="P17">
        <f t="shared" si="1"/>
        <v>10</v>
      </c>
      <c r="Q17">
        <f t="shared" si="2"/>
        <v>0.08</v>
      </c>
      <c r="R17">
        <f>AVERAGE(E17:N17)</f>
        <v>0.45499999999999996</v>
      </c>
      <c r="S17">
        <f>MAX(E17:N17)</f>
        <v>0.89</v>
      </c>
      <c r="T17">
        <v>0.2</v>
      </c>
      <c r="U17">
        <f>COUNTIF(E17:N17,"&gt;"&amp;T17)</f>
        <v>8</v>
      </c>
      <c r="V17" t="s">
        <v>200</v>
      </c>
      <c r="X17">
        <v>0.2</v>
      </c>
      <c r="Y17">
        <v>1</v>
      </c>
    </row>
    <row r="18" spans="1:28" x14ac:dyDescent="0.25">
      <c r="A18" s="68" t="s">
        <v>42</v>
      </c>
      <c r="B18" s="12" t="s">
        <v>27</v>
      </c>
      <c r="C18" s="12" t="s">
        <v>28</v>
      </c>
      <c r="D18" s="12" t="s">
        <v>43</v>
      </c>
      <c r="E18" s="46" t="s">
        <v>43</v>
      </c>
      <c r="F18" s="12" t="s">
        <v>43</v>
      </c>
      <c r="G18" s="12" t="s">
        <v>43</v>
      </c>
      <c r="H18" s="12" t="s">
        <v>43</v>
      </c>
      <c r="I18" s="12" t="s">
        <v>43</v>
      </c>
      <c r="J18" s="12" t="s">
        <v>43</v>
      </c>
      <c r="K18" s="12" t="s">
        <v>43</v>
      </c>
      <c r="L18" s="12" t="s">
        <v>43</v>
      </c>
      <c r="M18" s="12" t="s">
        <v>43</v>
      </c>
      <c r="N18" s="44" t="s">
        <v>43</v>
      </c>
      <c r="O18">
        <f t="shared" si="0"/>
        <v>10</v>
      </c>
      <c r="P18">
        <f t="shared" si="1"/>
        <v>0</v>
      </c>
      <c r="Q18">
        <f t="shared" si="2"/>
        <v>0</v>
      </c>
      <c r="T18">
        <v>1.1999999999999999E-3</v>
      </c>
      <c r="U18">
        <f>COUNTIF(E18:N18,"&gt;"&amp;T18)</f>
        <v>0</v>
      </c>
      <c r="V18" t="s">
        <v>190</v>
      </c>
      <c r="X18">
        <v>0.01</v>
      </c>
      <c r="Y18">
        <v>1.1999999999999999E-3</v>
      </c>
    </row>
    <row r="19" spans="1:28" x14ac:dyDescent="0.25">
      <c r="A19" s="68" t="s">
        <v>62</v>
      </c>
      <c r="B19" s="12" t="s">
        <v>27</v>
      </c>
      <c r="C19" s="12" t="s">
        <v>28</v>
      </c>
      <c r="D19" s="12" t="s">
        <v>63</v>
      </c>
      <c r="H19" s="12">
        <v>0.8</v>
      </c>
      <c r="I19" s="12">
        <v>0.9</v>
      </c>
      <c r="J19" s="12">
        <v>0.9</v>
      </c>
      <c r="K19" s="12">
        <v>1</v>
      </c>
      <c r="L19" s="12">
        <v>0.8</v>
      </c>
      <c r="M19" s="12">
        <v>0.7</v>
      </c>
      <c r="N19" s="44">
        <v>1</v>
      </c>
      <c r="O19">
        <f t="shared" si="0"/>
        <v>7</v>
      </c>
      <c r="P19">
        <f t="shared" si="1"/>
        <v>7</v>
      </c>
      <c r="Q19">
        <f t="shared" si="2"/>
        <v>0.7</v>
      </c>
      <c r="R19">
        <f>AVERAGE(E19:N19)</f>
        <v>0.87142857142857155</v>
      </c>
      <c r="S19">
        <f>MAX(E19:N19)</f>
        <v>1</v>
      </c>
    </row>
    <row r="20" spans="1:28" x14ac:dyDescent="0.25">
      <c r="A20" s="68" t="s">
        <v>44</v>
      </c>
      <c r="B20" s="12" t="s">
        <v>27</v>
      </c>
      <c r="C20" s="12" t="s">
        <v>28</v>
      </c>
      <c r="D20" s="12" t="s">
        <v>45</v>
      </c>
      <c r="E20" s="46" t="s">
        <v>45</v>
      </c>
      <c r="F20" s="12" t="s">
        <v>45</v>
      </c>
      <c r="G20" s="12" t="s">
        <v>45</v>
      </c>
      <c r="H20" s="12" t="s">
        <v>45</v>
      </c>
      <c r="I20" s="12" t="s">
        <v>45</v>
      </c>
      <c r="J20" s="12" t="s">
        <v>45</v>
      </c>
      <c r="K20" s="12" t="s">
        <v>45</v>
      </c>
      <c r="L20" s="12" t="s">
        <v>45</v>
      </c>
      <c r="M20" s="12" t="s">
        <v>45</v>
      </c>
      <c r="N20" s="44" t="s">
        <v>45</v>
      </c>
      <c r="O20">
        <f t="shared" si="0"/>
        <v>10</v>
      </c>
      <c r="P20">
        <f t="shared" si="1"/>
        <v>0</v>
      </c>
      <c r="Q20">
        <f t="shared" si="2"/>
        <v>0</v>
      </c>
      <c r="T20">
        <v>1.0000000000000001E-5</v>
      </c>
      <c r="U20">
        <f>COUNTIF(E20:N20,"&gt;"&amp;T20)</f>
        <v>0</v>
      </c>
      <c r="V20" t="s">
        <v>193</v>
      </c>
      <c r="Y20">
        <v>7.0000000000000007E-5</v>
      </c>
      <c r="Z20">
        <v>1.0000000000000001E-5</v>
      </c>
    </row>
    <row r="21" spans="1:28" x14ac:dyDescent="0.25">
      <c r="A21" s="68" t="s">
        <v>46</v>
      </c>
      <c r="B21" s="12" t="s">
        <v>27</v>
      </c>
      <c r="C21" s="12" t="s">
        <v>28</v>
      </c>
      <c r="D21" s="12" t="s">
        <v>29</v>
      </c>
      <c r="E21" s="46" t="s">
        <v>29</v>
      </c>
      <c r="F21" s="12" t="s">
        <v>29</v>
      </c>
      <c r="G21" s="12" t="s">
        <v>29</v>
      </c>
      <c r="H21" s="12" t="s">
        <v>29</v>
      </c>
      <c r="I21" s="12" t="s">
        <v>29</v>
      </c>
      <c r="J21" s="12" t="s">
        <v>29</v>
      </c>
      <c r="K21" s="12" t="s">
        <v>29</v>
      </c>
      <c r="L21" s="12" t="s">
        <v>29</v>
      </c>
      <c r="M21" s="12" t="s">
        <v>29</v>
      </c>
      <c r="N21" s="44" t="s">
        <v>29</v>
      </c>
      <c r="O21">
        <f t="shared" si="0"/>
        <v>10</v>
      </c>
      <c r="P21">
        <f t="shared" si="1"/>
        <v>0</v>
      </c>
      <c r="Q21">
        <f t="shared" si="2"/>
        <v>0</v>
      </c>
      <c r="T21">
        <v>7.0000000000000007E-2</v>
      </c>
      <c r="U21">
        <f>COUNTIF(E21:N21,"&gt;"&amp;T21)</f>
        <v>0</v>
      </c>
      <c r="V21" t="s">
        <v>200</v>
      </c>
      <c r="X21">
        <v>7.0000000000000007E-2</v>
      </c>
    </row>
    <row r="22" spans="1:28" x14ac:dyDescent="0.25">
      <c r="A22" s="68" t="s">
        <v>47</v>
      </c>
      <c r="B22" s="12" t="s">
        <v>27</v>
      </c>
      <c r="C22" s="12" t="s">
        <v>28</v>
      </c>
      <c r="D22" s="12" t="s">
        <v>29</v>
      </c>
      <c r="E22" s="46" t="s">
        <v>29</v>
      </c>
      <c r="F22" s="12" t="s">
        <v>29</v>
      </c>
      <c r="G22" s="12" t="s">
        <v>29</v>
      </c>
      <c r="H22" s="12" t="s">
        <v>29</v>
      </c>
      <c r="I22" s="12" t="s">
        <v>29</v>
      </c>
      <c r="J22" s="12" t="s">
        <v>29</v>
      </c>
      <c r="K22" s="12" t="s">
        <v>29</v>
      </c>
      <c r="L22" s="12" t="s">
        <v>29</v>
      </c>
      <c r="M22" s="12" t="s">
        <v>29</v>
      </c>
      <c r="N22" s="44" t="s">
        <v>29</v>
      </c>
      <c r="O22">
        <f t="shared" si="0"/>
        <v>10</v>
      </c>
      <c r="P22">
        <f t="shared" si="1"/>
        <v>0</v>
      </c>
      <c r="Q22">
        <f t="shared" si="2"/>
        <v>0</v>
      </c>
      <c r="T22">
        <v>4.0000000000000001E-3</v>
      </c>
      <c r="U22">
        <f>COUNTIF(E22:N22,"&gt;"&amp;T22)</f>
        <v>0</v>
      </c>
      <c r="V22" t="s">
        <v>200</v>
      </c>
      <c r="X22">
        <v>4.0000000000000001E-3</v>
      </c>
      <c r="Y22">
        <v>0.02</v>
      </c>
    </row>
    <row r="23" spans="1:28" x14ac:dyDescent="0.25">
      <c r="A23" s="68" t="s">
        <v>64</v>
      </c>
      <c r="B23" s="12" t="s">
        <v>27</v>
      </c>
      <c r="C23" s="12" t="s">
        <v>28</v>
      </c>
      <c r="D23" s="12" t="s">
        <v>63</v>
      </c>
      <c r="H23" s="12">
        <v>1.9</v>
      </c>
      <c r="I23" s="12">
        <v>1.9</v>
      </c>
      <c r="J23" s="12">
        <v>2.4</v>
      </c>
      <c r="K23" s="12">
        <v>1.9</v>
      </c>
      <c r="L23" s="12">
        <v>1.1000000000000001</v>
      </c>
      <c r="M23" s="12">
        <v>1.6</v>
      </c>
      <c r="N23" s="44">
        <v>1.7</v>
      </c>
      <c r="O23">
        <f t="shared" si="0"/>
        <v>7</v>
      </c>
      <c r="P23">
        <f t="shared" si="1"/>
        <v>7</v>
      </c>
      <c r="Q23">
        <f t="shared" si="2"/>
        <v>1.1000000000000001</v>
      </c>
      <c r="R23">
        <f>AVERAGE(E23:N23)</f>
        <v>1.7857142857142854</v>
      </c>
      <c r="S23">
        <f>MAX(E23:N23)</f>
        <v>2.4</v>
      </c>
    </row>
    <row r="24" spans="1:28" x14ac:dyDescent="0.25">
      <c r="A24" s="68" t="s">
        <v>48</v>
      </c>
      <c r="B24" s="12" t="s">
        <v>27</v>
      </c>
      <c r="C24" s="12" t="s">
        <v>28</v>
      </c>
      <c r="D24" s="12" t="s">
        <v>33</v>
      </c>
      <c r="E24" s="46" t="s">
        <v>33</v>
      </c>
      <c r="F24" s="12" t="s">
        <v>33</v>
      </c>
      <c r="G24" s="12" t="s">
        <v>33</v>
      </c>
      <c r="H24" s="12" t="s">
        <v>33</v>
      </c>
      <c r="I24" s="12" t="s">
        <v>33</v>
      </c>
      <c r="J24" s="12" t="s">
        <v>33</v>
      </c>
      <c r="K24" s="12" t="s">
        <v>33</v>
      </c>
      <c r="L24" s="12" t="s">
        <v>33</v>
      </c>
      <c r="M24" s="12" t="s">
        <v>33</v>
      </c>
      <c r="N24" s="44" t="s">
        <v>33</v>
      </c>
      <c r="O24">
        <f t="shared" si="0"/>
        <v>10</v>
      </c>
      <c r="P24">
        <f t="shared" si="1"/>
        <v>0</v>
      </c>
      <c r="Q24">
        <f t="shared" si="2"/>
        <v>0</v>
      </c>
      <c r="T24">
        <v>0.01</v>
      </c>
      <c r="U24">
        <f>COUNTIF(E24:N24,"&gt;"&amp;T24)</f>
        <v>0</v>
      </c>
      <c r="V24" t="s">
        <v>200</v>
      </c>
      <c r="X24">
        <v>0.01</v>
      </c>
    </row>
    <row r="25" spans="1:28" x14ac:dyDescent="0.25">
      <c r="A25" s="68" t="s">
        <v>49</v>
      </c>
      <c r="B25" s="12" t="s">
        <v>27</v>
      </c>
      <c r="C25" s="12" t="s">
        <v>28</v>
      </c>
      <c r="D25" s="12" t="s">
        <v>37</v>
      </c>
      <c r="E25" s="46" t="s">
        <v>37</v>
      </c>
      <c r="F25" s="12" t="s">
        <v>37</v>
      </c>
      <c r="G25" s="12" t="s">
        <v>37</v>
      </c>
      <c r="H25" s="12" t="s">
        <v>37</v>
      </c>
      <c r="I25" s="12" t="s">
        <v>37</v>
      </c>
      <c r="J25" s="12" t="s">
        <v>37</v>
      </c>
      <c r="K25" s="12" t="s">
        <v>37</v>
      </c>
      <c r="L25" s="12" t="s">
        <v>37</v>
      </c>
      <c r="M25" s="12" t="s">
        <v>37</v>
      </c>
      <c r="N25" s="44">
        <v>1.6000000000000001E-3</v>
      </c>
      <c r="O25">
        <f t="shared" si="0"/>
        <v>10</v>
      </c>
      <c r="P25">
        <f t="shared" si="1"/>
        <v>1</v>
      </c>
      <c r="Q25">
        <f t="shared" si="2"/>
        <v>1.6000000000000001E-3</v>
      </c>
      <c r="R25">
        <f>AVERAGE(E25:N25)</f>
        <v>1.6000000000000001E-3</v>
      </c>
      <c r="S25">
        <f>MAX(E25:N25)</f>
        <v>1.6000000000000001E-3</v>
      </c>
      <c r="T25">
        <v>0.02</v>
      </c>
      <c r="U25">
        <f>COUNTIF(E25:N25,"&gt;"&amp;T25)</f>
        <v>0</v>
      </c>
      <c r="V25" t="s">
        <v>190</v>
      </c>
      <c r="Y25">
        <v>0.02</v>
      </c>
    </row>
    <row r="26" spans="1:28" s="75" customFormat="1" x14ac:dyDescent="0.25">
      <c r="A26" s="69" t="s">
        <v>50</v>
      </c>
      <c r="B26" s="70" t="s">
        <v>27</v>
      </c>
      <c r="C26" s="70" t="s">
        <v>28</v>
      </c>
      <c r="D26" s="70" t="s">
        <v>33</v>
      </c>
      <c r="E26" s="71">
        <v>5.0000000000000001E-3</v>
      </c>
      <c r="F26" s="70">
        <v>5.0000000000000001E-3</v>
      </c>
      <c r="G26" s="70">
        <v>0.01</v>
      </c>
      <c r="H26" s="70">
        <v>4.0000000000000001E-3</v>
      </c>
      <c r="I26" s="70">
        <v>4.0000000000000001E-3</v>
      </c>
      <c r="J26" s="70">
        <v>6.0000000000000001E-3</v>
      </c>
      <c r="K26" s="70">
        <v>8.0000000000000002E-3</v>
      </c>
      <c r="L26" s="70">
        <v>8.0000000000000002E-3</v>
      </c>
      <c r="M26" s="70">
        <v>0.01</v>
      </c>
      <c r="N26" s="83">
        <v>1.7000000000000001E-2</v>
      </c>
      <c r="O26" s="75">
        <f t="shared" si="0"/>
        <v>10</v>
      </c>
      <c r="P26" s="75">
        <f t="shared" si="1"/>
        <v>10</v>
      </c>
      <c r="Q26" s="75">
        <f t="shared" si="2"/>
        <v>4.0000000000000001E-3</v>
      </c>
      <c r="R26" s="75">
        <f>AVERAGE(E26:N26)</f>
        <v>7.7000000000000011E-3</v>
      </c>
      <c r="S26" s="75">
        <f>MAX(E26:N26)</f>
        <v>1.7000000000000001E-2</v>
      </c>
      <c r="T26" s="75">
        <v>1.29E-2</v>
      </c>
      <c r="U26" s="75">
        <f>COUNTIF(E26:N26,"&gt;"&amp;T26)</f>
        <v>1</v>
      </c>
      <c r="V26" s="75" t="s">
        <v>190</v>
      </c>
      <c r="Y26" s="75">
        <v>1.29E-2</v>
      </c>
      <c r="AB26" s="75" t="s">
        <v>201</v>
      </c>
    </row>
    <row r="27" spans="1:28" x14ac:dyDescent="0.25">
      <c r="A27" s="13" t="s">
        <v>65</v>
      </c>
      <c r="B27" s="12" t="s">
        <v>66</v>
      </c>
      <c r="C27" s="12" t="s">
        <v>28</v>
      </c>
      <c r="D27" s="22" t="s">
        <v>67</v>
      </c>
      <c r="H27" s="12">
        <v>2</v>
      </c>
      <c r="I27" s="12">
        <v>1.5</v>
      </c>
      <c r="J27" s="12">
        <v>0.9</v>
      </c>
      <c r="K27" s="12" t="s">
        <v>67</v>
      </c>
      <c r="L27" s="12" t="s">
        <v>67</v>
      </c>
      <c r="M27" s="12" t="s">
        <v>67</v>
      </c>
      <c r="N27" s="44" t="s">
        <v>67</v>
      </c>
      <c r="O27">
        <f t="shared" si="0"/>
        <v>7</v>
      </c>
      <c r="P27">
        <f t="shared" si="1"/>
        <v>3</v>
      </c>
      <c r="Q27">
        <f t="shared" si="2"/>
        <v>0.9</v>
      </c>
      <c r="R27">
        <f>AVERAGE(E27:N27)</f>
        <v>1.4666666666666668</v>
      </c>
      <c r="S27">
        <f>MAX(E27:N27)</f>
        <v>2</v>
      </c>
      <c r="T27">
        <v>250</v>
      </c>
      <c r="U27">
        <f>COUNTIF(E27:N27,"&gt;"&amp;T27)</f>
        <v>0</v>
      </c>
      <c r="V27" t="s">
        <v>200</v>
      </c>
      <c r="X27">
        <v>250</v>
      </c>
    </row>
    <row r="28" spans="1:28" x14ac:dyDescent="0.25">
      <c r="A28" s="13" t="s">
        <v>68</v>
      </c>
      <c r="B28" s="12" t="s">
        <v>66</v>
      </c>
      <c r="C28" s="12" t="s">
        <v>28</v>
      </c>
      <c r="D28" s="22" t="s">
        <v>69</v>
      </c>
      <c r="H28" s="12">
        <v>6.4</v>
      </c>
      <c r="I28" s="12">
        <v>6.9</v>
      </c>
      <c r="J28" s="12">
        <v>8.1999999999999993</v>
      </c>
      <c r="K28" s="12">
        <v>10</v>
      </c>
      <c r="L28" s="12">
        <v>7.7</v>
      </c>
      <c r="M28" s="12">
        <v>8.3000000000000007</v>
      </c>
      <c r="N28" s="44">
        <v>7</v>
      </c>
      <c r="O28">
        <f t="shared" si="0"/>
        <v>7</v>
      </c>
      <c r="P28">
        <f t="shared" si="1"/>
        <v>7</v>
      </c>
      <c r="Q28">
        <f t="shared" si="2"/>
        <v>6.4</v>
      </c>
      <c r="R28">
        <f>AVERAGE(E28:N28)</f>
        <v>7.7857142857142856</v>
      </c>
      <c r="S28">
        <f>MAX(E28:N28)</f>
        <v>10</v>
      </c>
      <c r="T28">
        <v>250</v>
      </c>
      <c r="U28">
        <f>COUNTIF(E28:N28,"&gt;"&amp;T28)</f>
        <v>0</v>
      </c>
      <c r="V28" t="s">
        <v>200</v>
      </c>
      <c r="X28">
        <v>250</v>
      </c>
    </row>
    <row r="29" spans="1:28" x14ac:dyDescent="0.25">
      <c r="A29" s="13" t="s">
        <v>70</v>
      </c>
      <c r="B29" s="12" t="s">
        <v>66</v>
      </c>
      <c r="C29" s="12" t="s">
        <v>28</v>
      </c>
      <c r="D29" s="22" t="s">
        <v>61</v>
      </c>
      <c r="H29" s="12" t="s">
        <v>61</v>
      </c>
      <c r="I29" s="12" t="s">
        <v>61</v>
      </c>
      <c r="J29" s="12" t="s">
        <v>61</v>
      </c>
      <c r="K29" s="12" t="s">
        <v>61</v>
      </c>
      <c r="L29" s="12" t="s">
        <v>61</v>
      </c>
      <c r="M29" s="12" t="s">
        <v>61</v>
      </c>
      <c r="N29" s="44" t="s">
        <v>61</v>
      </c>
      <c r="O29">
        <f t="shared" si="0"/>
        <v>7</v>
      </c>
      <c r="P29">
        <f t="shared" si="1"/>
        <v>0</v>
      </c>
      <c r="Q29">
        <f t="shared" si="2"/>
        <v>0</v>
      </c>
    </row>
    <row r="30" spans="1:28" x14ac:dyDescent="0.25">
      <c r="A30" s="13" t="s">
        <v>71</v>
      </c>
      <c r="B30" s="12" t="s">
        <v>66</v>
      </c>
      <c r="C30" s="12" t="s">
        <v>28</v>
      </c>
      <c r="D30" s="22" t="s">
        <v>72</v>
      </c>
      <c r="H30" s="12">
        <v>0.04</v>
      </c>
      <c r="I30" s="12">
        <v>0.04</v>
      </c>
      <c r="J30" s="12">
        <v>7.0000000000000007E-2</v>
      </c>
      <c r="K30" s="12">
        <v>0.15</v>
      </c>
      <c r="L30" s="12">
        <v>0.09</v>
      </c>
      <c r="M30" s="12">
        <v>0.08</v>
      </c>
      <c r="N30" s="44">
        <v>0.04</v>
      </c>
      <c r="O30">
        <f t="shared" si="0"/>
        <v>7</v>
      </c>
      <c r="P30">
        <f t="shared" si="1"/>
        <v>7</v>
      </c>
      <c r="Q30">
        <f t="shared" si="2"/>
        <v>0.04</v>
      </c>
      <c r="R30">
        <f t="shared" ref="R30:R37" si="3">AVERAGE(E30:N30)</f>
        <v>7.2857142857142856E-2</v>
      </c>
      <c r="S30">
        <f t="shared" ref="S30:S37" si="4">MAX(E30:N30)</f>
        <v>0.15</v>
      </c>
      <c r="T30">
        <v>0.3</v>
      </c>
      <c r="U30">
        <f>COUNTIF(E30:N30,"&gt;"&amp;T30)</f>
        <v>0</v>
      </c>
      <c r="V30" t="s">
        <v>190</v>
      </c>
      <c r="Y30">
        <v>0.3</v>
      </c>
    </row>
    <row r="31" spans="1:28" x14ac:dyDescent="0.25">
      <c r="A31" s="13" t="s">
        <v>73</v>
      </c>
      <c r="B31" s="12" t="s">
        <v>74</v>
      </c>
      <c r="C31" s="12" t="s">
        <v>28</v>
      </c>
      <c r="D31" s="12" t="s">
        <v>75</v>
      </c>
      <c r="H31" s="12">
        <v>54</v>
      </c>
      <c r="I31" s="12">
        <v>28</v>
      </c>
      <c r="J31" s="12">
        <v>20</v>
      </c>
      <c r="K31" s="12">
        <v>46</v>
      </c>
      <c r="L31" s="12">
        <v>28</v>
      </c>
      <c r="M31" s="12">
        <v>42</v>
      </c>
      <c r="N31" s="44">
        <v>24</v>
      </c>
      <c r="O31">
        <f t="shared" si="0"/>
        <v>7</v>
      </c>
      <c r="P31">
        <f t="shared" si="1"/>
        <v>7</v>
      </c>
      <c r="Q31">
        <f t="shared" si="2"/>
        <v>20</v>
      </c>
      <c r="R31">
        <f t="shared" si="3"/>
        <v>34.571428571428569</v>
      </c>
      <c r="S31">
        <f t="shared" si="4"/>
        <v>54</v>
      </c>
    </row>
    <row r="32" spans="1:28" x14ac:dyDescent="0.25">
      <c r="A32" s="13" t="s">
        <v>76</v>
      </c>
      <c r="B32" s="12" t="s">
        <v>77</v>
      </c>
      <c r="C32" s="12" t="s">
        <v>28</v>
      </c>
      <c r="D32" s="12" t="s">
        <v>75</v>
      </c>
      <c r="H32" s="12">
        <v>8</v>
      </c>
      <c r="I32" s="12">
        <v>5</v>
      </c>
      <c r="J32" s="12">
        <v>1</v>
      </c>
      <c r="K32" s="12">
        <v>1</v>
      </c>
      <c r="L32" s="12" t="s">
        <v>75</v>
      </c>
      <c r="M32" s="12">
        <v>2</v>
      </c>
      <c r="N32" s="44">
        <v>7</v>
      </c>
      <c r="O32">
        <f t="shared" si="0"/>
        <v>7</v>
      </c>
      <c r="P32">
        <f t="shared" si="1"/>
        <v>6</v>
      </c>
      <c r="Q32">
        <f t="shared" si="2"/>
        <v>1</v>
      </c>
      <c r="R32">
        <f t="shared" si="3"/>
        <v>4</v>
      </c>
      <c r="S32">
        <f t="shared" si="4"/>
        <v>8</v>
      </c>
    </row>
    <row r="33" spans="1:25" x14ac:dyDescent="0.25">
      <c r="A33" s="13" t="s">
        <v>78</v>
      </c>
      <c r="B33" s="12" t="s">
        <v>79</v>
      </c>
      <c r="C33" s="12" t="s">
        <v>80</v>
      </c>
      <c r="D33" s="12" t="s">
        <v>81</v>
      </c>
      <c r="H33" s="12">
        <v>410</v>
      </c>
      <c r="I33" s="12">
        <v>69</v>
      </c>
      <c r="J33" s="12">
        <v>67</v>
      </c>
      <c r="K33" s="12">
        <v>84</v>
      </c>
      <c r="L33" s="12">
        <v>62</v>
      </c>
      <c r="M33" s="12">
        <v>118</v>
      </c>
      <c r="N33" s="44">
        <v>57</v>
      </c>
      <c r="O33">
        <f t="shared" si="0"/>
        <v>7</v>
      </c>
      <c r="P33">
        <f t="shared" si="1"/>
        <v>7</v>
      </c>
      <c r="Q33">
        <f t="shared" si="2"/>
        <v>57</v>
      </c>
      <c r="R33">
        <f t="shared" si="3"/>
        <v>123.85714285714286</v>
      </c>
      <c r="S33">
        <f t="shared" si="4"/>
        <v>410</v>
      </c>
    </row>
    <row r="34" spans="1:25" x14ac:dyDescent="0.25">
      <c r="A34" s="13" t="s">
        <v>82</v>
      </c>
      <c r="B34" s="12" t="s">
        <v>83</v>
      </c>
      <c r="C34" s="12" t="s">
        <v>84</v>
      </c>
      <c r="D34" s="12" t="s">
        <v>85</v>
      </c>
      <c r="H34" s="12">
        <v>6.1</v>
      </c>
      <c r="I34" s="12">
        <v>6.29</v>
      </c>
      <c r="J34" s="12">
        <v>6.22</v>
      </c>
      <c r="K34" s="12">
        <v>6.18</v>
      </c>
      <c r="L34" s="12">
        <v>6.27</v>
      </c>
      <c r="M34" s="12">
        <v>6.51</v>
      </c>
      <c r="N34" s="44">
        <v>6.12</v>
      </c>
      <c r="O34">
        <f t="shared" si="0"/>
        <v>7</v>
      </c>
      <c r="P34">
        <f t="shared" si="1"/>
        <v>7</v>
      </c>
      <c r="Q34">
        <f t="shared" si="2"/>
        <v>6.1</v>
      </c>
      <c r="R34">
        <f t="shared" si="3"/>
        <v>6.2414285714285711</v>
      </c>
      <c r="S34">
        <f t="shared" si="4"/>
        <v>6.51</v>
      </c>
    </row>
    <row r="35" spans="1:25" x14ac:dyDescent="0.25">
      <c r="A35" s="13" t="s">
        <v>86</v>
      </c>
      <c r="B35" s="12" t="s">
        <v>87</v>
      </c>
      <c r="C35" s="12" t="s">
        <v>28</v>
      </c>
      <c r="D35" s="12" t="s">
        <v>81</v>
      </c>
      <c r="H35" s="12">
        <v>26</v>
      </c>
      <c r="I35" s="12">
        <v>22</v>
      </c>
      <c r="J35" s="12">
        <v>31</v>
      </c>
      <c r="K35" s="12">
        <v>23</v>
      </c>
      <c r="L35" s="12">
        <v>19</v>
      </c>
      <c r="M35" s="12">
        <v>15</v>
      </c>
      <c r="N35" s="44">
        <v>26</v>
      </c>
      <c r="O35">
        <f t="shared" si="0"/>
        <v>7</v>
      </c>
      <c r="P35">
        <f t="shared" si="1"/>
        <v>7</v>
      </c>
      <c r="Q35">
        <f t="shared" si="2"/>
        <v>15</v>
      </c>
      <c r="R35">
        <f t="shared" si="3"/>
        <v>23.142857142857142</v>
      </c>
      <c r="S35">
        <f t="shared" si="4"/>
        <v>31</v>
      </c>
    </row>
    <row r="36" spans="1:25" x14ac:dyDescent="0.25">
      <c r="A36" s="13" t="s">
        <v>88</v>
      </c>
      <c r="B36" s="12" t="s">
        <v>89</v>
      </c>
      <c r="C36" s="12" t="s">
        <v>28</v>
      </c>
      <c r="D36" s="12" t="s">
        <v>90</v>
      </c>
      <c r="H36" s="12">
        <v>83</v>
      </c>
      <c r="I36" s="12">
        <v>80</v>
      </c>
      <c r="J36" s="12">
        <v>74</v>
      </c>
      <c r="K36" s="12">
        <v>143</v>
      </c>
      <c r="L36" s="12">
        <v>102</v>
      </c>
      <c r="M36" s="12">
        <v>54</v>
      </c>
      <c r="N36" s="44">
        <v>76</v>
      </c>
      <c r="O36">
        <f t="shared" si="0"/>
        <v>7</v>
      </c>
      <c r="P36">
        <f t="shared" si="1"/>
        <v>7</v>
      </c>
      <c r="Q36">
        <f t="shared" si="2"/>
        <v>54</v>
      </c>
      <c r="R36">
        <f t="shared" si="3"/>
        <v>87.428571428571431</v>
      </c>
      <c r="S36">
        <f t="shared" si="4"/>
        <v>143</v>
      </c>
    </row>
    <row r="37" spans="1:25" x14ac:dyDescent="0.25">
      <c r="A37" s="13" t="s">
        <v>51</v>
      </c>
      <c r="B37" s="12" t="s">
        <v>52</v>
      </c>
      <c r="C37" s="12" t="s">
        <v>28</v>
      </c>
      <c r="D37" s="12" t="s">
        <v>53</v>
      </c>
      <c r="E37" s="46">
        <v>10</v>
      </c>
      <c r="F37" s="12">
        <v>16</v>
      </c>
      <c r="G37" s="12">
        <v>102</v>
      </c>
      <c r="H37" s="12">
        <v>26</v>
      </c>
      <c r="I37" s="12">
        <v>13</v>
      </c>
      <c r="J37" s="12">
        <v>95</v>
      </c>
      <c r="K37" s="12">
        <v>616</v>
      </c>
      <c r="L37" s="12">
        <v>372</v>
      </c>
      <c r="M37" s="12">
        <v>238</v>
      </c>
      <c r="N37" s="44">
        <v>23</v>
      </c>
      <c r="O37">
        <f t="shared" si="0"/>
        <v>10</v>
      </c>
      <c r="P37">
        <f t="shared" si="1"/>
        <v>10</v>
      </c>
      <c r="Q37">
        <f t="shared" si="2"/>
        <v>10</v>
      </c>
      <c r="R37">
        <f t="shared" si="3"/>
        <v>151.1</v>
      </c>
      <c r="S37">
        <f t="shared" si="4"/>
        <v>616</v>
      </c>
    </row>
    <row r="38" spans="1:25" x14ac:dyDescent="0.25">
      <c r="A38" s="13" t="s">
        <v>91</v>
      </c>
      <c r="B38" s="12" t="s">
        <v>92</v>
      </c>
      <c r="C38" s="12" t="s">
        <v>28</v>
      </c>
      <c r="D38" s="12" t="s">
        <v>69</v>
      </c>
      <c r="H38" s="12" t="s">
        <v>69</v>
      </c>
      <c r="I38" s="12" t="s">
        <v>69</v>
      </c>
      <c r="J38" s="12" t="s">
        <v>69</v>
      </c>
      <c r="K38" s="12" t="s">
        <v>69</v>
      </c>
      <c r="L38" s="12" t="s">
        <v>69</v>
      </c>
      <c r="M38" s="12" t="s">
        <v>69</v>
      </c>
      <c r="N38" s="44" t="s">
        <v>69</v>
      </c>
      <c r="O38">
        <f t="shared" si="0"/>
        <v>7</v>
      </c>
      <c r="P38">
        <f t="shared" si="1"/>
        <v>0</v>
      </c>
      <c r="Q38">
        <f t="shared" si="2"/>
        <v>0</v>
      </c>
    </row>
    <row r="39" spans="1:25" x14ac:dyDescent="0.25">
      <c r="A39" s="13" t="s">
        <v>94</v>
      </c>
      <c r="B39" s="12" t="s">
        <v>95</v>
      </c>
      <c r="C39" s="12" t="s">
        <v>28</v>
      </c>
      <c r="D39" s="12" t="s">
        <v>96</v>
      </c>
      <c r="H39" s="12">
        <v>75</v>
      </c>
      <c r="I39" s="12">
        <v>67</v>
      </c>
      <c r="J39" s="12">
        <v>87</v>
      </c>
      <c r="K39" s="12">
        <v>148</v>
      </c>
      <c r="L39" s="12">
        <v>88</v>
      </c>
      <c r="M39" s="12" t="s">
        <v>96</v>
      </c>
      <c r="N39" s="44">
        <v>75</v>
      </c>
      <c r="O39">
        <f t="shared" si="0"/>
        <v>7</v>
      </c>
      <c r="P39">
        <f t="shared" si="1"/>
        <v>6</v>
      </c>
      <c r="Q39">
        <f t="shared" si="2"/>
        <v>67</v>
      </c>
      <c r="R39">
        <f>AVERAGE(E39:N39)</f>
        <v>90</v>
      </c>
      <c r="S39">
        <f>MAX(E39:N39)</f>
        <v>148</v>
      </c>
    </row>
    <row r="40" spans="1:25" x14ac:dyDescent="0.25">
      <c r="A40" s="13" t="s">
        <v>97</v>
      </c>
      <c r="B40" s="12" t="s">
        <v>98</v>
      </c>
      <c r="C40" s="12" t="s">
        <v>28</v>
      </c>
      <c r="D40" s="12" t="s">
        <v>61</v>
      </c>
      <c r="H40" s="12" t="s">
        <v>61</v>
      </c>
      <c r="I40" s="12" t="s">
        <v>61</v>
      </c>
      <c r="J40" s="12" t="s">
        <v>61</v>
      </c>
      <c r="K40" s="12" t="s">
        <v>61</v>
      </c>
      <c r="L40" s="12" t="s">
        <v>61</v>
      </c>
      <c r="M40" s="12">
        <v>0.2</v>
      </c>
      <c r="N40" s="44" t="s">
        <v>61</v>
      </c>
      <c r="O40">
        <f t="shared" si="0"/>
        <v>7</v>
      </c>
      <c r="P40">
        <f t="shared" si="1"/>
        <v>1</v>
      </c>
      <c r="Q40">
        <f t="shared" si="2"/>
        <v>0.2</v>
      </c>
      <c r="R40">
        <f>AVERAGE(E40:N40)</f>
        <v>0.2</v>
      </c>
      <c r="S40">
        <f>MAX(E40:N40)</f>
        <v>0.2</v>
      </c>
    </row>
    <row r="41" spans="1:25" x14ac:dyDescent="0.25">
      <c r="P41">
        <f t="shared" si="1"/>
        <v>0</v>
      </c>
      <c r="Q41">
        <f t="shared" si="2"/>
        <v>0</v>
      </c>
    </row>
    <row r="42" spans="1:25" x14ac:dyDescent="0.25">
      <c r="A42" s="21" t="s">
        <v>123</v>
      </c>
      <c r="P42">
        <f t="shared" ref="P42:P60" si="5">COUNT(E42:N42)</f>
        <v>0</v>
      </c>
      <c r="Q42">
        <f t="shared" ref="Q42:Q60" si="6">MIN(E42:N42)</f>
        <v>0</v>
      </c>
    </row>
    <row r="43" spans="1:25" x14ac:dyDescent="0.25">
      <c r="A43" s="13" t="s">
        <v>124</v>
      </c>
      <c r="C43" s="12" t="s">
        <v>28</v>
      </c>
      <c r="D43" s="12" t="s">
        <v>153</v>
      </c>
      <c r="J43" s="12" t="s">
        <v>153</v>
      </c>
      <c r="O43">
        <f t="shared" ref="O43:O60" si="7">COUNTA(E43:N43)</f>
        <v>1</v>
      </c>
      <c r="P43">
        <f t="shared" si="5"/>
        <v>0</v>
      </c>
      <c r="Q43">
        <f t="shared" si="6"/>
        <v>0</v>
      </c>
      <c r="T43">
        <v>2E-3</v>
      </c>
      <c r="U43">
        <f t="shared" ref="U43:U57" si="8">COUNTIF(E43:N43,"&gt;"&amp;T43)</f>
        <v>0</v>
      </c>
      <c r="V43" t="s">
        <v>190</v>
      </c>
      <c r="Y43">
        <v>2E-3</v>
      </c>
    </row>
    <row r="44" spans="1:25" x14ac:dyDescent="0.25">
      <c r="A44" s="13" t="s">
        <v>125</v>
      </c>
      <c r="C44" s="12" t="s">
        <v>28</v>
      </c>
      <c r="D44" s="12" t="s">
        <v>156</v>
      </c>
      <c r="J44" s="12" t="s">
        <v>156</v>
      </c>
      <c r="O44">
        <f t="shared" si="7"/>
        <v>1</v>
      </c>
      <c r="P44">
        <f t="shared" si="5"/>
        <v>0</v>
      </c>
      <c r="Q44">
        <f t="shared" si="6"/>
        <v>0</v>
      </c>
      <c r="U44">
        <f t="shared" si="8"/>
        <v>0</v>
      </c>
    </row>
    <row r="45" spans="1:25" x14ac:dyDescent="0.25">
      <c r="A45" s="13" t="s">
        <v>126</v>
      </c>
      <c r="C45" s="12" t="s">
        <v>28</v>
      </c>
      <c r="D45" s="12" t="s">
        <v>156</v>
      </c>
      <c r="J45" s="12" t="s">
        <v>156</v>
      </c>
      <c r="O45">
        <f t="shared" si="7"/>
        <v>1</v>
      </c>
      <c r="P45">
        <f t="shared" si="5"/>
        <v>0</v>
      </c>
      <c r="Q45">
        <f t="shared" si="6"/>
        <v>0</v>
      </c>
      <c r="U45">
        <f t="shared" si="8"/>
        <v>0</v>
      </c>
    </row>
    <row r="46" spans="1:25" x14ac:dyDescent="0.25">
      <c r="A46" s="13" t="s">
        <v>127</v>
      </c>
      <c r="C46" s="12" t="s">
        <v>28</v>
      </c>
      <c r="D46" s="12" t="s">
        <v>156</v>
      </c>
      <c r="J46" s="12" t="s">
        <v>156</v>
      </c>
      <c r="O46">
        <f t="shared" si="7"/>
        <v>1</v>
      </c>
      <c r="P46">
        <f t="shared" si="5"/>
        <v>0</v>
      </c>
      <c r="Q46">
        <f t="shared" si="6"/>
        <v>0</v>
      </c>
      <c r="U46">
        <f t="shared" si="8"/>
        <v>0</v>
      </c>
    </row>
    <row r="47" spans="1:25" x14ac:dyDescent="0.25">
      <c r="A47" s="13" t="s">
        <v>128</v>
      </c>
      <c r="C47" s="12" t="s">
        <v>28</v>
      </c>
      <c r="D47" s="12" t="s">
        <v>156</v>
      </c>
      <c r="J47" s="12">
        <v>1.2999999999999999E-5</v>
      </c>
      <c r="O47">
        <f t="shared" si="7"/>
        <v>1</v>
      </c>
      <c r="P47">
        <f t="shared" si="5"/>
        <v>1</v>
      </c>
      <c r="Q47">
        <f t="shared" si="6"/>
        <v>1.2999999999999999E-5</v>
      </c>
      <c r="U47">
        <f t="shared" si="8"/>
        <v>0</v>
      </c>
    </row>
    <row r="48" spans="1:25" x14ac:dyDescent="0.25">
      <c r="A48" s="13" t="s">
        <v>129</v>
      </c>
      <c r="C48" s="12" t="s">
        <v>28</v>
      </c>
      <c r="D48" s="12" t="s">
        <v>156</v>
      </c>
      <c r="J48" s="12" t="s">
        <v>156</v>
      </c>
      <c r="O48">
        <f t="shared" si="7"/>
        <v>1</v>
      </c>
      <c r="P48">
        <f t="shared" si="5"/>
        <v>0</v>
      </c>
      <c r="Q48">
        <f t="shared" si="6"/>
        <v>0</v>
      </c>
      <c r="T48">
        <v>1E-4</v>
      </c>
      <c r="U48">
        <f t="shared" si="8"/>
        <v>0</v>
      </c>
      <c r="V48" t="s">
        <v>190</v>
      </c>
      <c r="Y48">
        <v>1E-4</v>
      </c>
    </row>
    <row r="49" spans="1:26" x14ac:dyDescent="0.25">
      <c r="A49" s="13" t="s">
        <v>130</v>
      </c>
      <c r="C49" s="12" t="s">
        <v>28</v>
      </c>
      <c r="D49" s="12" t="s">
        <v>156</v>
      </c>
      <c r="J49" s="12">
        <v>1.2E-5</v>
      </c>
      <c r="O49">
        <f t="shared" si="7"/>
        <v>1</v>
      </c>
      <c r="P49">
        <f t="shared" si="5"/>
        <v>1</v>
      </c>
      <c r="Q49">
        <f t="shared" si="6"/>
        <v>1.2E-5</v>
      </c>
      <c r="U49">
        <f t="shared" si="8"/>
        <v>0</v>
      </c>
    </row>
    <row r="50" spans="1:26" x14ac:dyDescent="0.25">
      <c r="A50" s="13" t="s">
        <v>131</v>
      </c>
      <c r="C50" s="12" t="s">
        <v>28</v>
      </c>
      <c r="D50" s="12" t="s">
        <v>156</v>
      </c>
      <c r="J50" s="12">
        <v>9.0000000000000002E-6</v>
      </c>
      <c r="O50">
        <f t="shared" si="7"/>
        <v>1</v>
      </c>
      <c r="P50">
        <f t="shared" si="5"/>
        <v>1</v>
      </c>
      <c r="Q50">
        <f t="shared" si="6"/>
        <v>9.0000000000000002E-6</v>
      </c>
      <c r="U50">
        <f t="shared" si="8"/>
        <v>0</v>
      </c>
    </row>
    <row r="51" spans="1:26" x14ac:dyDescent="0.25">
      <c r="A51" s="13" t="s">
        <v>132</v>
      </c>
      <c r="C51" s="12" t="s">
        <v>28</v>
      </c>
      <c r="D51" s="12" t="s">
        <v>156</v>
      </c>
      <c r="J51" s="12">
        <v>7.9999999999999996E-6</v>
      </c>
      <c r="O51">
        <f t="shared" si="7"/>
        <v>1</v>
      </c>
      <c r="P51">
        <f t="shared" si="5"/>
        <v>1</v>
      </c>
      <c r="Q51">
        <f t="shared" si="6"/>
        <v>7.9999999999999996E-6</v>
      </c>
      <c r="U51">
        <f t="shared" si="8"/>
        <v>0</v>
      </c>
    </row>
    <row r="52" spans="1:26" x14ac:dyDescent="0.25">
      <c r="A52" s="13" t="s">
        <v>133</v>
      </c>
      <c r="C52" s="12" t="s">
        <v>28</v>
      </c>
      <c r="D52" s="12" t="s">
        <v>156</v>
      </c>
      <c r="J52" s="12">
        <v>6.0000000000000002E-6</v>
      </c>
      <c r="O52">
        <f t="shared" si="7"/>
        <v>1</v>
      </c>
      <c r="P52">
        <f t="shared" si="5"/>
        <v>1</v>
      </c>
      <c r="Q52">
        <f t="shared" si="6"/>
        <v>6.0000000000000002E-6</v>
      </c>
      <c r="U52">
        <f t="shared" si="8"/>
        <v>0</v>
      </c>
    </row>
    <row r="53" spans="1:26" x14ac:dyDescent="0.25">
      <c r="A53" s="13" t="s">
        <v>134</v>
      </c>
      <c r="C53" s="12" t="s">
        <v>28</v>
      </c>
      <c r="D53" s="12" t="s">
        <v>154</v>
      </c>
      <c r="J53" s="12">
        <v>1.2999999999999999E-5</v>
      </c>
      <c r="O53">
        <f t="shared" si="7"/>
        <v>1</v>
      </c>
      <c r="P53">
        <f t="shared" si="5"/>
        <v>1</v>
      </c>
      <c r="Q53">
        <f t="shared" si="6"/>
        <v>1.2999999999999999E-5</v>
      </c>
      <c r="U53">
        <f t="shared" si="8"/>
        <v>0</v>
      </c>
    </row>
    <row r="54" spans="1:26" x14ac:dyDescent="0.25">
      <c r="A54" s="13" t="s">
        <v>135</v>
      </c>
      <c r="C54" s="12" t="s">
        <v>28</v>
      </c>
      <c r="D54" s="12" t="s">
        <v>156</v>
      </c>
      <c r="J54" s="12" t="s">
        <v>156</v>
      </c>
      <c r="O54">
        <f t="shared" si="7"/>
        <v>1</v>
      </c>
      <c r="P54">
        <f t="shared" si="5"/>
        <v>0</v>
      </c>
      <c r="Q54">
        <f t="shared" si="6"/>
        <v>0</v>
      </c>
      <c r="T54">
        <v>1.7000000000000001E-7</v>
      </c>
      <c r="U54">
        <f t="shared" si="8"/>
        <v>0</v>
      </c>
      <c r="V54" t="s">
        <v>190</v>
      </c>
      <c r="Y54">
        <v>1.7000000000000001E-7</v>
      </c>
    </row>
    <row r="55" spans="1:26" x14ac:dyDescent="0.25">
      <c r="A55" s="13" t="s">
        <v>136</v>
      </c>
      <c r="C55" s="12" t="s">
        <v>28</v>
      </c>
      <c r="D55" s="12" t="s">
        <v>156</v>
      </c>
      <c r="J55" s="12" t="s">
        <v>156</v>
      </c>
      <c r="O55">
        <f t="shared" si="7"/>
        <v>1</v>
      </c>
      <c r="P55">
        <f t="shared" si="5"/>
        <v>0</v>
      </c>
      <c r="Q55">
        <f t="shared" si="6"/>
        <v>0</v>
      </c>
      <c r="U55">
        <f t="shared" si="8"/>
        <v>0</v>
      </c>
      <c r="Y55" s="80"/>
    </row>
    <row r="56" spans="1:26" x14ac:dyDescent="0.25">
      <c r="A56" s="13" t="s">
        <v>137</v>
      </c>
      <c r="C56" s="12" t="s">
        <v>28</v>
      </c>
      <c r="D56" s="12" t="s">
        <v>156</v>
      </c>
      <c r="J56" s="12" t="s">
        <v>156</v>
      </c>
      <c r="O56">
        <f t="shared" si="7"/>
        <v>1</v>
      </c>
      <c r="P56">
        <f t="shared" si="5"/>
        <v>0</v>
      </c>
      <c r="Q56">
        <f t="shared" si="6"/>
        <v>0</v>
      </c>
      <c r="U56">
        <f t="shared" si="8"/>
        <v>0</v>
      </c>
      <c r="Y56" s="79"/>
    </row>
    <row r="57" spans="1:26" x14ac:dyDescent="0.25">
      <c r="A57" s="13" t="s">
        <v>138</v>
      </c>
      <c r="C57" s="12" t="s">
        <v>28</v>
      </c>
      <c r="D57" s="12" t="s">
        <v>156</v>
      </c>
      <c r="J57" s="12" t="s">
        <v>156</v>
      </c>
      <c r="O57">
        <f t="shared" si="7"/>
        <v>1</v>
      </c>
      <c r="P57">
        <f t="shared" si="5"/>
        <v>0</v>
      </c>
      <c r="Q57">
        <f t="shared" si="6"/>
        <v>0</v>
      </c>
      <c r="T57">
        <v>8.2000000000000011E-6</v>
      </c>
      <c r="U57">
        <f t="shared" si="8"/>
        <v>0</v>
      </c>
      <c r="V57" t="s">
        <v>190</v>
      </c>
      <c r="Y57">
        <v>8.2000000000000011E-6</v>
      </c>
    </row>
    <row r="58" spans="1:26" x14ac:dyDescent="0.25">
      <c r="A58" s="13" t="s">
        <v>139</v>
      </c>
      <c r="C58" s="12" t="s">
        <v>28</v>
      </c>
      <c r="D58" s="12" t="s">
        <v>155</v>
      </c>
      <c r="J58" s="12" t="s">
        <v>155</v>
      </c>
      <c r="O58">
        <f t="shared" si="7"/>
        <v>1</v>
      </c>
      <c r="P58">
        <f t="shared" si="5"/>
        <v>0</v>
      </c>
      <c r="Q58">
        <f t="shared" si="6"/>
        <v>0</v>
      </c>
      <c r="Y58" s="79"/>
    </row>
    <row r="59" spans="1:26" x14ac:dyDescent="0.25">
      <c r="A59" s="13" t="s">
        <v>140</v>
      </c>
      <c r="C59" s="12" t="s">
        <v>28</v>
      </c>
      <c r="D59" s="12" t="s">
        <v>154</v>
      </c>
      <c r="J59" s="12">
        <v>9.0000000000000002E-6</v>
      </c>
      <c r="O59">
        <f t="shared" si="7"/>
        <v>1</v>
      </c>
      <c r="P59">
        <f t="shared" si="5"/>
        <v>1</v>
      </c>
      <c r="Q59">
        <f t="shared" si="6"/>
        <v>9.0000000000000002E-6</v>
      </c>
      <c r="T59">
        <v>1.7E-5</v>
      </c>
      <c r="U59">
        <f>COUNTIF(E59:N59,"&gt;"&amp;T59)</f>
        <v>0</v>
      </c>
      <c r="V59" t="s">
        <v>190</v>
      </c>
      <c r="Y59">
        <v>1.7E-5</v>
      </c>
    </row>
    <row r="60" spans="1:26" x14ac:dyDescent="0.25">
      <c r="A60" s="13" t="s">
        <v>141</v>
      </c>
      <c r="C60" s="12" t="s">
        <v>28</v>
      </c>
      <c r="D60" s="12" t="s">
        <v>154</v>
      </c>
      <c r="J60" s="12" t="s">
        <v>154</v>
      </c>
      <c r="O60">
        <f t="shared" si="7"/>
        <v>1</v>
      </c>
      <c r="P60">
        <f t="shared" si="5"/>
        <v>0</v>
      </c>
      <c r="Q60">
        <f t="shared" si="6"/>
        <v>0</v>
      </c>
      <c r="T60">
        <v>1.7E-5</v>
      </c>
      <c r="U60">
        <f>COUNTIF(E60:N60,"&gt;"&amp;T60)</f>
        <v>0</v>
      </c>
      <c r="V60" t="s">
        <v>190</v>
      </c>
      <c r="Y60">
        <v>1.7E-5</v>
      </c>
    </row>
    <row r="61" spans="1:26" x14ac:dyDescent="0.25">
      <c r="A61" s="13" t="s">
        <v>142</v>
      </c>
      <c r="D61" s="12"/>
      <c r="J61" s="12">
        <v>66</v>
      </c>
    </row>
    <row r="62" spans="1:26" x14ac:dyDescent="0.25">
      <c r="A62" s="13"/>
      <c r="D62" s="12"/>
    </row>
    <row r="63" spans="1:26" x14ac:dyDescent="0.25">
      <c r="A63" s="13" t="s">
        <v>143</v>
      </c>
      <c r="C63" s="12" t="s">
        <v>28</v>
      </c>
      <c r="D63" s="12" t="s">
        <v>153</v>
      </c>
      <c r="J63" s="12" t="s">
        <v>153</v>
      </c>
      <c r="O63">
        <f t="shared" ref="O63:O69" si="9">COUNTA(E63:N63)</f>
        <v>1</v>
      </c>
      <c r="P63">
        <f t="shared" ref="P63:P69" si="10">COUNT(E63:N63)</f>
        <v>0</v>
      </c>
      <c r="Q63">
        <f t="shared" ref="Q63:Q69" si="11">MIN(E63:N63)</f>
        <v>0</v>
      </c>
    </row>
    <row r="64" spans="1:26" x14ac:dyDescent="0.25">
      <c r="A64" s="13" t="s">
        <v>144</v>
      </c>
      <c r="C64" s="12" t="s">
        <v>28</v>
      </c>
      <c r="D64" s="12" t="s">
        <v>35</v>
      </c>
      <c r="J64" s="12" t="s">
        <v>35</v>
      </c>
      <c r="O64">
        <f t="shared" si="9"/>
        <v>1</v>
      </c>
      <c r="P64">
        <f t="shared" si="10"/>
        <v>0</v>
      </c>
      <c r="Q64">
        <f t="shared" si="11"/>
        <v>0</v>
      </c>
      <c r="T64">
        <v>1E-3</v>
      </c>
      <c r="U64">
        <f>COUNTIF(E64:N64,"&gt;"&amp;T64)</f>
        <v>0</v>
      </c>
      <c r="V64" t="s">
        <v>193</v>
      </c>
      <c r="X64">
        <v>1E-3</v>
      </c>
      <c r="Y64">
        <v>0.01</v>
      </c>
      <c r="Z64">
        <v>1E-3</v>
      </c>
    </row>
    <row r="65" spans="1:26" x14ac:dyDescent="0.25">
      <c r="A65" s="13" t="s">
        <v>145</v>
      </c>
      <c r="C65" s="12" t="s">
        <v>28</v>
      </c>
      <c r="D65" s="12" t="s">
        <v>43</v>
      </c>
      <c r="J65" s="12" t="s">
        <v>43</v>
      </c>
      <c r="O65">
        <f t="shared" si="9"/>
        <v>1</v>
      </c>
      <c r="P65">
        <f t="shared" si="10"/>
        <v>0</v>
      </c>
      <c r="Q65">
        <f t="shared" si="11"/>
        <v>0</v>
      </c>
      <c r="T65">
        <v>4.0000000000000001E-3</v>
      </c>
      <c r="U65">
        <f>COUNTIF(E65:N65,"&gt;"&amp;T65)</f>
        <v>0</v>
      </c>
      <c r="V65" t="s">
        <v>193</v>
      </c>
      <c r="X65">
        <v>0.7</v>
      </c>
      <c r="Y65">
        <v>7.3999999999999996E-2</v>
      </c>
      <c r="Z65">
        <v>4.0000000000000001E-3</v>
      </c>
    </row>
    <row r="66" spans="1:26" x14ac:dyDescent="0.25">
      <c r="A66" s="13" t="s">
        <v>146</v>
      </c>
      <c r="C66" s="12" t="s">
        <v>28</v>
      </c>
      <c r="D66" s="12" t="s">
        <v>45</v>
      </c>
      <c r="J66" s="12" t="s">
        <v>45</v>
      </c>
      <c r="O66">
        <f t="shared" si="9"/>
        <v>1</v>
      </c>
      <c r="P66">
        <f t="shared" si="10"/>
        <v>0</v>
      </c>
      <c r="Q66">
        <f t="shared" si="11"/>
        <v>0</v>
      </c>
      <c r="T66">
        <v>0.2</v>
      </c>
      <c r="U66">
        <f>COUNTIF(E66:N66,"&gt;"&amp;T66)</f>
        <v>0</v>
      </c>
      <c r="V66" t="s">
        <v>190</v>
      </c>
      <c r="X66">
        <v>0.3</v>
      </c>
      <c r="Y66">
        <v>0.2</v>
      </c>
    </row>
    <row r="67" spans="1:26" x14ac:dyDescent="0.25">
      <c r="A67" s="13" t="s">
        <v>147</v>
      </c>
      <c r="C67" s="12" t="s">
        <v>28</v>
      </c>
      <c r="D67" s="12" t="s">
        <v>29</v>
      </c>
      <c r="J67" s="12" t="s">
        <v>29</v>
      </c>
      <c r="O67">
        <f t="shared" si="9"/>
        <v>1</v>
      </c>
      <c r="P67">
        <f t="shared" si="10"/>
        <v>0</v>
      </c>
      <c r="Q67">
        <f t="shared" si="11"/>
        <v>0</v>
      </c>
    </row>
    <row r="68" spans="1:26" x14ac:dyDescent="0.25">
      <c r="A68" s="13" t="s">
        <v>148</v>
      </c>
      <c r="C68" s="12" t="s">
        <v>28</v>
      </c>
      <c r="D68" s="12" t="s">
        <v>45</v>
      </c>
      <c r="J68" s="12" t="s">
        <v>45</v>
      </c>
      <c r="O68">
        <f t="shared" si="9"/>
        <v>1</v>
      </c>
      <c r="P68">
        <f t="shared" si="10"/>
        <v>0</v>
      </c>
      <c r="Q68">
        <f t="shared" si="11"/>
        <v>0</v>
      </c>
    </row>
    <row r="69" spans="1:26" x14ac:dyDescent="0.25">
      <c r="A69" s="13" t="s">
        <v>149</v>
      </c>
      <c r="C69" s="12" t="s">
        <v>28</v>
      </c>
      <c r="D69" s="12" t="s">
        <v>33</v>
      </c>
      <c r="J69" s="12" t="s">
        <v>33</v>
      </c>
      <c r="O69">
        <f t="shared" si="9"/>
        <v>1</v>
      </c>
      <c r="P69">
        <f t="shared" si="10"/>
        <v>0</v>
      </c>
      <c r="Q69">
        <f t="shared" si="11"/>
        <v>0</v>
      </c>
      <c r="T69">
        <v>3.0000000000000001E-3</v>
      </c>
      <c r="U69">
        <f>COUNTIF(E69:N69,"&gt;"&amp;T69)</f>
        <v>0</v>
      </c>
      <c r="V69" t="s">
        <v>193</v>
      </c>
      <c r="X69">
        <v>0.5</v>
      </c>
      <c r="Y69">
        <v>0.03</v>
      </c>
      <c r="Z69">
        <v>3.0000000000000001E-3</v>
      </c>
    </row>
    <row r="70" spans="1:26" x14ac:dyDescent="0.25">
      <c r="A70" s="13" t="s">
        <v>150</v>
      </c>
      <c r="D70" s="12"/>
      <c r="J70" s="12">
        <v>97</v>
      </c>
    </row>
    <row r="71" spans="1:26" x14ac:dyDescent="0.25">
      <c r="A71" s="13" t="s">
        <v>151</v>
      </c>
      <c r="D71" s="12"/>
      <c r="J71" s="12">
        <v>107</v>
      </c>
    </row>
    <row r="72" spans="1:26" x14ac:dyDescent="0.25">
      <c r="A72" s="13"/>
      <c r="D72" s="12"/>
      <c r="P72">
        <f t="shared" ref="P72:P84" si="12">COUNT(E72:N72)</f>
        <v>0</v>
      </c>
      <c r="Q72">
        <f t="shared" ref="Q72:Q84" si="13">MIN(E72:N72)</f>
        <v>0</v>
      </c>
    </row>
    <row r="73" spans="1:26" x14ac:dyDescent="0.25">
      <c r="A73" s="13" t="s">
        <v>152</v>
      </c>
      <c r="C73" s="12" t="s">
        <v>28</v>
      </c>
      <c r="D73" s="12" t="s">
        <v>85</v>
      </c>
      <c r="J73" s="12">
        <v>0.02</v>
      </c>
      <c r="O73">
        <f>COUNTA(E73:N73)</f>
        <v>1</v>
      </c>
      <c r="P73">
        <f t="shared" si="12"/>
        <v>1</v>
      </c>
      <c r="Q73">
        <f t="shared" si="13"/>
        <v>0.02</v>
      </c>
    </row>
    <row r="74" spans="1:26" x14ac:dyDescent="0.25">
      <c r="A74" s="13"/>
      <c r="D74" s="12"/>
      <c r="P74">
        <f t="shared" si="12"/>
        <v>0</v>
      </c>
      <c r="Q74">
        <f t="shared" si="13"/>
        <v>0</v>
      </c>
    </row>
    <row r="75" spans="1:26" x14ac:dyDescent="0.25">
      <c r="A75" s="13" t="s">
        <v>157</v>
      </c>
      <c r="C75" s="12" t="s">
        <v>28</v>
      </c>
      <c r="D75" s="12" t="s">
        <v>85</v>
      </c>
      <c r="J75" s="12" t="s">
        <v>85</v>
      </c>
      <c r="O75">
        <f>COUNTA(E75:N75)</f>
        <v>1</v>
      </c>
      <c r="P75">
        <f t="shared" si="12"/>
        <v>0</v>
      </c>
      <c r="Q75">
        <f t="shared" si="13"/>
        <v>0</v>
      </c>
    </row>
    <row r="76" spans="1:26" x14ac:dyDescent="0.25">
      <c r="A76" s="13"/>
      <c r="D76" s="12"/>
      <c r="P76">
        <f t="shared" si="12"/>
        <v>0</v>
      </c>
      <c r="Q76">
        <f t="shared" si="13"/>
        <v>0</v>
      </c>
    </row>
    <row r="77" spans="1:26" x14ac:dyDescent="0.25">
      <c r="A77" s="13" t="s">
        <v>158</v>
      </c>
      <c r="C77" s="12" t="s">
        <v>28</v>
      </c>
      <c r="D77" s="12" t="s">
        <v>153</v>
      </c>
      <c r="J77" s="12" t="s">
        <v>167</v>
      </c>
      <c r="O77">
        <f t="shared" ref="O77:O84" si="14">COUNTA(E77:N77)</f>
        <v>1</v>
      </c>
      <c r="P77">
        <f t="shared" si="12"/>
        <v>0</v>
      </c>
      <c r="Q77">
        <f t="shared" si="13"/>
        <v>0</v>
      </c>
    </row>
    <row r="78" spans="1:26" x14ac:dyDescent="0.25">
      <c r="A78" s="13" t="s">
        <v>159</v>
      </c>
      <c r="C78" s="12" t="s">
        <v>28</v>
      </c>
      <c r="D78" s="12" t="s">
        <v>153</v>
      </c>
      <c r="J78" s="12" t="s">
        <v>167</v>
      </c>
      <c r="O78">
        <f t="shared" si="14"/>
        <v>1</v>
      </c>
      <c r="P78">
        <f t="shared" si="12"/>
        <v>0</v>
      </c>
      <c r="Q78">
        <f t="shared" si="13"/>
        <v>0</v>
      </c>
    </row>
    <row r="79" spans="1:26" x14ac:dyDescent="0.25">
      <c r="A79" s="13" t="s">
        <v>160</v>
      </c>
      <c r="C79" s="12" t="s">
        <v>28</v>
      </c>
      <c r="D79" s="12" t="s">
        <v>153</v>
      </c>
      <c r="J79" s="12" t="s">
        <v>167</v>
      </c>
      <c r="O79">
        <f t="shared" si="14"/>
        <v>1</v>
      </c>
      <c r="P79">
        <f t="shared" si="12"/>
        <v>0</v>
      </c>
      <c r="Q79">
        <f t="shared" si="13"/>
        <v>0</v>
      </c>
    </row>
    <row r="80" spans="1:26" x14ac:dyDescent="0.25">
      <c r="A80" s="13" t="s">
        <v>161</v>
      </c>
      <c r="C80" s="12" t="s">
        <v>28</v>
      </c>
      <c r="D80" s="12" t="s">
        <v>153</v>
      </c>
      <c r="J80" s="12" t="s">
        <v>167</v>
      </c>
      <c r="O80">
        <f t="shared" si="14"/>
        <v>1</v>
      </c>
      <c r="P80">
        <f t="shared" si="12"/>
        <v>0</v>
      </c>
      <c r="Q80">
        <f t="shared" si="13"/>
        <v>0</v>
      </c>
    </row>
    <row r="81" spans="1:17" x14ac:dyDescent="0.25">
      <c r="A81" s="13" t="s">
        <v>162</v>
      </c>
      <c r="C81" s="12" t="s">
        <v>28</v>
      </c>
      <c r="D81" s="12" t="s">
        <v>153</v>
      </c>
      <c r="J81" s="12" t="s">
        <v>167</v>
      </c>
      <c r="O81">
        <f t="shared" si="14"/>
        <v>1</v>
      </c>
      <c r="P81">
        <f t="shared" si="12"/>
        <v>0</v>
      </c>
      <c r="Q81">
        <f t="shared" si="13"/>
        <v>0</v>
      </c>
    </row>
    <row r="82" spans="1:17" x14ac:dyDescent="0.25">
      <c r="A82" s="13" t="s">
        <v>163</v>
      </c>
      <c r="C82" s="12" t="s">
        <v>28</v>
      </c>
      <c r="D82" s="12" t="s">
        <v>153</v>
      </c>
      <c r="J82" s="12" t="s">
        <v>167</v>
      </c>
      <c r="O82">
        <f t="shared" si="14"/>
        <v>1</v>
      </c>
      <c r="P82">
        <f t="shared" si="12"/>
        <v>0</v>
      </c>
      <c r="Q82">
        <f t="shared" si="13"/>
        <v>0</v>
      </c>
    </row>
    <row r="83" spans="1:17" x14ac:dyDescent="0.25">
      <c r="A83" s="13" t="s">
        <v>164</v>
      </c>
      <c r="C83" s="12" t="s">
        <v>28</v>
      </c>
      <c r="D83" s="12" t="s">
        <v>153</v>
      </c>
      <c r="J83" s="12" t="s">
        <v>167</v>
      </c>
      <c r="O83">
        <f t="shared" si="14"/>
        <v>1</v>
      </c>
      <c r="P83">
        <f t="shared" si="12"/>
        <v>0</v>
      </c>
      <c r="Q83">
        <f t="shared" si="13"/>
        <v>0</v>
      </c>
    </row>
    <row r="84" spans="1:17" x14ac:dyDescent="0.25">
      <c r="A84" s="13" t="s">
        <v>165</v>
      </c>
      <c r="C84" s="12" t="s">
        <v>28</v>
      </c>
      <c r="D84" s="12" t="s">
        <v>170</v>
      </c>
      <c r="J84" s="12" t="s">
        <v>166</v>
      </c>
      <c r="O84">
        <f t="shared" si="14"/>
        <v>1</v>
      </c>
      <c r="P84">
        <f t="shared" si="12"/>
        <v>0</v>
      </c>
      <c r="Q84">
        <f t="shared" si="13"/>
        <v>0</v>
      </c>
    </row>
  </sheetData>
  <mergeCells count="8">
    <mergeCell ref="C7:D7"/>
    <mergeCell ref="C8:D8"/>
    <mergeCell ref="A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FF17-FE77-41DB-90B8-624AA3387AFB}">
  <dimension ref="A1:AU32"/>
  <sheetViews>
    <sheetView workbookViewId="0">
      <pane xSplit="2" ySplit="9" topLeftCell="AG10" activePane="bottomRight" state="frozen"/>
      <selection pane="topRight" activeCell="E1" sqref="E1"/>
      <selection pane="bottomLeft" activeCell="A12" sqref="A12"/>
      <selection pane="bottomRight" activeCell="AL58" sqref="AL58"/>
    </sheetView>
    <sheetView topLeftCell="A9" workbookViewId="1">
      <selection sqref="A1:B1"/>
    </sheetView>
  </sheetViews>
  <sheetFormatPr defaultRowHeight="15" x14ac:dyDescent="0.25"/>
  <cols>
    <col min="1" max="1" width="21.5703125" bestFit="1" customWidth="1"/>
    <col min="3" max="3" width="0" style="43" hidden="1" customWidth="1"/>
    <col min="4" max="5" width="0" hidden="1" customWidth="1"/>
    <col min="6" max="11" width="0" style="12" hidden="1" customWidth="1"/>
    <col min="12" max="12" width="0" style="44" hidden="1" customWidth="1"/>
    <col min="13" max="13" width="0" style="43" hidden="1" customWidth="1"/>
    <col min="14" max="15" width="0" hidden="1" customWidth="1"/>
    <col min="16" max="21" width="0" style="12" hidden="1" customWidth="1"/>
    <col min="22" max="22" width="0" style="44" hidden="1" customWidth="1"/>
    <col min="23" max="23" width="0" style="43" hidden="1" customWidth="1"/>
    <col min="24" max="25" width="0" hidden="1" customWidth="1"/>
    <col min="26" max="31" width="0" style="12" hidden="1" customWidth="1"/>
    <col min="32" max="32" width="0" style="44" hidden="1" customWidth="1"/>
    <col min="33" max="33" width="9.140625" style="12"/>
    <col min="34" max="34" width="8.7109375" customWidth="1"/>
    <col min="35" max="35" width="14.5703125" customWidth="1"/>
    <col min="37" max="37" width="11.5703125" bestFit="1" customWidth="1"/>
    <col min="39" max="39" width="11" bestFit="1" customWidth="1"/>
    <col min="44" max="44" width="22" bestFit="1" customWidth="1"/>
  </cols>
  <sheetData>
    <row r="1" spans="1:46" ht="20.25" hidden="1" x14ac:dyDescent="0.3">
      <c r="A1" s="102"/>
      <c r="B1" s="102"/>
      <c r="C1" s="33" t="s">
        <v>0</v>
      </c>
      <c r="D1" s="34"/>
      <c r="E1" s="34"/>
      <c r="F1" s="34" t="s">
        <v>0</v>
      </c>
      <c r="G1" s="34" t="s">
        <v>0</v>
      </c>
      <c r="H1" s="34" t="s">
        <v>0</v>
      </c>
      <c r="I1" s="34" t="s">
        <v>0</v>
      </c>
      <c r="J1" s="34" t="s">
        <v>0</v>
      </c>
      <c r="K1" s="34" t="s">
        <v>0</v>
      </c>
      <c r="L1" s="35" t="s">
        <v>0</v>
      </c>
      <c r="M1" s="33" t="s">
        <v>0</v>
      </c>
      <c r="N1" s="34"/>
      <c r="O1" s="34"/>
      <c r="P1" s="34" t="s">
        <v>0</v>
      </c>
      <c r="Q1" s="34" t="s">
        <v>0</v>
      </c>
      <c r="R1" s="34"/>
      <c r="S1" s="50"/>
      <c r="T1" s="34" t="s">
        <v>0</v>
      </c>
      <c r="U1" s="34" t="s">
        <v>0</v>
      </c>
      <c r="V1" s="35" t="s">
        <v>0</v>
      </c>
      <c r="W1" s="33" t="s">
        <v>0</v>
      </c>
      <c r="X1" s="51"/>
      <c r="Y1" s="51"/>
      <c r="Z1" s="34" t="s">
        <v>0</v>
      </c>
      <c r="AA1" s="34" t="s">
        <v>0</v>
      </c>
      <c r="AB1" s="50"/>
      <c r="AC1" s="50"/>
      <c r="AD1" s="34" t="s">
        <v>0</v>
      </c>
      <c r="AE1" s="34" t="s">
        <v>0</v>
      </c>
      <c r="AF1" s="35" t="s">
        <v>0</v>
      </c>
      <c r="AG1" s="2"/>
      <c r="AH1" s="53" t="s">
        <v>195</v>
      </c>
    </row>
    <row r="2" spans="1:46" hidden="1" x14ac:dyDescent="0.25">
      <c r="A2" s="10"/>
      <c r="B2" s="32"/>
      <c r="C2" s="36" t="s">
        <v>54</v>
      </c>
      <c r="D2" s="37" t="s">
        <v>54</v>
      </c>
      <c r="E2" s="37" t="s">
        <v>54</v>
      </c>
      <c r="F2" s="37" t="s">
        <v>54</v>
      </c>
      <c r="G2" s="37" t="s">
        <v>54</v>
      </c>
      <c r="H2" s="37" t="s">
        <v>54</v>
      </c>
      <c r="I2" s="37" t="s">
        <v>54</v>
      </c>
      <c r="J2" s="37" t="s">
        <v>54</v>
      </c>
      <c r="K2" s="37" t="s">
        <v>54</v>
      </c>
      <c r="L2" s="38" t="s">
        <v>54</v>
      </c>
      <c r="M2" s="36" t="s">
        <v>99</v>
      </c>
      <c r="N2" s="37" t="s">
        <v>99</v>
      </c>
      <c r="O2" s="37" t="s">
        <v>99</v>
      </c>
      <c r="P2" s="37" t="s">
        <v>99</v>
      </c>
      <c r="Q2" s="37" t="s">
        <v>99</v>
      </c>
      <c r="R2" s="37" t="s">
        <v>99</v>
      </c>
      <c r="S2" s="37" t="s">
        <v>99</v>
      </c>
      <c r="T2" s="37" t="s">
        <v>99</v>
      </c>
      <c r="U2" s="37" t="s">
        <v>99</v>
      </c>
      <c r="V2" s="38" t="s">
        <v>99</v>
      </c>
      <c r="W2" s="36" t="s">
        <v>102</v>
      </c>
      <c r="X2" s="37" t="s">
        <v>102</v>
      </c>
      <c r="Y2" s="37" t="s">
        <v>102</v>
      </c>
      <c r="Z2" s="37" t="s">
        <v>102</v>
      </c>
      <c r="AA2" s="37" t="s">
        <v>102</v>
      </c>
      <c r="AB2" s="37" t="s">
        <v>102</v>
      </c>
      <c r="AC2" s="37" t="s">
        <v>102</v>
      </c>
      <c r="AD2" s="37" t="s">
        <v>102</v>
      </c>
      <c r="AE2" s="37" t="s">
        <v>102</v>
      </c>
      <c r="AF2" s="38" t="s">
        <v>102</v>
      </c>
      <c r="AG2" s="37"/>
    </row>
    <row r="3" spans="1:46" hidden="1" x14ac:dyDescent="0.25">
      <c r="A3" s="11"/>
      <c r="B3" s="32"/>
      <c r="C3" s="39" t="s">
        <v>55</v>
      </c>
      <c r="D3" s="14" t="s">
        <v>105</v>
      </c>
      <c r="E3" s="14" t="s">
        <v>109</v>
      </c>
      <c r="F3" s="14" t="s">
        <v>114</v>
      </c>
      <c r="G3" s="14" t="s">
        <v>119</v>
      </c>
      <c r="H3" s="14" t="s">
        <v>168</v>
      </c>
      <c r="I3" s="14" t="s">
        <v>175</v>
      </c>
      <c r="J3" s="14" t="s">
        <v>55</v>
      </c>
      <c r="K3" s="14" t="s">
        <v>186</v>
      </c>
      <c r="L3" s="40" t="s">
        <v>187</v>
      </c>
      <c r="M3" s="39" t="s">
        <v>100</v>
      </c>
      <c r="N3" s="14" t="s">
        <v>106</v>
      </c>
      <c r="O3" s="14" t="s">
        <v>111</v>
      </c>
      <c r="P3" s="14" t="s">
        <v>115</v>
      </c>
      <c r="Q3" s="14" t="s">
        <v>120</v>
      </c>
      <c r="R3" s="14" t="s">
        <v>172</v>
      </c>
      <c r="S3" s="14" t="s">
        <v>176</v>
      </c>
      <c r="T3" s="14" t="s">
        <v>178</v>
      </c>
      <c r="U3" s="14" t="s">
        <v>184</v>
      </c>
      <c r="V3" s="40" t="s">
        <v>188</v>
      </c>
      <c r="W3" s="39" t="s">
        <v>103</v>
      </c>
      <c r="X3" s="14" t="s">
        <v>107</v>
      </c>
      <c r="Y3" s="14" t="s">
        <v>106</v>
      </c>
      <c r="Z3" s="14" t="s">
        <v>116</v>
      </c>
      <c r="AA3" s="14" t="s">
        <v>121</v>
      </c>
      <c r="AB3" s="14" t="s">
        <v>174</v>
      </c>
      <c r="AC3" s="14" t="s">
        <v>177</v>
      </c>
      <c r="AD3" s="14" t="s">
        <v>179</v>
      </c>
      <c r="AE3" s="14" t="s">
        <v>182</v>
      </c>
      <c r="AF3" s="40" t="s">
        <v>107</v>
      </c>
      <c r="AG3" s="14"/>
    </row>
    <row r="4" spans="1:46" hidden="1" x14ac:dyDescent="0.25">
      <c r="A4" s="8"/>
      <c r="B4" s="32"/>
      <c r="C4" s="39" t="s">
        <v>57</v>
      </c>
      <c r="D4" s="14" t="s">
        <v>57</v>
      </c>
      <c r="E4" s="14" t="s">
        <v>57</v>
      </c>
      <c r="F4" s="14" t="s">
        <v>57</v>
      </c>
      <c r="G4" s="14" t="s">
        <v>57</v>
      </c>
      <c r="H4" s="14" t="s">
        <v>57</v>
      </c>
      <c r="I4" s="14" t="s">
        <v>57</v>
      </c>
      <c r="J4" s="14" t="s">
        <v>57</v>
      </c>
      <c r="K4" s="14" t="s">
        <v>57</v>
      </c>
      <c r="L4" s="40" t="s">
        <v>57</v>
      </c>
      <c r="M4" s="39" t="s">
        <v>57</v>
      </c>
      <c r="N4" s="14" t="s">
        <v>57</v>
      </c>
      <c r="O4" s="14" t="s">
        <v>57</v>
      </c>
      <c r="P4" s="14" t="s">
        <v>57</v>
      </c>
      <c r="Q4" s="14" t="s">
        <v>57</v>
      </c>
      <c r="R4" s="14" t="s">
        <v>57</v>
      </c>
      <c r="S4" s="14" t="s">
        <v>57</v>
      </c>
      <c r="T4" s="14" t="s">
        <v>57</v>
      </c>
      <c r="U4" s="14" t="s">
        <v>57</v>
      </c>
      <c r="V4" s="40" t="s">
        <v>57</v>
      </c>
      <c r="W4" s="39" t="s">
        <v>57</v>
      </c>
      <c r="X4" s="14" t="s">
        <v>57</v>
      </c>
      <c r="Y4" s="14" t="s">
        <v>57</v>
      </c>
      <c r="Z4" s="14" t="s">
        <v>57</v>
      </c>
      <c r="AA4" s="14" t="s">
        <v>57</v>
      </c>
      <c r="AB4" s="14" t="s">
        <v>57</v>
      </c>
      <c r="AC4" s="14" t="s">
        <v>57</v>
      </c>
      <c r="AD4" s="14" t="s">
        <v>57</v>
      </c>
      <c r="AE4" s="14" t="s">
        <v>57</v>
      </c>
      <c r="AF4" s="40" t="s">
        <v>57</v>
      </c>
      <c r="AG4" s="14"/>
    </row>
    <row r="5" spans="1:46" ht="15.75" hidden="1" thickBot="1" x14ac:dyDescent="0.3">
      <c r="A5" s="8"/>
      <c r="B5" s="32"/>
      <c r="C5" s="41">
        <v>45315</v>
      </c>
      <c r="D5" s="19">
        <v>45329</v>
      </c>
      <c r="E5" s="19">
        <v>45357</v>
      </c>
      <c r="F5" s="19">
        <v>45400</v>
      </c>
      <c r="G5" s="19">
        <v>45434</v>
      </c>
      <c r="H5" s="19">
        <v>45469</v>
      </c>
      <c r="I5" s="19">
        <v>45504</v>
      </c>
      <c r="J5" s="19">
        <v>45525</v>
      </c>
      <c r="K5" s="19">
        <v>45552</v>
      </c>
      <c r="L5" s="42">
        <v>45587</v>
      </c>
      <c r="M5" s="41">
        <v>45315</v>
      </c>
      <c r="N5" s="19">
        <v>45329</v>
      </c>
      <c r="O5" s="19">
        <v>45357</v>
      </c>
      <c r="P5" s="19">
        <v>45400</v>
      </c>
      <c r="Q5" s="19">
        <v>45434</v>
      </c>
      <c r="R5" s="19">
        <v>45469</v>
      </c>
      <c r="S5" s="19">
        <v>45504</v>
      </c>
      <c r="T5" s="19">
        <v>45525</v>
      </c>
      <c r="U5" s="19">
        <v>45552</v>
      </c>
      <c r="V5" s="42">
        <v>45587</v>
      </c>
      <c r="W5" s="41">
        <v>45315</v>
      </c>
      <c r="X5" s="19">
        <v>45329</v>
      </c>
      <c r="Y5" s="19">
        <v>45357</v>
      </c>
      <c r="Z5" s="19">
        <v>45400</v>
      </c>
      <c r="AA5" s="19">
        <v>45434</v>
      </c>
      <c r="AB5" s="19">
        <v>45469</v>
      </c>
      <c r="AC5" s="19">
        <v>45504</v>
      </c>
      <c r="AD5" s="19">
        <v>45525</v>
      </c>
      <c r="AE5" s="19">
        <v>45552</v>
      </c>
      <c r="AF5" s="42">
        <v>45587</v>
      </c>
      <c r="AG5" s="19"/>
      <c r="AS5" s="76"/>
    </row>
    <row r="6" spans="1:46" hidden="1" x14ac:dyDescent="0.25">
      <c r="A6" s="8"/>
      <c r="B6" s="32"/>
      <c r="C6" s="41">
        <v>45322</v>
      </c>
      <c r="D6" s="19">
        <v>45332</v>
      </c>
      <c r="E6" s="19">
        <v>45360</v>
      </c>
      <c r="F6" s="19">
        <v>45405</v>
      </c>
      <c r="G6" s="19">
        <v>45441</v>
      </c>
      <c r="H6" s="19">
        <v>45475</v>
      </c>
      <c r="I6" s="19">
        <v>45511</v>
      </c>
      <c r="J6" s="19">
        <v>45532</v>
      </c>
      <c r="K6" s="19">
        <v>45556</v>
      </c>
      <c r="L6" s="42">
        <v>45594</v>
      </c>
      <c r="M6" s="41">
        <v>45322</v>
      </c>
      <c r="N6" s="19">
        <v>45332</v>
      </c>
      <c r="O6" s="19">
        <v>45360</v>
      </c>
      <c r="P6" s="19">
        <v>45405</v>
      </c>
      <c r="Q6" s="19">
        <v>45441</v>
      </c>
      <c r="R6" s="19">
        <v>45475</v>
      </c>
      <c r="S6" s="19">
        <v>45511</v>
      </c>
      <c r="T6" s="19">
        <v>45532</v>
      </c>
      <c r="U6" s="19">
        <v>45556</v>
      </c>
      <c r="V6" s="42">
        <v>45594</v>
      </c>
      <c r="W6" s="41">
        <v>45322</v>
      </c>
      <c r="X6" s="19">
        <v>45332</v>
      </c>
      <c r="Y6" s="19">
        <v>45360</v>
      </c>
      <c r="Z6" s="19">
        <v>45405</v>
      </c>
      <c r="AA6" s="19">
        <v>45441</v>
      </c>
      <c r="AB6" s="19">
        <v>45475</v>
      </c>
      <c r="AC6" s="19">
        <v>45511</v>
      </c>
      <c r="AD6" s="19">
        <v>45532</v>
      </c>
      <c r="AE6" s="19">
        <v>45556</v>
      </c>
      <c r="AF6" s="42">
        <v>45594</v>
      </c>
      <c r="AG6" s="19"/>
    </row>
    <row r="7" spans="1:46" hidden="1" x14ac:dyDescent="0.25">
      <c r="A7" s="8"/>
      <c r="B7" s="32"/>
      <c r="C7" s="39" t="s">
        <v>59</v>
      </c>
      <c r="D7" s="14" t="s">
        <v>59</v>
      </c>
      <c r="E7" s="14" t="s">
        <v>59</v>
      </c>
      <c r="F7" s="14" t="s">
        <v>59</v>
      </c>
      <c r="G7" s="14" t="s">
        <v>59</v>
      </c>
      <c r="H7" s="14" t="s">
        <v>169</v>
      </c>
      <c r="I7" s="14" t="s">
        <v>59</v>
      </c>
      <c r="J7" s="14" t="s">
        <v>59</v>
      </c>
      <c r="K7" s="14" t="s">
        <v>185</v>
      </c>
      <c r="L7" s="40" t="s">
        <v>59</v>
      </c>
      <c r="M7" s="39" t="s">
        <v>101</v>
      </c>
      <c r="N7" s="14" t="s">
        <v>101</v>
      </c>
      <c r="O7" s="14" t="s">
        <v>101</v>
      </c>
      <c r="P7" s="14" t="s">
        <v>101</v>
      </c>
      <c r="Q7" s="14" t="s">
        <v>101</v>
      </c>
      <c r="R7" s="14" t="s">
        <v>171</v>
      </c>
      <c r="S7" s="14" t="s">
        <v>101</v>
      </c>
      <c r="T7" s="14" t="s">
        <v>101</v>
      </c>
      <c r="U7" s="14" t="s">
        <v>183</v>
      </c>
      <c r="V7" s="40" t="s">
        <v>101</v>
      </c>
      <c r="W7" s="39" t="s">
        <v>104</v>
      </c>
      <c r="X7" s="14" t="s">
        <v>104</v>
      </c>
      <c r="Y7" s="14" t="s">
        <v>104</v>
      </c>
      <c r="Z7" s="14" t="s">
        <v>104</v>
      </c>
      <c r="AA7" s="14" t="s">
        <v>104</v>
      </c>
      <c r="AB7" s="14" t="s">
        <v>173</v>
      </c>
      <c r="AC7" s="14" t="s">
        <v>104</v>
      </c>
      <c r="AD7" s="14" t="s">
        <v>104</v>
      </c>
      <c r="AE7" s="14" t="s">
        <v>181</v>
      </c>
      <c r="AF7" s="40" t="s">
        <v>104</v>
      </c>
      <c r="AG7" s="14"/>
    </row>
    <row r="8" spans="1:46" hidden="1" x14ac:dyDescent="0.25">
      <c r="A8" s="8"/>
      <c r="B8" s="32"/>
      <c r="C8" s="39">
        <v>1</v>
      </c>
      <c r="D8" s="14">
        <v>1</v>
      </c>
      <c r="E8" s="14">
        <v>1</v>
      </c>
      <c r="F8" s="14">
        <v>1</v>
      </c>
      <c r="G8" s="14">
        <v>1</v>
      </c>
      <c r="H8" s="14">
        <v>1</v>
      </c>
      <c r="I8" s="14">
        <v>1</v>
      </c>
      <c r="J8" s="14">
        <v>1</v>
      </c>
      <c r="K8" s="14">
        <v>1</v>
      </c>
      <c r="L8" s="40">
        <v>1</v>
      </c>
      <c r="M8" s="39">
        <v>1</v>
      </c>
      <c r="N8" s="14">
        <v>1</v>
      </c>
      <c r="O8" s="14">
        <v>1</v>
      </c>
      <c r="P8" s="14">
        <v>1</v>
      </c>
      <c r="Q8" s="14">
        <v>1</v>
      </c>
      <c r="R8" s="14">
        <v>1</v>
      </c>
      <c r="S8" s="14">
        <v>1</v>
      </c>
      <c r="T8" s="14">
        <v>1</v>
      </c>
      <c r="U8" s="14">
        <v>1</v>
      </c>
      <c r="V8" s="40">
        <v>1</v>
      </c>
      <c r="W8" s="39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14">
        <v>1</v>
      </c>
      <c r="AE8" s="14">
        <v>1</v>
      </c>
      <c r="AF8" s="40">
        <v>1</v>
      </c>
      <c r="AG8" s="14"/>
    </row>
    <row r="9" spans="1:46" s="60" customFormat="1" ht="30.75" customHeight="1" x14ac:dyDescent="0.25">
      <c r="A9" s="54" t="s">
        <v>4</v>
      </c>
      <c r="B9" s="54" t="s">
        <v>2</v>
      </c>
      <c r="C9" s="55"/>
      <c r="D9" s="56" t="s">
        <v>0</v>
      </c>
      <c r="E9" s="56" t="s">
        <v>0</v>
      </c>
      <c r="F9" s="56" t="s">
        <v>0</v>
      </c>
      <c r="G9" s="56" t="s">
        <v>0</v>
      </c>
      <c r="H9" s="57"/>
      <c r="I9" s="57"/>
      <c r="J9" s="56" t="s">
        <v>0</v>
      </c>
      <c r="K9" s="56" t="s">
        <v>0</v>
      </c>
      <c r="L9" s="58" t="s">
        <v>0</v>
      </c>
      <c r="M9" s="55" t="s">
        <v>0</v>
      </c>
      <c r="N9" s="56" t="s">
        <v>0</v>
      </c>
      <c r="O9" s="56" t="s">
        <v>0</v>
      </c>
      <c r="P9" s="56" t="s">
        <v>0</v>
      </c>
      <c r="Q9" s="56" t="s">
        <v>0</v>
      </c>
      <c r="R9" s="56"/>
      <c r="S9" s="57"/>
      <c r="T9" s="56" t="s">
        <v>0</v>
      </c>
      <c r="U9" s="56" t="s">
        <v>0</v>
      </c>
      <c r="V9" s="58" t="s">
        <v>0</v>
      </c>
      <c r="W9" s="55" t="s">
        <v>0</v>
      </c>
      <c r="X9" s="56" t="s">
        <v>0</v>
      </c>
      <c r="Y9" s="56" t="s">
        <v>0</v>
      </c>
      <c r="Z9" s="56" t="s">
        <v>0</v>
      </c>
      <c r="AA9" s="56" t="s">
        <v>0</v>
      </c>
      <c r="AB9" s="57"/>
      <c r="AC9" s="57"/>
      <c r="AD9" s="56" t="s">
        <v>0</v>
      </c>
      <c r="AE9" s="56" t="s">
        <v>0</v>
      </c>
      <c r="AF9" s="58" t="s">
        <v>0</v>
      </c>
      <c r="AG9" s="59" t="s">
        <v>203</v>
      </c>
      <c r="AH9" s="59" t="s">
        <v>194</v>
      </c>
      <c r="AI9" s="59" t="s">
        <v>202</v>
      </c>
      <c r="AJ9" s="59" t="s">
        <v>117</v>
      </c>
      <c r="AK9" s="59" t="s">
        <v>197</v>
      </c>
      <c r="AL9" s="59" t="s">
        <v>118</v>
      </c>
      <c r="AM9" s="59" t="s">
        <v>191</v>
      </c>
      <c r="AN9" s="59" t="s">
        <v>199</v>
      </c>
      <c r="AO9" s="59" t="s">
        <v>198</v>
      </c>
      <c r="AP9" s="59"/>
      <c r="AQ9" s="59" t="s">
        <v>200</v>
      </c>
      <c r="AR9" s="59" t="s">
        <v>190</v>
      </c>
      <c r="AS9" s="59" t="s">
        <v>193</v>
      </c>
      <c r="AT9" s="59"/>
    </row>
    <row r="10" spans="1:46" s="51" customFormat="1" x14ac:dyDescent="0.25">
      <c r="A10" s="61" t="s">
        <v>26</v>
      </c>
      <c r="B10" s="62" t="s">
        <v>28</v>
      </c>
      <c r="C10" s="63"/>
      <c r="E10" s="62"/>
      <c r="F10" s="64" t="s">
        <v>29</v>
      </c>
      <c r="G10" s="64" t="s">
        <v>29</v>
      </c>
      <c r="H10" s="64" t="s">
        <v>29</v>
      </c>
      <c r="I10" s="64" t="s">
        <v>29</v>
      </c>
      <c r="J10" s="64" t="s">
        <v>29</v>
      </c>
      <c r="K10" s="64" t="s">
        <v>29</v>
      </c>
      <c r="L10" s="65" t="s">
        <v>29</v>
      </c>
      <c r="M10" s="66"/>
      <c r="N10" s="67"/>
      <c r="O10" s="64"/>
      <c r="P10" s="64" t="s">
        <v>29</v>
      </c>
      <c r="Q10" s="64" t="s">
        <v>29</v>
      </c>
      <c r="R10" s="64" t="s">
        <v>29</v>
      </c>
      <c r="S10" s="64" t="s">
        <v>29</v>
      </c>
      <c r="T10" s="64" t="s">
        <v>29</v>
      </c>
      <c r="U10" s="64" t="s">
        <v>29</v>
      </c>
      <c r="V10" s="65" t="s">
        <v>29</v>
      </c>
      <c r="W10" s="66"/>
      <c r="X10" s="67"/>
      <c r="Y10" s="64"/>
      <c r="Z10" s="64" t="s">
        <v>29</v>
      </c>
      <c r="AA10" s="64" t="s">
        <v>29</v>
      </c>
      <c r="AB10" s="64" t="s">
        <v>29</v>
      </c>
      <c r="AC10" s="64" t="s">
        <v>29</v>
      </c>
      <c r="AD10" s="64" t="s">
        <v>29</v>
      </c>
      <c r="AE10" s="64" t="s">
        <v>29</v>
      </c>
      <c r="AF10" s="65" t="s">
        <v>29</v>
      </c>
      <c r="AG10" s="64" t="s">
        <v>29</v>
      </c>
      <c r="AH10" s="51">
        <f t="shared" ref="AH10:AH32" si="0">COUNTA(C10:AF10)</f>
        <v>21</v>
      </c>
      <c r="AI10" s="51">
        <f t="shared" ref="AI10:AI32" si="1">COUNT(F10:AF10)</f>
        <v>0</v>
      </c>
      <c r="AM10">
        <v>5.0000000000000001E-3</v>
      </c>
      <c r="AN10" s="51" t="s">
        <v>200</v>
      </c>
      <c r="AO10">
        <f>COUNTIF(C10:AF10,"&gt;"&amp;AM10)</f>
        <v>0</v>
      </c>
      <c r="AQ10" s="51">
        <v>5.0000000000000001E-3</v>
      </c>
    </row>
    <row r="11" spans="1:46" x14ac:dyDescent="0.25">
      <c r="A11" s="68" t="s">
        <v>30</v>
      </c>
      <c r="B11" s="12" t="s">
        <v>28</v>
      </c>
      <c r="E11" s="12"/>
      <c r="F11" s="22" t="s">
        <v>31</v>
      </c>
      <c r="G11" s="22" t="s">
        <v>31</v>
      </c>
      <c r="H11" s="22">
        <v>2.5999999999999999E-3</v>
      </c>
      <c r="I11" s="22" t="s">
        <v>31</v>
      </c>
      <c r="J11" s="22" t="s">
        <v>31</v>
      </c>
      <c r="K11" s="22" t="s">
        <v>31</v>
      </c>
      <c r="L11" s="45" t="s">
        <v>31</v>
      </c>
      <c r="M11" s="48"/>
      <c r="N11" s="23"/>
      <c r="O11" s="22"/>
      <c r="P11" s="22" t="s">
        <v>31</v>
      </c>
      <c r="Q11" s="22" t="s">
        <v>31</v>
      </c>
      <c r="R11" s="22" t="s">
        <v>31</v>
      </c>
      <c r="S11" s="22" t="s">
        <v>31</v>
      </c>
      <c r="T11" s="22" t="s">
        <v>31</v>
      </c>
      <c r="U11" s="22" t="s">
        <v>31</v>
      </c>
      <c r="V11" s="45" t="s">
        <v>31</v>
      </c>
      <c r="W11" s="48"/>
      <c r="X11" s="23"/>
      <c r="Y11" s="22"/>
      <c r="Z11" s="22" t="s">
        <v>31</v>
      </c>
      <c r="AA11" s="22" t="s">
        <v>31</v>
      </c>
      <c r="AB11" s="22" t="s">
        <v>31</v>
      </c>
      <c r="AC11" s="22" t="s">
        <v>31</v>
      </c>
      <c r="AD11" s="22" t="s">
        <v>31</v>
      </c>
      <c r="AE11" s="22" t="s">
        <v>31</v>
      </c>
      <c r="AF11" s="45">
        <v>2.8E-3</v>
      </c>
      <c r="AG11" s="22" t="s">
        <v>31</v>
      </c>
      <c r="AH11">
        <f t="shared" si="0"/>
        <v>21</v>
      </c>
      <c r="AI11">
        <f t="shared" si="1"/>
        <v>2</v>
      </c>
      <c r="AJ11">
        <f>MIN(C11:AF11)</f>
        <v>2.5999999999999999E-3</v>
      </c>
      <c r="AK11">
        <f>AVERAGE(C11:AF11)</f>
        <v>2.7000000000000001E-3</v>
      </c>
      <c r="AL11">
        <f>MAX(C11:AF11)</f>
        <v>2.8E-3</v>
      </c>
      <c r="AM11">
        <v>0.01</v>
      </c>
      <c r="AN11" t="s">
        <v>200</v>
      </c>
      <c r="AO11">
        <f>COUNTIF(C11:AF11,"&gt;"&amp;AM11)</f>
        <v>0</v>
      </c>
      <c r="AQ11">
        <v>0.01</v>
      </c>
      <c r="AR11">
        <v>0.05</v>
      </c>
    </row>
    <row r="12" spans="1:46" x14ac:dyDescent="0.25">
      <c r="A12" s="68" t="s">
        <v>32</v>
      </c>
      <c r="B12" s="12" t="s">
        <v>28</v>
      </c>
      <c r="E12" s="12"/>
      <c r="F12" s="22">
        <v>2.9000000000000001E-2</v>
      </c>
      <c r="G12" s="22">
        <v>2.5000000000000001E-2</v>
      </c>
      <c r="H12" s="22">
        <v>2.1000000000000001E-2</v>
      </c>
      <c r="I12" s="22">
        <v>2.4E-2</v>
      </c>
      <c r="J12" s="22">
        <v>2.1999999999999999E-2</v>
      </c>
      <c r="K12" s="22">
        <v>2.3E-2</v>
      </c>
      <c r="L12" s="45">
        <v>1.9E-2</v>
      </c>
      <c r="M12" s="48"/>
      <c r="N12" s="23"/>
      <c r="O12" s="22"/>
      <c r="P12" s="22">
        <v>2.5000000000000001E-2</v>
      </c>
      <c r="Q12" s="22">
        <v>2.9000000000000001E-2</v>
      </c>
      <c r="R12" s="22">
        <v>2.9000000000000001E-2</v>
      </c>
      <c r="S12" s="22">
        <v>2.9000000000000001E-2</v>
      </c>
      <c r="T12" s="22">
        <v>3.5000000000000003E-2</v>
      </c>
      <c r="U12" s="22">
        <v>3.1E-2</v>
      </c>
      <c r="V12" s="45">
        <v>2.7E-2</v>
      </c>
      <c r="W12" s="48"/>
      <c r="X12" s="23"/>
      <c r="Y12" s="22"/>
      <c r="Z12" s="22">
        <v>1.4E-2</v>
      </c>
      <c r="AA12" s="22">
        <v>2.5000000000000001E-2</v>
      </c>
      <c r="AB12" s="22">
        <v>2.5999999999999999E-2</v>
      </c>
      <c r="AC12" s="22">
        <v>2.1999999999999999E-2</v>
      </c>
      <c r="AD12" s="22">
        <v>0.02</v>
      </c>
      <c r="AE12" s="22">
        <v>2.1000000000000001E-2</v>
      </c>
      <c r="AF12" s="45">
        <v>0.02</v>
      </c>
      <c r="AG12" s="22" t="s">
        <v>33</v>
      </c>
      <c r="AH12">
        <f t="shared" si="0"/>
        <v>21</v>
      </c>
      <c r="AI12">
        <f t="shared" si="1"/>
        <v>21</v>
      </c>
      <c r="AJ12">
        <f>MIN(C12:AF12)</f>
        <v>1.4E-2</v>
      </c>
      <c r="AK12" s="90">
        <f>AVERAGE(C12:AF12)</f>
        <v>2.4571428571428577E-2</v>
      </c>
      <c r="AL12">
        <f>MAX(C12:AF12)</f>
        <v>3.5000000000000003E-2</v>
      </c>
      <c r="AM12">
        <v>1.3</v>
      </c>
      <c r="AN12" t="s">
        <v>200</v>
      </c>
      <c r="AO12">
        <f>COUNTIF(C12:AF12,"&gt;"&amp;AM12)</f>
        <v>0</v>
      </c>
      <c r="AQ12">
        <v>1.3</v>
      </c>
    </row>
    <row r="13" spans="1:46" x14ac:dyDescent="0.25">
      <c r="A13" s="68" t="s">
        <v>34</v>
      </c>
      <c r="B13" s="12" t="s">
        <v>28</v>
      </c>
      <c r="E13" s="12"/>
      <c r="F13" s="22" t="s">
        <v>35</v>
      </c>
      <c r="G13" s="22" t="s">
        <v>35</v>
      </c>
      <c r="H13" s="22" t="s">
        <v>35</v>
      </c>
      <c r="I13" s="22" t="s">
        <v>35</v>
      </c>
      <c r="J13" s="22" t="s">
        <v>35</v>
      </c>
      <c r="K13" s="22" t="s">
        <v>35</v>
      </c>
      <c r="L13" s="45" t="s">
        <v>35</v>
      </c>
      <c r="M13" s="48"/>
      <c r="N13" s="23"/>
      <c r="O13" s="22"/>
      <c r="P13" s="22" t="s">
        <v>35</v>
      </c>
      <c r="Q13" s="22" t="s">
        <v>35</v>
      </c>
      <c r="R13" s="22" t="s">
        <v>35</v>
      </c>
      <c r="S13" s="22" t="s">
        <v>35</v>
      </c>
      <c r="T13" s="22" t="s">
        <v>35</v>
      </c>
      <c r="U13" s="22" t="s">
        <v>35</v>
      </c>
      <c r="V13" s="45" t="s">
        <v>35</v>
      </c>
      <c r="W13" s="48"/>
      <c r="X13" s="23"/>
      <c r="Y13" s="22"/>
      <c r="Z13" s="22" t="s">
        <v>35</v>
      </c>
      <c r="AA13" s="22" t="s">
        <v>35</v>
      </c>
      <c r="AB13" s="22" t="s">
        <v>35</v>
      </c>
      <c r="AC13" s="22" t="s">
        <v>35</v>
      </c>
      <c r="AD13" s="22" t="s">
        <v>35</v>
      </c>
      <c r="AE13" s="22" t="s">
        <v>35</v>
      </c>
      <c r="AF13" s="45" t="s">
        <v>35</v>
      </c>
      <c r="AG13" s="22" t="s">
        <v>35</v>
      </c>
      <c r="AH13">
        <f t="shared" si="0"/>
        <v>21</v>
      </c>
      <c r="AI13">
        <f t="shared" si="1"/>
        <v>0</v>
      </c>
      <c r="AM13">
        <v>1E-4</v>
      </c>
      <c r="AN13" t="s">
        <v>193</v>
      </c>
      <c r="AO13">
        <f>COUNTIF(C13:AF13,"&gt;"&amp;AM13)</f>
        <v>0</v>
      </c>
      <c r="AS13">
        <v>1E-4</v>
      </c>
    </row>
    <row r="14" spans="1:46" x14ac:dyDescent="0.25">
      <c r="A14" s="68" t="s">
        <v>60</v>
      </c>
      <c r="B14" s="12" t="s">
        <v>28</v>
      </c>
      <c r="C14" s="46">
        <v>84</v>
      </c>
      <c r="D14" s="12">
        <v>3.8</v>
      </c>
      <c r="E14" s="12">
        <v>47.6</v>
      </c>
      <c r="F14" s="22">
        <v>15</v>
      </c>
      <c r="G14" s="22">
        <v>13.2</v>
      </c>
      <c r="H14" s="22">
        <v>12.7</v>
      </c>
      <c r="I14" s="22">
        <v>12.4</v>
      </c>
      <c r="J14" s="22">
        <v>14</v>
      </c>
      <c r="K14" s="22">
        <v>11.8</v>
      </c>
      <c r="L14" s="45">
        <v>11.3</v>
      </c>
      <c r="M14" s="47">
        <v>25</v>
      </c>
      <c r="N14" s="22">
        <v>15</v>
      </c>
      <c r="O14" s="22">
        <v>13.3</v>
      </c>
      <c r="P14" s="22">
        <v>10</v>
      </c>
      <c r="Q14" s="22">
        <v>11.5</v>
      </c>
      <c r="R14" s="22">
        <v>11.2</v>
      </c>
      <c r="S14" s="22">
        <v>12.2</v>
      </c>
      <c r="T14" s="22">
        <v>17.100000000000001</v>
      </c>
      <c r="U14" s="22">
        <v>13.9</v>
      </c>
      <c r="V14" s="45">
        <v>13</v>
      </c>
      <c r="W14" s="47">
        <v>53</v>
      </c>
      <c r="X14" s="22">
        <v>43</v>
      </c>
      <c r="Y14" s="22">
        <v>26.8</v>
      </c>
      <c r="Z14" s="22">
        <v>17</v>
      </c>
      <c r="AA14" s="22">
        <v>21.9</v>
      </c>
      <c r="AB14" s="22">
        <v>713.2</v>
      </c>
      <c r="AC14" s="22">
        <v>17.399999999999999</v>
      </c>
      <c r="AD14" s="22">
        <v>16</v>
      </c>
      <c r="AE14" s="22">
        <v>18.100000000000001</v>
      </c>
      <c r="AF14" s="45">
        <v>18.3</v>
      </c>
      <c r="AG14" s="22" t="s">
        <v>61</v>
      </c>
      <c r="AH14">
        <f t="shared" si="0"/>
        <v>30</v>
      </c>
      <c r="AI14">
        <f t="shared" si="1"/>
        <v>27</v>
      </c>
      <c r="AJ14">
        <f>MIN(C14:AF14)</f>
        <v>3.8</v>
      </c>
      <c r="AK14" s="89">
        <f>AVERAGE(C14:AF14)</f>
        <v>43.756666666666668</v>
      </c>
      <c r="AL14">
        <f>MAX(C14:AF14)</f>
        <v>713.2</v>
      </c>
    </row>
    <row r="15" spans="1:46" x14ac:dyDescent="0.25">
      <c r="A15" s="68" t="s">
        <v>36</v>
      </c>
      <c r="B15" s="12" t="s">
        <v>28</v>
      </c>
      <c r="C15" s="46"/>
      <c r="D15" s="12"/>
      <c r="E15" s="12"/>
      <c r="F15" s="22" t="s">
        <v>37</v>
      </c>
      <c r="G15" s="22" t="s">
        <v>37</v>
      </c>
      <c r="H15" s="22" t="s">
        <v>37</v>
      </c>
      <c r="I15" s="22" t="s">
        <v>37</v>
      </c>
      <c r="J15" s="22" t="s">
        <v>37</v>
      </c>
      <c r="K15" s="22" t="s">
        <v>37</v>
      </c>
      <c r="L15" s="45" t="s">
        <v>37</v>
      </c>
      <c r="M15" s="47"/>
      <c r="N15" s="22"/>
      <c r="O15" s="22"/>
      <c r="P15" s="22" t="s">
        <v>37</v>
      </c>
      <c r="Q15" s="22" t="s">
        <v>37</v>
      </c>
      <c r="R15" s="22" t="s">
        <v>37</v>
      </c>
      <c r="S15" s="22" t="s">
        <v>37</v>
      </c>
      <c r="T15" s="22" t="s">
        <v>37</v>
      </c>
      <c r="U15" s="22" t="s">
        <v>37</v>
      </c>
      <c r="V15" s="45" t="s">
        <v>37</v>
      </c>
      <c r="W15" s="47"/>
      <c r="X15" s="22"/>
      <c r="Y15" s="22"/>
      <c r="Z15" s="22" t="s">
        <v>37</v>
      </c>
      <c r="AA15" s="22" t="s">
        <v>37</v>
      </c>
      <c r="AB15" s="22" t="s">
        <v>37</v>
      </c>
      <c r="AC15" s="22" t="s">
        <v>37</v>
      </c>
      <c r="AD15" s="22" t="s">
        <v>37</v>
      </c>
      <c r="AE15" s="22" t="s">
        <v>37</v>
      </c>
      <c r="AF15" s="45" t="s">
        <v>37</v>
      </c>
      <c r="AG15" s="22" t="s">
        <v>37</v>
      </c>
      <c r="AH15">
        <f t="shared" si="0"/>
        <v>21</v>
      </c>
      <c r="AI15">
        <f t="shared" si="1"/>
        <v>0</v>
      </c>
      <c r="AM15">
        <v>4.7000000000000002E-3</v>
      </c>
      <c r="AN15" t="s">
        <v>190</v>
      </c>
      <c r="AO15">
        <f>COUNTIF(C15:AF15,"&gt;"&amp;AM15)</f>
        <v>0</v>
      </c>
      <c r="AQ15">
        <v>0.05</v>
      </c>
      <c r="AR15">
        <v>4.7000000000000002E-3</v>
      </c>
    </row>
    <row r="16" spans="1:46" x14ac:dyDescent="0.25">
      <c r="A16" s="68" t="s">
        <v>38</v>
      </c>
      <c r="B16" s="12" t="s">
        <v>28</v>
      </c>
      <c r="C16" s="46"/>
      <c r="D16" s="12"/>
      <c r="E16" s="12"/>
      <c r="F16" s="22" t="s">
        <v>39</v>
      </c>
      <c r="G16" s="22" t="s">
        <v>39</v>
      </c>
      <c r="H16" s="22" t="s">
        <v>39</v>
      </c>
      <c r="I16" s="22" t="s">
        <v>39</v>
      </c>
      <c r="J16" s="22" t="s">
        <v>39</v>
      </c>
      <c r="K16" s="22" t="s">
        <v>39</v>
      </c>
      <c r="L16" s="45" t="s">
        <v>39</v>
      </c>
      <c r="M16" s="47"/>
      <c r="N16" s="22"/>
      <c r="O16" s="22"/>
      <c r="P16" s="22" t="s">
        <v>39</v>
      </c>
      <c r="Q16" s="22" t="s">
        <v>39</v>
      </c>
      <c r="R16" s="22" t="s">
        <v>39</v>
      </c>
      <c r="S16" s="22" t="s">
        <v>39</v>
      </c>
      <c r="T16" s="22" t="s">
        <v>39</v>
      </c>
      <c r="U16" s="22" t="s">
        <v>39</v>
      </c>
      <c r="V16" s="45" t="s">
        <v>39</v>
      </c>
      <c r="W16" s="47"/>
      <c r="X16" s="22"/>
      <c r="Y16" s="22"/>
      <c r="Z16" s="22" t="s">
        <v>39</v>
      </c>
      <c r="AA16" s="22" t="s">
        <v>39</v>
      </c>
      <c r="AB16" s="22" t="s">
        <v>39</v>
      </c>
      <c r="AC16" s="22" t="s">
        <v>39</v>
      </c>
      <c r="AD16" s="22" t="s">
        <v>39</v>
      </c>
      <c r="AE16" s="22" t="s">
        <v>39</v>
      </c>
      <c r="AF16" s="45" t="s">
        <v>39</v>
      </c>
      <c r="AG16" s="22" t="s">
        <v>39</v>
      </c>
      <c r="AH16">
        <f t="shared" si="0"/>
        <v>21</v>
      </c>
      <c r="AI16">
        <f t="shared" si="1"/>
        <v>0</v>
      </c>
      <c r="AM16">
        <v>1E-3</v>
      </c>
      <c r="AN16" t="s">
        <v>190</v>
      </c>
      <c r="AO16">
        <f>COUNTIF(C16:AF16,"&gt;"&amp;AM16)</f>
        <v>0</v>
      </c>
      <c r="AQ16">
        <v>3.7599999999999999E-3</v>
      </c>
      <c r="AR16">
        <v>1E-3</v>
      </c>
    </row>
    <row r="17" spans="1:47" x14ac:dyDescent="0.25">
      <c r="A17" s="68" t="s">
        <v>40</v>
      </c>
      <c r="B17" s="12" t="s">
        <v>28</v>
      </c>
      <c r="C17" s="46"/>
      <c r="D17" s="12"/>
      <c r="E17" s="12"/>
      <c r="F17" s="22">
        <v>0.03</v>
      </c>
      <c r="G17" s="22" t="s">
        <v>41</v>
      </c>
      <c r="H17" s="22" t="s">
        <v>41</v>
      </c>
      <c r="I17" s="22" t="s">
        <v>41</v>
      </c>
      <c r="J17" s="22" t="s">
        <v>41</v>
      </c>
      <c r="K17" s="22">
        <v>0.15</v>
      </c>
      <c r="L17" s="45" t="s">
        <v>41</v>
      </c>
      <c r="M17" s="47"/>
      <c r="N17" s="22"/>
      <c r="O17" s="22"/>
      <c r="P17" s="22" t="s">
        <v>41</v>
      </c>
      <c r="Q17" s="22" t="s">
        <v>41</v>
      </c>
      <c r="R17" s="22" t="s">
        <v>41</v>
      </c>
      <c r="S17" s="22" t="s">
        <v>41</v>
      </c>
      <c r="T17" s="22" t="s">
        <v>41</v>
      </c>
      <c r="U17" s="22" t="s">
        <v>41</v>
      </c>
      <c r="V17" s="45" t="s">
        <v>41</v>
      </c>
      <c r="W17" s="47"/>
      <c r="X17" s="22"/>
      <c r="Y17" s="22"/>
      <c r="Z17" s="22" t="s">
        <v>41</v>
      </c>
      <c r="AA17" s="22" t="s">
        <v>41</v>
      </c>
      <c r="AB17" s="22" t="s">
        <v>41</v>
      </c>
      <c r="AC17" s="22" t="s">
        <v>41</v>
      </c>
      <c r="AD17" s="22" t="s">
        <v>41</v>
      </c>
      <c r="AE17" s="22" t="s">
        <v>41</v>
      </c>
      <c r="AF17" s="45">
        <v>0.02</v>
      </c>
      <c r="AG17" s="22" t="s">
        <v>41</v>
      </c>
      <c r="AH17">
        <f t="shared" si="0"/>
        <v>21</v>
      </c>
      <c r="AI17">
        <f t="shared" si="1"/>
        <v>3</v>
      </c>
      <c r="AJ17">
        <f>MIN(C17:AF17)</f>
        <v>0.02</v>
      </c>
      <c r="AK17" s="90">
        <f>AVERAGE(C17:AF17)</f>
        <v>6.6666666666666666E-2</v>
      </c>
      <c r="AL17">
        <f>MAX(C17:AF17)</f>
        <v>0.15</v>
      </c>
      <c r="AM17">
        <v>0.2</v>
      </c>
      <c r="AN17" t="s">
        <v>200</v>
      </c>
      <c r="AO17">
        <f>COUNTIF(C17:AF17,"&gt;"&amp;AM17)</f>
        <v>0</v>
      </c>
      <c r="AQ17">
        <v>0.2</v>
      </c>
      <c r="AR17">
        <v>1</v>
      </c>
    </row>
    <row r="18" spans="1:47" x14ac:dyDescent="0.25">
      <c r="A18" s="68" t="s">
        <v>42</v>
      </c>
      <c r="B18" s="12" t="s">
        <v>28</v>
      </c>
      <c r="C18" s="46"/>
      <c r="D18" s="12"/>
      <c r="E18" s="12"/>
      <c r="F18" s="22" t="s">
        <v>43</v>
      </c>
      <c r="G18" s="22" t="s">
        <v>43</v>
      </c>
      <c r="H18" s="22" t="s">
        <v>43</v>
      </c>
      <c r="I18" s="22" t="s">
        <v>43</v>
      </c>
      <c r="J18" s="22" t="s">
        <v>43</v>
      </c>
      <c r="K18" s="22" t="s">
        <v>43</v>
      </c>
      <c r="L18" s="45" t="s">
        <v>43</v>
      </c>
      <c r="M18" s="47"/>
      <c r="N18" s="22"/>
      <c r="O18" s="22"/>
      <c r="P18" s="22" t="s">
        <v>43</v>
      </c>
      <c r="Q18" s="22" t="s">
        <v>43</v>
      </c>
      <c r="R18" s="22" t="s">
        <v>43</v>
      </c>
      <c r="S18" s="22" t="s">
        <v>43</v>
      </c>
      <c r="T18" s="22" t="s">
        <v>43</v>
      </c>
      <c r="U18" s="22" t="s">
        <v>43</v>
      </c>
      <c r="V18" s="45" t="s">
        <v>43</v>
      </c>
      <c r="W18" s="47"/>
      <c r="X18" s="22"/>
      <c r="Y18" s="22"/>
      <c r="Z18" s="22" t="s">
        <v>43</v>
      </c>
      <c r="AA18" s="22" t="s">
        <v>43</v>
      </c>
      <c r="AB18" s="22" t="s">
        <v>43</v>
      </c>
      <c r="AC18" s="22" t="s">
        <v>43</v>
      </c>
      <c r="AD18" s="22" t="s">
        <v>43</v>
      </c>
      <c r="AE18" s="22" t="s">
        <v>43</v>
      </c>
      <c r="AF18" s="45" t="s">
        <v>43</v>
      </c>
      <c r="AG18" s="22" t="s">
        <v>43</v>
      </c>
      <c r="AH18">
        <f t="shared" si="0"/>
        <v>21</v>
      </c>
      <c r="AI18">
        <f t="shared" si="1"/>
        <v>0</v>
      </c>
      <c r="AM18">
        <v>1.1999999999999999E-3</v>
      </c>
      <c r="AN18" t="s">
        <v>190</v>
      </c>
      <c r="AO18">
        <f>COUNTIF(C18:AF18,"&gt;"&amp;AM18)</f>
        <v>0</v>
      </c>
      <c r="AQ18">
        <v>0.01</v>
      </c>
      <c r="AR18">
        <v>1.1999999999999999E-3</v>
      </c>
    </row>
    <row r="19" spans="1:47" x14ac:dyDescent="0.25">
      <c r="A19" s="68" t="s">
        <v>62</v>
      </c>
      <c r="B19" s="12" t="s">
        <v>28</v>
      </c>
      <c r="C19" s="46">
        <v>20</v>
      </c>
      <c r="D19" s="12">
        <v>1.1000000000000001</v>
      </c>
      <c r="E19" s="12">
        <v>10.4</v>
      </c>
      <c r="F19" s="22">
        <v>3.6</v>
      </c>
      <c r="G19" s="22">
        <v>3</v>
      </c>
      <c r="H19" s="22">
        <v>2.8</v>
      </c>
      <c r="I19" s="22">
        <v>2.8</v>
      </c>
      <c r="J19" s="22">
        <v>3</v>
      </c>
      <c r="K19" s="22">
        <v>2.7</v>
      </c>
      <c r="L19" s="45">
        <v>2.4</v>
      </c>
      <c r="M19" s="47">
        <v>3.4</v>
      </c>
      <c r="N19" s="22">
        <v>1.9</v>
      </c>
      <c r="O19" s="22">
        <v>1.8</v>
      </c>
      <c r="P19" s="22">
        <v>1.4</v>
      </c>
      <c r="Q19" s="22">
        <v>1.6</v>
      </c>
      <c r="R19" s="22">
        <v>1.5</v>
      </c>
      <c r="S19" s="22">
        <v>1.6</v>
      </c>
      <c r="T19" s="22">
        <v>2.2000000000000002</v>
      </c>
      <c r="U19" s="22">
        <v>1.9</v>
      </c>
      <c r="V19" s="45">
        <v>1.6</v>
      </c>
      <c r="W19" s="47">
        <v>6.7</v>
      </c>
      <c r="X19" s="22">
        <v>5.6</v>
      </c>
      <c r="Y19" s="22">
        <v>3.7</v>
      </c>
      <c r="Z19" s="22">
        <v>2.5</v>
      </c>
      <c r="AA19" s="22">
        <v>3.2</v>
      </c>
      <c r="AB19" s="22">
        <v>74</v>
      </c>
      <c r="AC19" s="22">
        <v>2.5</v>
      </c>
      <c r="AD19" s="22">
        <v>2.4</v>
      </c>
      <c r="AE19" s="22">
        <v>2.7</v>
      </c>
      <c r="AF19" s="45">
        <v>2.6</v>
      </c>
      <c r="AG19" s="22" t="s">
        <v>63</v>
      </c>
      <c r="AH19">
        <f t="shared" si="0"/>
        <v>30</v>
      </c>
      <c r="AI19">
        <f t="shared" si="1"/>
        <v>27</v>
      </c>
      <c r="AJ19">
        <f>MIN(C19:AF19)</f>
        <v>1.1000000000000001</v>
      </c>
      <c r="AK19" s="90">
        <f>AVERAGE(C19:AF19)</f>
        <v>5.8866666666666658</v>
      </c>
      <c r="AL19">
        <f>MAX(C19:AF19)</f>
        <v>74</v>
      </c>
    </row>
    <row r="20" spans="1:47" x14ac:dyDescent="0.25">
      <c r="A20" s="68" t="s">
        <v>44</v>
      </c>
      <c r="B20" s="12" t="s">
        <v>28</v>
      </c>
      <c r="C20" s="46"/>
      <c r="D20" s="12"/>
      <c r="E20" s="12"/>
      <c r="F20" s="22" t="s">
        <v>45</v>
      </c>
      <c r="G20" s="22" t="s">
        <v>45</v>
      </c>
      <c r="H20" s="22" t="s">
        <v>45</v>
      </c>
      <c r="I20" s="22" t="s">
        <v>45</v>
      </c>
      <c r="J20" s="22" t="s">
        <v>45</v>
      </c>
      <c r="K20" s="22" t="s">
        <v>45</v>
      </c>
      <c r="L20" s="45" t="s">
        <v>45</v>
      </c>
      <c r="M20" s="47"/>
      <c r="N20" s="22"/>
      <c r="O20" s="22"/>
      <c r="P20" s="22" t="s">
        <v>45</v>
      </c>
      <c r="Q20" s="22" t="s">
        <v>45</v>
      </c>
      <c r="R20" s="22" t="s">
        <v>45</v>
      </c>
      <c r="S20" s="22" t="s">
        <v>45</v>
      </c>
      <c r="T20" s="22" t="s">
        <v>45</v>
      </c>
      <c r="U20" s="22" t="s">
        <v>45</v>
      </c>
      <c r="V20" s="45" t="s">
        <v>45</v>
      </c>
      <c r="W20" s="47"/>
      <c r="X20" s="22"/>
      <c r="Y20" s="22"/>
      <c r="Z20" s="22" t="s">
        <v>45</v>
      </c>
      <c r="AA20" s="22" t="s">
        <v>45</v>
      </c>
      <c r="AB20" s="22" t="s">
        <v>45</v>
      </c>
      <c r="AC20" s="22" t="s">
        <v>45</v>
      </c>
      <c r="AD20" s="22" t="s">
        <v>45</v>
      </c>
      <c r="AE20" s="22" t="s">
        <v>45</v>
      </c>
      <c r="AF20" s="45" t="s">
        <v>45</v>
      </c>
      <c r="AG20" s="22" t="s">
        <v>45</v>
      </c>
      <c r="AH20">
        <f t="shared" si="0"/>
        <v>21</v>
      </c>
      <c r="AI20">
        <f t="shared" si="1"/>
        <v>0</v>
      </c>
      <c r="AM20">
        <v>1.0000000000000001E-5</v>
      </c>
      <c r="AN20" t="s">
        <v>193</v>
      </c>
      <c r="AO20">
        <f>COUNTIF(C20:AF20,"&gt;"&amp;AM20)</f>
        <v>0</v>
      </c>
      <c r="AR20">
        <v>7.0000000000000007E-5</v>
      </c>
      <c r="AS20">
        <v>1.0000000000000001E-5</v>
      </c>
    </row>
    <row r="21" spans="1:47" x14ac:dyDescent="0.25">
      <c r="A21" s="68" t="s">
        <v>46</v>
      </c>
      <c r="B21" s="12" t="s">
        <v>28</v>
      </c>
      <c r="C21" s="46"/>
      <c r="D21" s="12"/>
      <c r="E21" s="12"/>
      <c r="F21" s="22" t="s">
        <v>29</v>
      </c>
      <c r="G21" s="22" t="s">
        <v>29</v>
      </c>
      <c r="H21" s="22" t="s">
        <v>29</v>
      </c>
      <c r="I21" s="22" t="s">
        <v>29</v>
      </c>
      <c r="J21" s="22" t="s">
        <v>29</v>
      </c>
      <c r="K21" s="22" t="s">
        <v>29</v>
      </c>
      <c r="L21" s="45" t="s">
        <v>29</v>
      </c>
      <c r="M21" s="47"/>
      <c r="N21" s="22"/>
      <c r="O21" s="22"/>
      <c r="P21" s="22" t="s">
        <v>29</v>
      </c>
      <c r="Q21" s="22" t="s">
        <v>29</v>
      </c>
      <c r="R21" s="22" t="s">
        <v>29</v>
      </c>
      <c r="S21" s="22" t="s">
        <v>29</v>
      </c>
      <c r="T21" s="22" t="s">
        <v>29</v>
      </c>
      <c r="U21" s="22" t="s">
        <v>29</v>
      </c>
      <c r="V21" s="45" t="s">
        <v>29</v>
      </c>
      <c r="W21" s="47"/>
      <c r="X21" s="22"/>
      <c r="Y21" s="22"/>
      <c r="Z21" s="22" t="s">
        <v>29</v>
      </c>
      <c r="AA21" s="22" t="s">
        <v>29</v>
      </c>
      <c r="AB21" s="22" t="s">
        <v>29</v>
      </c>
      <c r="AC21" s="22" t="s">
        <v>29</v>
      </c>
      <c r="AD21" s="22" t="s">
        <v>29</v>
      </c>
      <c r="AE21" s="22" t="s">
        <v>29</v>
      </c>
      <c r="AF21" s="45" t="s">
        <v>29</v>
      </c>
      <c r="AG21" s="22" t="s">
        <v>29</v>
      </c>
      <c r="AH21">
        <f t="shared" si="0"/>
        <v>21</v>
      </c>
      <c r="AI21">
        <f t="shared" si="1"/>
        <v>0</v>
      </c>
      <c r="AM21">
        <v>7.0000000000000007E-2</v>
      </c>
      <c r="AN21" t="s">
        <v>200</v>
      </c>
      <c r="AO21">
        <f>COUNTIF(C21:AF21,"&gt;"&amp;AM21)</f>
        <v>0</v>
      </c>
      <c r="AQ21">
        <v>7.0000000000000007E-2</v>
      </c>
    </row>
    <row r="22" spans="1:47" x14ac:dyDescent="0.25">
      <c r="A22" s="68" t="s">
        <v>47</v>
      </c>
      <c r="B22" s="12" t="s">
        <v>28</v>
      </c>
      <c r="C22" s="46"/>
      <c r="D22" s="12"/>
      <c r="E22" s="12"/>
      <c r="F22" s="22">
        <v>5.0000000000000001E-3</v>
      </c>
      <c r="G22" s="22">
        <v>6.0000000000000001E-3</v>
      </c>
      <c r="H22" s="22">
        <v>1.0999999999999999E-2</v>
      </c>
      <c r="I22" s="22">
        <v>6.0000000000000001E-3</v>
      </c>
      <c r="J22" s="22">
        <v>6.0000000000000001E-3</v>
      </c>
      <c r="K22" s="22">
        <v>6.0000000000000001E-3</v>
      </c>
      <c r="L22" s="45">
        <v>7.0000000000000001E-3</v>
      </c>
      <c r="M22" s="47"/>
      <c r="N22" s="22"/>
      <c r="O22" s="22"/>
      <c r="P22" s="22">
        <v>1.0999999999999999E-2</v>
      </c>
      <c r="Q22" s="22">
        <v>8.9999999999999993E-3</v>
      </c>
      <c r="R22" s="22">
        <v>0.01</v>
      </c>
      <c r="S22" s="22">
        <v>8.9999999999999993E-3</v>
      </c>
      <c r="T22" s="22">
        <v>1.0999999999999999E-2</v>
      </c>
      <c r="U22" s="22">
        <v>8.0000000000000002E-3</v>
      </c>
      <c r="V22" s="45">
        <v>8.0000000000000002E-3</v>
      </c>
      <c r="W22" s="47"/>
      <c r="X22" s="22"/>
      <c r="Y22" s="22"/>
      <c r="Z22" s="22">
        <v>1.2999999999999999E-2</v>
      </c>
      <c r="AA22" s="22">
        <v>1.0999999999999999E-2</v>
      </c>
      <c r="AB22" s="22">
        <v>7.0000000000000001E-3</v>
      </c>
      <c r="AC22" s="22">
        <v>0.01</v>
      </c>
      <c r="AD22" s="22">
        <v>8.0000000000000002E-3</v>
      </c>
      <c r="AE22" s="22">
        <v>8.9999999999999993E-3</v>
      </c>
      <c r="AF22" s="45">
        <v>1.0999999999999999E-2</v>
      </c>
      <c r="AG22" s="22" t="s">
        <v>29</v>
      </c>
      <c r="AH22">
        <f t="shared" si="0"/>
        <v>21</v>
      </c>
      <c r="AI22">
        <f t="shared" si="1"/>
        <v>21</v>
      </c>
      <c r="AJ22">
        <f>MIN(C22:AF22)</f>
        <v>5.0000000000000001E-3</v>
      </c>
      <c r="AK22" s="88">
        <f>AVERAGE(C22:AF22)</f>
        <v>8.6666666666666697E-3</v>
      </c>
      <c r="AL22">
        <f>MAX(C22:AF22)</f>
        <v>1.2999999999999999E-2</v>
      </c>
      <c r="AM22">
        <v>4.0000000000000001E-3</v>
      </c>
      <c r="AN22" t="s">
        <v>200</v>
      </c>
      <c r="AO22">
        <f>COUNTIF(C22:AF22,"&gt;"&amp;AM22)</f>
        <v>21</v>
      </c>
      <c r="AQ22">
        <v>4.0000000000000001E-3</v>
      </c>
      <c r="AR22">
        <v>0.02</v>
      </c>
    </row>
    <row r="23" spans="1:47" x14ac:dyDescent="0.25">
      <c r="A23" s="68" t="s">
        <v>64</v>
      </c>
      <c r="B23" s="12" t="s">
        <v>28</v>
      </c>
      <c r="C23" s="46">
        <v>7.7</v>
      </c>
      <c r="D23" s="12">
        <v>2</v>
      </c>
      <c r="E23" s="12">
        <v>5.3</v>
      </c>
      <c r="F23" s="22">
        <v>3.3</v>
      </c>
      <c r="G23" s="22">
        <v>2.7</v>
      </c>
      <c r="H23" s="22">
        <v>3</v>
      </c>
      <c r="I23" s="22">
        <v>2.9</v>
      </c>
      <c r="J23" s="22">
        <v>3.1</v>
      </c>
      <c r="K23" s="22">
        <v>3</v>
      </c>
      <c r="L23" s="45">
        <v>2.5</v>
      </c>
      <c r="M23" s="47">
        <v>3.1</v>
      </c>
      <c r="N23" s="22">
        <v>2.6</v>
      </c>
      <c r="O23" s="22">
        <v>2.4</v>
      </c>
      <c r="P23" s="22">
        <v>2</v>
      </c>
      <c r="Q23" s="22">
        <v>2.2000000000000002</v>
      </c>
      <c r="R23" s="22">
        <v>2.4</v>
      </c>
      <c r="S23" s="22">
        <v>2.4</v>
      </c>
      <c r="T23" s="22">
        <v>2.2000000000000002</v>
      </c>
      <c r="U23" s="22">
        <v>2.4</v>
      </c>
      <c r="V23" s="45">
        <v>2.2000000000000002</v>
      </c>
      <c r="W23" s="47">
        <v>5.4</v>
      </c>
      <c r="X23" s="22">
        <v>4.2</v>
      </c>
      <c r="Y23" s="22">
        <v>3.7</v>
      </c>
      <c r="Z23" s="22">
        <v>3.2</v>
      </c>
      <c r="AA23" s="22">
        <v>3.8</v>
      </c>
      <c r="AB23" s="22">
        <v>90.3</v>
      </c>
      <c r="AC23" s="22">
        <v>3.9</v>
      </c>
      <c r="AD23" s="22">
        <v>3.6</v>
      </c>
      <c r="AE23" s="22">
        <v>3.8</v>
      </c>
      <c r="AF23" s="45">
        <v>3.6</v>
      </c>
      <c r="AG23" s="22" t="s">
        <v>63</v>
      </c>
      <c r="AH23">
        <f t="shared" si="0"/>
        <v>30</v>
      </c>
      <c r="AI23">
        <f t="shared" si="1"/>
        <v>27</v>
      </c>
      <c r="AJ23">
        <f>MIN(C23:AF23)</f>
        <v>2</v>
      </c>
      <c r="AK23" s="77">
        <f>AVERAGE(C23:AF23)</f>
        <v>6.1633333333333331</v>
      </c>
      <c r="AL23">
        <f>MAX(C23:AF23)</f>
        <v>90.3</v>
      </c>
    </row>
    <row r="24" spans="1:47" x14ac:dyDescent="0.25">
      <c r="A24" s="68" t="s">
        <v>48</v>
      </c>
      <c r="B24" s="12" t="s">
        <v>28</v>
      </c>
      <c r="C24" s="46"/>
      <c r="D24" s="12"/>
      <c r="E24" s="12"/>
      <c r="F24" s="22" t="s">
        <v>33</v>
      </c>
      <c r="G24" s="22" t="s">
        <v>33</v>
      </c>
      <c r="H24" s="22" t="s">
        <v>33</v>
      </c>
      <c r="I24" s="22" t="s">
        <v>33</v>
      </c>
      <c r="J24" s="22" t="s">
        <v>33</v>
      </c>
      <c r="K24" s="22" t="s">
        <v>33</v>
      </c>
      <c r="L24" s="45" t="s">
        <v>33</v>
      </c>
      <c r="M24" s="47"/>
      <c r="N24" s="22"/>
      <c r="O24" s="22"/>
      <c r="P24" s="22" t="s">
        <v>33</v>
      </c>
      <c r="Q24" s="22" t="s">
        <v>33</v>
      </c>
      <c r="R24" s="22" t="s">
        <v>33</v>
      </c>
      <c r="S24" s="22" t="s">
        <v>33</v>
      </c>
      <c r="T24" s="22" t="s">
        <v>33</v>
      </c>
      <c r="U24" s="22" t="s">
        <v>33</v>
      </c>
      <c r="V24" s="45" t="s">
        <v>33</v>
      </c>
      <c r="W24" s="47"/>
      <c r="X24" s="22"/>
      <c r="Y24" s="22"/>
      <c r="Z24" s="22" t="s">
        <v>33</v>
      </c>
      <c r="AA24" s="22" t="s">
        <v>33</v>
      </c>
      <c r="AB24" s="22" t="s">
        <v>33</v>
      </c>
      <c r="AC24" s="22" t="s">
        <v>33</v>
      </c>
      <c r="AD24" s="22" t="s">
        <v>33</v>
      </c>
      <c r="AE24" s="22" t="s">
        <v>33</v>
      </c>
      <c r="AF24" s="45" t="s">
        <v>33</v>
      </c>
      <c r="AG24" s="22" t="s">
        <v>33</v>
      </c>
      <c r="AH24">
        <f t="shared" si="0"/>
        <v>21</v>
      </c>
      <c r="AI24">
        <f t="shared" si="1"/>
        <v>0</v>
      </c>
      <c r="AM24">
        <v>0.01</v>
      </c>
      <c r="AN24" t="s">
        <v>200</v>
      </c>
      <c r="AO24">
        <f>COUNTIF(C24:AF24,"&gt;"&amp;AM24)</f>
        <v>0</v>
      </c>
      <c r="AQ24">
        <v>0.01</v>
      </c>
    </row>
    <row r="25" spans="1:47" x14ac:dyDescent="0.25">
      <c r="A25" s="68" t="s">
        <v>49</v>
      </c>
      <c r="B25" s="12" t="s">
        <v>28</v>
      </c>
      <c r="C25" s="46"/>
      <c r="D25" s="12"/>
      <c r="E25" s="12"/>
      <c r="F25" s="22" t="s">
        <v>37</v>
      </c>
      <c r="G25" s="22" t="s">
        <v>37</v>
      </c>
      <c r="H25" s="22" t="s">
        <v>37</v>
      </c>
      <c r="I25" s="22" t="s">
        <v>37</v>
      </c>
      <c r="J25" s="22" t="s">
        <v>37</v>
      </c>
      <c r="K25" s="22" t="s">
        <v>37</v>
      </c>
      <c r="L25" s="45" t="s">
        <v>37</v>
      </c>
      <c r="M25" s="47"/>
      <c r="N25" s="22"/>
      <c r="O25" s="22"/>
      <c r="P25" s="22" t="s">
        <v>37</v>
      </c>
      <c r="Q25" s="22" t="s">
        <v>37</v>
      </c>
      <c r="R25" s="22" t="s">
        <v>37</v>
      </c>
      <c r="S25" s="22" t="s">
        <v>37</v>
      </c>
      <c r="T25" s="22" t="s">
        <v>37</v>
      </c>
      <c r="U25" s="22">
        <v>1.8E-3</v>
      </c>
      <c r="V25" s="45" t="s">
        <v>37</v>
      </c>
      <c r="W25" s="47"/>
      <c r="X25" s="22"/>
      <c r="Y25" s="22"/>
      <c r="Z25" s="22" t="s">
        <v>37</v>
      </c>
      <c r="AA25" s="22" t="s">
        <v>37</v>
      </c>
      <c r="AB25" s="22" t="s">
        <v>37</v>
      </c>
      <c r="AC25" s="22" t="s">
        <v>37</v>
      </c>
      <c r="AD25" s="22" t="s">
        <v>37</v>
      </c>
      <c r="AE25" s="22" t="s">
        <v>37</v>
      </c>
      <c r="AF25" s="45" t="s">
        <v>37</v>
      </c>
      <c r="AG25" s="22" t="s">
        <v>37</v>
      </c>
      <c r="AH25">
        <f t="shared" si="0"/>
        <v>21</v>
      </c>
      <c r="AI25">
        <f t="shared" si="1"/>
        <v>1</v>
      </c>
      <c r="AJ25">
        <f t="shared" ref="AJ25:AJ32" si="2">MIN(C25:AF25)</f>
        <v>1.8E-3</v>
      </c>
      <c r="AK25" s="88">
        <f t="shared" ref="AK25:AK32" si="3">AVERAGE(C25:AF25)</f>
        <v>1.8E-3</v>
      </c>
      <c r="AL25">
        <f t="shared" ref="AL25:AL32" si="4">MAX(C25:AF25)</f>
        <v>1.8E-3</v>
      </c>
      <c r="AM25">
        <v>0.02</v>
      </c>
      <c r="AN25" t="s">
        <v>190</v>
      </c>
      <c r="AO25">
        <f>COUNTIF(C25:AF25,"&gt;"&amp;AM25)</f>
        <v>0</v>
      </c>
      <c r="AR25">
        <v>0.02</v>
      </c>
    </row>
    <row r="26" spans="1:47" s="75" customFormat="1" x14ac:dyDescent="0.25">
      <c r="A26" s="69" t="s">
        <v>50</v>
      </c>
      <c r="B26" s="70" t="s">
        <v>28</v>
      </c>
      <c r="C26" s="71"/>
      <c r="D26" s="70"/>
      <c r="E26" s="70"/>
      <c r="F26" s="72">
        <v>7.0000000000000001E-3</v>
      </c>
      <c r="G26" s="72">
        <v>0.01</v>
      </c>
      <c r="H26" s="72">
        <v>4.2000000000000003E-2</v>
      </c>
      <c r="I26" s="72">
        <v>0.01</v>
      </c>
      <c r="J26" s="72">
        <v>1.0999999999999999E-2</v>
      </c>
      <c r="K26" s="72">
        <v>8.9999999999999993E-3</v>
      </c>
      <c r="L26" s="73">
        <v>1.0999999999999999E-2</v>
      </c>
      <c r="M26" s="74"/>
      <c r="N26" s="72"/>
      <c r="O26" s="72"/>
      <c r="P26" s="72">
        <v>2.8000000000000001E-2</v>
      </c>
      <c r="Q26" s="72">
        <v>1.7000000000000001E-2</v>
      </c>
      <c r="R26" s="72">
        <v>1.9E-2</v>
      </c>
      <c r="S26" s="72">
        <v>1.6E-2</v>
      </c>
      <c r="T26" s="72">
        <v>2.1000000000000001E-2</v>
      </c>
      <c r="U26" s="72">
        <v>1.4999999999999999E-2</v>
      </c>
      <c r="V26" s="73">
        <v>1.4999999999999999E-2</v>
      </c>
      <c r="W26" s="74"/>
      <c r="X26" s="72"/>
      <c r="Y26" s="72"/>
      <c r="Z26" s="72">
        <v>2.1999999999999999E-2</v>
      </c>
      <c r="AA26" s="72">
        <v>3.6999999999999998E-2</v>
      </c>
      <c r="AB26" s="72">
        <v>1.2999999999999999E-2</v>
      </c>
      <c r="AC26" s="72">
        <v>4.2000000000000003E-2</v>
      </c>
      <c r="AD26" s="72">
        <v>4.2999999999999997E-2</v>
      </c>
      <c r="AE26" s="72">
        <v>5.6000000000000001E-2</v>
      </c>
      <c r="AF26" s="73">
        <v>5.7000000000000002E-2</v>
      </c>
      <c r="AG26" s="72" t="s">
        <v>33</v>
      </c>
      <c r="AH26" s="75">
        <f t="shared" si="0"/>
        <v>21</v>
      </c>
      <c r="AI26" s="75">
        <f t="shared" si="1"/>
        <v>21</v>
      </c>
      <c r="AJ26" s="75">
        <f t="shared" si="2"/>
        <v>7.0000000000000001E-3</v>
      </c>
      <c r="AK26" s="91">
        <f t="shared" si="3"/>
        <v>2.3857142857142858E-2</v>
      </c>
      <c r="AL26" s="75">
        <f t="shared" si="4"/>
        <v>5.7000000000000002E-2</v>
      </c>
      <c r="AM26" s="75">
        <v>1.29E-2</v>
      </c>
      <c r="AN26" s="75" t="s">
        <v>190</v>
      </c>
      <c r="AO26" s="75">
        <f>COUNTIF(C26:AF26,"&gt;"&amp;AM26)</f>
        <v>15</v>
      </c>
      <c r="AR26" s="75">
        <v>1.29E-2</v>
      </c>
      <c r="AU26" s="75" t="s">
        <v>201</v>
      </c>
    </row>
    <row r="27" spans="1:47" x14ac:dyDescent="0.25">
      <c r="A27" s="13" t="s">
        <v>82</v>
      </c>
      <c r="B27" s="12" t="s">
        <v>84</v>
      </c>
      <c r="C27" s="46">
        <v>7.4</v>
      </c>
      <c r="D27" s="12">
        <v>6.7</v>
      </c>
      <c r="E27" s="12">
        <v>7</v>
      </c>
      <c r="F27" s="22">
        <v>3.8</v>
      </c>
      <c r="G27" s="22">
        <v>6.68</v>
      </c>
      <c r="H27" s="22">
        <v>6.83</v>
      </c>
      <c r="I27" s="22">
        <v>6.89</v>
      </c>
      <c r="J27" s="22">
        <v>7.02</v>
      </c>
      <c r="K27" s="22">
        <v>6.72</v>
      </c>
      <c r="L27" s="45">
        <v>6.54</v>
      </c>
      <c r="M27" s="47">
        <v>5.8</v>
      </c>
      <c r="N27" s="22">
        <v>6.7</v>
      </c>
      <c r="O27" s="22">
        <v>6.07</v>
      </c>
      <c r="P27" s="22">
        <v>6.6</v>
      </c>
      <c r="Q27" s="22">
        <v>6.16</v>
      </c>
      <c r="R27" s="22">
        <v>5.94</v>
      </c>
      <c r="S27" s="22">
        <v>6.2</v>
      </c>
      <c r="T27" s="22">
        <v>6.37</v>
      </c>
      <c r="U27" s="22">
        <v>6.11</v>
      </c>
      <c r="V27" s="45">
        <v>5.87</v>
      </c>
      <c r="W27" s="47">
        <v>6.2</v>
      </c>
      <c r="X27" s="22">
        <v>6.1</v>
      </c>
      <c r="Y27" s="22">
        <v>6.14</v>
      </c>
      <c r="Z27" s="22">
        <v>5.7</v>
      </c>
      <c r="AA27" s="22">
        <v>6</v>
      </c>
      <c r="AB27" s="22">
        <v>6.94</v>
      </c>
      <c r="AC27" s="22">
        <v>6.14</v>
      </c>
      <c r="AD27" s="22">
        <v>6.33</v>
      </c>
      <c r="AE27" s="22">
        <v>6.83</v>
      </c>
      <c r="AF27" s="45">
        <v>5.92</v>
      </c>
      <c r="AG27" s="22" t="s">
        <v>85</v>
      </c>
      <c r="AH27">
        <f t="shared" si="0"/>
        <v>30</v>
      </c>
      <c r="AI27">
        <f t="shared" si="1"/>
        <v>27</v>
      </c>
      <c r="AJ27">
        <f t="shared" si="2"/>
        <v>3.8</v>
      </c>
      <c r="AK27" s="77">
        <f t="shared" si="3"/>
        <v>6.3233333333333324</v>
      </c>
      <c r="AL27">
        <f t="shared" si="4"/>
        <v>7.4</v>
      </c>
    </row>
    <row r="28" spans="1:47" x14ac:dyDescent="0.25">
      <c r="A28" s="13" t="s">
        <v>73</v>
      </c>
      <c r="B28" s="12" t="s">
        <v>28</v>
      </c>
      <c r="C28" s="46">
        <v>390</v>
      </c>
      <c r="D28" s="12">
        <v>240</v>
      </c>
      <c r="E28" s="12">
        <v>216</v>
      </c>
      <c r="F28" s="22" t="s">
        <v>75</v>
      </c>
      <c r="G28" s="22">
        <v>150</v>
      </c>
      <c r="H28" s="22">
        <v>142</v>
      </c>
      <c r="I28" s="22">
        <v>152</v>
      </c>
      <c r="J28" s="22">
        <v>124</v>
      </c>
      <c r="K28" s="22">
        <v>108</v>
      </c>
      <c r="L28" s="45">
        <v>108</v>
      </c>
      <c r="M28" s="47">
        <v>26</v>
      </c>
      <c r="N28" s="22">
        <v>24</v>
      </c>
      <c r="O28" s="22">
        <v>26</v>
      </c>
      <c r="P28" s="22">
        <v>210</v>
      </c>
      <c r="Q28" s="22">
        <v>24</v>
      </c>
      <c r="R28" s="22">
        <v>18</v>
      </c>
      <c r="S28" s="22">
        <v>44</v>
      </c>
      <c r="T28" s="22">
        <v>62</v>
      </c>
      <c r="U28" s="22">
        <v>36</v>
      </c>
      <c r="V28" s="45">
        <v>36</v>
      </c>
      <c r="W28" s="47">
        <v>88</v>
      </c>
      <c r="X28" s="22">
        <v>94</v>
      </c>
      <c r="Y28" s="22">
        <v>68</v>
      </c>
      <c r="Z28" s="22">
        <v>26</v>
      </c>
      <c r="AA28" s="22">
        <v>38</v>
      </c>
      <c r="AB28" s="22">
        <v>30</v>
      </c>
      <c r="AC28" s="22">
        <v>46</v>
      </c>
      <c r="AD28" s="22">
        <v>36</v>
      </c>
      <c r="AE28" s="22">
        <v>112</v>
      </c>
      <c r="AF28" s="45">
        <v>40</v>
      </c>
      <c r="AG28" s="22" t="s">
        <v>75</v>
      </c>
      <c r="AH28">
        <f t="shared" si="0"/>
        <v>30</v>
      </c>
      <c r="AI28">
        <f t="shared" si="1"/>
        <v>26</v>
      </c>
      <c r="AJ28">
        <f t="shared" si="2"/>
        <v>18</v>
      </c>
      <c r="AK28" s="89">
        <f t="shared" si="3"/>
        <v>93.58620689655173</v>
      </c>
      <c r="AL28">
        <f t="shared" si="4"/>
        <v>390</v>
      </c>
    </row>
    <row r="29" spans="1:47" x14ac:dyDescent="0.25">
      <c r="A29" s="13" t="s">
        <v>78</v>
      </c>
      <c r="B29" s="12" t="s">
        <v>80</v>
      </c>
      <c r="C29" s="46">
        <v>750</v>
      </c>
      <c r="D29" s="12">
        <v>550</v>
      </c>
      <c r="E29" s="12">
        <v>557</v>
      </c>
      <c r="F29" s="22">
        <v>6100</v>
      </c>
      <c r="G29" s="22">
        <v>453</v>
      </c>
      <c r="H29" s="22">
        <v>410</v>
      </c>
      <c r="I29" s="22">
        <v>408</v>
      </c>
      <c r="J29" s="22">
        <v>410</v>
      </c>
      <c r="K29" s="22">
        <v>352</v>
      </c>
      <c r="L29" s="45">
        <v>339</v>
      </c>
      <c r="M29" s="47">
        <v>290</v>
      </c>
      <c r="N29" s="22">
        <v>200</v>
      </c>
      <c r="O29" s="22">
        <v>171</v>
      </c>
      <c r="P29" s="22">
        <v>680</v>
      </c>
      <c r="Q29" s="22">
        <v>167</v>
      </c>
      <c r="R29" s="22">
        <v>165</v>
      </c>
      <c r="S29" s="22">
        <v>177</v>
      </c>
      <c r="T29" s="22">
        <v>260</v>
      </c>
      <c r="U29" s="22">
        <v>197</v>
      </c>
      <c r="V29" s="45">
        <v>184</v>
      </c>
      <c r="W29" s="47">
        <v>600</v>
      </c>
      <c r="X29" s="22">
        <v>610</v>
      </c>
      <c r="Y29" s="22">
        <v>414</v>
      </c>
      <c r="Z29" s="22">
        <v>170</v>
      </c>
      <c r="AA29" s="22">
        <v>309</v>
      </c>
      <c r="AB29" s="22">
        <v>280</v>
      </c>
      <c r="AC29" s="22">
        <v>263</v>
      </c>
      <c r="AD29" s="22">
        <v>278</v>
      </c>
      <c r="AE29" s="22">
        <v>387</v>
      </c>
      <c r="AF29" s="45">
        <v>260</v>
      </c>
      <c r="AG29" s="22" t="s">
        <v>81</v>
      </c>
      <c r="AH29">
        <f t="shared" si="0"/>
        <v>30</v>
      </c>
      <c r="AI29">
        <f t="shared" si="1"/>
        <v>27</v>
      </c>
      <c r="AJ29">
        <f t="shared" si="2"/>
        <v>165</v>
      </c>
      <c r="AK29" s="89">
        <f t="shared" si="3"/>
        <v>546.36666666666667</v>
      </c>
      <c r="AL29">
        <f t="shared" si="4"/>
        <v>6100</v>
      </c>
    </row>
    <row r="30" spans="1:47" x14ac:dyDescent="0.25">
      <c r="A30" s="13" t="s">
        <v>68</v>
      </c>
      <c r="B30" s="12" t="s">
        <v>28</v>
      </c>
      <c r="C30" s="47">
        <v>9.9</v>
      </c>
      <c r="D30" s="22">
        <v>11</v>
      </c>
      <c r="E30" s="22">
        <v>10.199999999999999</v>
      </c>
      <c r="F30" s="22">
        <v>10</v>
      </c>
      <c r="G30" s="22">
        <v>11.1</v>
      </c>
      <c r="H30" s="22">
        <v>13</v>
      </c>
      <c r="I30" s="22">
        <v>14.7</v>
      </c>
      <c r="J30" s="22">
        <v>15.3</v>
      </c>
      <c r="K30" s="22">
        <v>16.399999999999999</v>
      </c>
      <c r="L30" s="45">
        <v>16.899999999999999</v>
      </c>
      <c r="M30" s="47">
        <v>28</v>
      </c>
      <c r="N30" s="22">
        <v>32</v>
      </c>
      <c r="O30" s="22">
        <v>30.6</v>
      </c>
      <c r="P30" s="22">
        <v>22</v>
      </c>
      <c r="Q30" s="22">
        <v>32.6</v>
      </c>
      <c r="R30" s="22">
        <v>34.200000000000003</v>
      </c>
      <c r="S30" s="22">
        <v>34.200000000000003</v>
      </c>
      <c r="T30" s="22">
        <v>18.5</v>
      </c>
      <c r="U30" s="22">
        <v>33.1</v>
      </c>
      <c r="V30" s="45">
        <v>32.799999999999997</v>
      </c>
      <c r="W30" s="47">
        <v>35</v>
      </c>
      <c r="X30" s="22">
        <v>31</v>
      </c>
      <c r="Y30" s="22">
        <v>19.7</v>
      </c>
      <c r="Z30" s="22">
        <v>13</v>
      </c>
      <c r="AA30" s="22">
        <v>22.6</v>
      </c>
      <c r="AB30" s="22">
        <v>13.8</v>
      </c>
      <c r="AC30" s="22">
        <v>14.3</v>
      </c>
      <c r="AD30" s="22">
        <v>12.1</v>
      </c>
      <c r="AE30" s="22">
        <v>13.6</v>
      </c>
      <c r="AF30" s="45">
        <v>13.2</v>
      </c>
      <c r="AG30" s="22" t="s">
        <v>69</v>
      </c>
      <c r="AH30">
        <f t="shared" si="0"/>
        <v>30</v>
      </c>
      <c r="AI30">
        <f t="shared" si="1"/>
        <v>27</v>
      </c>
      <c r="AJ30">
        <f t="shared" si="2"/>
        <v>9.9</v>
      </c>
      <c r="AK30" s="89">
        <f t="shared" si="3"/>
        <v>20.493333333333336</v>
      </c>
      <c r="AL30">
        <f t="shared" si="4"/>
        <v>35</v>
      </c>
      <c r="AM30">
        <v>250</v>
      </c>
      <c r="AN30" t="s">
        <v>200</v>
      </c>
      <c r="AO30">
        <f>COUNTIF(C30:AF30,"&gt;"&amp;AM30)</f>
        <v>0</v>
      </c>
      <c r="AQ30">
        <v>250</v>
      </c>
    </row>
    <row r="31" spans="1:47" x14ac:dyDescent="0.25">
      <c r="A31" s="13" t="s">
        <v>65</v>
      </c>
      <c r="B31" s="12" t="s">
        <v>28</v>
      </c>
      <c r="C31" s="47">
        <v>75</v>
      </c>
      <c r="D31" s="22">
        <v>61</v>
      </c>
      <c r="E31" s="22">
        <v>75.599999999999994</v>
      </c>
      <c r="F31" s="22">
        <v>71</v>
      </c>
      <c r="G31" s="22">
        <v>79.400000000000006</v>
      </c>
      <c r="H31" s="22">
        <v>69.099999999999994</v>
      </c>
      <c r="I31" s="22">
        <v>61</v>
      </c>
      <c r="J31" s="22">
        <v>57.5</v>
      </c>
      <c r="K31" s="22">
        <v>54.8</v>
      </c>
      <c r="L31" s="45">
        <v>50.6</v>
      </c>
      <c r="M31" s="47">
        <v>65</v>
      </c>
      <c r="N31" s="22">
        <v>22</v>
      </c>
      <c r="O31" s="22">
        <v>18.399999999999999</v>
      </c>
      <c r="P31" s="22" t="s">
        <v>67</v>
      </c>
      <c r="Q31" s="22">
        <v>7.5</v>
      </c>
      <c r="R31" s="22">
        <v>9.6999999999999993</v>
      </c>
      <c r="S31" s="22">
        <v>10.199999999999999</v>
      </c>
      <c r="T31" s="22">
        <v>35.5</v>
      </c>
      <c r="U31" s="22">
        <v>13.1</v>
      </c>
      <c r="V31" s="45">
        <v>10.4</v>
      </c>
      <c r="W31" s="52">
        <v>160</v>
      </c>
      <c r="X31" s="30">
        <v>160</v>
      </c>
      <c r="Y31" s="30">
        <v>97.3</v>
      </c>
      <c r="Z31" s="30">
        <v>88</v>
      </c>
      <c r="AA31" s="22">
        <v>73.099999999999994</v>
      </c>
      <c r="AB31" s="22">
        <v>75</v>
      </c>
      <c r="AC31" s="22">
        <v>71.900000000000006</v>
      </c>
      <c r="AD31" s="22">
        <v>75</v>
      </c>
      <c r="AE31" s="22">
        <v>72.900000000000006</v>
      </c>
      <c r="AF31" s="45">
        <v>73.099999999999994</v>
      </c>
      <c r="AG31" s="22" t="s">
        <v>67</v>
      </c>
      <c r="AH31">
        <f t="shared" si="0"/>
        <v>30</v>
      </c>
      <c r="AI31">
        <f t="shared" si="1"/>
        <v>26</v>
      </c>
      <c r="AJ31">
        <f t="shared" si="2"/>
        <v>7.5</v>
      </c>
      <c r="AK31" s="89">
        <f t="shared" si="3"/>
        <v>61.831034482758625</v>
      </c>
      <c r="AL31">
        <f t="shared" si="4"/>
        <v>160</v>
      </c>
      <c r="AM31">
        <v>250</v>
      </c>
      <c r="AN31" t="s">
        <v>200</v>
      </c>
      <c r="AO31">
        <f>COUNTIF(C31:AF31,"&gt;"&amp;AM31)</f>
        <v>0</v>
      </c>
      <c r="AQ31">
        <v>250</v>
      </c>
    </row>
    <row r="32" spans="1:47" x14ac:dyDescent="0.25">
      <c r="A32" s="13" t="s">
        <v>71</v>
      </c>
      <c r="B32" s="12" t="s">
        <v>28</v>
      </c>
      <c r="C32" s="47">
        <v>0.16</v>
      </c>
      <c r="D32" s="22">
        <v>0.09</v>
      </c>
      <c r="E32" s="22">
        <v>7.0000000000000007E-2</v>
      </c>
      <c r="F32" s="22">
        <v>0.04</v>
      </c>
      <c r="G32" s="22">
        <v>0.08</v>
      </c>
      <c r="H32" s="22">
        <v>0.08</v>
      </c>
      <c r="I32" s="22">
        <v>0.09</v>
      </c>
      <c r="J32" s="22">
        <v>0.05</v>
      </c>
      <c r="K32" s="22">
        <v>7.0000000000000007E-2</v>
      </c>
      <c r="L32" s="45">
        <v>0.06</v>
      </c>
      <c r="M32" s="47">
        <v>0.05</v>
      </c>
      <c r="N32" s="22" t="s">
        <v>72</v>
      </c>
      <c r="O32" s="22">
        <v>0.03</v>
      </c>
      <c r="P32" s="22">
        <v>0.04</v>
      </c>
      <c r="Q32" s="22">
        <v>0.04</v>
      </c>
      <c r="R32" s="22" t="s">
        <v>72</v>
      </c>
      <c r="S32" s="22">
        <v>0.03</v>
      </c>
      <c r="T32" s="22">
        <v>0.05</v>
      </c>
      <c r="U32" s="22" t="s">
        <v>72</v>
      </c>
      <c r="V32" s="45" t="s">
        <v>72</v>
      </c>
      <c r="W32" s="47">
        <v>0.09</v>
      </c>
      <c r="X32" s="22">
        <v>0.06</v>
      </c>
      <c r="Y32" s="22">
        <v>0.08</v>
      </c>
      <c r="Z32" s="22">
        <v>0.05</v>
      </c>
      <c r="AA32" s="22">
        <v>0.05</v>
      </c>
      <c r="AB32" s="22">
        <v>0.09</v>
      </c>
      <c r="AC32" s="22">
        <v>0.1</v>
      </c>
      <c r="AD32" s="22">
        <v>7.0000000000000007E-2</v>
      </c>
      <c r="AE32" s="22">
        <v>0.04</v>
      </c>
      <c r="AF32" s="45">
        <v>0.03</v>
      </c>
      <c r="AG32" s="22" t="s">
        <v>72</v>
      </c>
      <c r="AH32">
        <f t="shared" si="0"/>
        <v>30</v>
      </c>
      <c r="AI32">
        <f t="shared" si="1"/>
        <v>23</v>
      </c>
      <c r="AJ32">
        <f t="shared" si="2"/>
        <v>0.03</v>
      </c>
      <c r="AK32">
        <f t="shared" si="3"/>
        <v>6.500000000000003E-2</v>
      </c>
      <c r="AL32">
        <f t="shared" si="4"/>
        <v>0.16</v>
      </c>
      <c r="AM32">
        <v>0.3</v>
      </c>
      <c r="AN32" t="s">
        <v>190</v>
      </c>
      <c r="AO32">
        <f>COUNTIF(C32:AF32,"&gt;"&amp;AM32)</f>
        <v>0</v>
      </c>
      <c r="AR32">
        <v>0.3</v>
      </c>
    </row>
  </sheetData>
  <mergeCells count="1">
    <mergeCell ref="A1:B1"/>
  </mergeCells>
  <conditionalFormatting sqref="D11:F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8779D-C707-4B35-9ACD-78943F7647DD}">
  <dimension ref="A1:AB84"/>
  <sheetViews>
    <sheetView tabSelected="1" workbookViewId="0">
      <pane xSplit="4" ySplit="9" topLeftCell="E10" activePane="bottomRight" state="frozen"/>
      <selection pane="topRight" activeCell="E1" sqref="E1"/>
      <selection pane="bottomLeft" activeCell="A12" sqref="A12"/>
      <selection pane="bottomRight" activeCell="S24" sqref="S24"/>
    </sheetView>
    <sheetView tabSelected="1" topLeftCell="A9" workbookViewId="1">
      <selection activeCell="AH23" sqref="AH23"/>
    </sheetView>
  </sheetViews>
  <sheetFormatPr defaultRowHeight="15" x14ac:dyDescent="0.25"/>
  <cols>
    <col min="1" max="1" width="21.5703125" bestFit="1" customWidth="1"/>
    <col min="2" max="2" width="0" hidden="1" customWidth="1"/>
    <col min="4" max="4" width="0" hidden="1" customWidth="1"/>
    <col min="5" max="5" width="0" style="46" hidden="1" customWidth="1"/>
    <col min="6" max="13" width="0" style="12" hidden="1" customWidth="1"/>
    <col min="14" max="14" width="0" style="44" hidden="1" customWidth="1"/>
    <col min="15" max="15" width="8.7109375" customWidth="1"/>
    <col min="20" max="20" width="11" bestFit="1" customWidth="1"/>
    <col min="25" max="25" width="22" bestFit="1" customWidth="1"/>
  </cols>
  <sheetData>
    <row r="1" spans="1:27" ht="20.25" hidden="1" x14ac:dyDescent="0.3">
      <c r="A1" s="102" t="s">
        <v>16</v>
      </c>
      <c r="B1" s="102"/>
      <c r="C1" s="102"/>
      <c r="D1" s="102"/>
      <c r="E1" s="33" t="s">
        <v>0</v>
      </c>
      <c r="F1" s="34" t="s">
        <v>0</v>
      </c>
      <c r="G1" s="34" t="s">
        <v>0</v>
      </c>
      <c r="H1" s="34" t="s">
        <v>0</v>
      </c>
      <c r="I1" s="34" t="s">
        <v>0</v>
      </c>
      <c r="J1" s="34" t="s">
        <v>0</v>
      </c>
      <c r="K1" s="34" t="s">
        <v>0</v>
      </c>
      <c r="L1" s="34" t="s">
        <v>0</v>
      </c>
      <c r="M1" s="34" t="s">
        <v>0</v>
      </c>
      <c r="N1" s="35" t="s">
        <v>0</v>
      </c>
      <c r="O1" s="53"/>
    </row>
    <row r="2" spans="1:27" hidden="1" x14ac:dyDescent="0.25">
      <c r="A2" s="10"/>
      <c r="B2" s="2" t="s">
        <v>0</v>
      </c>
      <c r="C2" s="101" t="s">
        <v>14</v>
      </c>
      <c r="D2" s="101"/>
      <c r="E2" s="84" t="s">
        <v>23</v>
      </c>
      <c r="F2" s="14" t="s">
        <v>23</v>
      </c>
      <c r="G2" s="14" t="s">
        <v>23</v>
      </c>
      <c r="H2" s="9" t="s">
        <v>23</v>
      </c>
      <c r="I2" s="9" t="s">
        <v>23</v>
      </c>
      <c r="J2" s="9" t="s">
        <v>23</v>
      </c>
      <c r="K2" s="9" t="s">
        <v>23</v>
      </c>
      <c r="L2" s="9" t="s">
        <v>23</v>
      </c>
      <c r="M2" s="9" t="s">
        <v>23</v>
      </c>
      <c r="N2" s="85" t="s">
        <v>23</v>
      </c>
    </row>
    <row r="3" spans="1:27" hidden="1" x14ac:dyDescent="0.25">
      <c r="A3" s="11" t="s">
        <v>15</v>
      </c>
      <c r="B3" s="11" t="s">
        <v>19</v>
      </c>
      <c r="C3" s="101" t="s">
        <v>13</v>
      </c>
      <c r="D3" s="101"/>
      <c r="E3" s="84" t="s">
        <v>0</v>
      </c>
      <c r="F3" s="14" t="s">
        <v>0</v>
      </c>
      <c r="G3" s="14" t="s">
        <v>0</v>
      </c>
      <c r="H3" s="9" t="s">
        <v>0</v>
      </c>
      <c r="I3" s="9" t="s">
        <v>0</v>
      </c>
      <c r="J3" s="9" t="s">
        <v>0</v>
      </c>
      <c r="K3" s="9" t="s">
        <v>0</v>
      </c>
      <c r="L3" s="9" t="s">
        <v>0</v>
      </c>
      <c r="M3" s="9" t="s">
        <v>0</v>
      </c>
      <c r="N3" s="85" t="s">
        <v>0</v>
      </c>
    </row>
    <row r="4" spans="1:27" hidden="1" x14ac:dyDescent="0.25">
      <c r="A4" s="8" t="s">
        <v>17</v>
      </c>
      <c r="B4" s="18" t="s">
        <v>56</v>
      </c>
      <c r="C4" s="101" t="s">
        <v>12</v>
      </c>
      <c r="D4" s="101"/>
      <c r="E4" s="84" t="s">
        <v>24</v>
      </c>
      <c r="F4" s="14" t="s">
        <v>24</v>
      </c>
      <c r="G4" s="14" t="s">
        <v>24</v>
      </c>
      <c r="H4" s="9" t="s">
        <v>24</v>
      </c>
      <c r="I4" s="9" t="s">
        <v>24</v>
      </c>
      <c r="J4" s="9" t="s">
        <v>24</v>
      </c>
      <c r="K4" s="9" t="s">
        <v>24</v>
      </c>
      <c r="L4" s="9" t="s">
        <v>24</v>
      </c>
      <c r="M4" s="9" t="s">
        <v>24</v>
      </c>
      <c r="N4" s="85" t="s">
        <v>24</v>
      </c>
    </row>
    <row r="5" spans="1:27" ht="15.75" hidden="1" thickBot="1" x14ac:dyDescent="0.3">
      <c r="A5" s="8" t="s">
        <v>11</v>
      </c>
      <c r="B5" s="17" t="s">
        <v>20</v>
      </c>
      <c r="C5" s="101" t="s">
        <v>10</v>
      </c>
      <c r="D5" s="101"/>
      <c r="E5" s="86">
        <v>45315</v>
      </c>
      <c r="F5" s="19">
        <v>45329</v>
      </c>
      <c r="G5" s="19">
        <v>45357</v>
      </c>
      <c r="H5" s="16">
        <v>45400</v>
      </c>
      <c r="I5" s="16">
        <v>45434</v>
      </c>
      <c r="J5" s="16">
        <v>45469</v>
      </c>
      <c r="K5" s="16">
        <v>45504</v>
      </c>
      <c r="L5" s="16">
        <v>45525</v>
      </c>
      <c r="M5" s="16">
        <v>45552</v>
      </c>
      <c r="N5" s="87">
        <v>45587</v>
      </c>
      <c r="Z5" s="76"/>
    </row>
    <row r="6" spans="1:27" hidden="1" x14ac:dyDescent="0.25">
      <c r="A6" s="8" t="s">
        <v>9</v>
      </c>
      <c r="B6" s="17" t="s">
        <v>58</v>
      </c>
      <c r="C6" s="101" t="s">
        <v>8</v>
      </c>
      <c r="D6" s="101"/>
      <c r="E6" s="86">
        <v>45322</v>
      </c>
      <c r="F6" s="19">
        <v>45332</v>
      </c>
      <c r="G6" s="19">
        <v>45360</v>
      </c>
      <c r="H6" s="16">
        <v>45405</v>
      </c>
      <c r="I6" s="16">
        <v>45441</v>
      </c>
      <c r="J6" s="16">
        <v>45475</v>
      </c>
      <c r="K6" s="16">
        <v>45511</v>
      </c>
      <c r="L6" s="16">
        <v>45532</v>
      </c>
      <c r="M6" s="16">
        <v>45556</v>
      </c>
      <c r="N6" s="87">
        <v>45594</v>
      </c>
    </row>
    <row r="7" spans="1:27" hidden="1" x14ac:dyDescent="0.25">
      <c r="A7" s="8" t="s">
        <v>7</v>
      </c>
      <c r="B7" s="17" t="s">
        <v>21</v>
      </c>
      <c r="C7" s="101" t="s">
        <v>18</v>
      </c>
      <c r="D7" s="101"/>
      <c r="E7" s="84" t="s">
        <v>25</v>
      </c>
      <c r="F7" s="14" t="s">
        <v>25</v>
      </c>
      <c r="G7" s="14" t="s">
        <v>25</v>
      </c>
      <c r="H7" s="9" t="s">
        <v>113</v>
      </c>
      <c r="I7" s="9" t="s">
        <v>113</v>
      </c>
      <c r="J7" s="9" t="s">
        <v>122</v>
      </c>
      <c r="K7" s="9" t="s">
        <v>113</v>
      </c>
      <c r="L7" s="9" t="s">
        <v>113</v>
      </c>
      <c r="M7" s="9" t="s">
        <v>180</v>
      </c>
      <c r="N7" s="85" t="s">
        <v>113</v>
      </c>
    </row>
    <row r="8" spans="1:27" hidden="1" x14ac:dyDescent="0.25">
      <c r="A8" s="8" t="s">
        <v>6</v>
      </c>
      <c r="B8" s="17" t="s">
        <v>22</v>
      </c>
      <c r="C8" s="101" t="s">
        <v>5</v>
      </c>
      <c r="D8" s="101"/>
      <c r="E8" s="84">
        <v>1</v>
      </c>
      <c r="F8" s="14">
        <v>1</v>
      </c>
      <c r="G8" s="14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85">
        <v>1</v>
      </c>
    </row>
    <row r="9" spans="1:27" s="60" customFormat="1" ht="30.75" customHeight="1" x14ac:dyDescent="0.25">
      <c r="A9" s="54" t="s">
        <v>4</v>
      </c>
      <c r="B9" s="54" t="s">
        <v>3</v>
      </c>
      <c r="C9" s="54" t="s">
        <v>2</v>
      </c>
      <c r="D9" s="54" t="s">
        <v>1</v>
      </c>
      <c r="E9" s="39"/>
      <c r="F9" s="14"/>
      <c r="G9" s="14"/>
      <c r="H9" s="14"/>
      <c r="I9" s="14"/>
      <c r="J9" s="14"/>
      <c r="K9" s="14"/>
      <c r="L9" s="14"/>
      <c r="M9" s="14"/>
      <c r="N9" s="40"/>
      <c r="O9" s="59" t="s">
        <v>194</v>
      </c>
      <c r="P9" s="59" t="s">
        <v>196</v>
      </c>
      <c r="Q9" s="59" t="s">
        <v>117</v>
      </c>
      <c r="R9" s="59" t="s">
        <v>197</v>
      </c>
      <c r="S9" s="59" t="s">
        <v>118</v>
      </c>
      <c r="T9" s="59" t="s">
        <v>191</v>
      </c>
      <c r="U9" s="59" t="s">
        <v>199</v>
      </c>
      <c r="V9" s="59" t="s">
        <v>198</v>
      </c>
      <c r="W9" s="59"/>
      <c r="X9" s="59" t="s">
        <v>200</v>
      </c>
      <c r="Y9" s="59" t="s">
        <v>190</v>
      </c>
      <c r="Z9" s="59" t="s">
        <v>193</v>
      </c>
      <c r="AA9" s="59"/>
    </row>
    <row r="10" spans="1:27" s="51" customFormat="1" x14ac:dyDescent="0.25">
      <c r="A10" s="61" t="s">
        <v>26</v>
      </c>
      <c r="B10" s="62" t="s">
        <v>27</v>
      </c>
      <c r="C10" s="62" t="s">
        <v>28</v>
      </c>
      <c r="D10" s="62" t="s">
        <v>29</v>
      </c>
      <c r="E10" s="81" t="s">
        <v>29</v>
      </c>
      <c r="F10" s="62" t="s">
        <v>29</v>
      </c>
      <c r="G10" s="62" t="s">
        <v>29</v>
      </c>
      <c r="H10" s="62" t="s">
        <v>29</v>
      </c>
      <c r="I10" s="62" t="s">
        <v>29</v>
      </c>
      <c r="J10" s="62" t="s">
        <v>29</v>
      </c>
      <c r="K10" s="62">
        <v>3.0000000000000001E-3</v>
      </c>
      <c r="L10" s="62" t="s">
        <v>29</v>
      </c>
      <c r="M10" s="62" t="s">
        <v>29</v>
      </c>
      <c r="N10" s="82" t="s">
        <v>29</v>
      </c>
      <c r="O10" s="51">
        <f t="shared" ref="O10:O40" si="0">COUNTA(E10:N10)</f>
        <v>10</v>
      </c>
      <c r="P10" s="51">
        <f t="shared" ref="P10:P41" si="1">COUNT(E10:N10)</f>
        <v>1</v>
      </c>
      <c r="Q10" s="51">
        <f t="shared" ref="Q10:Q41" si="2">MIN(E10:N10)</f>
        <v>3.0000000000000001E-3</v>
      </c>
      <c r="T10">
        <v>5.0000000000000001E-3</v>
      </c>
      <c r="U10" s="51" t="s">
        <v>200</v>
      </c>
      <c r="V10">
        <f>COUNTIF(E10:N10,"&gt;"&amp;T10)</f>
        <v>0</v>
      </c>
      <c r="X10" s="51">
        <v>5.0000000000000001E-3</v>
      </c>
    </row>
    <row r="11" spans="1:27" x14ac:dyDescent="0.25">
      <c r="A11" s="68" t="s">
        <v>30</v>
      </c>
      <c r="B11" s="12" t="s">
        <v>27</v>
      </c>
      <c r="C11" s="12" t="s">
        <v>28</v>
      </c>
      <c r="D11" s="12" t="s">
        <v>31</v>
      </c>
      <c r="E11" s="46" t="s">
        <v>31</v>
      </c>
      <c r="F11" s="12" t="s">
        <v>31</v>
      </c>
      <c r="G11" s="12" t="s">
        <v>31</v>
      </c>
      <c r="H11" s="12" t="s">
        <v>31</v>
      </c>
      <c r="I11" s="12" t="s">
        <v>31</v>
      </c>
      <c r="J11" s="12" t="s">
        <v>31</v>
      </c>
      <c r="K11" s="12" t="s">
        <v>31</v>
      </c>
      <c r="L11" s="12" t="s">
        <v>31</v>
      </c>
      <c r="M11" s="12" t="s">
        <v>31</v>
      </c>
      <c r="N11" s="44" t="s">
        <v>31</v>
      </c>
      <c r="O11">
        <f t="shared" si="0"/>
        <v>10</v>
      </c>
      <c r="P11">
        <f t="shared" si="1"/>
        <v>0</v>
      </c>
      <c r="Q11">
        <f t="shared" si="2"/>
        <v>0</v>
      </c>
      <c r="T11">
        <v>0.01</v>
      </c>
      <c r="U11" t="s">
        <v>200</v>
      </c>
      <c r="V11">
        <f>COUNTIF(E11:N11,"&gt;"&amp;T11)</f>
        <v>0</v>
      </c>
      <c r="X11">
        <v>0.01</v>
      </c>
      <c r="Y11">
        <v>0.05</v>
      </c>
    </row>
    <row r="12" spans="1:27" x14ac:dyDescent="0.25">
      <c r="A12" s="68" t="s">
        <v>32</v>
      </c>
      <c r="B12" s="12" t="s">
        <v>27</v>
      </c>
      <c r="C12" s="12" t="s">
        <v>28</v>
      </c>
      <c r="D12" s="12" t="s">
        <v>33</v>
      </c>
      <c r="E12" s="46" t="s">
        <v>33</v>
      </c>
      <c r="F12" s="12" t="s">
        <v>33</v>
      </c>
      <c r="G12" s="12">
        <v>6.0000000000000001E-3</v>
      </c>
      <c r="H12" s="12" t="s">
        <v>33</v>
      </c>
      <c r="I12" s="12">
        <v>4.0000000000000001E-3</v>
      </c>
      <c r="J12" s="12">
        <v>4.0000000000000001E-3</v>
      </c>
      <c r="K12" s="12">
        <v>1.2999999999999999E-2</v>
      </c>
      <c r="L12" s="12">
        <v>5.0000000000000001E-3</v>
      </c>
      <c r="M12" s="12">
        <v>4.0000000000000001E-3</v>
      </c>
      <c r="N12" s="44">
        <v>6.0000000000000001E-3</v>
      </c>
      <c r="O12">
        <f t="shared" si="0"/>
        <v>10</v>
      </c>
      <c r="P12">
        <f t="shared" si="1"/>
        <v>7</v>
      </c>
      <c r="Q12">
        <f t="shared" si="2"/>
        <v>4.0000000000000001E-3</v>
      </c>
      <c r="R12">
        <f>AVERAGE(E12:N12)</f>
        <v>6.0000000000000001E-3</v>
      </c>
      <c r="S12">
        <f>MAX(E12:N12)</f>
        <v>1.2999999999999999E-2</v>
      </c>
      <c r="T12">
        <v>1.3</v>
      </c>
      <c r="U12" t="s">
        <v>200</v>
      </c>
      <c r="V12">
        <f>COUNTIF(E12:N12,"&gt;"&amp;T12)</f>
        <v>0</v>
      </c>
      <c r="X12">
        <v>1.3</v>
      </c>
    </row>
    <row r="13" spans="1:27" x14ac:dyDescent="0.25">
      <c r="A13" s="68" t="s">
        <v>34</v>
      </c>
      <c r="B13" s="12" t="s">
        <v>27</v>
      </c>
      <c r="C13" s="12" t="s">
        <v>28</v>
      </c>
      <c r="D13" s="12" t="s">
        <v>35</v>
      </c>
      <c r="E13" s="46" t="s">
        <v>35</v>
      </c>
      <c r="F13" s="12" t="s">
        <v>35</v>
      </c>
      <c r="G13" s="12" t="s">
        <v>35</v>
      </c>
      <c r="H13" s="12" t="s">
        <v>35</v>
      </c>
      <c r="I13" s="12" t="s">
        <v>35</v>
      </c>
      <c r="J13" s="12" t="s">
        <v>35</v>
      </c>
      <c r="K13" s="12" t="s">
        <v>35</v>
      </c>
      <c r="L13" s="12" t="s">
        <v>35</v>
      </c>
      <c r="M13" s="12" t="s">
        <v>35</v>
      </c>
      <c r="N13" s="44" t="s">
        <v>35</v>
      </c>
      <c r="O13">
        <f t="shared" si="0"/>
        <v>10</v>
      </c>
      <c r="P13">
        <f t="shared" si="1"/>
        <v>0</v>
      </c>
      <c r="Q13">
        <f t="shared" si="2"/>
        <v>0</v>
      </c>
      <c r="T13">
        <v>1E-4</v>
      </c>
      <c r="U13" t="s">
        <v>193</v>
      </c>
      <c r="V13">
        <f>COUNTIF(E13:N13,"&gt;"&amp;T13)</f>
        <v>0</v>
      </c>
      <c r="Z13">
        <v>1E-4</v>
      </c>
    </row>
    <row r="14" spans="1:27" x14ac:dyDescent="0.25">
      <c r="A14" s="68" t="s">
        <v>60</v>
      </c>
      <c r="B14" s="12" t="s">
        <v>27</v>
      </c>
      <c r="C14" s="12" t="s">
        <v>28</v>
      </c>
      <c r="D14" s="12" t="s">
        <v>61</v>
      </c>
      <c r="H14" s="12">
        <v>3.7</v>
      </c>
      <c r="I14" s="12">
        <v>4</v>
      </c>
      <c r="J14" s="12">
        <v>4.0999999999999996</v>
      </c>
      <c r="K14" s="12">
        <v>5.7</v>
      </c>
      <c r="L14" s="12">
        <v>3.7</v>
      </c>
      <c r="M14" s="12">
        <v>3.1</v>
      </c>
      <c r="N14" s="44">
        <v>4.3</v>
      </c>
      <c r="O14">
        <f t="shared" si="0"/>
        <v>7</v>
      </c>
      <c r="P14">
        <f t="shared" si="1"/>
        <v>7</v>
      </c>
      <c r="Q14">
        <f t="shared" si="2"/>
        <v>3.1</v>
      </c>
      <c r="R14">
        <f>AVERAGE(E14:N14)</f>
        <v>4.0857142857142863</v>
      </c>
      <c r="S14">
        <f>MAX(E14:N14)</f>
        <v>5.7</v>
      </c>
    </row>
    <row r="15" spans="1:27" x14ac:dyDescent="0.25">
      <c r="A15" s="68" t="s">
        <v>36</v>
      </c>
      <c r="B15" s="12" t="s">
        <v>27</v>
      </c>
      <c r="C15" s="12" t="s">
        <v>28</v>
      </c>
      <c r="D15" s="12" t="s">
        <v>37</v>
      </c>
      <c r="E15" s="46" t="s">
        <v>37</v>
      </c>
      <c r="F15" s="12" t="s">
        <v>37</v>
      </c>
      <c r="G15" s="12" t="s">
        <v>37</v>
      </c>
      <c r="H15" s="12" t="s">
        <v>37</v>
      </c>
      <c r="I15" s="12" t="s">
        <v>37</v>
      </c>
      <c r="J15" s="12" t="s">
        <v>37</v>
      </c>
      <c r="K15" s="12" t="s">
        <v>37</v>
      </c>
      <c r="L15" s="12" t="s">
        <v>37</v>
      </c>
      <c r="M15" s="12" t="s">
        <v>37</v>
      </c>
      <c r="N15" s="44" t="s">
        <v>37</v>
      </c>
      <c r="O15">
        <f t="shared" si="0"/>
        <v>10</v>
      </c>
      <c r="P15">
        <f t="shared" si="1"/>
        <v>0</v>
      </c>
      <c r="Q15">
        <f t="shared" si="2"/>
        <v>0</v>
      </c>
      <c r="T15">
        <v>4.7000000000000002E-3</v>
      </c>
      <c r="U15" t="s">
        <v>190</v>
      </c>
      <c r="V15">
        <f>COUNTIF(E15:N15,"&gt;"&amp;T15)</f>
        <v>0</v>
      </c>
      <c r="X15">
        <v>0.05</v>
      </c>
      <c r="Y15">
        <v>4.7000000000000002E-3</v>
      </c>
    </row>
    <row r="16" spans="1:27" x14ac:dyDescent="0.25">
      <c r="A16" s="68" t="s">
        <v>38</v>
      </c>
      <c r="B16" s="12" t="s">
        <v>27</v>
      </c>
      <c r="C16" s="12" t="s">
        <v>28</v>
      </c>
      <c r="D16" s="12" t="s">
        <v>39</v>
      </c>
      <c r="E16" s="46" t="s">
        <v>39</v>
      </c>
      <c r="F16" s="12" t="s">
        <v>39</v>
      </c>
      <c r="G16" s="12" t="s">
        <v>39</v>
      </c>
      <c r="H16" s="12" t="s">
        <v>39</v>
      </c>
      <c r="I16" s="12" t="s">
        <v>39</v>
      </c>
      <c r="J16" s="12" t="s">
        <v>39</v>
      </c>
      <c r="K16" s="12" t="s">
        <v>39</v>
      </c>
      <c r="L16" s="12" t="s">
        <v>39</v>
      </c>
      <c r="M16" s="12" t="s">
        <v>39</v>
      </c>
      <c r="N16" s="44" t="s">
        <v>39</v>
      </c>
      <c r="O16">
        <f t="shared" si="0"/>
        <v>10</v>
      </c>
      <c r="P16">
        <f t="shared" si="1"/>
        <v>0</v>
      </c>
      <c r="Q16">
        <f t="shared" si="2"/>
        <v>0</v>
      </c>
      <c r="T16">
        <v>1E-3</v>
      </c>
      <c r="U16" t="s">
        <v>190</v>
      </c>
      <c r="V16">
        <f>COUNTIF(E16:N16,"&gt;"&amp;T16)</f>
        <v>0</v>
      </c>
      <c r="X16">
        <v>3.7599999999999999E-3</v>
      </c>
      <c r="Y16">
        <v>1E-3</v>
      </c>
    </row>
    <row r="17" spans="1:28" x14ac:dyDescent="0.25">
      <c r="A17" s="68" t="s">
        <v>40</v>
      </c>
      <c r="B17" s="12" t="s">
        <v>27</v>
      </c>
      <c r="C17" s="12" t="s">
        <v>28</v>
      </c>
      <c r="D17" s="12" t="s">
        <v>41</v>
      </c>
      <c r="E17" s="46">
        <v>0.35</v>
      </c>
      <c r="F17" s="12">
        <v>0.33</v>
      </c>
      <c r="G17" s="12">
        <v>0.4</v>
      </c>
      <c r="H17" s="12">
        <v>0.42</v>
      </c>
      <c r="I17" s="12">
        <v>0.6</v>
      </c>
      <c r="J17" s="12">
        <v>0.53</v>
      </c>
      <c r="K17" s="12">
        <v>0.79</v>
      </c>
      <c r="L17" s="12">
        <v>0.08</v>
      </c>
      <c r="M17" s="12">
        <v>0.16</v>
      </c>
      <c r="N17" s="44">
        <v>0.89</v>
      </c>
      <c r="O17">
        <f t="shared" si="0"/>
        <v>10</v>
      </c>
      <c r="P17">
        <f t="shared" si="1"/>
        <v>10</v>
      </c>
      <c r="Q17">
        <f t="shared" si="2"/>
        <v>0.08</v>
      </c>
      <c r="R17">
        <f>AVERAGE(E17:N17)</f>
        <v>0.45499999999999996</v>
      </c>
      <c r="S17">
        <f>MAX(E17:N17)</f>
        <v>0.89</v>
      </c>
      <c r="T17">
        <v>0.2</v>
      </c>
      <c r="U17" t="s">
        <v>200</v>
      </c>
      <c r="V17">
        <f>COUNTIF(E17:N17,"&gt;"&amp;T17)</f>
        <v>8</v>
      </c>
      <c r="X17">
        <v>0.2</v>
      </c>
      <c r="Y17">
        <v>1</v>
      </c>
    </row>
    <row r="18" spans="1:28" x14ac:dyDescent="0.25">
      <c r="A18" s="68" t="s">
        <v>42</v>
      </c>
      <c r="B18" s="12" t="s">
        <v>27</v>
      </c>
      <c r="C18" s="12" t="s">
        <v>28</v>
      </c>
      <c r="D18" s="12" t="s">
        <v>43</v>
      </c>
      <c r="E18" s="46" t="s">
        <v>43</v>
      </c>
      <c r="F18" s="12" t="s">
        <v>43</v>
      </c>
      <c r="G18" s="12" t="s">
        <v>43</v>
      </c>
      <c r="H18" s="12" t="s">
        <v>43</v>
      </c>
      <c r="I18" s="12" t="s">
        <v>43</v>
      </c>
      <c r="J18" s="12" t="s">
        <v>43</v>
      </c>
      <c r="K18" s="12" t="s">
        <v>43</v>
      </c>
      <c r="L18" s="12" t="s">
        <v>43</v>
      </c>
      <c r="M18" s="12" t="s">
        <v>43</v>
      </c>
      <c r="N18" s="44" t="s">
        <v>43</v>
      </c>
      <c r="O18">
        <f t="shared" si="0"/>
        <v>10</v>
      </c>
      <c r="P18">
        <f t="shared" si="1"/>
        <v>0</v>
      </c>
      <c r="Q18">
        <f t="shared" si="2"/>
        <v>0</v>
      </c>
      <c r="T18">
        <v>1.1999999999999999E-3</v>
      </c>
      <c r="U18" t="s">
        <v>190</v>
      </c>
      <c r="V18">
        <f>COUNTIF(E18:N18,"&gt;"&amp;T18)</f>
        <v>0</v>
      </c>
      <c r="X18">
        <v>0.01</v>
      </c>
      <c r="Y18">
        <v>1.1999999999999999E-3</v>
      </c>
    </row>
    <row r="19" spans="1:28" x14ac:dyDescent="0.25">
      <c r="A19" s="68" t="s">
        <v>62</v>
      </c>
      <c r="B19" s="12" t="s">
        <v>27</v>
      </c>
      <c r="C19" s="12" t="s">
        <v>28</v>
      </c>
      <c r="D19" s="12" t="s">
        <v>63</v>
      </c>
      <c r="H19" s="12">
        <v>0.8</v>
      </c>
      <c r="I19" s="12">
        <v>0.9</v>
      </c>
      <c r="J19" s="12">
        <v>0.9</v>
      </c>
      <c r="K19" s="12">
        <v>1</v>
      </c>
      <c r="L19" s="12">
        <v>0.8</v>
      </c>
      <c r="M19" s="12">
        <v>0.7</v>
      </c>
      <c r="N19" s="44">
        <v>1</v>
      </c>
      <c r="O19">
        <f t="shared" si="0"/>
        <v>7</v>
      </c>
      <c r="P19">
        <f t="shared" si="1"/>
        <v>7</v>
      </c>
      <c r="Q19">
        <f t="shared" si="2"/>
        <v>0.7</v>
      </c>
      <c r="R19">
        <f>AVERAGE(E19:N19)</f>
        <v>0.87142857142857155</v>
      </c>
      <c r="S19">
        <f>MAX(E19:N19)</f>
        <v>1</v>
      </c>
    </row>
    <row r="20" spans="1:28" x14ac:dyDescent="0.25">
      <c r="A20" s="68" t="s">
        <v>44</v>
      </c>
      <c r="B20" s="12" t="s">
        <v>27</v>
      </c>
      <c r="C20" s="12" t="s">
        <v>28</v>
      </c>
      <c r="D20" s="12" t="s">
        <v>45</v>
      </c>
      <c r="E20" s="46" t="s">
        <v>45</v>
      </c>
      <c r="F20" s="12" t="s">
        <v>45</v>
      </c>
      <c r="G20" s="12" t="s">
        <v>45</v>
      </c>
      <c r="H20" s="12" t="s">
        <v>45</v>
      </c>
      <c r="I20" s="12" t="s">
        <v>45</v>
      </c>
      <c r="J20" s="12" t="s">
        <v>45</v>
      </c>
      <c r="K20" s="12" t="s">
        <v>45</v>
      </c>
      <c r="L20" s="12" t="s">
        <v>45</v>
      </c>
      <c r="M20" s="12" t="s">
        <v>45</v>
      </c>
      <c r="N20" s="44" t="s">
        <v>45</v>
      </c>
      <c r="O20">
        <f t="shared" si="0"/>
        <v>10</v>
      </c>
      <c r="P20">
        <f t="shared" si="1"/>
        <v>0</v>
      </c>
      <c r="Q20">
        <f t="shared" si="2"/>
        <v>0</v>
      </c>
      <c r="T20">
        <v>1.0000000000000001E-5</v>
      </c>
      <c r="U20" t="s">
        <v>193</v>
      </c>
      <c r="V20">
        <f>COUNTIF(E20:N20,"&gt;"&amp;T20)</f>
        <v>0</v>
      </c>
      <c r="Y20">
        <v>7.0000000000000007E-5</v>
      </c>
      <c r="Z20">
        <v>1.0000000000000001E-5</v>
      </c>
    </row>
    <row r="21" spans="1:28" x14ac:dyDescent="0.25">
      <c r="A21" s="68" t="s">
        <v>46</v>
      </c>
      <c r="B21" s="12" t="s">
        <v>27</v>
      </c>
      <c r="C21" s="12" t="s">
        <v>28</v>
      </c>
      <c r="D21" s="12" t="s">
        <v>29</v>
      </c>
      <c r="E21" s="46" t="s">
        <v>29</v>
      </c>
      <c r="F21" s="12" t="s">
        <v>29</v>
      </c>
      <c r="G21" s="12" t="s">
        <v>29</v>
      </c>
      <c r="H21" s="12" t="s">
        <v>29</v>
      </c>
      <c r="I21" s="12" t="s">
        <v>29</v>
      </c>
      <c r="J21" s="12" t="s">
        <v>29</v>
      </c>
      <c r="K21" s="12" t="s">
        <v>29</v>
      </c>
      <c r="L21" s="12" t="s">
        <v>29</v>
      </c>
      <c r="M21" s="12" t="s">
        <v>29</v>
      </c>
      <c r="N21" s="44" t="s">
        <v>29</v>
      </c>
      <c r="O21">
        <f t="shared" si="0"/>
        <v>10</v>
      </c>
      <c r="P21">
        <f t="shared" si="1"/>
        <v>0</v>
      </c>
      <c r="Q21">
        <f t="shared" si="2"/>
        <v>0</v>
      </c>
      <c r="T21">
        <v>7.0000000000000007E-2</v>
      </c>
      <c r="U21" t="s">
        <v>200</v>
      </c>
      <c r="V21">
        <f>COUNTIF(E21:N21,"&gt;"&amp;T21)</f>
        <v>0</v>
      </c>
      <c r="X21">
        <v>7.0000000000000007E-2</v>
      </c>
    </row>
    <row r="22" spans="1:28" x14ac:dyDescent="0.25">
      <c r="A22" s="68" t="s">
        <v>47</v>
      </c>
      <c r="B22" s="12" t="s">
        <v>27</v>
      </c>
      <c r="C22" s="12" t="s">
        <v>28</v>
      </c>
      <c r="D22" s="12" t="s">
        <v>29</v>
      </c>
      <c r="E22" s="46" t="s">
        <v>29</v>
      </c>
      <c r="F22" s="12" t="s">
        <v>29</v>
      </c>
      <c r="G22" s="12" t="s">
        <v>29</v>
      </c>
      <c r="H22" s="12" t="s">
        <v>29</v>
      </c>
      <c r="I22" s="12" t="s">
        <v>29</v>
      </c>
      <c r="J22" s="12" t="s">
        <v>29</v>
      </c>
      <c r="K22" s="12" t="s">
        <v>29</v>
      </c>
      <c r="L22" s="12" t="s">
        <v>29</v>
      </c>
      <c r="M22" s="12" t="s">
        <v>29</v>
      </c>
      <c r="N22" s="44" t="s">
        <v>29</v>
      </c>
      <c r="O22">
        <f t="shared" si="0"/>
        <v>10</v>
      </c>
      <c r="P22">
        <f t="shared" si="1"/>
        <v>0</v>
      </c>
      <c r="Q22">
        <f t="shared" si="2"/>
        <v>0</v>
      </c>
      <c r="T22">
        <v>4.0000000000000001E-3</v>
      </c>
      <c r="U22" t="s">
        <v>200</v>
      </c>
      <c r="V22">
        <f>COUNTIF(E22:N22,"&gt;"&amp;T22)</f>
        <v>0</v>
      </c>
      <c r="X22">
        <v>4.0000000000000001E-3</v>
      </c>
      <c r="Y22">
        <v>0.02</v>
      </c>
    </row>
    <row r="23" spans="1:28" x14ac:dyDescent="0.25">
      <c r="A23" s="68" t="s">
        <v>64</v>
      </c>
      <c r="B23" s="12" t="s">
        <v>27</v>
      </c>
      <c r="C23" s="12" t="s">
        <v>28</v>
      </c>
      <c r="D23" s="12" t="s">
        <v>63</v>
      </c>
      <c r="H23" s="12">
        <v>1.9</v>
      </c>
      <c r="I23" s="12">
        <v>1.9</v>
      </c>
      <c r="J23" s="12">
        <v>2.4</v>
      </c>
      <c r="K23" s="12">
        <v>1.9</v>
      </c>
      <c r="L23" s="12">
        <v>1.1000000000000001</v>
      </c>
      <c r="M23" s="12">
        <v>1.6</v>
      </c>
      <c r="N23" s="44">
        <v>1.7</v>
      </c>
      <c r="O23">
        <f t="shared" si="0"/>
        <v>7</v>
      </c>
      <c r="P23">
        <f t="shared" si="1"/>
        <v>7</v>
      </c>
      <c r="Q23">
        <f t="shared" si="2"/>
        <v>1.1000000000000001</v>
      </c>
      <c r="R23">
        <f>AVERAGE(E23:N23)</f>
        <v>1.7857142857142854</v>
      </c>
      <c r="S23">
        <f>MAX(E23:N23)</f>
        <v>2.4</v>
      </c>
    </row>
    <row r="24" spans="1:28" x14ac:dyDescent="0.25">
      <c r="A24" s="68" t="s">
        <v>48</v>
      </c>
      <c r="B24" s="12" t="s">
        <v>27</v>
      </c>
      <c r="C24" s="12" t="s">
        <v>28</v>
      </c>
      <c r="D24" s="12" t="s">
        <v>33</v>
      </c>
      <c r="E24" s="46" t="s">
        <v>33</v>
      </c>
      <c r="F24" s="12" t="s">
        <v>33</v>
      </c>
      <c r="G24" s="12" t="s">
        <v>33</v>
      </c>
      <c r="H24" s="12" t="s">
        <v>33</v>
      </c>
      <c r="I24" s="12" t="s">
        <v>33</v>
      </c>
      <c r="J24" s="12" t="s">
        <v>33</v>
      </c>
      <c r="K24" s="12" t="s">
        <v>33</v>
      </c>
      <c r="L24" s="12" t="s">
        <v>33</v>
      </c>
      <c r="M24" s="12" t="s">
        <v>33</v>
      </c>
      <c r="N24" s="44" t="s">
        <v>33</v>
      </c>
      <c r="O24">
        <f t="shared" si="0"/>
        <v>10</v>
      </c>
      <c r="P24">
        <f t="shared" si="1"/>
        <v>0</v>
      </c>
      <c r="Q24">
        <f t="shared" si="2"/>
        <v>0</v>
      </c>
      <c r="T24">
        <v>0.01</v>
      </c>
      <c r="U24" t="s">
        <v>200</v>
      </c>
      <c r="V24">
        <f>COUNTIF(E24:N24,"&gt;"&amp;T24)</f>
        <v>0</v>
      </c>
      <c r="X24">
        <v>0.01</v>
      </c>
    </row>
    <row r="25" spans="1:28" x14ac:dyDescent="0.25">
      <c r="A25" s="68" t="s">
        <v>49</v>
      </c>
      <c r="B25" s="12" t="s">
        <v>27</v>
      </c>
      <c r="C25" s="12" t="s">
        <v>28</v>
      </c>
      <c r="D25" s="12" t="s">
        <v>37</v>
      </c>
      <c r="E25" s="46" t="s">
        <v>37</v>
      </c>
      <c r="F25" s="12" t="s">
        <v>37</v>
      </c>
      <c r="G25" s="12" t="s">
        <v>37</v>
      </c>
      <c r="H25" s="12" t="s">
        <v>37</v>
      </c>
      <c r="I25" s="12" t="s">
        <v>37</v>
      </c>
      <c r="J25" s="12" t="s">
        <v>37</v>
      </c>
      <c r="K25" s="12" t="s">
        <v>37</v>
      </c>
      <c r="L25" s="12" t="s">
        <v>37</v>
      </c>
      <c r="M25" s="12" t="s">
        <v>37</v>
      </c>
      <c r="N25" s="44">
        <v>1.6000000000000001E-3</v>
      </c>
      <c r="O25">
        <f t="shared" si="0"/>
        <v>10</v>
      </c>
      <c r="P25">
        <f t="shared" si="1"/>
        <v>1</v>
      </c>
      <c r="Q25">
        <f t="shared" si="2"/>
        <v>1.6000000000000001E-3</v>
      </c>
      <c r="R25">
        <f t="shared" ref="R25:R31" si="3">AVERAGE(E25:N25)</f>
        <v>1.6000000000000001E-3</v>
      </c>
      <c r="S25">
        <f t="shared" ref="S25:S31" si="4">MAX(E25:N25)</f>
        <v>1.6000000000000001E-3</v>
      </c>
      <c r="T25">
        <v>0.02</v>
      </c>
      <c r="U25" t="s">
        <v>190</v>
      </c>
      <c r="V25">
        <f>COUNTIF(E25:N25,"&gt;"&amp;T25)</f>
        <v>0</v>
      </c>
      <c r="Y25">
        <v>0.02</v>
      </c>
    </row>
    <row r="26" spans="1:28" s="75" customFormat="1" x14ac:dyDescent="0.25">
      <c r="A26" s="69" t="s">
        <v>50</v>
      </c>
      <c r="B26" s="70" t="s">
        <v>27</v>
      </c>
      <c r="C26" s="70" t="s">
        <v>28</v>
      </c>
      <c r="D26" s="70" t="s">
        <v>33</v>
      </c>
      <c r="E26" s="71">
        <v>5.0000000000000001E-3</v>
      </c>
      <c r="F26" s="70">
        <v>5.0000000000000001E-3</v>
      </c>
      <c r="G26" s="70">
        <v>0.01</v>
      </c>
      <c r="H26" s="70">
        <v>4.0000000000000001E-3</v>
      </c>
      <c r="I26" s="70">
        <v>4.0000000000000001E-3</v>
      </c>
      <c r="J26" s="70">
        <v>6.0000000000000001E-3</v>
      </c>
      <c r="K26" s="70">
        <v>8.0000000000000002E-3</v>
      </c>
      <c r="L26" s="70">
        <v>8.0000000000000002E-3</v>
      </c>
      <c r="M26" s="70">
        <v>0.01</v>
      </c>
      <c r="N26" s="83">
        <v>1.7000000000000001E-2</v>
      </c>
      <c r="O26" s="75">
        <f t="shared" si="0"/>
        <v>10</v>
      </c>
      <c r="P26" s="75">
        <f t="shared" si="1"/>
        <v>10</v>
      </c>
      <c r="Q26" s="75">
        <f t="shared" si="2"/>
        <v>4.0000000000000001E-3</v>
      </c>
      <c r="R26" s="75">
        <f t="shared" si="3"/>
        <v>7.7000000000000011E-3</v>
      </c>
      <c r="S26" s="75">
        <f t="shared" si="4"/>
        <v>1.7000000000000001E-2</v>
      </c>
      <c r="T26" s="75">
        <v>1.29E-2</v>
      </c>
      <c r="U26" s="75" t="s">
        <v>190</v>
      </c>
      <c r="V26" s="75">
        <f>COUNTIF(E26:N26,"&gt;"&amp;T26)</f>
        <v>1</v>
      </c>
      <c r="Y26" s="75">
        <v>1.29E-2</v>
      </c>
      <c r="AB26" s="75" t="s">
        <v>201</v>
      </c>
    </row>
    <row r="27" spans="1:28" x14ac:dyDescent="0.25">
      <c r="A27" s="13" t="s">
        <v>82</v>
      </c>
      <c r="B27" s="12" t="s">
        <v>83</v>
      </c>
      <c r="C27" s="12" t="s">
        <v>84</v>
      </c>
      <c r="D27" s="12" t="s">
        <v>85</v>
      </c>
      <c r="H27" s="12">
        <v>6.1</v>
      </c>
      <c r="I27" s="12">
        <v>6.29</v>
      </c>
      <c r="J27" s="12">
        <v>6.22</v>
      </c>
      <c r="K27" s="12">
        <v>6.18</v>
      </c>
      <c r="L27" s="12">
        <v>6.27</v>
      </c>
      <c r="M27" s="12">
        <v>6.51</v>
      </c>
      <c r="N27" s="44">
        <v>6.12</v>
      </c>
      <c r="O27">
        <f t="shared" si="0"/>
        <v>7</v>
      </c>
      <c r="P27">
        <f t="shared" si="1"/>
        <v>7</v>
      </c>
      <c r="Q27">
        <f t="shared" si="2"/>
        <v>6.1</v>
      </c>
      <c r="R27">
        <f t="shared" si="3"/>
        <v>6.2414285714285711</v>
      </c>
      <c r="S27">
        <f t="shared" si="4"/>
        <v>6.51</v>
      </c>
    </row>
    <row r="28" spans="1:28" x14ac:dyDescent="0.25">
      <c r="A28" s="13" t="s">
        <v>73</v>
      </c>
      <c r="B28" s="12" t="s">
        <v>74</v>
      </c>
      <c r="C28" s="12" t="s">
        <v>28</v>
      </c>
      <c r="D28" s="12" t="s">
        <v>75</v>
      </c>
      <c r="H28" s="12">
        <v>54</v>
      </c>
      <c r="I28" s="12">
        <v>28</v>
      </c>
      <c r="J28" s="12">
        <v>20</v>
      </c>
      <c r="K28" s="12">
        <v>46</v>
      </c>
      <c r="L28" s="12">
        <v>28</v>
      </c>
      <c r="M28" s="12">
        <v>42</v>
      </c>
      <c r="N28" s="44">
        <v>24</v>
      </c>
      <c r="O28">
        <f t="shared" si="0"/>
        <v>7</v>
      </c>
      <c r="P28">
        <f t="shared" si="1"/>
        <v>7</v>
      </c>
      <c r="Q28">
        <f t="shared" si="2"/>
        <v>20</v>
      </c>
      <c r="R28">
        <f t="shared" si="3"/>
        <v>34.571428571428569</v>
      </c>
      <c r="S28">
        <f t="shared" si="4"/>
        <v>54</v>
      </c>
    </row>
    <row r="29" spans="1:28" x14ac:dyDescent="0.25">
      <c r="A29" s="13" t="s">
        <v>78</v>
      </c>
      <c r="B29" s="12" t="s">
        <v>79</v>
      </c>
      <c r="C29" s="12" t="s">
        <v>80</v>
      </c>
      <c r="D29" s="12" t="s">
        <v>81</v>
      </c>
      <c r="H29" s="12">
        <v>410</v>
      </c>
      <c r="I29" s="12">
        <v>69</v>
      </c>
      <c r="J29" s="12">
        <v>67</v>
      </c>
      <c r="K29" s="12">
        <v>84</v>
      </c>
      <c r="L29" s="12">
        <v>62</v>
      </c>
      <c r="M29" s="12">
        <v>118</v>
      </c>
      <c r="N29" s="44">
        <v>57</v>
      </c>
      <c r="O29">
        <f t="shared" si="0"/>
        <v>7</v>
      </c>
      <c r="P29">
        <f t="shared" si="1"/>
        <v>7</v>
      </c>
      <c r="Q29">
        <f t="shared" si="2"/>
        <v>57</v>
      </c>
      <c r="R29">
        <f t="shared" si="3"/>
        <v>123.85714285714286</v>
      </c>
      <c r="S29">
        <f t="shared" si="4"/>
        <v>410</v>
      </c>
    </row>
    <row r="30" spans="1:28" x14ac:dyDescent="0.25">
      <c r="A30" s="13" t="s">
        <v>68</v>
      </c>
      <c r="B30" s="12" t="s">
        <v>66</v>
      </c>
      <c r="C30" s="12" t="s">
        <v>28</v>
      </c>
      <c r="D30" s="22" t="s">
        <v>69</v>
      </c>
      <c r="H30" s="12">
        <v>6.4</v>
      </c>
      <c r="I30" s="12">
        <v>6.9</v>
      </c>
      <c r="J30" s="12">
        <v>8.1999999999999993</v>
      </c>
      <c r="K30" s="12">
        <v>10</v>
      </c>
      <c r="L30" s="12">
        <v>7.7</v>
      </c>
      <c r="M30" s="12">
        <v>8.3000000000000007</v>
      </c>
      <c r="N30" s="44">
        <v>7</v>
      </c>
      <c r="O30">
        <f t="shared" si="0"/>
        <v>7</v>
      </c>
      <c r="P30">
        <f t="shared" si="1"/>
        <v>7</v>
      </c>
      <c r="Q30">
        <f t="shared" si="2"/>
        <v>6.4</v>
      </c>
      <c r="R30">
        <f t="shared" si="3"/>
        <v>7.7857142857142856</v>
      </c>
      <c r="S30">
        <f t="shared" si="4"/>
        <v>10</v>
      </c>
      <c r="T30">
        <v>250</v>
      </c>
      <c r="U30" t="s">
        <v>200</v>
      </c>
      <c r="V30">
        <f>COUNTIF(E30:N30,"&gt;"&amp;T30)</f>
        <v>0</v>
      </c>
      <c r="X30">
        <v>250</v>
      </c>
    </row>
    <row r="31" spans="1:28" x14ac:dyDescent="0.25">
      <c r="A31" s="13" t="s">
        <v>65</v>
      </c>
      <c r="B31" s="12" t="s">
        <v>66</v>
      </c>
      <c r="C31" s="12" t="s">
        <v>28</v>
      </c>
      <c r="D31" s="22" t="s">
        <v>67</v>
      </c>
      <c r="H31" s="12">
        <v>2</v>
      </c>
      <c r="I31" s="12">
        <v>1.5</v>
      </c>
      <c r="J31" s="12">
        <v>0.9</v>
      </c>
      <c r="K31" s="12" t="s">
        <v>67</v>
      </c>
      <c r="L31" s="12" t="s">
        <v>67</v>
      </c>
      <c r="M31" s="12" t="s">
        <v>67</v>
      </c>
      <c r="N31" s="44" t="s">
        <v>67</v>
      </c>
      <c r="O31">
        <f t="shared" si="0"/>
        <v>7</v>
      </c>
      <c r="P31">
        <f t="shared" si="1"/>
        <v>3</v>
      </c>
      <c r="Q31">
        <f t="shared" si="2"/>
        <v>0.9</v>
      </c>
      <c r="R31">
        <f t="shared" si="3"/>
        <v>1.4666666666666668</v>
      </c>
      <c r="S31">
        <f t="shared" si="4"/>
        <v>2</v>
      </c>
      <c r="T31">
        <v>250</v>
      </c>
      <c r="U31" t="s">
        <v>200</v>
      </c>
      <c r="V31">
        <f>COUNTIF(E31:N31,"&gt;"&amp;T31)</f>
        <v>0</v>
      </c>
      <c r="X31">
        <v>250</v>
      </c>
    </row>
    <row r="32" spans="1:28" hidden="1" x14ac:dyDescent="0.25">
      <c r="A32" s="13" t="s">
        <v>70</v>
      </c>
      <c r="B32" s="12" t="s">
        <v>66</v>
      </c>
      <c r="C32" s="12" t="s">
        <v>28</v>
      </c>
      <c r="D32" s="22" t="s">
        <v>61</v>
      </c>
      <c r="H32" s="12" t="s">
        <v>61</v>
      </c>
      <c r="I32" s="12" t="s">
        <v>61</v>
      </c>
      <c r="J32" s="12" t="s">
        <v>61</v>
      </c>
      <c r="K32" s="12" t="s">
        <v>61</v>
      </c>
      <c r="L32" s="12" t="s">
        <v>61</v>
      </c>
      <c r="M32" s="12" t="s">
        <v>61</v>
      </c>
      <c r="N32" s="44" t="s">
        <v>61</v>
      </c>
      <c r="O32">
        <f t="shared" si="0"/>
        <v>7</v>
      </c>
      <c r="P32">
        <f t="shared" si="1"/>
        <v>0</v>
      </c>
      <c r="Q32">
        <f t="shared" si="2"/>
        <v>0</v>
      </c>
    </row>
    <row r="33" spans="1:25" x14ac:dyDescent="0.25">
      <c r="A33" s="13" t="s">
        <v>71</v>
      </c>
      <c r="B33" s="12" t="s">
        <v>66</v>
      </c>
      <c r="C33" s="12" t="s">
        <v>28</v>
      </c>
      <c r="D33" s="22" t="s">
        <v>72</v>
      </c>
      <c r="H33" s="12">
        <v>0.04</v>
      </c>
      <c r="I33" s="12">
        <v>0.04</v>
      </c>
      <c r="J33" s="12">
        <v>7.0000000000000007E-2</v>
      </c>
      <c r="K33" s="12">
        <v>0.15</v>
      </c>
      <c r="L33" s="12">
        <v>0.09</v>
      </c>
      <c r="M33" s="12">
        <v>0.08</v>
      </c>
      <c r="N33" s="44">
        <v>0.04</v>
      </c>
      <c r="O33">
        <f t="shared" si="0"/>
        <v>7</v>
      </c>
      <c r="P33">
        <f t="shared" si="1"/>
        <v>7</v>
      </c>
      <c r="Q33">
        <f t="shared" si="2"/>
        <v>0.04</v>
      </c>
      <c r="R33">
        <f>AVERAGE(E33:N33)</f>
        <v>7.2857142857142856E-2</v>
      </c>
      <c r="S33">
        <f>MAX(E33:N33)</f>
        <v>0.15</v>
      </c>
      <c r="T33">
        <v>0.3</v>
      </c>
      <c r="U33" t="s">
        <v>190</v>
      </c>
      <c r="V33">
        <f>COUNTIF(E33:N33,"&gt;"&amp;T33)</f>
        <v>0</v>
      </c>
      <c r="Y33">
        <v>0.3</v>
      </c>
    </row>
    <row r="34" spans="1:25" hidden="1" x14ac:dyDescent="0.25">
      <c r="A34" s="13" t="s">
        <v>76</v>
      </c>
      <c r="B34" s="12" t="s">
        <v>77</v>
      </c>
      <c r="C34" s="12" t="s">
        <v>28</v>
      </c>
      <c r="D34" s="12" t="s">
        <v>75</v>
      </c>
      <c r="H34" s="12">
        <v>8</v>
      </c>
      <c r="I34" s="12">
        <v>5</v>
      </c>
      <c r="J34" s="12">
        <v>1</v>
      </c>
      <c r="K34" s="12">
        <v>1</v>
      </c>
      <c r="L34" s="12" t="s">
        <v>75</v>
      </c>
      <c r="M34" s="12">
        <v>2</v>
      </c>
      <c r="N34" s="44">
        <v>7</v>
      </c>
      <c r="O34">
        <f t="shared" si="0"/>
        <v>7</v>
      </c>
      <c r="P34">
        <f t="shared" si="1"/>
        <v>6</v>
      </c>
      <c r="Q34">
        <f t="shared" si="2"/>
        <v>1</v>
      </c>
      <c r="R34">
        <f>AVERAGE(E34:N34)</f>
        <v>4</v>
      </c>
      <c r="S34">
        <f>MAX(E34:N34)</f>
        <v>8</v>
      </c>
    </row>
    <row r="35" spans="1:25" hidden="1" x14ac:dyDescent="0.25">
      <c r="A35" s="13" t="s">
        <v>86</v>
      </c>
      <c r="B35" s="12" t="s">
        <v>87</v>
      </c>
      <c r="C35" s="12" t="s">
        <v>28</v>
      </c>
      <c r="D35" s="12" t="s">
        <v>81</v>
      </c>
      <c r="H35" s="12">
        <v>26</v>
      </c>
      <c r="I35" s="12">
        <v>22</v>
      </c>
      <c r="J35" s="12">
        <v>31</v>
      </c>
      <c r="K35" s="12">
        <v>23</v>
      </c>
      <c r="L35" s="12">
        <v>19</v>
      </c>
      <c r="M35" s="12">
        <v>15</v>
      </c>
      <c r="N35" s="44">
        <v>26</v>
      </c>
      <c r="O35">
        <f t="shared" si="0"/>
        <v>7</v>
      </c>
      <c r="P35">
        <f t="shared" si="1"/>
        <v>7</v>
      </c>
      <c r="Q35">
        <f t="shared" si="2"/>
        <v>15</v>
      </c>
      <c r="R35">
        <f>AVERAGE(E35:N35)</f>
        <v>23.142857142857142</v>
      </c>
      <c r="S35">
        <f>MAX(E35:N35)</f>
        <v>31</v>
      </c>
    </row>
    <row r="36" spans="1:25" hidden="1" x14ac:dyDescent="0.25">
      <c r="A36" s="13" t="s">
        <v>88</v>
      </c>
      <c r="B36" s="12" t="s">
        <v>89</v>
      </c>
      <c r="C36" s="12" t="s">
        <v>28</v>
      </c>
      <c r="D36" s="12" t="s">
        <v>90</v>
      </c>
      <c r="H36" s="12">
        <v>83</v>
      </c>
      <c r="I36" s="12">
        <v>80</v>
      </c>
      <c r="J36" s="12">
        <v>74</v>
      </c>
      <c r="K36" s="12">
        <v>143</v>
      </c>
      <c r="L36" s="12">
        <v>102</v>
      </c>
      <c r="M36" s="12">
        <v>54</v>
      </c>
      <c r="N36" s="44">
        <v>76</v>
      </c>
      <c r="O36">
        <f t="shared" si="0"/>
        <v>7</v>
      </c>
      <c r="P36">
        <f t="shared" si="1"/>
        <v>7</v>
      </c>
      <c r="Q36">
        <f t="shared" si="2"/>
        <v>54</v>
      </c>
      <c r="R36">
        <f>AVERAGE(E36:N36)</f>
        <v>87.428571428571431</v>
      </c>
      <c r="S36">
        <f>MAX(E36:N36)</f>
        <v>143</v>
      </c>
    </row>
    <row r="37" spans="1:25" hidden="1" x14ac:dyDescent="0.25">
      <c r="A37" s="13" t="s">
        <v>51</v>
      </c>
      <c r="B37" s="12" t="s">
        <v>52</v>
      </c>
      <c r="C37" s="12" t="s">
        <v>28</v>
      </c>
      <c r="D37" s="12" t="s">
        <v>53</v>
      </c>
      <c r="E37" s="46">
        <v>10</v>
      </c>
      <c r="F37" s="12">
        <v>16</v>
      </c>
      <c r="G37" s="12">
        <v>102</v>
      </c>
      <c r="H37" s="12">
        <v>26</v>
      </c>
      <c r="I37" s="12">
        <v>13</v>
      </c>
      <c r="J37" s="12">
        <v>95</v>
      </c>
      <c r="K37" s="12">
        <v>616</v>
      </c>
      <c r="L37" s="12">
        <v>372</v>
      </c>
      <c r="M37" s="12">
        <v>238</v>
      </c>
      <c r="N37" s="44">
        <v>23</v>
      </c>
      <c r="O37">
        <f t="shared" si="0"/>
        <v>10</v>
      </c>
      <c r="P37">
        <f t="shared" si="1"/>
        <v>10</v>
      </c>
      <c r="Q37">
        <f t="shared" si="2"/>
        <v>10</v>
      </c>
      <c r="R37">
        <f>AVERAGE(E37:N37)</f>
        <v>151.1</v>
      </c>
      <c r="S37">
        <f>MAX(E37:N37)</f>
        <v>616</v>
      </c>
    </row>
    <row r="38" spans="1:25" hidden="1" x14ac:dyDescent="0.25">
      <c r="A38" s="13" t="s">
        <v>91</v>
      </c>
      <c r="B38" s="12" t="s">
        <v>92</v>
      </c>
      <c r="C38" s="12" t="s">
        <v>28</v>
      </c>
      <c r="D38" s="12" t="s">
        <v>69</v>
      </c>
      <c r="H38" s="12" t="s">
        <v>69</v>
      </c>
      <c r="I38" s="12" t="s">
        <v>69</v>
      </c>
      <c r="J38" s="12" t="s">
        <v>69</v>
      </c>
      <c r="K38" s="12" t="s">
        <v>69</v>
      </c>
      <c r="L38" s="12" t="s">
        <v>69</v>
      </c>
      <c r="M38" s="12" t="s">
        <v>69</v>
      </c>
      <c r="N38" s="44" t="s">
        <v>69</v>
      </c>
      <c r="O38">
        <f t="shared" si="0"/>
        <v>7</v>
      </c>
      <c r="P38">
        <f t="shared" si="1"/>
        <v>0</v>
      </c>
      <c r="Q38">
        <f t="shared" si="2"/>
        <v>0</v>
      </c>
    </row>
    <row r="39" spans="1:25" hidden="1" x14ac:dyDescent="0.25">
      <c r="A39" s="13" t="s">
        <v>94</v>
      </c>
      <c r="B39" s="12" t="s">
        <v>95</v>
      </c>
      <c r="C39" s="12" t="s">
        <v>28</v>
      </c>
      <c r="D39" s="12" t="s">
        <v>96</v>
      </c>
      <c r="H39" s="12">
        <v>75</v>
      </c>
      <c r="I39" s="12">
        <v>67</v>
      </c>
      <c r="J39" s="12">
        <v>87</v>
      </c>
      <c r="K39" s="12">
        <v>148</v>
      </c>
      <c r="L39" s="12">
        <v>88</v>
      </c>
      <c r="M39" s="12" t="s">
        <v>96</v>
      </c>
      <c r="N39" s="44">
        <v>75</v>
      </c>
      <c r="O39">
        <f t="shared" si="0"/>
        <v>7</v>
      </c>
      <c r="P39">
        <f t="shared" si="1"/>
        <v>6</v>
      </c>
      <c r="Q39">
        <f t="shared" si="2"/>
        <v>67</v>
      </c>
      <c r="R39">
        <f>AVERAGE(E39:N39)</f>
        <v>90</v>
      </c>
      <c r="S39">
        <f>MAX(E39:N39)</f>
        <v>148</v>
      </c>
    </row>
    <row r="40" spans="1:25" hidden="1" x14ac:dyDescent="0.25">
      <c r="A40" s="13" t="s">
        <v>97</v>
      </c>
      <c r="B40" s="12" t="s">
        <v>98</v>
      </c>
      <c r="C40" s="12" t="s">
        <v>28</v>
      </c>
      <c r="D40" s="12" t="s">
        <v>61</v>
      </c>
      <c r="H40" s="12" t="s">
        <v>61</v>
      </c>
      <c r="I40" s="12" t="s">
        <v>61</v>
      </c>
      <c r="J40" s="12" t="s">
        <v>61</v>
      </c>
      <c r="K40" s="12" t="s">
        <v>61</v>
      </c>
      <c r="L40" s="12" t="s">
        <v>61</v>
      </c>
      <c r="M40" s="12">
        <v>0.2</v>
      </c>
      <c r="N40" s="44" t="s">
        <v>61</v>
      </c>
      <c r="O40">
        <f t="shared" si="0"/>
        <v>7</v>
      </c>
      <c r="P40">
        <f t="shared" si="1"/>
        <v>1</v>
      </c>
      <c r="Q40">
        <f t="shared" si="2"/>
        <v>0.2</v>
      </c>
      <c r="R40">
        <f>AVERAGE(E40:N40)</f>
        <v>0.2</v>
      </c>
      <c r="S40">
        <f>MAX(E40:N40)</f>
        <v>0.2</v>
      </c>
    </row>
    <row r="41" spans="1:25" hidden="1" x14ac:dyDescent="0.25">
      <c r="P41">
        <f t="shared" si="1"/>
        <v>0</v>
      </c>
      <c r="Q41">
        <f t="shared" si="2"/>
        <v>0</v>
      </c>
    </row>
    <row r="42" spans="1:25" hidden="1" x14ac:dyDescent="0.25">
      <c r="A42" s="21" t="s">
        <v>123</v>
      </c>
      <c r="P42">
        <f t="shared" ref="P42:P60" si="5">COUNT(E42:N42)</f>
        <v>0</v>
      </c>
      <c r="Q42">
        <f t="shared" ref="Q42:Q60" si="6">MIN(E42:N42)</f>
        <v>0</v>
      </c>
    </row>
    <row r="43" spans="1:25" hidden="1" x14ac:dyDescent="0.25">
      <c r="A43" s="13" t="s">
        <v>124</v>
      </c>
      <c r="C43" s="12" t="s">
        <v>28</v>
      </c>
      <c r="D43" s="12" t="s">
        <v>153</v>
      </c>
      <c r="J43" s="12" t="s">
        <v>153</v>
      </c>
      <c r="O43">
        <f t="shared" ref="O43:O60" si="7">COUNTA(E43:N43)</f>
        <v>1</v>
      </c>
      <c r="P43">
        <f t="shared" si="5"/>
        <v>0</v>
      </c>
      <c r="Q43">
        <f t="shared" si="6"/>
        <v>0</v>
      </c>
      <c r="T43">
        <v>2E-3</v>
      </c>
      <c r="U43" t="s">
        <v>190</v>
      </c>
      <c r="V43">
        <f t="shared" ref="V43:V57" si="8">COUNTIF(E43:N43,"&gt;"&amp;T43)</f>
        <v>0</v>
      </c>
      <c r="Y43">
        <v>2E-3</v>
      </c>
    </row>
    <row r="44" spans="1:25" hidden="1" x14ac:dyDescent="0.25">
      <c r="A44" s="13" t="s">
        <v>125</v>
      </c>
      <c r="C44" s="12" t="s">
        <v>28</v>
      </c>
      <c r="D44" s="12" t="s">
        <v>156</v>
      </c>
      <c r="J44" s="12" t="s">
        <v>156</v>
      </c>
      <c r="O44">
        <f t="shared" si="7"/>
        <v>1</v>
      </c>
      <c r="P44">
        <f t="shared" si="5"/>
        <v>0</v>
      </c>
      <c r="Q44">
        <f t="shared" si="6"/>
        <v>0</v>
      </c>
      <c r="V44">
        <f t="shared" si="8"/>
        <v>0</v>
      </c>
    </row>
    <row r="45" spans="1:25" hidden="1" x14ac:dyDescent="0.25">
      <c r="A45" s="13" t="s">
        <v>126</v>
      </c>
      <c r="C45" s="12" t="s">
        <v>28</v>
      </c>
      <c r="D45" s="12" t="s">
        <v>156</v>
      </c>
      <c r="J45" s="12" t="s">
        <v>156</v>
      </c>
      <c r="O45">
        <f t="shared" si="7"/>
        <v>1</v>
      </c>
      <c r="P45">
        <f t="shared" si="5"/>
        <v>0</v>
      </c>
      <c r="Q45">
        <f t="shared" si="6"/>
        <v>0</v>
      </c>
      <c r="V45">
        <f t="shared" si="8"/>
        <v>0</v>
      </c>
    </row>
    <row r="46" spans="1:25" hidden="1" x14ac:dyDescent="0.25">
      <c r="A46" s="13" t="s">
        <v>127</v>
      </c>
      <c r="C46" s="12" t="s">
        <v>28</v>
      </c>
      <c r="D46" s="12" t="s">
        <v>156</v>
      </c>
      <c r="J46" s="12" t="s">
        <v>156</v>
      </c>
      <c r="O46">
        <f t="shared" si="7"/>
        <v>1</v>
      </c>
      <c r="P46">
        <f t="shared" si="5"/>
        <v>0</v>
      </c>
      <c r="Q46">
        <f t="shared" si="6"/>
        <v>0</v>
      </c>
      <c r="V46">
        <f t="shared" si="8"/>
        <v>0</v>
      </c>
    </row>
    <row r="47" spans="1:25" hidden="1" x14ac:dyDescent="0.25">
      <c r="A47" s="13" t="s">
        <v>128</v>
      </c>
      <c r="C47" s="12" t="s">
        <v>28</v>
      </c>
      <c r="D47" s="12" t="s">
        <v>156</v>
      </c>
      <c r="J47" s="12">
        <v>1.2999999999999999E-5</v>
      </c>
      <c r="O47">
        <f t="shared" si="7"/>
        <v>1</v>
      </c>
      <c r="P47">
        <f t="shared" si="5"/>
        <v>1</v>
      </c>
      <c r="Q47">
        <f t="shared" si="6"/>
        <v>1.2999999999999999E-5</v>
      </c>
      <c r="V47">
        <f t="shared" si="8"/>
        <v>0</v>
      </c>
    </row>
    <row r="48" spans="1:25" hidden="1" x14ac:dyDescent="0.25">
      <c r="A48" s="13" t="s">
        <v>129</v>
      </c>
      <c r="C48" s="12" t="s">
        <v>28</v>
      </c>
      <c r="D48" s="12" t="s">
        <v>156</v>
      </c>
      <c r="J48" s="12" t="s">
        <v>156</v>
      </c>
      <c r="O48">
        <f t="shared" si="7"/>
        <v>1</v>
      </c>
      <c r="P48">
        <f t="shared" si="5"/>
        <v>0</v>
      </c>
      <c r="Q48">
        <f t="shared" si="6"/>
        <v>0</v>
      </c>
      <c r="T48">
        <v>1E-4</v>
      </c>
      <c r="U48" t="s">
        <v>190</v>
      </c>
      <c r="V48">
        <f t="shared" si="8"/>
        <v>0</v>
      </c>
      <c r="Y48">
        <v>1E-4</v>
      </c>
    </row>
    <row r="49" spans="1:26" hidden="1" x14ac:dyDescent="0.25">
      <c r="A49" s="13" t="s">
        <v>130</v>
      </c>
      <c r="C49" s="12" t="s">
        <v>28</v>
      </c>
      <c r="D49" s="12" t="s">
        <v>156</v>
      </c>
      <c r="J49" s="12">
        <v>1.2E-5</v>
      </c>
      <c r="O49">
        <f t="shared" si="7"/>
        <v>1</v>
      </c>
      <c r="P49">
        <f t="shared" si="5"/>
        <v>1</v>
      </c>
      <c r="Q49">
        <f t="shared" si="6"/>
        <v>1.2E-5</v>
      </c>
      <c r="V49">
        <f t="shared" si="8"/>
        <v>0</v>
      </c>
    </row>
    <row r="50" spans="1:26" hidden="1" x14ac:dyDescent="0.25">
      <c r="A50" s="13" t="s">
        <v>131</v>
      </c>
      <c r="C50" s="12" t="s">
        <v>28</v>
      </c>
      <c r="D50" s="12" t="s">
        <v>156</v>
      </c>
      <c r="J50" s="12">
        <v>9.0000000000000002E-6</v>
      </c>
      <c r="O50">
        <f t="shared" si="7"/>
        <v>1</v>
      </c>
      <c r="P50">
        <f t="shared" si="5"/>
        <v>1</v>
      </c>
      <c r="Q50">
        <f t="shared" si="6"/>
        <v>9.0000000000000002E-6</v>
      </c>
      <c r="V50">
        <f t="shared" si="8"/>
        <v>0</v>
      </c>
    </row>
    <row r="51" spans="1:26" hidden="1" x14ac:dyDescent="0.25">
      <c r="A51" s="13" t="s">
        <v>132</v>
      </c>
      <c r="C51" s="12" t="s">
        <v>28</v>
      </c>
      <c r="D51" s="12" t="s">
        <v>156</v>
      </c>
      <c r="J51" s="12">
        <v>7.9999999999999996E-6</v>
      </c>
      <c r="O51">
        <f t="shared" si="7"/>
        <v>1</v>
      </c>
      <c r="P51">
        <f t="shared" si="5"/>
        <v>1</v>
      </c>
      <c r="Q51">
        <f t="shared" si="6"/>
        <v>7.9999999999999996E-6</v>
      </c>
      <c r="V51">
        <f t="shared" si="8"/>
        <v>0</v>
      </c>
    </row>
    <row r="52" spans="1:26" hidden="1" x14ac:dyDescent="0.25">
      <c r="A52" s="13" t="s">
        <v>133</v>
      </c>
      <c r="C52" s="12" t="s">
        <v>28</v>
      </c>
      <c r="D52" s="12" t="s">
        <v>156</v>
      </c>
      <c r="J52" s="12">
        <v>6.0000000000000002E-6</v>
      </c>
      <c r="O52">
        <f t="shared" si="7"/>
        <v>1</v>
      </c>
      <c r="P52">
        <f t="shared" si="5"/>
        <v>1</v>
      </c>
      <c r="Q52">
        <f t="shared" si="6"/>
        <v>6.0000000000000002E-6</v>
      </c>
      <c r="V52">
        <f t="shared" si="8"/>
        <v>0</v>
      </c>
    </row>
    <row r="53" spans="1:26" hidden="1" x14ac:dyDescent="0.25">
      <c r="A53" s="13" t="s">
        <v>134</v>
      </c>
      <c r="C53" s="12" t="s">
        <v>28</v>
      </c>
      <c r="D53" s="12" t="s">
        <v>154</v>
      </c>
      <c r="J53" s="12">
        <v>1.2999999999999999E-5</v>
      </c>
      <c r="O53">
        <f t="shared" si="7"/>
        <v>1</v>
      </c>
      <c r="P53">
        <f t="shared" si="5"/>
        <v>1</v>
      </c>
      <c r="Q53">
        <f t="shared" si="6"/>
        <v>1.2999999999999999E-5</v>
      </c>
      <c r="V53">
        <f t="shared" si="8"/>
        <v>0</v>
      </c>
    </row>
    <row r="54" spans="1:26" hidden="1" x14ac:dyDescent="0.25">
      <c r="A54" s="13" t="s">
        <v>135</v>
      </c>
      <c r="C54" s="12" t="s">
        <v>28</v>
      </c>
      <c r="D54" s="12" t="s">
        <v>156</v>
      </c>
      <c r="J54" s="12" t="s">
        <v>156</v>
      </c>
      <c r="O54">
        <f t="shared" si="7"/>
        <v>1</v>
      </c>
      <c r="P54">
        <f t="shared" si="5"/>
        <v>0</v>
      </c>
      <c r="Q54">
        <f t="shared" si="6"/>
        <v>0</v>
      </c>
      <c r="T54">
        <v>1.7000000000000001E-7</v>
      </c>
      <c r="U54" t="s">
        <v>190</v>
      </c>
      <c r="V54">
        <f t="shared" si="8"/>
        <v>0</v>
      </c>
      <c r="Y54">
        <v>1.7000000000000001E-7</v>
      </c>
    </row>
    <row r="55" spans="1:26" hidden="1" x14ac:dyDescent="0.25">
      <c r="A55" s="13" t="s">
        <v>136</v>
      </c>
      <c r="C55" s="12" t="s">
        <v>28</v>
      </c>
      <c r="D55" s="12" t="s">
        <v>156</v>
      </c>
      <c r="J55" s="12" t="s">
        <v>156</v>
      </c>
      <c r="O55">
        <f t="shared" si="7"/>
        <v>1</v>
      </c>
      <c r="P55">
        <f t="shared" si="5"/>
        <v>0</v>
      </c>
      <c r="Q55">
        <f t="shared" si="6"/>
        <v>0</v>
      </c>
      <c r="V55">
        <f t="shared" si="8"/>
        <v>0</v>
      </c>
      <c r="Y55" s="80"/>
    </row>
    <row r="56" spans="1:26" hidden="1" x14ac:dyDescent="0.25">
      <c r="A56" s="13" t="s">
        <v>137</v>
      </c>
      <c r="C56" s="12" t="s">
        <v>28</v>
      </c>
      <c r="D56" s="12" t="s">
        <v>156</v>
      </c>
      <c r="J56" s="12" t="s">
        <v>156</v>
      </c>
      <c r="O56">
        <f t="shared" si="7"/>
        <v>1</v>
      </c>
      <c r="P56">
        <f t="shared" si="5"/>
        <v>0</v>
      </c>
      <c r="Q56">
        <f t="shared" si="6"/>
        <v>0</v>
      </c>
      <c r="V56">
        <f t="shared" si="8"/>
        <v>0</v>
      </c>
      <c r="Y56" s="79"/>
    </row>
    <row r="57" spans="1:26" hidden="1" x14ac:dyDescent="0.25">
      <c r="A57" s="13" t="s">
        <v>138</v>
      </c>
      <c r="C57" s="12" t="s">
        <v>28</v>
      </c>
      <c r="D57" s="12" t="s">
        <v>156</v>
      </c>
      <c r="J57" s="12" t="s">
        <v>156</v>
      </c>
      <c r="O57">
        <f t="shared" si="7"/>
        <v>1</v>
      </c>
      <c r="P57">
        <f t="shared" si="5"/>
        <v>0</v>
      </c>
      <c r="Q57">
        <f t="shared" si="6"/>
        <v>0</v>
      </c>
      <c r="T57">
        <v>8.2000000000000011E-6</v>
      </c>
      <c r="U57" t="s">
        <v>190</v>
      </c>
      <c r="V57">
        <f t="shared" si="8"/>
        <v>0</v>
      </c>
      <c r="Y57">
        <v>8.2000000000000011E-6</v>
      </c>
    </row>
    <row r="58" spans="1:26" hidden="1" x14ac:dyDescent="0.25">
      <c r="A58" s="13" t="s">
        <v>139</v>
      </c>
      <c r="C58" s="12" t="s">
        <v>28</v>
      </c>
      <c r="D58" s="12" t="s">
        <v>155</v>
      </c>
      <c r="J58" s="12" t="s">
        <v>155</v>
      </c>
      <c r="O58">
        <f t="shared" si="7"/>
        <v>1</v>
      </c>
      <c r="P58">
        <f t="shared" si="5"/>
        <v>0</v>
      </c>
      <c r="Q58">
        <f t="shared" si="6"/>
        <v>0</v>
      </c>
      <c r="Y58" s="79"/>
    </row>
    <row r="59" spans="1:26" hidden="1" x14ac:dyDescent="0.25">
      <c r="A59" s="13" t="s">
        <v>140</v>
      </c>
      <c r="C59" s="12" t="s">
        <v>28</v>
      </c>
      <c r="D59" s="12" t="s">
        <v>154</v>
      </c>
      <c r="J59" s="12">
        <v>9.0000000000000002E-6</v>
      </c>
      <c r="O59">
        <f t="shared" si="7"/>
        <v>1</v>
      </c>
      <c r="P59">
        <f t="shared" si="5"/>
        <v>1</v>
      </c>
      <c r="Q59">
        <f t="shared" si="6"/>
        <v>9.0000000000000002E-6</v>
      </c>
      <c r="T59">
        <v>1.7E-5</v>
      </c>
      <c r="U59" t="s">
        <v>190</v>
      </c>
      <c r="V59">
        <f>COUNTIF(E59:N59,"&gt;"&amp;T59)</f>
        <v>0</v>
      </c>
      <c r="Y59">
        <v>1.7E-5</v>
      </c>
    </row>
    <row r="60" spans="1:26" hidden="1" x14ac:dyDescent="0.25">
      <c r="A60" s="13" t="s">
        <v>141</v>
      </c>
      <c r="C60" s="12" t="s">
        <v>28</v>
      </c>
      <c r="D60" s="12" t="s">
        <v>154</v>
      </c>
      <c r="J60" s="12" t="s">
        <v>154</v>
      </c>
      <c r="O60">
        <f t="shared" si="7"/>
        <v>1</v>
      </c>
      <c r="P60">
        <f t="shared" si="5"/>
        <v>0</v>
      </c>
      <c r="Q60">
        <f t="shared" si="6"/>
        <v>0</v>
      </c>
      <c r="T60">
        <v>1.7E-5</v>
      </c>
      <c r="U60" t="s">
        <v>190</v>
      </c>
      <c r="V60">
        <f>COUNTIF(E60:N60,"&gt;"&amp;T60)</f>
        <v>0</v>
      </c>
      <c r="Y60">
        <v>1.7E-5</v>
      </c>
    </row>
    <row r="61" spans="1:26" hidden="1" x14ac:dyDescent="0.25">
      <c r="A61" s="13" t="s">
        <v>142</v>
      </c>
      <c r="D61" s="12"/>
      <c r="J61" s="12">
        <v>66</v>
      </c>
    </row>
    <row r="62" spans="1:26" hidden="1" x14ac:dyDescent="0.25">
      <c r="A62" s="13"/>
      <c r="D62" s="12"/>
    </row>
    <row r="63" spans="1:26" hidden="1" x14ac:dyDescent="0.25">
      <c r="A63" s="13" t="s">
        <v>143</v>
      </c>
      <c r="C63" s="12" t="s">
        <v>28</v>
      </c>
      <c r="D63" s="12" t="s">
        <v>153</v>
      </c>
      <c r="J63" s="12" t="s">
        <v>153</v>
      </c>
      <c r="O63">
        <f t="shared" ref="O63:O69" si="9">COUNTA(E63:N63)</f>
        <v>1</v>
      </c>
      <c r="P63">
        <f t="shared" ref="P63:P69" si="10">COUNT(E63:N63)</f>
        <v>0</v>
      </c>
      <c r="Q63">
        <f t="shared" ref="Q63:Q69" si="11">MIN(E63:N63)</f>
        <v>0</v>
      </c>
    </row>
    <row r="64" spans="1:26" hidden="1" x14ac:dyDescent="0.25">
      <c r="A64" s="13" t="s">
        <v>144</v>
      </c>
      <c r="C64" s="12" t="s">
        <v>28</v>
      </c>
      <c r="D64" s="12" t="s">
        <v>35</v>
      </c>
      <c r="J64" s="12" t="s">
        <v>35</v>
      </c>
      <c r="O64">
        <f t="shared" si="9"/>
        <v>1</v>
      </c>
      <c r="P64">
        <f t="shared" si="10"/>
        <v>0</v>
      </c>
      <c r="Q64">
        <f t="shared" si="11"/>
        <v>0</v>
      </c>
      <c r="T64">
        <v>1E-3</v>
      </c>
      <c r="U64" t="s">
        <v>193</v>
      </c>
      <c r="V64">
        <f>COUNTIF(E64:N64,"&gt;"&amp;T64)</f>
        <v>0</v>
      </c>
      <c r="X64">
        <v>1E-3</v>
      </c>
      <c r="Y64">
        <v>0.01</v>
      </c>
      <c r="Z64">
        <v>1E-3</v>
      </c>
    </row>
    <row r="65" spans="1:26" hidden="1" x14ac:dyDescent="0.25">
      <c r="A65" s="13" t="s">
        <v>145</v>
      </c>
      <c r="C65" s="12" t="s">
        <v>28</v>
      </c>
      <c r="D65" s="12" t="s">
        <v>43</v>
      </c>
      <c r="J65" s="12" t="s">
        <v>43</v>
      </c>
      <c r="O65">
        <f t="shared" si="9"/>
        <v>1</v>
      </c>
      <c r="P65">
        <f t="shared" si="10"/>
        <v>0</v>
      </c>
      <c r="Q65">
        <f t="shared" si="11"/>
        <v>0</v>
      </c>
      <c r="T65">
        <v>4.0000000000000001E-3</v>
      </c>
      <c r="U65" t="s">
        <v>193</v>
      </c>
      <c r="V65">
        <f>COUNTIF(E65:N65,"&gt;"&amp;T65)</f>
        <v>0</v>
      </c>
      <c r="X65">
        <v>0.7</v>
      </c>
      <c r="Y65">
        <v>7.3999999999999996E-2</v>
      </c>
      <c r="Z65">
        <v>4.0000000000000001E-3</v>
      </c>
    </row>
    <row r="66" spans="1:26" hidden="1" x14ac:dyDescent="0.25">
      <c r="A66" s="13" t="s">
        <v>146</v>
      </c>
      <c r="C66" s="12" t="s">
        <v>28</v>
      </c>
      <c r="D66" s="12" t="s">
        <v>45</v>
      </c>
      <c r="J66" s="12" t="s">
        <v>45</v>
      </c>
      <c r="O66">
        <f t="shared" si="9"/>
        <v>1</v>
      </c>
      <c r="P66">
        <f t="shared" si="10"/>
        <v>0</v>
      </c>
      <c r="Q66">
        <f t="shared" si="11"/>
        <v>0</v>
      </c>
      <c r="T66">
        <v>0.2</v>
      </c>
      <c r="U66" t="s">
        <v>190</v>
      </c>
      <c r="V66">
        <f>COUNTIF(E66:N66,"&gt;"&amp;T66)</f>
        <v>0</v>
      </c>
      <c r="X66">
        <v>0.3</v>
      </c>
      <c r="Y66">
        <v>0.2</v>
      </c>
    </row>
    <row r="67" spans="1:26" hidden="1" x14ac:dyDescent="0.25">
      <c r="A67" s="13" t="s">
        <v>147</v>
      </c>
      <c r="C67" s="12" t="s">
        <v>28</v>
      </c>
      <c r="D67" s="12" t="s">
        <v>29</v>
      </c>
      <c r="J67" s="12" t="s">
        <v>29</v>
      </c>
      <c r="O67">
        <f t="shared" si="9"/>
        <v>1</v>
      </c>
      <c r="P67">
        <f t="shared" si="10"/>
        <v>0</v>
      </c>
      <c r="Q67">
        <f t="shared" si="11"/>
        <v>0</v>
      </c>
    </row>
    <row r="68" spans="1:26" hidden="1" x14ac:dyDescent="0.25">
      <c r="A68" s="13" t="s">
        <v>148</v>
      </c>
      <c r="C68" s="12" t="s">
        <v>28</v>
      </c>
      <c r="D68" s="12" t="s">
        <v>45</v>
      </c>
      <c r="J68" s="12" t="s">
        <v>45</v>
      </c>
      <c r="O68">
        <f t="shared" si="9"/>
        <v>1</v>
      </c>
      <c r="P68">
        <f t="shared" si="10"/>
        <v>0</v>
      </c>
      <c r="Q68">
        <f t="shared" si="11"/>
        <v>0</v>
      </c>
    </row>
    <row r="69" spans="1:26" hidden="1" x14ac:dyDescent="0.25">
      <c r="A69" s="13" t="s">
        <v>149</v>
      </c>
      <c r="C69" s="12" t="s">
        <v>28</v>
      </c>
      <c r="D69" s="12" t="s">
        <v>33</v>
      </c>
      <c r="J69" s="12" t="s">
        <v>33</v>
      </c>
      <c r="O69">
        <f t="shared" si="9"/>
        <v>1</v>
      </c>
      <c r="P69">
        <f t="shared" si="10"/>
        <v>0</v>
      </c>
      <c r="Q69">
        <f t="shared" si="11"/>
        <v>0</v>
      </c>
      <c r="T69">
        <v>3.0000000000000001E-3</v>
      </c>
      <c r="U69" t="s">
        <v>193</v>
      </c>
      <c r="V69">
        <f>COUNTIF(E69:N69,"&gt;"&amp;T69)</f>
        <v>0</v>
      </c>
      <c r="X69">
        <v>0.5</v>
      </c>
      <c r="Y69">
        <v>0.03</v>
      </c>
      <c r="Z69">
        <v>3.0000000000000001E-3</v>
      </c>
    </row>
    <row r="70" spans="1:26" hidden="1" x14ac:dyDescent="0.25">
      <c r="A70" s="13" t="s">
        <v>150</v>
      </c>
      <c r="D70" s="12"/>
      <c r="J70" s="12">
        <v>97</v>
      </c>
    </row>
    <row r="71" spans="1:26" hidden="1" x14ac:dyDescent="0.25">
      <c r="A71" s="13" t="s">
        <v>151</v>
      </c>
      <c r="D71" s="12"/>
      <c r="J71" s="12">
        <v>107</v>
      </c>
    </row>
    <row r="72" spans="1:26" hidden="1" x14ac:dyDescent="0.25">
      <c r="A72" s="13"/>
      <c r="D72" s="12"/>
      <c r="P72">
        <f t="shared" ref="P72:P84" si="12">COUNT(E72:N72)</f>
        <v>0</v>
      </c>
      <c r="Q72">
        <f t="shared" ref="Q72:Q84" si="13">MIN(E72:N72)</f>
        <v>0</v>
      </c>
    </row>
    <row r="73" spans="1:26" hidden="1" x14ac:dyDescent="0.25">
      <c r="A73" s="13" t="s">
        <v>152</v>
      </c>
      <c r="C73" s="12" t="s">
        <v>28</v>
      </c>
      <c r="D73" s="12" t="s">
        <v>85</v>
      </c>
      <c r="J73" s="12">
        <v>0.02</v>
      </c>
      <c r="O73">
        <f>COUNTA(E73:N73)</f>
        <v>1</v>
      </c>
      <c r="P73">
        <f t="shared" si="12"/>
        <v>1</v>
      </c>
      <c r="Q73">
        <f t="shared" si="13"/>
        <v>0.02</v>
      </c>
    </row>
    <row r="74" spans="1:26" hidden="1" x14ac:dyDescent="0.25">
      <c r="A74" s="13"/>
      <c r="D74" s="12"/>
      <c r="P74">
        <f t="shared" si="12"/>
        <v>0</v>
      </c>
      <c r="Q74">
        <f t="shared" si="13"/>
        <v>0</v>
      </c>
    </row>
    <row r="75" spans="1:26" hidden="1" x14ac:dyDescent="0.25">
      <c r="A75" s="13" t="s">
        <v>157</v>
      </c>
      <c r="C75" s="12" t="s">
        <v>28</v>
      </c>
      <c r="D75" s="12" t="s">
        <v>85</v>
      </c>
      <c r="J75" s="12" t="s">
        <v>85</v>
      </c>
      <c r="O75">
        <f>COUNTA(E75:N75)</f>
        <v>1</v>
      </c>
      <c r="P75">
        <f t="shared" si="12"/>
        <v>0</v>
      </c>
      <c r="Q75">
        <f t="shared" si="13"/>
        <v>0</v>
      </c>
    </row>
    <row r="76" spans="1:26" hidden="1" x14ac:dyDescent="0.25">
      <c r="A76" s="13"/>
      <c r="D76" s="12"/>
      <c r="P76">
        <f t="shared" si="12"/>
        <v>0</v>
      </c>
      <c r="Q76">
        <f t="shared" si="13"/>
        <v>0</v>
      </c>
    </row>
    <row r="77" spans="1:26" hidden="1" x14ac:dyDescent="0.25">
      <c r="A77" s="13" t="s">
        <v>158</v>
      </c>
      <c r="C77" s="12" t="s">
        <v>28</v>
      </c>
      <c r="D77" s="12" t="s">
        <v>153</v>
      </c>
      <c r="J77" s="12" t="s">
        <v>167</v>
      </c>
      <c r="O77">
        <f t="shared" ref="O77:O84" si="14">COUNTA(E77:N77)</f>
        <v>1</v>
      </c>
      <c r="P77">
        <f t="shared" si="12"/>
        <v>0</v>
      </c>
      <c r="Q77">
        <f t="shared" si="13"/>
        <v>0</v>
      </c>
    </row>
    <row r="78" spans="1:26" hidden="1" x14ac:dyDescent="0.25">
      <c r="A78" s="13" t="s">
        <v>159</v>
      </c>
      <c r="C78" s="12" t="s">
        <v>28</v>
      </c>
      <c r="D78" s="12" t="s">
        <v>153</v>
      </c>
      <c r="J78" s="12" t="s">
        <v>167</v>
      </c>
      <c r="O78">
        <f t="shared" si="14"/>
        <v>1</v>
      </c>
      <c r="P78">
        <f t="shared" si="12"/>
        <v>0</v>
      </c>
      <c r="Q78">
        <f t="shared" si="13"/>
        <v>0</v>
      </c>
    </row>
    <row r="79" spans="1:26" hidden="1" x14ac:dyDescent="0.25">
      <c r="A79" s="13" t="s">
        <v>160</v>
      </c>
      <c r="C79" s="12" t="s">
        <v>28</v>
      </c>
      <c r="D79" s="12" t="s">
        <v>153</v>
      </c>
      <c r="J79" s="12" t="s">
        <v>167</v>
      </c>
      <c r="O79">
        <f t="shared" si="14"/>
        <v>1</v>
      </c>
      <c r="P79">
        <f t="shared" si="12"/>
        <v>0</v>
      </c>
      <c r="Q79">
        <f t="shared" si="13"/>
        <v>0</v>
      </c>
    </row>
    <row r="80" spans="1:26" hidden="1" x14ac:dyDescent="0.25">
      <c r="A80" s="13" t="s">
        <v>161</v>
      </c>
      <c r="C80" s="12" t="s">
        <v>28</v>
      </c>
      <c r="D80" s="12" t="s">
        <v>153</v>
      </c>
      <c r="J80" s="12" t="s">
        <v>167</v>
      </c>
      <c r="O80">
        <f t="shared" si="14"/>
        <v>1</v>
      </c>
      <c r="P80">
        <f t="shared" si="12"/>
        <v>0</v>
      </c>
      <c r="Q80">
        <f t="shared" si="13"/>
        <v>0</v>
      </c>
    </row>
    <row r="81" spans="1:17" hidden="1" x14ac:dyDescent="0.25">
      <c r="A81" s="13" t="s">
        <v>162</v>
      </c>
      <c r="C81" s="12" t="s">
        <v>28</v>
      </c>
      <c r="D81" s="12" t="s">
        <v>153</v>
      </c>
      <c r="J81" s="12" t="s">
        <v>167</v>
      </c>
      <c r="O81">
        <f t="shared" si="14"/>
        <v>1</v>
      </c>
      <c r="P81">
        <f t="shared" si="12"/>
        <v>0</v>
      </c>
      <c r="Q81">
        <f t="shared" si="13"/>
        <v>0</v>
      </c>
    </row>
    <row r="82" spans="1:17" hidden="1" x14ac:dyDescent="0.25">
      <c r="A82" s="13" t="s">
        <v>163</v>
      </c>
      <c r="C82" s="12" t="s">
        <v>28</v>
      </c>
      <c r="D82" s="12" t="s">
        <v>153</v>
      </c>
      <c r="J82" s="12" t="s">
        <v>167</v>
      </c>
      <c r="O82">
        <f t="shared" si="14"/>
        <v>1</v>
      </c>
      <c r="P82">
        <f t="shared" si="12"/>
        <v>0</v>
      </c>
      <c r="Q82">
        <f t="shared" si="13"/>
        <v>0</v>
      </c>
    </row>
    <row r="83" spans="1:17" hidden="1" x14ac:dyDescent="0.25">
      <c r="A83" s="13" t="s">
        <v>164</v>
      </c>
      <c r="C83" s="12" t="s">
        <v>28</v>
      </c>
      <c r="D83" s="12" t="s">
        <v>153</v>
      </c>
      <c r="J83" s="12" t="s">
        <v>167</v>
      </c>
      <c r="O83">
        <f t="shared" si="14"/>
        <v>1</v>
      </c>
      <c r="P83">
        <f t="shared" si="12"/>
        <v>0</v>
      </c>
      <c r="Q83">
        <f t="shared" si="13"/>
        <v>0</v>
      </c>
    </row>
    <row r="84" spans="1:17" hidden="1" x14ac:dyDescent="0.25">
      <c r="A84" s="13" t="s">
        <v>165</v>
      </c>
      <c r="C84" s="12" t="s">
        <v>28</v>
      </c>
      <c r="D84" s="12" t="s">
        <v>170</v>
      </c>
      <c r="J84" s="12" t="s">
        <v>166</v>
      </c>
      <c r="O84">
        <f t="shared" si="14"/>
        <v>1</v>
      </c>
      <c r="P84">
        <f t="shared" si="12"/>
        <v>0</v>
      </c>
      <c r="Q84">
        <f t="shared" si="13"/>
        <v>0</v>
      </c>
    </row>
  </sheetData>
  <mergeCells count="8">
    <mergeCell ref="C7:D7"/>
    <mergeCell ref="C8:D8"/>
    <mergeCell ref="A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DBF65-C631-4FA4-964B-00E7A5C5D8BA}">
  <dimension ref="A1:CM21"/>
  <sheetViews>
    <sheetView workbookViewId="0">
      <pane xSplit="4" ySplit="9" topLeftCell="CM10" activePane="bottomRight" state="frozen"/>
      <selection pane="topRight" activeCell="E1" sqref="E1"/>
      <selection pane="bottomLeft" activeCell="A12" sqref="A12"/>
      <selection pane="bottomRight" activeCell="CR8" sqref="CR8"/>
    </sheetView>
    <sheetView topLeftCell="AT1" workbookViewId="1">
      <selection activeCell="K38" sqref="K38"/>
    </sheetView>
  </sheetViews>
  <sheetFormatPr defaultRowHeight="15" x14ac:dyDescent="0.25"/>
  <cols>
    <col min="1" max="1" width="21.5703125" bestFit="1" customWidth="1"/>
    <col min="5" max="5" width="9.140625" style="43"/>
    <col min="8" max="13" width="9.140625" style="12"/>
    <col min="14" max="14" width="9.140625" style="44"/>
    <col min="15" max="15" width="9.140625" style="43"/>
    <col min="18" max="23" width="9.140625" style="12"/>
    <col min="24" max="24" width="9.140625" style="44"/>
    <col min="25" max="25" width="9.140625" style="43"/>
    <col min="28" max="33" width="9.140625" style="12"/>
    <col min="34" max="34" width="9.140625" style="44"/>
    <col min="36" max="36" width="9.5703125" bestFit="1" customWidth="1"/>
    <col min="41" max="41" width="20.140625" bestFit="1" customWidth="1"/>
    <col min="72" max="72" width="17" bestFit="1" customWidth="1"/>
    <col min="73" max="73" width="9.5703125" bestFit="1" customWidth="1"/>
    <col min="74" max="74" width="10.5703125" bestFit="1" customWidth="1"/>
    <col min="90" max="90" width="17.28515625" customWidth="1"/>
    <col min="91" max="91" width="12" bestFit="1" customWidth="1"/>
  </cols>
  <sheetData>
    <row r="1" spans="1:91" ht="20.25" x14ac:dyDescent="0.3">
      <c r="A1" s="102" t="s">
        <v>16</v>
      </c>
      <c r="B1" s="102"/>
      <c r="C1" s="102"/>
      <c r="D1" s="102"/>
      <c r="E1" s="33" t="s">
        <v>0</v>
      </c>
      <c r="F1" s="34"/>
      <c r="G1" s="34"/>
      <c r="H1" s="34" t="s">
        <v>0</v>
      </c>
      <c r="I1" s="34" t="s">
        <v>0</v>
      </c>
      <c r="J1" s="34" t="s">
        <v>0</v>
      </c>
      <c r="K1" s="34" t="s">
        <v>0</v>
      </c>
      <c r="L1" s="34" t="s">
        <v>0</v>
      </c>
      <c r="M1" s="34" t="s">
        <v>0</v>
      </c>
      <c r="N1" s="35" t="s">
        <v>0</v>
      </c>
      <c r="O1" s="33" t="s">
        <v>0</v>
      </c>
      <c r="P1" s="34"/>
      <c r="Q1" s="34"/>
      <c r="R1" s="34" t="s">
        <v>0</v>
      </c>
      <c r="S1" s="34" t="s">
        <v>0</v>
      </c>
      <c r="T1" s="34"/>
      <c r="U1" s="50"/>
      <c r="V1" s="34" t="s">
        <v>0</v>
      </c>
      <c r="W1" s="34" t="s">
        <v>0</v>
      </c>
      <c r="X1" s="35" t="s">
        <v>0</v>
      </c>
      <c r="Y1" s="33" t="s">
        <v>0</v>
      </c>
      <c r="Z1" s="51"/>
      <c r="AA1" s="51"/>
      <c r="AB1" s="34" t="s">
        <v>0</v>
      </c>
      <c r="AC1" s="34" t="s">
        <v>0</v>
      </c>
      <c r="AD1" s="50"/>
      <c r="AE1" s="50"/>
      <c r="AF1" s="34" t="s">
        <v>0</v>
      </c>
      <c r="AG1" s="34" t="s">
        <v>0</v>
      </c>
      <c r="AH1" s="35" t="s">
        <v>0</v>
      </c>
      <c r="CK1" t="s">
        <v>223</v>
      </c>
      <c r="CL1" t="s">
        <v>222</v>
      </c>
      <c r="CM1" t="s">
        <v>224</v>
      </c>
    </row>
    <row r="2" spans="1:91" x14ac:dyDescent="0.25">
      <c r="A2" s="10"/>
      <c r="B2" s="2" t="s">
        <v>0</v>
      </c>
      <c r="C2" s="101" t="s">
        <v>14</v>
      </c>
      <c r="D2" s="101"/>
      <c r="E2" s="36" t="s">
        <v>54</v>
      </c>
      <c r="F2" s="37" t="s">
        <v>54</v>
      </c>
      <c r="G2" s="37" t="s">
        <v>54</v>
      </c>
      <c r="H2" s="37" t="s">
        <v>54</v>
      </c>
      <c r="I2" s="37" t="s">
        <v>54</v>
      </c>
      <c r="J2" s="37" t="s">
        <v>54</v>
      </c>
      <c r="K2" s="37" t="s">
        <v>54</v>
      </c>
      <c r="L2" s="37" t="s">
        <v>54</v>
      </c>
      <c r="M2" s="37" t="s">
        <v>54</v>
      </c>
      <c r="N2" s="38" t="s">
        <v>54</v>
      </c>
      <c r="O2" s="36" t="s">
        <v>99</v>
      </c>
      <c r="P2" s="37" t="s">
        <v>99</v>
      </c>
      <c r="Q2" s="37" t="s">
        <v>99</v>
      </c>
      <c r="R2" s="37" t="s">
        <v>99</v>
      </c>
      <c r="S2" s="37" t="s">
        <v>99</v>
      </c>
      <c r="T2" s="37" t="s">
        <v>99</v>
      </c>
      <c r="U2" s="37" t="s">
        <v>99</v>
      </c>
      <c r="V2" s="37" t="s">
        <v>99</v>
      </c>
      <c r="W2" s="37" t="s">
        <v>99</v>
      </c>
      <c r="X2" s="38" t="s">
        <v>99</v>
      </c>
      <c r="Y2" s="36" t="s">
        <v>102</v>
      </c>
      <c r="Z2" s="37" t="s">
        <v>102</v>
      </c>
      <c r="AA2" s="37" t="s">
        <v>102</v>
      </c>
      <c r="AB2" s="37" t="s">
        <v>102</v>
      </c>
      <c r="AC2" s="37" t="s">
        <v>102</v>
      </c>
      <c r="AD2" s="37" t="s">
        <v>102</v>
      </c>
      <c r="AE2" s="37" t="s">
        <v>102</v>
      </c>
      <c r="AF2" s="37" t="s">
        <v>102</v>
      </c>
      <c r="AG2" s="37" t="s">
        <v>102</v>
      </c>
      <c r="AH2" s="38" t="s">
        <v>102</v>
      </c>
      <c r="CK2">
        <v>0.2</v>
      </c>
      <c r="CL2">
        <f>CK2/1000</f>
        <v>2.0000000000000001E-4</v>
      </c>
      <c r="CM2" s="99">
        <f>CL2</f>
        <v>2.0000000000000001E-4</v>
      </c>
    </row>
    <row r="3" spans="1:91" ht="15.75" x14ac:dyDescent="0.25">
      <c r="A3" s="11" t="s">
        <v>15</v>
      </c>
      <c r="B3" s="11" t="s">
        <v>19</v>
      </c>
      <c r="C3" s="101" t="s">
        <v>13</v>
      </c>
      <c r="D3" s="101"/>
      <c r="E3" s="39" t="s">
        <v>55</v>
      </c>
      <c r="F3" s="14" t="s">
        <v>105</v>
      </c>
      <c r="G3" s="14" t="s">
        <v>109</v>
      </c>
      <c r="H3" s="14" t="s">
        <v>114</v>
      </c>
      <c r="I3" s="14" t="s">
        <v>119</v>
      </c>
      <c r="J3" s="14" t="s">
        <v>168</v>
      </c>
      <c r="K3" s="14" t="s">
        <v>175</v>
      </c>
      <c r="L3" s="14" t="s">
        <v>55</v>
      </c>
      <c r="M3" s="14" t="s">
        <v>186</v>
      </c>
      <c r="N3" s="40" t="s">
        <v>187</v>
      </c>
      <c r="O3" s="39" t="s">
        <v>100</v>
      </c>
      <c r="P3" s="14" t="s">
        <v>106</v>
      </c>
      <c r="Q3" s="14" t="s">
        <v>111</v>
      </c>
      <c r="R3" s="14" t="s">
        <v>115</v>
      </c>
      <c r="S3" s="14" t="s">
        <v>120</v>
      </c>
      <c r="T3" s="14" t="s">
        <v>172</v>
      </c>
      <c r="U3" s="14" t="s">
        <v>176</v>
      </c>
      <c r="V3" s="14" t="s">
        <v>178</v>
      </c>
      <c r="W3" s="14" t="s">
        <v>184</v>
      </c>
      <c r="X3" s="40" t="s">
        <v>188</v>
      </c>
      <c r="Y3" s="39" t="s">
        <v>103</v>
      </c>
      <c r="Z3" s="14" t="s">
        <v>107</v>
      </c>
      <c r="AA3" s="14" t="s">
        <v>106</v>
      </c>
      <c r="AB3" s="14" t="s">
        <v>116</v>
      </c>
      <c r="AC3" s="14" t="s">
        <v>121</v>
      </c>
      <c r="AD3" s="14" t="s">
        <v>174</v>
      </c>
      <c r="AE3" s="14" t="s">
        <v>177</v>
      </c>
      <c r="AF3" s="14" t="s">
        <v>179</v>
      </c>
      <c r="AG3" s="14" t="s">
        <v>182</v>
      </c>
      <c r="AH3" s="40" t="s">
        <v>107</v>
      </c>
      <c r="CL3" s="98"/>
    </row>
    <row r="4" spans="1:91" x14ac:dyDescent="0.25">
      <c r="A4" s="8" t="s">
        <v>17</v>
      </c>
      <c r="B4" s="18" t="s">
        <v>56</v>
      </c>
      <c r="C4" s="101" t="s">
        <v>12</v>
      </c>
      <c r="D4" s="101"/>
      <c r="E4" s="39" t="s">
        <v>57</v>
      </c>
      <c r="F4" s="14" t="s">
        <v>57</v>
      </c>
      <c r="G4" s="14" t="s">
        <v>57</v>
      </c>
      <c r="H4" s="14" t="s">
        <v>57</v>
      </c>
      <c r="I4" s="14" t="s">
        <v>57</v>
      </c>
      <c r="J4" s="14" t="s">
        <v>57</v>
      </c>
      <c r="K4" s="14" t="s">
        <v>57</v>
      </c>
      <c r="L4" s="14" t="s">
        <v>57</v>
      </c>
      <c r="M4" s="14" t="s">
        <v>57</v>
      </c>
      <c r="N4" s="40" t="s">
        <v>57</v>
      </c>
      <c r="O4" s="39" t="s">
        <v>57</v>
      </c>
      <c r="P4" s="14" t="s">
        <v>57</v>
      </c>
      <c r="Q4" s="14" t="s">
        <v>57</v>
      </c>
      <c r="R4" s="14" t="s">
        <v>57</v>
      </c>
      <c r="S4" s="14" t="s">
        <v>57</v>
      </c>
      <c r="T4" s="14" t="s">
        <v>57</v>
      </c>
      <c r="U4" s="14" t="s">
        <v>57</v>
      </c>
      <c r="V4" s="14" t="s">
        <v>57</v>
      </c>
      <c r="W4" s="14" t="s">
        <v>57</v>
      </c>
      <c r="X4" s="40" t="s">
        <v>57</v>
      </c>
      <c r="Y4" s="39" t="s">
        <v>57</v>
      </c>
      <c r="Z4" s="14" t="s">
        <v>57</v>
      </c>
      <c r="AA4" s="14" t="s">
        <v>57</v>
      </c>
      <c r="AB4" s="14" t="s">
        <v>57</v>
      </c>
      <c r="AC4" s="14" t="s">
        <v>57</v>
      </c>
      <c r="AD4" s="14" t="s">
        <v>57</v>
      </c>
      <c r="AE4" s="14" t="s">
        <v>57</v>
      </c>
      <c r="AF4" s="14" t="s">
        <v>57</v>
      </c>
      <c r="AG4" s="14" t="s">
        <v>57</v>
      </c>
      <c r="AH4" s="40" t="s">
        <v>57</v>
      </c>
    </row>
    <row r="5" spans="1:91" x14ac:dyDescent="0.25">
      <c r="A5" s="8" t="s">
        <v>11</v>
      </c>
      <c r="B5" s="17" t="s">
        <v>20</v>
      </c>
      <c r="C5" s="101" t="s">
        <v>10</v>
      </c>
      <c r="D5" s="101"/>
      <c r="E5" s="41">
        <v>45315</v>
      </c>
      <c r="F5" s="19">
        <v>45329</v>
      </c>
      <c r="G5" s="19">
        <v>45357</v>
      </c>
      <c r="H5" s="19">
        <v>45400</v>
      </c>
      <c r="I5" s="19">
        <v>45434</v>
      </c>
      <c r="J5" s="19">
        <v>45469</v>
      </c>
      <c r="K5" s="19">
        <v>45504</v>
      </c>
      <c r="L5" s="19">
        <v>45525</v>
      </c>
      <c r="M5" s="19">
        <v>45552</v>
      </c>
      <c r="N5" s="42">
        <v>45587</v>
      </c>
      <c r="O5" s="41">
        <v>45315</v>
      </c>
      <c r="P5" s="19">
        <v>45329</v>
      </c>
      <c r="Q5" s="19">
        <v>45357</v>
      </c>
      <c r="R5" s="19">
        <v>45400</v>
      </c>
      <c r="S5" s="19">
        <v>45434</v>
      </c>
      <c r="T5" s="19">
        <v>45469</v>
      </c>
      <c r="U5" s="19">
        <v>45504</v>
      </c>
      <c r="V5" s="19">
        <v>45525</v>
      </c>
      <c r="W5" s="19">
        <v>45552</v>
      </c>
      <c r="X5" s="42">
        <v>45587</v>
      </c>
      <c r="Y5" s="41">
        <v>45315</v>
      </c>
      <c r="Z5" s="19">
        <v>45329</v>
      </c>
      <c r="AA5" s="19">
        <v>45357</v>
      </c>
      <c r="AB5" s="19">
        <v>45400</v>
      </c>
      <c r="AC5" s="19">
        <v>45434</v>
      </c>
      <c r="AD5" s="19">
        <v>45469</v>
      </c>
      <c r="AE5" s="19">
        <v>45504</v>
      </c>
      <c r="AF5" s="19">
        <v>45525</v>
      </c>
      <c r="AG5" s="19">
        <v>45552</v>
      </c>
      <c r="AH5" s="42">
        <v>45587</v>
      </c>
      <c r="CL5" s="100">
        <v>1.8886671244639947E-4</v>
      </c>
      <c r="CM5">
        <f>CL5</f>
        <v>1.8886671244639947E-4</v>
      </c>
    </row>
    <row r="6" spans="1:91" x14ac:dyDescent="0.25">
      <c r="A6" s="8" t="s">
        <v>9</v>
      </c>
      <c r="B6" s="17" t="s">
        <v>58</v>
      </c>
      <c r="C6" s="101" t="s">
        <v>8</v>
      </c>
      <c r="D6" s="101"/>
      <c r="E6" s="41">
        <v>45322</v>
      </c>
      <c r="F6" s="19">
        <v>45332</v>
      </c>
      <c r="G6" s="19">
        <v>45360</v>
      </c>
      <c r="H6" s="19">
        <v>45405</v>
      </c>
      <c r="I6" s="19">
        <v>45441</v>
      </c>
      <c r="J6" s="19">
        <v>45475</v>
      </c>
      <c r="K6" s="19">
        <v>45511</v>
      </c>
      <c r="L6" s="19">
        <v>45532</v>
      </c>
      <c r="M6" s="19">
        <v>45556</v>
      </c>
      <c r="N6" s="42">
        <v>45594</v>
      </c>
      <c r="O6" s="41">
        <v>45322</v>
      </c>
      <c r="P6" s="19">
        <v>45332</v>
      </c>
      <c r="Q6" s="19">
        <v>45360</v>
      </c>
      <c r="R6" s="19">
        <v>45405</v>
      </c>
      <c r="S6" s="19">
        <v>45441</v>
      </c>
      <c r="T6" s="19">
        <v>45475</v>
      </c>
      <c r="U6" s="19">
        <v>45511</v>
      </c>
      <c r="V6" s="19">
        <v>45532</v>
      </c>
      <c r="W6" s="19">
        <v>45556</v>
      </c>
      <c r="X6" s="42">
        <v>45594</v>
      </c>
      <c r="Y6" s="41">
        <v>45322</v>
      </c>
      <c r="Z6" s="19">
        <v>45332</v>
      </c>
      <c r="AA6" s="19">
        <v>45360</v>
      </c>
      <c r="AB6" s="19">
        <v>45405</v>
      </c>
      <c r="AC6" s="19">
        <v>45441</v>
      </c>
      <c r="AD6" s="19">
        <v>45475</v>
      </c>
      <c r="AE6" s="19">
        <v>45511</v>
      </c>
      <c r="AF6" s="19">
        <v>45532</v>
      </c>
      <c r="AG6" s="19">
        <v>45556</v>
      </c>
      <c r="AH6" s="42">
        <v>45594</v>
      </c>
      <c r="AS6" t="s">
        <v>207</v>
      </c>
    </row>
    <row r="7" spans="1:91" x14ac:dyDescent="0.25">
      <c r="A7" s="8" t="s">
        <v>7</v>
      </c>
      <c r="B7" s="17" t="s">
        <v>21</v>
      </c>
      <c r="C7" s="101" t="s">
        <v>18</v>
      </c>
      <c r="D7" s="101"/>
      <c r="E7" s="39" t="s">
        <v>59</v>
      </c>
      <c r="F7" s="14" t="s">
        <v>59</v>
      </c>
      <c r="G7" s="14" t="s">
        <v>59</v>
      </c>
      <c r="H7" s="14" t="s">
        <v>59</v>
      </c>
      <c r="I7" s="14" t="s">
        <v>59</v>
      </c>
      <c r="J7" s="14" t="s">
        <v>169</v>
      </c>
      <c r="K7" s="14" t="s">
        <v>59</v>
      </c>
      <c r="L7" s="14" t="s">
        <v>59</v>
      </c>
      <c r="M7" s="14" t="s">
        <v>185</v>
      </c>
      <c r="N7" s="40" t="s">
        <v>59</v>
      </c>
      <c r="O7" s="39" t="s">
        <v>101</v>
      </c>
      <c r="P7" s="14" t="s">
        <v>101</v>
      </c>
      <c r="Q7" s="14" t="s">
        <v>101</v>
      </c>
      <c r="R7" s="14" t="s">
        <v>101</v>
      </c>
      <c r="S7" s="14" t="s">
        <v>101</v>
      </c>
      <c r="T7" s="14" t="s">
        <v>171</v>
      </c>
      <c r="U7" s="14" t="s">
        <v>101</v>
      </c>
      <c r="V7" s="14" t="s">
        <v>101</v>
      </c>
      <c r="W7" s="14" t="s">
        <v>183</v>
      </c>
      <c r="X7" s="40" t="s">
        <v>101</v>
      </c>
      <c r="Y7" s="39" t="s">
        <v>104</v>
      </c>
      <c r="Z7" s="14" t="s">
        <v>104</v>
      </c>
      <c r="AA7" s="14" t="s">
        <v>104</v>
      </c>
      <c r="AB7" s="14" t="s">
        <v>104</v>
      </c>
      <c r="AC7" s="14" t="s">
        <v>104</v>
      </c>
      <c r="AD7" s="14" t="s">
        <v>173</v>
      </c>
      <c r="AE7" s="14" t="s">
        <v>104</v>
      </c>
      <c r="AF7" s="14" t="s">
        <v>104</v>
      </c>
      <c r="AG7" s="14" t="s">
        <v>181</v>
      </c>
      <c r="AH7" s="40" t="s">
        <v>104</v>
      </c>
    </row>
    <row r="8" spans="1:91" x14ac:dyDescent="0.25">
      <c r="A8" s="8" t="s">
        <v>6</v>
      </c>
      <c r="B8" s="17" t="s">
        <v>22</v>
      </c>
      <c r="C8" s="101" t="s">
        <v>5</v>
      </c>
      <c r="D8" s="101"/>
      <c r="E8" s="39">
        <v>1</v>
      </c>
      <c r="F8" s="14">
        <v>1</v>
      </c>
      <c r="G8" s="14">
        <v>1</v>
      </c>
      <c r="H8" s="14">
        <v>1</v>
      </c>
      <c r="I8" s="14">
        <v>1</v>
      </c>
      <c r="J8" s="14">
        <v>1</v>
      </c>
      <c r="K8" s="14">
        <v>1</v>
      </c>
      <c r="L8" s="14">
        <v>1</v>
      </c>
      <c r="M8" s="14">
        <v>1</v>
      </c>
      <c r="N8" s="40">
        <v>1</v>
      </c>
      <c r="O8" s="39">
        <v>1</v>
      </c>
      <c r="P8" s="14">
        <v>1</v>
      </c>
      <c r="Q8" s="14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40">
        <v>1</v>
      </c>
      <c r="Y8" s="39">
        <v>1</v>
      </c>
      <c r="Z8" s="14">
        <v>1</v>
      </c>
      <c r="AA8" s="14">
        <v>1</v>
      </c>
      <c r="AB8" s="14">
        <v>1</v>
      </c>
      <c r="AC8" s="14">
        <v>1</v>
      </c>
      <c r="AD8" s="14">
        <v>1</v>
      </c>
      <c r="AE8" s="14">
        <v>1</v>
      </c>
      <c r="AF8" s="14">
        <v>1</v>
      </c>
      <c r="AG8" s="14">
        <v>1</v>
      </c>
      <c r="AH8" s="40">
        <v>1</v>
      </c>
    </row>
    <row r="9" spans="1:91" s="60" customFormat="1" ht="30.75" customHeight="1" x14ac:dyDescent="0.25">
      <c r="A9" s="54" t="s">
        <v>4</v>
      </c>
      <c r="B9" s="54" t="s">
        <v>3</v>
      </c>
      <c r="C9" s="54" t="s">
        <v>2</v>
      </c>
      <c r="D9" s="54" t="s">
        <v>1</v>
      </c>
      <c r="E9" s="55"/>
      <c r="F9" s="56" t="s">
        <v>0</v>
      </c>
      <c r="G9" s="56" t="s">
        <v>0</v>
      </c>
      <c r="H9" s="56" t="s">
        <v>0</v>
      </c>
      <c r="I9" s="56" t="s">
        <v>0</v>
      </c>
      <c r="J9" s="57"/>
      <c r="K9" s="57"/>
      <c r="L9" s="56" t="s">
        <v>0</v>
      </c>
      <c r="M9" s="56" t="s">
        <v>0</v>
      </c>
      <c r="N9" s="58" t="s">
        <v>0</v>
      </c>
      <c r="O9" s="55" t="s">
        <v>0</v>
      </c>
      <c r="P9" s="56" t="s">
        <v>0</v>
      </c>
      <c r="Q9" s="56" t="s">
        <v>0</v>
      </c>
      <c r="R9" s="56" t="s">
        <v>0</v>
      </c>
      <c r="S9" s="56" t="s">
        <v>0</v>
      </c>
      <c r="T9" s="56"/>
      <c r="U9" s="57"/>
      <c r="V9" s="56" t="s">
        <v>0</v>
      </c>
      <c r="W9" s="56" t="s">
        <v>0</v>
      </c>
      <c r="X9" s="58" t="s">
        <v>0</v>
      </c>
      <c r="Y9" s="55" t="s">
        <v>0</v>
      </c>
      <c r="Z9" s="56" t="s">
        <v>0</v>
      </c>
      <c r="AA9" s="56" t="s">
        <v>0</v>
      </c>
      <c r="AB9" s="56" t="s">
        <v>0</v>
      </c>
      <c r="AC9" s="56" t="s">
        <v>0</v>
      </c>
      <c r="AD9" s="57"/>
      <c r="AE9" s="57"/>
      <c r="AF9" s="56" t="s">
        <v>0</v>
      </c>
      <c r="AG9" s="56" t="s">
        <v>0</v>
      </c>
      <c r="AH9" s="58" t="s">
        <v>0</v>
      </c>
      <c r="AI9" s="59" t="s">
        <v>117</v>
      </c>
      <c r="AJ9" s="59" t="s">
        <v>197</v>
      </c>
      <c r="AK9" s="59" t="s">
        <v>118</v>
      </c>
      <c r="BT9" s="60" t="s">
        <v>204</v>
      </c>
      <c r="BU9" s="60" t="s">
        <v>205</v>
      </c>
      <c r="BV9" s="60" t="s">
        <v>206</v>
      </c>
      <c r="CL9" s="60" t="s">
        <v>208</v>
      </c>
    </row>
    <row r="10" spans="1:91" x14ac:dyDescent="0.25">
      <c r="A10" s="13" t="s">
        <v>71</v>
      </c>
      <c r="B10" s="12" t="s">
        <v>66</v>
      </c>
      <c r="C10" s="12" t="s">
        <v>28</v>
      </c>
      <c r="D10" s="22" t="s">
        <v>72</v>
      </c>
      <c r="E10" s="47">
        <v>0.16</v>
      </c>
      <c r="F10" s="22">
        <v>0.09</v>
      </c>
      <c r="G10" s="22">
        <v>7.0000000000000007E-2</v>
      </c>
      <c r="H10" s="22">
        <v>0.04</v>
      </c>
      <c r="I10" s="22">
        <v>0.08</v>
      </c>
      <c r="J10" s="22">
        <v>0.08</v>
      </c>
      <c r="K10" s="22">
        <v>0.09</v>
      </c>
      <c r="L10" s="22">
        <v>0.05</v>
      </c>
      <c r="M10" s="22">
        <v>7.0000000000000007E-2</v>
      </c>
      <c r="N10" s="45">
        <v>0.06</v>
      </c>
      <c r="O10" s="47">
        <v>0.05</v>
      </c>
      <c r="P10" s="22" t="s">
        <v>72</v>
      </c>
      <c r="Q10" s="22">
        <v>0.03</v>
      </c>
      <c r="R10" s="22">
        <v>0.04</v>
      </c>
      <c r="S10" s="22">
        <v>0.04</v>
      </c>
      <c r="T10" s="22" t="s">
        <v>72</v>
      </c>
      <c r="U10" s="22">
        <v>0.03</v>
      </c>
      <c r="V10" s="22">
        <v>0.05</v>
      </c>
      <c r="W10" s="22" t="s">
        <v>72</v>
      </c>
      <c r="X10" s="45" t="s">
        <v>72</v>
      </c>
      <c r="Y10" s="47">
        <v>0.09</v>
      </c>
      <c r="Z10" s="22">
        <v>0.06</v>
      </c>
      <c r="AA10" s="22">
        <v>0.08</v>
      </c>
      <c r="AB10" s="22">
        <v>0.05</v>
      </c>
      <c r="AC10" s="22">
        <v>0.05</v>
      </c>
      <c r="AD10" s="22">
        <v>0.09</v>
      </c>
      <c r="AE10" s="22">
        <v>0.1</v>
      </c>
      <c r="AF10" s="22">
        <v>7.0000000000000007E-2</v>
      </c>
      <c r="AG10" s="22">
        <v>0.04</v>
      </c>
      <c r="AH10" s="45">
        <v>0.03</v>
      </c>
      <c r="AI10">
        <f t="shared" ref="AI10:AI21" si="0">MIN(E10:AH10)</f>
        <v>0.03</v>
      </c>
      <c r="AJ10">
        <f>AVERAGE(E10:AH10)</f>
        <v>6.500000000000003E-2</v>
      </c>
      <c r="AK10">
        <f>MAX(E10:AH10)</f>
        <v>0.16</v>
      </c>
      <c r="AO10" s="13" t="s">
        <v>71</v>
      </c>
      <c r="AP10">
        <f t="shared" ref="AP10:BS10" si="1">IF(LEFT(E10, 1) = "&lt;", VALUE(MID(E10, 2, LEN(E10)-1)) / 2, E10)</f>
        <v>0.16</v>
      </c>
      <c r="AQ10">
        <f t="shared" si="1"/>
        <v>0.09</v>
      </c>
      <c r="AR10">
        <f t="shared" si="1"/>
        <v>7.0000000000000007E-2</v>
      </c>
      <c r="AS10">
        <f t="shared" si="1"/>
        <v>0.04</v>
      </c>
      <c r="AT10">
        <f t="shared" si="1"/>
        <v>0.08</v>
      </c>
      <c r="AU10">
        <f t="shared" si="1"/>
        <v>0.08</v>
      </c>
      <c r="AV10">
        <f t="shared" si="1"/>
        <v>0.09</v>
      </c>
      <c r="AW10">
        <f t="shared" si="1"/>
        <v>0.05</v>
      </c>
      <c r="AX10">
        <f t="shared" si="1"/>
        <v>7.0000000000000007E-2</v>
      </c>
      <c r="AY10">
        <f t="shared" si="1"/>
        <v>0.06</v>
      </c>
      <c r="AZ10">
        <f t="shared" si="1"/>
        <v>0.05</v>
      </c>
      <c r="BA10">
        <f t="shared" si="1"/>
        <v>1.4999999999999999E-2</v>
      </c>
      <c r="BB10">
        <f t="shared" si="1"/>
        <v>0.03</v>
      </c>
      <c r="BC10">
        <f t="shared" si="1"/>
        <v>0.04</v>
      </c>
      <c r="BD10">
        <f t="shared" si="1"/>
        <v>0.04</v>
      </c>
      <c r="BE10">
        <f t="shared" si="1"/>
        <v>1.4999999999999999E-2</v>
      </c>
      <c r="BF10">
        <f t="shared" si="1"/>
        <v>0.03</v>
      </c>
      <c r="BG10">
        <f t="shared" si="1"/>
        <v>0.05</v>
      </c>
      <c r="BH10">
        <f t="shared" si="1"/>
        <v>1.4999999999999999E-2</v>
      </c>
      <c r="BI10">
        <f t="shared" si="1"/>
        <v>1.4999999999999999E-2</v>
      </c>
      <c r="BJ10">
        <f t="shared" si="1"/>
        <v>0.09</v>
      </c>
      <c r="BK10">
        <f t="shared" si="1"/>
        <v>0.06</v>
      </c>
      <c r="BL10">
        <f t="shared" si="1"/>
        <v>0.08</v>
      </c>
      <c r="BM10">
        <f t="shared" si="1"/>
        <v>0.05</v>
      </c>
      <c r="BN10">
        <f t="shared" si="1"/>
        <v>0.05</v>
      </c>
      <c r="BO10">
        <f t="shared" si="1"/>
        <v>0.09</v>
      </c>
      <c r="BP10">
        <f t="shared" si="1"/>
        <v>0.1</v>
      </c>
      <c r="BQ10">
        <f t="shared" si="1"/>
        <v>7.0000000000000007E-2</v>
      </c>
      <c r="BR10">
        <f t="shared" si="1"/>
        <v>0.04</v>
      </c>
      <c r="BS10">
        <f t="shared" si="1"/>
        <v>0.03</v>
      </c>
      <c r="BT10" s="78">
        <f>MIN(AP10:BS10)</f>
        <v>1.4999999999999999E-2</v>
      </c>
      <c r="BU10" s="88">
        <f>AVERAGE(AP10:BS10)</f>
        <v>5.8333333333333355E-2</v>
      </c>
      <c r="BV10" s="78">
        <f>MAX(AP10:BS10)</f>
        <v>0.16</v>
      </c>
      <c r="BX10" s="78"/>
      <c r="CE10" t="str">
        <f>_xlfn.CONCAT("LOGTRIANGULAR(",BT10,",",BU10,",",BV10,")")</f>
        <v>LOGTRIANGULAR(0.015,0.0583333333333334,0.16)</v>
      </c>
      <c r="CL10" t="s">
        <v>209</v>
      </c>
    </row>
    <row r="11" spans="1:91" x14ac:dyDescent="0.25">
      <c r="A11" s="68" t="s">
        <v>30</v>
      </c>
      <c r="B11" s="12" t="s">
        <v>27</v>
      </c>
      <c r="C11" s="12" t="s">
        <v>28</v>
      </c>
      <c r="D11" s="12" t="s">
        <v>31</v>
      </c>
      <c r="G11" s="12"/>
      <c r="H11" s="22" t="s">
        <v>31</v>
      </c>
      <c r="I11" s="22" t="s">
        <v>31</v>
      </c>
      <c r="J11" s="22">
        <v>2.5999999999999999E-3</v>
      </c>
      <c r="K11" s="22" t="s">
        <v>31</v>
      </c>
      <c r="L11" s="22" t="s">
        <v>31</v>
      </c>
      <c r="M11" s="22" t="s">
        <v>31</v>
      </c>
      <c r="N11" s="45" t="s">
        <v>31</v>
      </c>
      <c r="O11" s="48"/>
      <c r="P11" s="23"/>
      <c r="Q11" s="22"/>
      <c r="R11" s="22" t="s">
        <v>31</v>
      </c>
      <c r="S11" s="22" t="s">
        <v>31</v>
      </c>
      <c r="T11" s="22" t="s">
        <v>31</v>
      </c>
      <c r="U11" s="22" t="s">
        <v>31</v>
      </c>
      <c r="V11" s="22" t="s">
        <v>31</v>
      </c>
      <c r="W11" s="22" t="s">
        <v>31</v>
      </c>
      <c r="X11" s="45" t="s">
        <v>31</v>
      </c>
      <c r="Y11" s="48"/>
      <c r="Z11" s="23"/>
      <c r="AA11" s="22"/>
      <c r="AB11" s="22" t="s">
        <v>31</v>
      </c>
      <c r="AC11" s="22" t="s">
        <v>31</v>
      </c>
      <c r="AD11" s="22" t="s">
        <v>31</v>
      </c>
      <c r="AE11" s="22" t="s">
        <v>31</v>
      </c>
      <c r="AF11" s="22" t="s">
        <v>31</v>
      </c>
      <c r="AG11" s="22" t="s">
        <v>31</v>
      </c>
      <c r="AH11" s="45">
        <v>2.8E-3</v>
      </c>
      <c r="AI11">
        <f t="shared" si="0"/>
        <v>2.5999999999999999E-3</v>
      </c>
      <c r="AJ11">
        <f>AVERAGE(E11:AH11)</f>
        <v>2.7000000000000001E-3</v>
      </c>
      <c r="AK11">
        <f>MAX(E11:AH11)</f>
        <v>2.8E-3</v>
      </c>
      <c r="AO11" s="68" t="s">
        <v>30</v>
      </c>
      <c r="AS11">
        <f t="shared" ref="AS11:AS20" si="2">IF(LEFT(H11, 1) = "&lt;", VALUE(MID(H11, 2, LEN(H11)-1)) / 2, H11)</f>
        <v>1.25E-3</v>
      </c>
      <c r="AT11">
        <f t="shared" ref="AT11:AT20" si="3">IF(LEFT(I11, 1) = "&lt;", VALUE(MID(I11, 2, LEN(I11)-1)) / 2, I11)</f>
        <v>1.25E-3</v>
      </c>
      <c r="AU11">
        <f t="shared" ref="AU11:AU20" si="4">IF(LEFT(J11, 1) = "&lt;", VALUE(MID(J11, 2, LEN(J11)-1)) / 2, J11)</f>
        <v>2.5999999999999999E-3</v>
      </c>
      <c r="AV11">
        <f t="shared" ref="AV11:AV20" si="5">IF(LEFT(K11, 1) = "&lt;", VALUE(MID(K11, 2, LEN(K11)-1)) / 2, K11)</f>
        <v>1.25E-3</v>
      </c>
      <c r="AW11">
        <f t="shared" ref="AW11:AW20" si="6">IF(LEFT(L11, 1) = "&lt;", VALUE(MID(L11, 2, LEN(L11)-1)) / 2, L11)</f>
        <v>1.25E-3</v>
      </c>
      <c r="AX11">
        <f t="shared" ref="AX11:AX20" si="7">IF(LEFT(M11, 1) = "&lt;", VALUE(MID(M11, 2, LEN(M11)-1)) / 2, M11)</f>
        <v>1.25E-3</v>
      </c>
      <c r="AY11">
        <f t="shared" ref="AY11:AY20" si="8">IF(LEFT(N11, 1) = "&lt;", VALUE(MID(N11, 2, LEN(N11)-1)) / 2, N11)</f>
        <v>1.25E-3</v>
      </c>
      <c r="BC11">
        <f t="shared" ref="BC11:BC20" si="9">IF(LEFT(R11, 1) = "&lt;", VALUE(MID(R11, 2, LEN(R11)-1)) / 2, R11)</f>
        <v>1.25E-3</v>
      </c>
      <c r="BD11">
        <f t="shared" ref="BD11:BD20" si="10">IF(LEFT(S11, 1) = "&lt;", VALUE(MID(S11, 2, LEN(S11)-1)) / 2, S11)</f>
        <v>1.25E-3</v>
      </c>
      <c r="BE11">
        <f t="shared" ref="BE11:BE20" si="11">IF(LEFT(T11, 1) = "&lt;", VALUE(MID(T11, 2, LEN(T11)-1)) / 2, T11)</f>
        <v>1.25E-3</v>
      </c>
      <c r="BF11">
        <f t="shared" ref="BF11:BF20" si="12">IF(LEFT(U11, 1) = "&lt;", VALUE(MID(U11, 2, LEN(U11)-1)) / 2, U11)</f>
        <v>1.25E-3</v>
      </c>
      <c r="BG11">
        <f t="shared" ref="BG11:BG20" si="13">IF(LEFT(V11, 1) = "&lt;", VALUE(MID(V11, 2, LEN(V11)-1)) / 2, V11)</f>
        <v>1.25E-3</v>
      </c>
      <c r="BH11">
        <f t="shared" ref="BH11:BH20" si="14">IF(LEFT(W11, 1) = "&lt;", VALUE(MID(W11, 2, LEN(W11)-1)) / 2, W11)</f>
        <v>1.25E-3</v>
      </c>
      <c r="BI11">
        <f t="shared" ref="BI11:BI20" si="15">IF(LEFT(X11, 1) = "&lt;", VALUE(MID(X11, 2, LEN(X11)-1)) / 2, X11)</f>
        <v>1.25E-3</v>
      </c>
      <c r="BM11">
        <f t="shared" ref="BM11:BM20" si="16">IF(LEFT(AB11, 1) = "&lt;", VALUE(MID(AB11, 2, LEN(AB11)-1)) / 2, AB11)</f>
        <v>1.25E-3</v>
      </c>
      <c r="BN11">
        <f t="shared" ref="BN11:BN20" si="17">IF(LEFT(AC11, 1) = "&lt;", VALUE(MID(AC11, 2, LEN(AC11)-1)) / 2, AC11)</f>
        <v>1.25E-3</v>
      </c>
      <c r="BO11">
        <f t="shared" ref="BO11:BO20" si="18">IF(LEFT(AD11, 1) = "&lt;", VALUE(MID(AD11, 2, LEN(AD11)-1)) / 2, AD11)</f>
        <v>1.25E-3</v>
      </c>
      <c r="BP11">
        <f t="shared" ref="BP11:BP20" si="19">IF(LEFT(AE11, 1) = "&lt;", VALUE(MID(AE11, 2, LEN(AE11)-1)) / 2, AE11)</f>
        <v>1.25E-3</v>
      </c>
      <c r="BQ11">
        <f t="shared" ref="BQ11:BQ20" si="20">IF(LEFT(AF11, 1) = "&lt;", VALUE(MID(AF11, 2, LEN(AF11)-1)) / 2, AF11)</f>
        <v>1.25E-3</v>
      </c>
      <c r="BR11">
        <f t="shared" ref="BR11:BR20" si="21">IF(LEFT(AG11, 1) = "&lt;", VALUE(MID(AG11, 2, LEN(AG11)-1)) / 2, AG11)</f>
        <v>1.25E-3</v>
      </c>
      <c r="BS11">
        <f t="shared" ref="BS11:BS20" si="22">IF(LEFT(AH11, 1) = "&lt;", VALUE(MID(AH11, 2, LEN(AH11)-1)) / 2, AH11)</f>
        <v>2.8E-3</v>
      </c>
      <c r="BT11" s="78">
        <f t="shared" ref="BT11:BT20" si="23">MIN(AP11:BS11)</f>
        <v>1.25E-3</v>
      </c>
      <c r="BU11" s="88">
        <f t="shared" ref="BU11:BU20" si="24">AVERAGE(AP11:BS11)</f>
        <v>1.3880952380952384E-3</v>
      </c>
      <c r="BV11" s="78">
        <f t="shared" ref="BV11:BV20" si="25">MAX(AP11:BS11)</f>
        <v>2.8E-3</v>
      </c>
      <c r="CE11" t="str">
        <f t="shared" ref="CE11:CE20" si="26">_xlfn.CONCAT("LOGTRIANGULAR(",BT11,",",BU11,",",BV11,")")</f>
        <v>LOGTRIANGULAR(0.00125,0.00138809523809524,0.0028)</v>
      </c>
      <c r="CL11" t="s">
        <v>214</v>
      </c>
    </row>
    <row r="12" spans="1:91" x14ac:dyDescent="0.25">
      <c r="A12" s="68" t="s">
        <v>34</v>
      </c>
      <c r="B12" s="12" t="s">
        <v>27</v>
      </c>
      <c r="C12" s="12" t="s">
        <v>28</v>
      </c>
      <c r="D12" s="12" t="s">
        <v>35</v>
      </c>
      <c r="G12" s="12"/>
      <c r="H12" s="22" t="s">
        <v>35</v>
      </c>
      <c r="I12" s="22" t="s">
        <v>35</v>
      </c>
      <c r="J12" s="22" t="s">
        <v>35</v>
      </c>
      <c r="K12" s="22" t="s">
        <v>35</v>
      </c>
      <c r="L12" s="22" t="s">
        <v>35</v>
      </c>
      <c r="M12" s="22" t="s">
        <v>35</v>
      </c>
      <c r="N12" s="45" t="s">
        <v>35</v>
      </c>
      <c r="O12" s="48"/>
      <c r="P12" s="23"/>
      <c r="Q12" s="22"/>
      <c r="R12" s="22" t="s">
        <v>35</v>
      </c>
      <c r="S12" s="22" t="s">
        <v>35</v>
      </c>
      <c r="T12" s="22" t="s">
        <v>35</v>
      </c>
      <c r="U12" s="22" t="s">
        <v>35</v>
      </c>
      <c r="V12" s="22" t="s">
        <v>35</v>
      </c>
      <c r="W12" s="22" t="s">
        <v>35</v>
      </c>
      <c r="X12" s="45" t="s">
        <v>35</v>
      </c>
      <c r="Y12" s="48"/>
      <c r="Z12" s="23"/>
      <c r="AA12" s="22"/>
      <c r="AB12" s="22" t="s">
        <v>35</v>
      </c>
      <c r="AC12" s="22" t="s">
        <v>35</v>
      </c>
      <c r="AD12" s="22" t="s">
        <v>35</v>
      </c>
      <c r="AE12" s="22" t="s">
        <v>35</v>
      </c>
      <c r="AF12" s="22" t="s">
        <v>35</v>
      </c>
      <c r="AG12" s="22" t="s">
        <v>35</v>
      </c>
      <c r="AH12" s="45" t="s">
        <v>35</v>
      </c>
      <c r="AI12">
        <f t="shared" si="0"/>
        <v>0</v>
      </c>
      <c r="AO12" s="68" t="s">
        <v>34</v>
      </c>
      <c r="AS12">
        <f t="shared" si="2"/>
        <v>2.5000000000000001E-4</v>
      </c>
      <c r="AT12">
        <f t="shared" si="3"/>
        <v>2.5000000000000001E-4</v>
      </c>
      <c r="AU12">
        <f t="shared" si="4"/>
        <v>2.5000000000000001E-4</v>
      </c>
      <c r="AV12">
        <f t="shared" si="5"/>
        <v>2.5000000000000001E-4</v>
      </c>
      <c r="AW12">
        <f t="shared" si="6"/>
        <v>2.5000000000000001E-4</v>
      </c>
      <c r="AX12">
        <f t="shared" si="7"/>
        <v>2.5000000000000001E-4</v>
      </c>
      <c r="AY12">
        <f t="shared" si="8"/>
        <v>2.5000000000000001E-4</v>
      </c>
      <c r="BC12">
        <f t="shared" si="9"/>
        <v>2.5000000000000001E-4</v>
      </c>
      <c r="BD12">
        <f t="shared" si="10"/>
        <v>2.5000000000000001E-4</v>
      </c>
      <c r="BE12">
        <f t="shared" si="11"/>
        <v>2.5000000000000001E-4</v>
      </c>
      <c r="BF12">
        <f t="shared" si="12"/>
        <v>2.5000000000000001E-4</v>
      </c>
      <c r="BG12">
        <f t="shared" si="13"/>
        <v>2.5000000000000001E-4</v>
      </c>
      <c r="BH12">
        <f t="shared" si="14"/>
        <v>2.5000000000000001E-4</v>
      </c>
      <c r="BI12">
        <f t="shared" si="15"/>
        <v>2.5000000000000001E-4</v>
      </c>
      <c r="BM12">
        <f t="shared" si="16"/>
        <v>2.5000000000000001E-4</v>
      </c>
      <c r="BN12">
        <f t="shared" si="17"/>
        <v>2.5000000000000001E-4</v>
      </c>
      <c r="BO12">
        <f t="shared" si="18"/>
        <v>2.5000000000000001E-4</v>
      </c>
      <c r="BP12">
        <f t="shared" si="19"/>
        <v>2.5000000000000001E-4</v>
      </c>
      <c r="BQ12">
        <f t="shared" si="20"/>
        <v>2.5000000000000001E-4</v>
      </c>
      <c r="BR12">
        <f t="shared" si="21"/>
        <v>2.5000000000000001E-4</v>
      </c>
      <c r="BS12">
        <f t="shared" si="22"/>
        <v>2.5000000000000001E-4</v>
      </c>
      <c r="BT12" s="78">
        <f t="shared" si="23"/>
        <v>2.5000000000000001E-4</v>
      </c>
      <c r="BU12" s="88">
        <f t="shared" si="24"/>
        <v>2.5000000000000011E-4</v>
      </c>
      <c r="BV12" s="78">
        <f t="shared" si="25"/>
        <v>2.5000000000000001E-4</v>
      </c>
      <c r="CE12" t="str">
        <f t="shared" si="26"/>
        <v>LOGTRIANGULAR(0.00025,0.00025,0.00025)</v>
      </c>
    </row>
    <row r="13" spans="1:91" x14ac:dyDescent="0.25">
      <c r="A13" s="13" t="s">
        <v>68</v>
      </c>
      <c r="B13" s="12" t="s">
        <v>66</v>
      </c>
      <c r="C13" s="12" t="s">
        <v>28</v>
      </c>
      <c r="D13" s="22" t="s">
        <v>69</v>
      </c>
      <c r="E13" s="47">
        <v>9.9</v>
      </c>
      <c r="F13" s="22">
        <v>11</v>
      </c>
      <c r="G13" s="22">
        <v>10.199999999999999</v>
      </c>
      <c r="H13" s="22">
        <v>10</v>
      </c>
      <c r="I13" s="22">
        <v>11.1</v>
      </c>
      <c r="J13" s="22">
        <v>13</v>
      </c>
      <c r="K13" s="22">
        <v>14.7</v>
      </c>
      <c r="L13" s="22">
        <v>15.3</v>
      </c>
      <c r="M13" s="22">
        <v>16.399999999999999</v>
      </c>
      <c r="N13" s="45">
        <v>16.899999999999999</v>
      </c>
      <c r="O13" s="47">
        <v>28</v>
      </c>
      <c r="P13" s="22">
        <v>32</v>
      </c>
      <c r="Q13" s="22">
        <v>30.6</v>
      </c>
      <c r="R13" s="22">
        <v>22</v>
      </c>
      <c r="S13" s="22">
        <v>32.6</v>
      </c>
      <c r="T13" s="22">
        <v>34.200000000000003</v>
      </c>
      <c r="U13" s="22">
        <v>34.200000000000003</v>
      </c>
      <c r="V13" s="22">
        <v>18.5</v>
      </c>
      <c r="W13" s="22">
        <v>33.1</v>
      </c>
      <c r="X13" s="45">
        <v>32.799999999999997</v>
      </c>
      <c r="Y13" s="47">
        <v>35</v>
      </c>
      <c r="Z13" s="22">
        <v>31</v>
      </c>
      <c r="AA13" s="22">
        <v>19.7</v>
      </c>
      <c r="AB13" s="22">
        <v>13</v>
      </c>
      <c r="AC13" s="22">
        <v>22.6</v>
      </c>
      <c r="AD13" s="22">
        <v>13.8</v>
      </c>
      <c r="AE13" s="22">
        <v>14.3</v>
      </c>
      <c r="AF13" s="22">
        <v>12.1</v>
      </c>
      <c r="AG13" s="22">
        <v>13.6</v>
      </c>
      <c r="AH13" s="45">
        <v>13.2</v>
      </c>
      <c r="AI13">
        <f t="shared" si="0"/>
        <v>9.9</v>
      </c>
      <c r="AJ13">
        <f>AVERAGE(E13:AH13)</f>
        <v>20.493333333333336</v>
      </c>
      <c r="AK13">
        <f>MAX(E13:AH13)</f>
        <v>35</v>
      </c>
      <c r="AO13" s="13" t="s">
        <v>68</v>
      </c>
      <c r="AP13">
        <f t="shared" ref="AP13:BS13" si="27">IF(LEFT(E13, 1) = "&lt;", VALUE(MID(E13, 2, LEN(E13)-1)) / 2, E13)</f>
        <v>9.9</v>
      </c>
      <c r="AQ13">
        <f t="shared" si="27"/>
        <v>11</v>
      </c>
      <c r="AR13">
        <f t="shared" si="27"/>
        <v>10.199999999999999</v>
      </c>
      <c r="AS13">
        <f t="shared" si="27"/>
        <v>10</v>
      </c>
      <c r="AT13">
        <f t="shared" si="27"/>
        <v>11.1</v>
      </c>
      <c r="AU13">
        <f t="shared" si="27"/>
        <v>13</v>
      </c>
      <c r="AV13">
        <f t="shared" si="27"/>
        <v>14.7</v>
      </c>
      <c r="AW13">
        <f t="shared" si="27"/>
        <v>15.3</v>
      </c>
      <c r="AX13">
        <f t="shared" si="27"/>
        <v>16.399999999999999</v>
      </c>
      <c r="AY13">
        <f t="shared" si="27"/>
        <v>16.899999999999999</v>
      </c>
      <c r="AZ13">
        <f t="shared" si="27"/>
        <v>28</v>
      </c>
      <c r="BA13">
        <f t="shared" si="27"/>
        <v>32</v>
      </c>
      <c r="BB13">
        <f t="shared" si="27"/>
        <v>30.6</v>
      </c>
      <c r="BC13">
        <f t="shared" si="27"/>
        <v>22</v>
      </c>
      <c r="BD13">
        <f t="shared" si="27"/>
        <v>32.6</v>
      </c>
      <c r="BE13">
        <f t="shared" si="27"/>
        <v>34.200000000000003</v>
      </c>
      <c r="BF13">
        <f t="shared" si="27"/>
        <v>34.200000000000003</v>
      </c>
      <c r="BG13">
        <f t="shared" si="27"/>
        <v>18.5</v>
      </c>
      <c r="BH13">
        <f t="shared" si="27"/>
        <v>33.1</v>
      </c>
      <c r="BI13">
        <f t="shared" si="27"/>
        <v>32.799999999999997</v>
      </c>
      <c r="BJ13">
        <f t="shared" si="27"/>
        <v>35</v>
      </c>
      <c r="BK13">
        <f t="shared" si="27"/>
        <v>31</v>
      </c>
      <c r="BL13">
        <f t="shared" si="27"/>
        <v>19.7</v>
      </c>
      <c r="BM13">
        <f t="shared" si="27"/>
        <v>13</v>
      </c>
      <c r="BN13">
        <f t="shared" si="27"/>
        <v>22.6</v>
      </c>
      <c r="BO13">
        <f t="shared" si="27"/>
        <v>13.8</v>
      </c>
      <c r="BP13">
        <f t="shared" si="27"/>
        <v>14.3</v>
      </c>
      <c r="BQ13">
        <f t="shared" si="27"/>
        <v>12.1</v>
      </c>
      <c r="BR13">
        <f t="shared" si="27"/>
        <v>13.6</v>
      </c>
      <c r="BS13">
        <f t="shared" si="27"/>
        <v>13.2</v>
      </c>
      <c r="BT13" s="78">
        <f t="shared" si="23"/>
        <v>9.9</v>
      </c>
      <c r="BU13" s="88">
        <f t="shared" si="24"/>
        <v>20.493333333333336</v>
      </c>
      <c r="BV13" s="78">
        <f t="shared" si="25"/>
        <v>35</v>
      </c>
      <c r="CE13" t="str">
        <f t="shared" si="26"/>
        <v>LOGTRIANGULAR(9.9,20.4933333333333,35)</v>
      </c>
      <c r="CL13" t="s">
        <v>213</v>
      </c>
    </row>
    <row r="14" spans="1:91" x14ac:dyDescent="0.25">
      <c r="A14" s="68" t="s">
        <v>36</v>
      </c>
      <c r="B14" s="12" t="s">
        <v>27</v>
      </c>
      <c r="C14" s="12" t="s">
        <v>28</v>
      </c>
      <c r="D14" s="12" t="s">
        <v>37</v>
      </c>
      <c r="E14" s="46"/>
      <c r="F14" s="12"/>
      <c r="G14" s="12"/>
      <c r="H14" s="22" t="s">
        <v>37</v>
      </c>
      <c r="I14" s="22" t="s">
        <v>37</v>
      </c>
      <c r="J14" s="22" t="s">
        <v>37</v>
      </c>
      <c r="K14" s="22" t="s">
        <v>37</v>
      </c>
      <c r="L14" s="22" t="s">
        <v>37</v>
      </c>
      <c r="M14" s="22" t="s">
        <v>37</v>
      </c>
      <c r="N14" s="45" t="s">
        <v>37</v>
      </c>
      <c r="O14" s="47"/>
      <c r="P14" s="22"/>
      <c r="Q14" s="22"/>
      <c r="R14" s="22" t="s">
        <v>37</v>
      </c>
      <c r="S14" s="22" t="s">
        <v>37</v>
      </c>
      <c r="T14" s="22" t="s">
        <v>37</v>
      </c>
      <c r="U14" s="22" t="s">
        <v>37</v>
      </c>
      <c r="V14" s="22" t="s">
        <v>37</v>
      </c>
      <c r="W14" s="22" t="s">
        <v>37</v>
      </c>
      <c r="X14" s="45" t="s">
        <v>37</v>
      </c>
      <c r="Y14" s="47"/>
      <c r="Z14" s="22"/>
      <c r="AA14" s="22"/>
      <c r="AB14" s="22" t="s">
        <v>37</v>
      </c>
      <c r="AC14" s="22" t="s">
        <v>37</v>
      </c>
      <c r="AD14" s="22" t="s">
        <v>37</v>
      </c>
      <c r="AE14" s="22" t="s">
        <v>37</v>
      </c>
      <c r="AF14" s="22" t="s">
        <v>37</v>
      </c>
      <c r="AG14" s="22" t="s">
        <v>37</v>
      </c>
      <c r="AH14" s="45" t="s">
        <v>37</v>
      </c>
      <c r="AI14">
        <f t="shared" si="0"/>
        <v>0</v>
      </c>
      <c r="AO14" s="68" t="s">
        <v>36</v>
      </c>
      <c r="AS14">
        <f t="shared" si="2"/>
        <v>7.5000000000000002E-4</v>
      </c>
      <c r="AT14">
        <f t="shared" si="3"/>
        <v>7.5000000000000002E-4</v>
      </c>
      <c r="AU14">
        <f t="shared" si="4"/>
        <v>7.5000000000000002E-4</v>
      </c>
      <c r="AV14">
        <f t="shared" si="5"/>
        <v>7.5000000000000002E-4</v>
      </c>
      <c r="AW14">
        <f t="shared" si="6"/>
        <v>7.5000000000000002E-4</v>
      </c>
      <c r="AX14">
        <f t="shared" si="7"/>
        <v>7.5000000000000002E-4</v>
      </c>
      <c r="AY14">
        <f t="shared" si="8"/>
        <v>7.5000000000000002E-4</v>
      </c>
      <c r="BC14">
        <f t="shared" si="9"/>
        <v>7.5000000000000002E-4</v>
      </c>
      <c r="BD14">
        <f t="shared" si="10"/>
        <v>7.5000000000000002E-4</v>
      </c>
      <c r="BE14">
        <f t="shared" si="11"/>
        <v>7.5000000000000002E-4</v>
      </c>
      <c r="BF14">
        <f t="shared" si="12"/>
        <v>7.5000000000000002E-4</v>
      </c>
      <c r="BG14">
        <f t="shared" si="13"/>
        <v>7.5000000000000002E-4</v>
      </c>
      <c r="BH14">
        <f t="shared" si="14"/>
        <v>7.5000000000000002E-4</v>
      </c>
      <c r="BI14">
        <f t="shared" si="15"/>
        <v>7.5000000000000002E-4</v>
      </c>
      <c r="BM14">
        <f t="shared" si="16"/>
        <v>7.5000000000000002E-4</v>
      </c>
      <c r="BN14">
        <f t="shared" si="17"/>
        <v>7.5000000000000002E-4</v>
      </c>
      <c r="BO14">
        <f t="shared" si="18"/>
        <v>7.5000000000000002E-4</v>
      </c>
      <c r="BP14">
        <f t="shared" si="19"/>
        <v>7.5000000000000002E-4</v>
      </c>
      <c r="BQ14">
        <f t="shared" si="20"/>
        <v>7.5000000000000002E-4</v>
      </c>
      <c r="BR14">
        <f t="shared" si="21"/>
        <v>7.5000000000000002E-4</v>
      </c>
      <c r="BS14">
        <f t="shared" si="22"/>
        <v>7.5000000000000002E-4</v>
      </c>
      <c r="BT14" s="78">
        <f t="shared" si="23"/>
        <v>7.5000000000000002E-4</v>
      </c>
      <c r="BU14" s="88">
        <f t="shared" si="24"/>
        <v>7.5000000000000012E-4</v>
      </c>
      <c r="BV14" s="78">
        <f t="shared" si="25"/>
        <v>7.5000000000000002E-4</v>
      </c>
      <c r="CE14" t="str">
        <f t="shared" si="26"/>
        <v>LOGTRIANGULAR(0.00075,0.00075,0.00075)</v>
      </c>
    </row>
    <row r="15" spans="1:91" x14ac:dyDescent="0.25">
      <c r="A15" s="68" t="s">
        <v>38</v>
      </c>
      <c r="B15" s="12" t="s">
        <v>27</v>
      </c>
      <c r="C15" s="12" t="s">
        <v>28</v>
      </c>
      <c r="D15" s="12" t="s">
        <v>39</v>
      </c>
      <c r="E15" s="46"/>
      <c r="F15" s="12"/>
      <c r="G15" s="12"/>
      <c r="H15" s="22" t="s">
        <v>39</v>
      </c>
      <c r="I15" s="22" t="s">
        <v>39</v>
      </c>
      <c r="J15" s="22" t="s">
        <v>39</v>
      </c>
      <c r="K15" s="22" t="s">
        <v>39</v>
      </c>
      <c r="L15" s="22" t="s">
        <v>39</v>
      </c>
      <c r="M15" s="22" t="s">
        <v>39</v>
      </c>
      <c r="N15" s="45" t="s">
        <v>39</v>
      </c>
      <c r="O15" s="47"/>
      <c r="P15" s="22"/>
      <c r="Q15" s="22"/>
      <c r="R15" s="22" t="s">
        <v>39</v>
      </c>
      <c r="S15" s="22" t="s">
        <v>39</v>
      </c>
      <c r="T15" s="22" t="s">
        <v>39</v>
      </c>
      <c r="U15" s="22" t="s">
        <v>39</v>
      </c>
      <c r="V15" s="22" t="s">
        <v>39</v>
      </c>
      <c r="W15" s="22" t="s">
        <v>39</v>
      </c>
      <c r="X15" s="45" t="s">
        <v>39</v>
      </c>
      <c r="Y15" s="47"/>
      <c r="Z15" s="22"/>
      <c r="AA15" s="22"/>
      <c r="AB15" s="22" t="s">
        <v>39</v>
      </c>
      <c r="AC15" s="22" t="s">
        <v>39</v>
      </c>
      <c r="AD15" s="22" t="s">
        <v>39</v>
      </c>
      <c r="AE15" s="22" t="s">
        <v>39</v>
      </c>
      <c r="AF15" s="22" t="s">
        <v>39</v>
      </c>
      <c r="AG15" s="22" t="s">
        <v>39</v>
      </c>
      <c r="AH15" s="45" t="s">
        <v>39</v>
      </c>
      <c r="AI15">
        <f t="shared" si="0"/>
        <v>0</v>
      </c>
      <c r="AO15" s="68" t="s">
        <v>38</v>
      </c>
      <c r="AS15">
        <f t="shared" si="2"/>
        <v>3.5000000000000001E-3</v>
      </c>
      <c r="AT15">
        <f t="shared" si="3"/>
        <v>3.5000000000000001E-3</v>
      </c>
      <c r="AU15">
        <f t="shared" si="4"/>
        <v>3.5000000000000001E-3</v>
      </c>
      <c r="AV15">
        <f t="shared" si="5"/>
        <v>3.5000000000000001E-3</v>
      </c>
      <c r="AW15">
        <f t="shared" si="6"/>
        <v>3.5000000000000001E-3</v>
      </c>
      <c r="AX15">
        <f t="shared" si="7"/>
        <v>3.5000000000000001E-3</v>
      </c>
      <c r="AY15">
        <f t="shared" si="8"/>
        <v>3.5000000000000001E-3</v>
      </c>
      <c r="BC15">
        <f t="shared" si="9"/>
        <v>3.5000000000000001E-3</v>
      </c>
      <c r="BD15">
        <f t="shared" si="10"/>
        <v>3.5000000000000001E-3</v>
      </c>
      <c r="BE15">
        <f t="shared" si="11"/>
        <v>3.5000000000000001E-3</v>
      </c>
      <c r="BF15">
        <f t="shared" si="12"/>
        <v>3.5000000000000001E-3</v>
      </c>
      <c r="BG15">
        <f t="shared" si="13"/>
        <v>3.5000000000000001E-3</v>
      </c>
      <c r="BH15">
        <f t="shared" si="14"/>
        <v>3.5000000000000001E-3</v>
      </c>
      <c r="BI15">
        <f t="shared" si="15"/>
        <v>3.5000000000000001E-3</v>
      </c>
      <c r="BM15">
        <f t="shared" si="16"/>
        <v>3.5000000000000001E-3</v>
      </c>
      <c r="BN15">
        <f t="shared" si="17"/>
        <v>3.5000000000000001E-3</v>
      </c>
      <c r="BO15">
        <f t="shared" si="18"/>
        <v>3.5000000000000001E-3</v>
      </c>
      <c r="BP15">
        <f t="shared" si="19"/>
        <v>3.5000000000000001E-3</v>
      </c>
      <c r="BQ15">
        <f t="shared" si="20"/>
        <v>3.5000000000000001E-3</v>
      </c>
      <c r="BR15">
        <f t="shared" si="21"/>
        <v>3.5000000000000001E-3</v>
      </c>
      <c r="BS15">
        <f t="shared" si="22"/>
        <v>3.5000000000000001E-3</v>
      </c>
      <c r="BT15" s="78">
        <f t="shared" si="23"/>
        <v>3.5000000000000001E-3</v>
      </c>
      <c r="BU15" s="88">
        <f t="shared" si="24"/>
        <v>3.5000000000000018E-3</v>
      </c>
      <c r="BV15" s="78">
        <f t="shared" si="25"/>
        <v>3.5000000000000001E-3</v>
      </c>
      <c r="CE15" t="str">
        <f t="shared" si="26"/>
        <v>LOGTRIANGULAR(0.0035,0.0035,0.0035)</v>
      </c>
    </row>
    <row r="16" spans="1:91" x14ac:dyDescent="0.25">
      <c r="A16" s="68" t="s">
        <v>42</v>
      </c>
      <c r="B16" s="12" t="s">
        <v>27</v>
      </c>
      <c r="C16" s="12" t="s">
        <v>28</v>
      </c>
      <c r="D16" s="12" t="s">
        <v>43</v>
      </c>
      <c r="E16" s="46"/>
      <c r="F16" s="12"/>
      <c r="G16" s="12"/>
      <c r="H16" s="22" t="s">
        <v>43</v>
      </c>
      <c r="I16" s="22" t="s">
        <v>43</v>
      </c>
      <c r="J16" s="22" t="s">
        <v>43</v>
      </c>
      <c r="K16" s="22" t="s">
        <v>43</v>
      </c>
      <c r="L16" s="22" t="s">
        <v>43</v>
      </c>
      <c r="M16" s="22" t="s">
        <v>43</v>
      </c>
      <c r="N16" s="45" t="s">
        <v>43</v>
      </c>
      <c r="O16" s="47"/>
      <c r="P16" s="22"/>
      <c r="Q16" s="22"/>
      <c r="R16" s="22" t="s">
        <v>43</v>
      </c>
      <c r="S16" s="22" t="s">
        <v>43</v>
      </c>
      <c r="T16" s="22" t="s">
        <v>43</v>
      </c>
      <c r="U16" s="22" t="s">
        <v>43</v>
      </c>
      <c r="V16" s="22" t="s">
        <v>43</v>
      </c>
      <c r="W16" s="22" t="s">
        <v>43</v>
      </c>
      <c r="X16" s="45" t="s">
        <v>43</v>
      </c>
      <c r="Y16" s="47"/>
      <c r="Z16" s="22"/>
      <c r="AA16" s="22"/>
      <c r="AB16" s="22" t="s">
        <v>43</v>
      </c>
      <c r="AC16" s="22" t="s">
        <v>43</v>
      </c>
      <c r="AD16" s="22" t="s">
        <v>43</v>
      </c>
      <c r="AE16" s="22" t="s">
        <v>43</v>
      </c>
      <c r="AF16" s="22" t="s">
        <v>43</v>
      </c>
      <c r="AG16" s="22" t="s">
        <v>43</v>
      </c>
      <c r="AH16" s="45" t="s">
        <v>43</v>
      </c>
      <c r="AI16">
        <f t="shared" si="0"/>
        <v>0</v>
      </c>
      <c r="AO16" s="68" t="s">
        <v>42</v>
      </c>
      <c r="AS16">
        <f t="shared" si="2"/>
        <v>2.5000000000000001E-3</v>
      </c>
      <c r="AT16">
        <f t="shared" si="3"/>
        <v>2.5000000000000001E-3</v>
      </c>
      <c r="AU16">
        <f t="shared" si="4"/>
        <v>2.5000000000000001E-3</v>
      </c>
      <c r="AV16">
        <f t="shared" si="5"/>
        <v>2.5000000000000001E-3</v>
      </c>
      <c r="AW16">
        <f t="shared" si="6"/>
        <v>2.5000000000000001E-3</v>
      </c>
      <c r="AX16">
        <f t="shared" si="7"/>
        <v>2.5000000000000001E-3</v>
      </c>
      <c r="AY16">
        <f t="shared" si="8"/>
        <v>2.5000000000000001E-3</v>
      </c>
      <c r="BC16">
        <f t="shared" si="9"/>
        <v>2.5000000000000001E-3</v>
      </c>
      <c r="BD16">
        <f t="shared" si="10"/>
        <v>2.5000000000000001E-3</v>
      </c>
      <c r="BE16">
        <f t="shared" si="11"/>
        <v>2.5000000000000001E-3</v>
      </c>
      <c r="BF16">
        <f t="shared" si="12"/>
        <v>2.5000000000000001E-3</v>
      </c>
      <c r="BG16">
        <f t="shared" si="13"/>
        <v>2.5000000000000001E-3</v>
      </c>
      <c r="BH16">
        <f t="shared" si="14"/>
        <v>2.5000000000000001E-3</v>
      </c>
      <c r="BI16">
        <f t="shared" si="15"/>
        <v>2.5000000000000001E-3</v>
      </c>
      <c r="BM16">
        <f t="shared" si="16"/>
        <v>2.5000000000000001E-3</v>
      </c>
      <c r="BN16">
        <f t="shared" si="17"/>
        <v>2.5000000000000001E-3</v>
      </c>
      <c r="BO16">
        <f t="shared" si="18"/>
        <v>2.5000000000000001E-3</v>
      </c>
      <c r="BP16">
        <f t="shared" si="19"/>
        <v>2.5000000000000001E-3</v>
      </c>
      <c r="BQ16">
        <f t="shared" si="20"/>
        <v>2.5000000000000001E-3</v>
      </c>
      <c r="BR16">
        <f t="shared" si="21"/>
        <v>2.5000000000000001E-3</v>
      </c>
      <c r="BS16">
        <f t="shared" si="22"/>
        <v>2.5000000000000001E-3</v>
      </c>
      <c r="BT16" s="78">
        <f t="shared" si="23"/>
        <v>2.5000000000000001E-3</v>
      </c>
      <c r="BU16" s="88">
        <f t="shared" si="24"/>
        <v>2.5000000000000005E-3</v>
      </c>
      <c r="BV16" s="78">
        <f t="shared" si="25"/>
        <v>2.5000000000000001E-3</v>
      </c>
      <c r="CE16" t="str">
        <f t="shared" si="26"/>
        <v>LOGTRIANGULAR(0.0025,0.0025,0.0025)</v>
      </c>
    </row>
    <row r="17" spans="1:90" x14ac:dyDescent="0.25">
      <c r="A17" s="68" t="s">
        <v>44</v>
      </c>
      <c r="B17" s="12" t="s">
        <v>27</v>
      </c>
      <c r="C17" s="12" t="s">
        <v>28</v>
      </c>
      <c r="D17" s="12" t="s">
        <v>45</v>
      </c>
      <c r="E17" s="46"/>
      <c r="F17" s="12"/>
      <c r="G17" s="12"/>
      <c r="H17" s="22" t="s">
        <v>45</v>
      </c>
      <c r="I17" s="22" t="s">
        <v>45</v>
      </c>
      <c r="J17" s="22" t="s">
        <v>45</v>
      </c>
      <c r="K17" s="22" t="s">
        <v>45</v>
      </c>
      <c r="L17" s="22" t="s">
        <v>45</v>
      </c>
      <c r="M17" s="22" t="s">
        <v>45</v>
      </c>
      <c r="N17" s="45" t="s">
        <v>45</v>
      </c>
      <c r="O17" s="47"/>
      <c r="P17" s="22"/>
      <c r="Q17" s="22"/>
      <c r="R17" s="22" t="s">
        <v>45</v>
      </c>
      <c r="S17" s="22" t="s">
        <v>45</v>
      </c>
      <c r="T17" s="22" t="s">
        <v>45</v>
      </c>
      <c r="U17" s="22" t="s">
        <v>45</v>
      </c>
      <c r="V17" s="22" t="s">
        <v>45</v>
      </c>
      <c r="W17" s="22" t="s">
        <v>45</v>
      </c>
      <c r="X17" s="45" t="s">
        <v>45</v>
      </c>
      <c r="Y17" s="47"/>
      <c r="Z17" s="22"/>
      <c r="AA17" s="22"/>
      <c r="AB17" s="22" t="s">
        <v>45</v>
      </c>
      <c r="AC17" s="22" t="s">
        <v>45</v>
      </c>
      <c r="AD17" s="22" t="s">
        <v>45</v>
      </c>
      <c r="AE17" s="22" t="s">
        <v>45</v>
      </c>
      <c r="AF17" s="22" t="s">
        <v>45</v>
      </c>
      <c r="AG17" s="22" t="s">
        <v>45</v>
      </c>
      <c r="AH17" s="45" t="s">
        <v>45</v>
      </c>
      <c r="AI17">
        <f t="shared" si="0"/>
        <v>0</v>
      </c>
      <c r="AO17" s="68" t="s">
        <v>44</v>
      </c>
      <c r="AS17">
        <f t="shared" si="2"/>
        <v>5.0000000000000001E-4</v>
      </c>
      <c r="AT17">
        <f t="shared" si="3"/>
        <v>5.0000000000000001E-4</v>
      </c>
      <c r="AU17">
        <f t="shared" si="4"/>
        <v>5.0000000000000001E-4</v>
      </c>
      <c r="AV17">
        <f t="shared" si="5"/>
        <v>5.0000000000000001E-4</v>
      </c>
      <c r="AW17">
        <f t="shared" si="6"/>
        <v>5.0000000000000001E-4</v>
      </c>
      <c r="AX17">
        <f t="shared" si="7"/>
        <v>5.0000000000000001E-4</v>
      </c>
      <c r="AY17">
        <f t="shared" si="8"/>
        <v>5.0000000000000001E-4</v>
      </c>
      <c r="BC17">
        <f t="shared" si="9"/>
        <v>5.0000000000000001E-4</v>
      </c>
      <c r="BD17">
        <f t="shared" si="10"/>
        <v>5.0000000000000001E-4</v>
      </c>
      <c r="BE17">
        <f t="shared" si="11"/>
        <v>5.0000000000000001E-4</v>
      </c>
      <c r="BF17">
        <f t="shared" si="12"/>
        <v>5.0000000000000001E-4</v>
      </c>
      <c r="BG17">
        <f t="shared" si="13"/>
        <v>5.0000000000000001E-4</v>
      </c>
      <c r="BH17">
        <f t="shared" si="14"/>
        <v>5.0000000000000001E-4</v>
      </c>
      <c r="BI17">
        <f t="shared" si="15"/>
        <v>5.0000000000000001E-4</v>
      </c>
      <c r="BM17">
        <f t="shared" si="16"/>
        <v>5.0000000000000001E-4</v>
      </c>
      <c r="BN17">
        <f t="shared" si="17"/>
        <v>5.0000000000000001E-4</v>
      </c>
      <c r="BO17">
        <f t="shared" si="18"/>
        <v>5.0000000000000001E-4</v>
      </c>
      <c r="BP17">
        <f t="shared" si="19"/>
        <v>5.0000000000000001E-4</v>
      </c>
      <c r="BQ17">
        <f t="shared" si="20"/>
        <v>5.0000000000000001E-4</v>
      </c>
      <c r="BR17">
        <f t="shared" si="21"/>
        <v>5.0000000000000001E-4</v>
      </c>
      <c r="BS17">
        <f t="shared" si="22"/>
        <v>5.0000000000000001E-4</v>
      </c>
      <c r="BT17" s="78">
        <f t="shared" si="23"/>
        <v>5.0000000000000001E-4</v>
      </c>
      <c r="BU17" s="88">
        <f t="shared" si="24"/>
        <v>5.0000000000000023E-4</v>
      </c>
      <c r="BV17" s="78">
        <f t="shared" si="25"/>
        <v>5.0000000000000001E-4</v>
      </c>
      <c r="CE17" t="str">
        <f t="shared" si="26"/>
        <v>LOGTRIANGULAR(0.0005,0.0005,0.0005)</v>
      </c>
    </row>
    <row r="18" spans="1:90" x14ac:dyDescent="0.25">
      <c r="A18" s="68" t="s">
        <v>47</v>
      </c>
      <c r="B18" s="12" t="s">
        <v>27</v>
      </c>
      <c r="C18" s="12" t="s">
        <v>28</v>
      </c>
      <c r="D18" s="12" t="s">
        <v>29</v>
      </c>
      <c r="E18" s="46"/>
      <c r="F18" s="12"/>
      <c r="G18" s="12"/>
      <c r="H18" s="22">
        <v>5.0000000000000001E-3</v>
      </c>
      <c r="I18" s="22">
        <v>6.0000000000000001E-3</v>
      </c>
      <c r="J18" s="22">
        <v>1.0999999999999999E-2</v>
      </c>
      <c r="K18" s="22">
        <v>6.0000000000000001E-3</v>
      </c>
      <c r="L18" s="22">
        <v>6.0000000000000001E-3</v>
      </c>
      <c r="M18" s="22">
        <v>6.0000000000000001E-3</v>
      </c>
      <c r="N18" s="45">
        <v>7.0000000000000001E-3</v>
      </c>
      <c r="O18" s="47"/>
      <c r="P18" s="22"/>
      <c r="Q18" s="22"/>
      <c r="R18" s="22">
        <v>1.0999999999999999E-2</v>
      </c>
      <c r="S18" s="22">
        <v>8.9999999999999993E-3</v>
      </c>
      <c r="T18" s="22">
        <v>0.01</v>
      </c>
      <c r="U18" s="22">
        <v>8.9999999999999993E-3</v>
      </c>
      <c r="V18" s="22">
        <v>1.0999999999999999E-2</v>
      </c>
      <c r="W18" s="22">
        <v>8.0000000000000002E-3</v>
      </c>
      <c r="X18" s="45">
        <v>8.0000000000000002E-3</v>
      </c>
      <c r="Y18" s="47"/>
      <c r="Z18" s="22"/>
      <c r="AA18" s="22"/>
      <c r="AB18" s="22">
        <v>1.2999999999999999E-2</v>
      </c>
      <c r="AC18" s="22">
        <v>1.0999999999999999E-2</v>
      </c>
      <c r="AD18" s="22">
        <v>7.0000000000000001E-3</v>
      </c>
      <c r="AE18" s="22">
        <v>0.01</v>
      </c>
      <c r="AF18" s="22">
        <v>8.0000000000000002E-3</v>
      </c>
      <c r="AG18" s="22">
        <v>8.9999999999999993E-3</v>
      </c>
      <c r="AH18" s="45">
        <v>1.0999999999999999E-2</v>
      </c>
      <c r="AI18">
        <f t="shared" si="0"/>
        <v>5.0000000000000001E-3</v>
      </c>
      <c r="AJ18" s="88">
        <f>AVERAGE(E18:AH18)</f>
        <v>8.6666666666666697E-3</v>
      </c>
      <c r="AK18">
        <f>MAX(E18:AH18)</f>
        <v>1.2999999999999999E-2</v>
      </c>
      <c r="AO18" s="68" t="s">
        <v>47</v>
      </c>
      <c r="AS18">
        <f t="shared" si="2"/>
        <v>5.0000000000000001E-3</v>
      </c>
      <c r="AT18">
        <f t="shared" si="3"/>
        <v>6.0000000000000001E-3</v>
      </c>
      <c r="AU18">
        <f t="shared" si="4"/>
        <v>1.0999999999999999E-2</v>
      </c>
      <c r="AV18">
        <f t="shared" si="5"/>
        <v>6.0000000000000001E-3</v>
      </c>
      <c r="AW18">
        <f t="shared" si="6"/>
        <v>6.0000000000000001E-3</v>
      </c>
      <c r="AX18">
        <f t="shared" si="7"/>
        <v>6.0000000000000001E-3</v>
      </c>
      <c r="AY18">
        <f t="shared" si="8"/>
        <v>7.0000000000000001E-3</v>
      </c>
      <c r="BC18">
        <f t="shared" si="9"/>
        <v>1.0999999999999999E-2</v>
      </c>
      <c r="BD18">
        <f t="shared" si="10"/>
        <v>8.9999999999999993E-3</v>
      </c>
      <c r="BE18">
        <f t="shared" si="11"/>
        <v>0.01</v>
      </c>
      <c r="BF18">
        <f t="shared" si="12"/>
        <v>8.9999999999999993E-3</v>
      </c>
      <c r="BG18">
        <f t="shared" si="13"/>
        <v>1.0999999999999999E-2</v>
      </c>
      <c r="BH18">
        <f t="shared" si="14"/>
        <v>8.0000000000000002E-3</v>
      </c>
      <c r="BI18">
        <f t="shared" si="15"/>
        <v>8.0000000000000002E-3</v>
      </c>
      <c r="BM18">
        <f t="shared" si="16"/>
        <v>1.2999999999999999E-2</v>
      </c>
      <c r="BN18">
        <f t="shared" si="17"/>
        <v>1.0999999999999999E-2</v>
      </c>
      <c r="BO18">
        <f t="shared" si="18"/>
        <v>7.0000000000000001E-3</v>
      </c>
      <c r="BP18">
        <f t="shared" si="19"/>
        <v>0.01</v>
      </c>
      <c r="BQ18">
        <f t="shared" si="20"/>
        <v>8.0000000000000002E-3</v>
      </c>
      <c r="BR18">
        <f t="shared" si="21"/>
        <v>8.9999999999999993E-3</v>
      </c>
      <c r="BS18">
        <f t="shared" si="22"/>
        <v>1.0999999999999999E-2</v>
      </c>
      <c r="BT18" s="78">
        <f t="shared" si="23"/>
        <v>5.0000000000000001E-3</v>
      </c>
      <c r="BU18" s="88">
        <f t="shared" si="24"/>
        <v>8.6666666666666697E-3</v>
      </c>
      <c r="BV18" s="78">
        <f t="shared" si="25"/>
        <v>1.2999999999999999E-2</v>
      </c>
      <c r="CE18" t="str">
        <f t="shared" si="26"/>
        <v>LOGTRIANGULAR(0.005,0.00866666666666667,0.013)</v>
      </c>
      <c r="CL18" t="s">
        <v>210</v>
      </c>
    </row>
    <row r="19" spans="1:90" x14ac:dyDescent="0.25">
      <c r="A19" s="13" t="s">
        <v>65</v>
      </c>
      <c r="B19" s="12" t="s">
        <v>66</v>
      </c>
      <c r="C19" s="12" t="s">
        <v>28</v>
      </c>
      <c r="D19" s="22" t="s">
        <v>67</v>
      </c>
      <c r="E19" s="47">
        <v>75</v>
      </c>
      <c r="F19" s="22">
        <v>61</v>
      </c>
      <c r="G19" s="22">
        <v>75.599999999999994</v>
      </c>
      <c r="H19" s="22">
        <v>71</v>
      </c>
      <c r="I19" s="22">
        <v>79.400000000000006</v>
      </c>
      <c r="J19" s="22">
        <v>69.099999999999994</v>
      </c>
      <c r="K19" s="22">
        <v>61</v>
      </c>
      <c r="L19" s="22">
        <v>57.5</v>
      </c>
      <c r="M19" s="22">
        <v>54.8</v>
      </c>
      <c r="N19" s="45">
        <v>50.6</v>
      </c>
      <c r="O19" s="47">
        <v>65</v>
      </c>
      <c r="P19" s="22">
        <v>22</v>
      </c>
      <c r="Q19" s="22">
        <v>18.399999999999999</v>
      </c>
      <c r="R19" s="22" t="s">
        <v>67</v>
      </c>
      <c r="S19" s="22">
        <v>7.5</v>
      </c>
      <c r="T19" s="22">
        <v>9.6999999999999993</v>
      </c>
      <c r="U19" s="22">
        <v>10.199999999999999</v>
      </c>
      <c r="V19" s="22">
        <v>35.5</v>
      </c>
      <c r="W19" s="22">
        <v>13.1</v>
      </c>
      <c r="X19" s="45">
        <v>10.4</v>
      </c>
      <c r="Y19" s="52">
        <v>160</v>
      </c>
      <c r="Z19" s="30">
        <v>160</v>
      </c>
      <c r="AA19" s="30">
        <v>97.3</v>
      </c>
      <c r="AB19" s="30">
        <v>88</v>
      </c>
      <c r="AC19" s="22">
        <v>73.099999999999994</v>
      </c>
      <c r="AD19" s="22">
        <v>75</v>
      </c>
      <c r="AE19" s="22">
        <v>71.900000000000006</v>
      </c>
      <c r="AF19" s="22">
        <v>75</v>
      </c>
      <c r="AG19" s="22">
        <v>72.900000000000006</v>
      </c>
      <c r="AH19" s="45">
        <v>73.099999999999994</v>
      </c>
      <c r="AI19">
        <f t="shared" si="0"/>
        <v>7.5</v>
      </c>
      <c r="AJ19">
        <f>AVERAGE(E19:AH19)</f>
        <v>61.831034482758625</v>
      </c>
      <c r="AK19">
        <f>MAX(E19:AH19)</f>
        <v>160</v>
      </c>
      <c r="AO19" s="13" t="s">
        <v>65</v>
      </c>
      <c r="AP19">
        <f t="shared" ref="AP19:BS19" si="28">IF(LEFT(E19, 1) = "&lt;", VALUE(MID(E19, 2, LEN(E19)-1)) / 2, E19)</f>
        <v>75</v>
      </c>
      <c r="AQ19">
        <f t="shared" si="28"/>
        <v>61</v>
      </c>
      <c r="AR19">
        <f t="shared" si="28"/>
        <v>75.599999999999994</v>
      </c>
      <c r="AS19">
        <f t="shared" si="28"/>
        <v>71</v>
      </c>
      <c r="AT19">
        <f t="shared" si="28"/>
        <v>79.400000000000006</v>
      </c>
      <c r="AU19">
        <f t="shared" si="28"/>
        <v>69.099999999999994</v>
      </c>
      <c r="AV19">
        <f t="shared" si="28"/>
        <v>61</v>
      </c>
      <c r="AW19">
        <f t="shared" si="28"/>
        <v>57.5</v>
      </c>
      <c r="AX19">
        <f t="shared" si="28"/>
        <v>54.8</v>
      </c>
      <c r="AY19">
        <f t="shared" si="28"/>
        <v>50.6</v>
      </c>
      <c r="AZ19">
        <f t="shared" si="28"/>
        <v>65</v>
      </c>
      <c r="BA19">
        <f t="shared" si="28"/>
        <v>22</v>
      </c>
      <c r="BB19">
        <f t="shared" si="28"/>
        <v>18.399999999999999</v>
      </c>
      <c r="BC19">
        <f t="shared" si="28"/>
        <v>0.25</v>
      </c>
      <c r="BD19">
        <f t="shared" si="28"/>
        <v>7.5</v>
      </c>
      <c r="BE19">
        <f t="shared" si="28"/>
        <v>9.6999999999999993</v>
      </c>
      <c r="BF19">
        <f t="shared" si="28"/>
        <v>10.199999999999999</v>
      </c>
      <c r="BG19">
        <f t="shared" si="28"/>
        <v>35.5</v>
      </c>
      <c r="BH19">
        <f t="shared" si="28"/>
        <v>13.1</v>
      </c>
      <c r="BI19">
        <f t="shared" si="28"/>
        <v>10.4</v>
      </c>
      <c r="BJ19">
        <f t="shared" si="28"/>
        <v>160</v>
      </c>
      <c r="BK19">
        <f t="shared" si="28"/>
        <v>160</v>
      </c>
      <c r="BL19">
        <f t="shared" si="28"/>
        <v>97.3</v>
      </c>
      <c r="BM19">
        <f t="shared" si="28"/>
        <v>88</v>
      </c>
      <c r="BN19">
        <f t="shared" si="28"/>
        <v>73.099999999999994</v>
      </c>
      <c r="BO19">
        <f t="shared" si="28"/>
        <v>75</v>
      </c>
      <c r="BP19">
        <f t="shared" si="28"/>
        <v>71.900000000000006</v>
      </c>
      <c r="BQ19">
        <f t="shared" si="28"/>
        <v>75</v>
      </c>
      <c r="BR19">
        <f t="shared" si="28"/>
        <v>72.900000000000006</v>
      </c>
      <c r="BS19">
        <f t="shared" si="28"/>
        <v>73.099999999999994</v>
      </c>
      <c r="BT19" s="78">
        <f t="shared" si="23"/>
        <v>0.25</v>
      </c>
      <c r="BU19" s="88">
        <f t="shared" si="24"/>
        <v>59.778333333333336</v>
      </c>
      <c r="BV19" s="78">
        <f t="shared" si="25"/>
        <v>160</v>
      </c>
      <c r="CE19" t="str">
        <f t="shared" si="26"/>
        <v>LOGTRIANGULAR(0.25,59.7783333333333,160)</v>
      </c>
      <c r="CL19" t="s">
        <v>211</v>
      </c>
    </row>
    <row r="20" spans="1:90" s="75" customFormat="1" x14ac:dyDescent="0.25">
      <c r="A20" s="69" t="s">
        <v>50</v>
      </c>
      <c r="B20" s="70" t="s">
        <v>27</v>
      </c>
      <c r="C20" s="70" t="s">
        <v>28</v>
      </c>
      <c r="D20" s="70" t="s">
        <v>33</v>
      </c>
      <c r="E20" s="71"/>
      <c r="F20" s="70"/>
      <c r="G20" s="70"/>
      <c r="H20" s="72">
        <v>7.0000000000000001E-3</v>
      </c>
      <c r="I20" s="72">
        <v>0.01</v>
      </c>
      <c r="J20" s="72">
        <v>4.2000000000000003E-2</v>
      </c>
      <c r="K20" s="72">
        <v>0.01</v>
      </c>
      <c r="L20" s="72">
        <v>1.0999999999999999E-2</v>
      </c>
      <c r="M20" s="72">
        <v>8.9999999999999993E-3</v>
      </c>
      <c r="N20" s="73">
        <v>1.0999999999999999E-2</v>
      </c>
      <c r="O20" s="74"/>
      <c r="P20" s="72"/>
      <c r="Q20" s="72"/>
      <c r="R20" s="72">
        <v>2.8000000000000001E-2</v>
      </c>
      <c r="S20" s="72">
        <v>1.7000000000000001E-2</v>
      </c>
      <c r="T20" s="72">
        <v>1.9E-2</v>
      </c>
      <c r="U20" s="72">
        <v>1.6E-2</v>
      </c>
      <c r="V20" s="72">
        <v>2.1000000000000001E-2</v>
      </c>
      <c r="W20" s="72">
        <v>1.4999999999999999E-2</v>
      </c>
      <c r="X20" s="73">
        <v>1.4999999999999999E-2</v>
      </c>
      <c r="Y20" s="74"/>
      <c r="Z20" s="72"/>
      <c r="AA20" s="72"/>
      <c r="AB20" s="72">
        <v>2.1999999999999999E-2</v>
      </c>
      <c r="AC20" s="72">
        <v>3.6999999999999998E-2</v>
      </c>
      <c r="AD20" s="72">
        <v>1.2999999999999999E-2</v>
      </c>
      <c r="AE20" s="72">
        <v>4.2000000000000003E-2</v>
      </c>
      <c r="AF20" s="72">
        <v>4.2999999999999997E-2</v>
      </c>
      <c r="AG20" s="72">
        <v>5.6000000000000001E-2</v>
      </c>
      <c r="AH20" s="73">
        <v>5.7000000000000002E-2</v>
      </c>
      <c r="AI20" s="75">
        <f t="shared" si="0"/>
        <v>7.0000000000000001E-3</v>
      </c>
      <c r="AJ20" s="75">
        <f>AVERAGE(E20:AH20)</f>
        <v>2.3857142857142858E-2</v>
      </c>
      <c r="AK20" s="75">
        <f>MAX(E20:AH20)</f>
        <v>5.7000000000000002E-2</v>
      </c>
      <c r="AO20" s="69" t="s">
        <v>50</v>
      </c>
      <c r="AP20"/>
      <c r="AQ20"/>
      <c r="AR20"/>
      <c r="AS20">
        <f t="shared" si="2"/>
        <v>7.0000000000000001E-3</v>
      </c>
      <c r="AT20">
        <f t="shared" si="3"/>
        <v>0.01</v>
      </c>
      <c r="AU20">
        <f t="shared" si="4"/>
        <v>4.2000000000000003E-2</v>
      </c>
      <c r="AV20">
        <f t="shared" si="5"/>
        <v>0.01</v>
      </c>
      <c r="AW20">
        <f t="shared" si="6"/>
        <v>1.0999999999999999E-2</v>
      </c>
      <c r="AX20">
        <f t="shared" si="7"/>
        <v>8.9999999999999993E-3</v>
      </c>
      <c r="AY20">
        <f t="shared" si="8"/>
        <v>1.0999999999999999E-2</v>
      </c>
      <c r="AZ20"/>
      <c r="BA20"/>
      <c r="BB20"/>
      <c r="BC20">
        <f t="shared" si="9"/>
        <v>2.8000000000000001E-2</v>
      </c>
      <c r="BD20">
        <f t="shared" si="10"/>
        <v>1.7000000000000001E-2</v>
      </c>
      <c r="BE20">
        <f t="shared" si="11"/>
        <v>1.9E-2</v>
      </c>
      <c r="BF20">
        <f t="shared" si="12"/>
        <v>1.6E-2</v>
      </c>
      <c r="BG20">
        <f t="shared" si="13"/>
        <v>2.1000000000000001E-2</v>
      </c>
      <c r="BH20">
        <f t="shared" si="14"/>
        <v>1.4999999999999999E-2</v>
      </c>
      <c r="BI20">
        <f t="shared" si="15"/>
        <v>1.4999999999999999E-2</v>
      </c>
      <c r="BJ20"/>
      <c r="BK20"/>
      <c r="BL20"/>
      <c r="BM20">
        <f t="shared" si="16"/>
        <v>2.1999999999999999E-2</v>
      </c>
      <c r="BN20">
        <f t="shared" si="17"/>
        <v>3.6999999999999998E-2</v>
      </c>
      <c r="BO20">
        <f t="shared" si="18"/>
        <v>1.2999999999999999E-2</v>
      </c>
      <c r="BP20">
        <f t="shared" si="19"/>
        <v>4.2000000000000003E-2</v>
      </c>
      <c r="BQ20">
        <f t="shared" si="20"/>
        <v>4.2999999999999997E-2</v>
      </c>
      <c r="BR20">
        <f t="shared" si="21"/>
        <v>5.6000000000000001E-2</v>
      </c>
      <c r="BS20">
        <f t="shared" si="22"/>
        <v>5.7000000000000002E-2</v>
      </c>
      <c r="BT20" s="78">
        <f t="shared" si="23"/>
        <v>7.0000000000000001E-3</v>
      </c>
      <c r="BU20" s="88">
        <f t="shared" si="24"/>
        <v>2.3857142857142858E-2</v>
      </c>
      <c r="BV20" s="78">
        <f t="shared" si="25"/>
        <v>5.7000000000000002E-2</v>
      </c>
      <c r="CE20" t="str">
        <f t="shared" si="26"/>
        <v>LOGTRIANGULAR(0.007,0.0238571428571429,0.057)</v>
      </c>
      <c r="CL20" s="75" t="s">
        <v>212</v>
      </c>
    </row>
    <row r="21" spans="1:90" x14ac:dyDescent="0.25">
      <c r="A21" s="13" t="s">
        <v>152</v>
      </c>
      <c r="C21" s="12" t="s">
        <v>28</v>
      </c>
      <c r="D21" s="12" t="s">
        <v>85</v>
      </c>
      <c r="J21" s="12" t="s">
        <v>85</v>
      </c>
      <c r="T21" s="12" t="s">
        <v>85</v>
      </c>
      <c r="AD21" s="12" t="s">
        <v>85</v>
      </c>
      <c r="AI21">
        <f t="shared" si="0"/>
        <v>0</v>
      </c>
      <c r="AO21" s="13" t="s">
        <v>152</v>
      </c>
    </row>
  </sheetData>
  <mergeCells count="8">
    <mergeCell ref="C7:D7"/>
    <mergeCell ref="C8:D8"/>
    <mergeCell ref="A1:D1"/>
    <mergeCell ref="C2:D2"/>
    <mergeCell ref="C3:D3"/>
    <mergeCell ref="C4:D4"/>
    <mergeCell ref="C5:D5"/>
    <mergeCell ref="C6:D6"/>
  </mergeCells>
  <conditionalFormatting sqref="F11:H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F120-B870-4968-8660-6CF87D98B6D7}">
  <dimension ref="A1:CH21"/>
  <sheetViews>
    <sheetView workbookViewId="0">
      <pane xSplit="4" ySplit="9" topLeftCell="BV13" activePane="bottomRight" state="frozen"/>
      <selection pane="topRight" activeCell="E1" sqref="E1"/>
      <selection pane="bottomLeft" activeCell="A12" sqref="A12"/>
      <selection pane="bottomRight" activeCell="CA21" sqref="CA21"/>
    </sheetView>
    <sheetView topLeftCell="BR1" workbookViewId="1">
      <selection activeCell="CA25" sqref="CA25"/>
    </sheetView>
  </sheetViews>
  <sheetFormatPr defaultRowHeight="15" x14ac:dyDescent="0.25"/>
  <cols>
    <col min="1" max="1" width="21.5703125" bestFit="1" customWidth="1"/>
    <col min="5" max="5" width="9.140625" style="43"/>
    <col min="8" max="13" width="9.140625" style="12"/>
    <col min="14" max="14" width="9.140625" style="44"/>
    <col min="15" max="15" width="9.140625" style="43"/>
    <col min="18" max="23" width="9.140625" style="12"/>
    <col min="24" max="24" width="9.140625" style="44"/>
    <col min="25" max="25" width="9.140625" style="43"/>
    <col min="28" max="33" width="9.140625" style="12"/>
    <col min="34" max="34" width="9.140625" style="44"/>
    <col min="36" max="36" width="9.5703125" bestFit="1" customWidth="1"/>
    <col min="41" max="41" width="20.140625" bestFit="1" customWidth="1"/>
    <col min="72" max="72" width="17" bestFit="1" customWidth="1"/>
    <col min="73" max="73" width="9.5703125" bestFit="1" customWidth="1"/>
    <col min="74" max="74" width="10.5703125" bestFit="1" customWidth="1"/>
    <col min="77" max="77" width="15.7109375" customWidth="1"/>
    <col min="90" max="90" width="17.28515625" customWidth="1"/>
  </cols>
  <sheetData>
    <row r="1" spans="1:86" ht="20.25" x14ac:dyDescent="0.3">
      <c r="A1" s="102" t="s">
        <v>16</v>
      </c>
      <c r="B1" s="102"/>
      <c r="C1" s="102"/>
      <c r="D1" s="102"/>
      <c r="E1" s="33" t="s">
        <v>0</v>
      </c>
      <c r="F1" s="34"/>
      <c r="G1" s="34"/>
      <c r="H1" s="34" t="s">
        <v>0</v>
      </c>
      <c r="I1" s="34" t="s">
        <v>0</v>
      </c>
      <c r="J1" s="34" t="s">
        <v>0</v>
      </c>
      <c r="K1" s="34" t="s">
        <v>0</v>
      </c>
      <c r="L1" s="34" t="s">
        <v>0</v>
      </c>
      <c r="M1" s="34" t="s">
        <v>0</v>
      </c>
      <c r="N1" s="35" t="s">
        <v>0</v>
      </c>
      <c r="O1" s="33" t="s">
        <v>0</v>
      </c>
      <c r="P1" s="34"/>
      <c r="Q1" s="34"/>
      <c r="R1" s="34" t="s">
        <v>0</v>
      </c>
      <c r="S1" s="34" t="s">
        <v>0</v>
      </c>
      <c r="T1" s="34"/>
      <c r="U1" s="50"/>
      <c r="V1" s="34" t="s">
        <v>0</v>
      </c>
      <c r="W1" s="34" t="s">
        <v>0</v>
      </c>
      <c r="X1" s="35" t="s">
        <v>0</v>
      </c>
      <c r="Y1" s="33" t="s">
        <v>0</v>
      </c>
      <c r="Z1" s="51"/>
      <c r="AA1" s="51"/>
      <c r="AB1" s="34" t="s">
        <v>0</v>
      </c>
      <c r="AC1" s="34" t="s">
        <v>0</v>
      </c>
      <c r="AD1" s="50"/>
      <c r="AE1" s="50"/>
      <c r="AF1" s="34" t="s">
        <v>0</v>
      </c>
      <c r="AG1" s="34" t="s">
        <v>0</v>
      </c>
      <c r="AH1" s="35" t="s">
        <v>0</v>
      </c>
    </row>
    <row r="2" spans="1:86" x14ac:dyDescent="0.25">
      <c r="A2" s="10"/>
      <c r="B2" s="2" t="s">
        <v>0</v>
      </c>
      <c r="C2" s="101" t="s">
        <v>14</v>
      </c>
      <c r="D2" s="101"/>
      <c r="E2" s="36" t="s">
        <v>54</v>
      </c>
      <c r="F2" s="37" t="s">
        <v>54</v>
      </c>
      <c r="G2" s="37" t="s">
        <v>54</v>
      </c>
      <c r="H2" s="37" t="s">
        <v>54</v>
      </c>
      <c r="I2" s="37" t="s">
        <v>54</v>
      </c>
      <c r="J2" s="37" t="s">
        <v>54</v>
      </c>
      <c r="K2" s="37" t="s">
        <v>54</v>
      </c>
      <c r="L2" s="37" t="s">
        <v>54</v>
      </c>
      <c r="M2" s="37" t="s">
        <v>54</v>
      </c>
      <c r="N2" s="38" t="s">
        <v>54</v>
      </c>
      <c r="O2" s="36" t="s">
        <v>99</v>
      </c>
      <c r="P2" s="37" t="s">
        <v>99</v>
      </c>
      <c r="Q2" s="37" t="s">
        <v>99</v>
      </c>
      <c r="R2" s="37" t="s">
        <v>99</v>
      </c>
      <c r="S2" s="37" t="s">
        <v>99</v>
      </c>
      <c r="T2" s="37" t="s">
        <v>99</v>
      </c>
      <c r="U2" s="37" t="s">
        <v>99</v>
      </c>
      <c r="V2" s="37" t="s">
        <v>99</v>
      </c>
      <c r="W2" s="37" t="s">
        <v>99</v>
      </c>
      <c r="X2" s="38" t="s">
        <v>99</v>
      </c>
      <c r="Y2" s="36" t="s">
        <v>102</v>
      </c>
      <c r="Z2" s="37" t="s">
        <v>102</v>
      </c>
      <c r="AA2" s="37" t="s">
        <v>102</v>
      </c>
      <c r="AB2" s="37" t="s">
        <v>102</v>
      </c>
      <c r="AC2" s="37" t="s">
        <v>102</v>
      </c>
      <c r="AD2" s="37" t="s">
        <v>102</v>
      </c>
      <c r="AE2" s="37" t="s">
        <v>102</v>
      </c>
      <c r="AF2" s="37" t="s">
        <v>102</v>
      </c>
      <c r="AG2" s="37" t="s">
        <v>102</v>
      </c>
      <c r="AH2" s="38" t="s">
        <v>102</v>
      </c>
    </row>
    <row r="3" spans="1:86" x14ac:dyDescent="0.25">
      <c r="A3" s="11" t="s">
        <v>15</v>
      </c>
      <c r="B3" s="11" t="s">
        <v>19</v>
      </c>
      <c r="C3" s="101" t="s">
        <v>13</v>
      </c>
      <c r="D3" s="101"/>
      <c r="E3" s="39" t="s">
        <v>55</v>
      </c>
      <c r="F3" s="14" t="s">
        <v>105</v>
      </c>
      <c r="G3" s="14" t="s">
        <v>109</v>
      </c>
      <c r="H3" s="14" t="s">
        <v>114</v>
      </c>
      <c r="I3" s="14" t="s">
        <v>119</v>
      </c>
      <c r="J3" s="14" t="s">
        <v>168</v>
      </c>
      <c r="K3" s="14" t="s">
        <v>175</v>
      </c>
      <c r="L3" s="14" t="s">
        <v>55</v>
      </c>
      <c r="M3" s="14" t="s">
        <v>186</v>
      </c>
      <c r="N3" s="40" t="s">
        <v>187</v>
      </c>
      <c r="O3" s="39" t="s">
        <v>100</v>
      </c>
      <c r="P3" s="14" t="s">
        <v>106</v>
      </c>
      <c r="Q3" s="14" t="s">
        <v>111</v>
      </c>
      <c r="R3" s="14" t="s">
        <v>115</v>
      </c>
      <c r="S3" s="14" t="s">
        <v>120</v>
      </c>
      <c r="T3" s="14" t="s">
        <v>172</v>
      </c>
      <c r="U3" s="14" t="s">
        <v>176</v>
      </c>
      <c r="V3" s="14" t="s">
        <v>178</v>
      </c>
      <c r="W3" s="14" t="s">
        <v>184</v>
      </c>
      <c r="X3" s="40" t="s">
        <v>188</v>
      </c>
      <c r="Y3" s="39" t="s">
        <v>103</v>
      </c>
      <c r="Z3" s="14" t="s">
        <v>107</v>
      </c>
      <c r="AA3" s="14" t="s">
        <v>106</v>
      </c>
      <c r="AB3" s="14" t="s">
        <v>116</v>
      </c>
      <c r="AC3" s="14" t="s">
        <v>121</v>
      </c>
      <c r="AD3" s="14" t="s">
        <v>174</v>
      </c>
      <c r="AE3" s="14" t="s">
        <v>177</v>
      </c>
      <c r="AF3" s="14" t="s">
        <v>179</v>
      </c>
      <c r="AG3" s="14" t="s">
        <v>182</v>
      </c>
      <c r="AH3" s="40" t="s">
        <v>107</v>
      </c>
    </row>
    <row r="4" spans="1:86" x14ac:dyDescent="0.25">
      <c r="A4" s="8" t="s">
        <v>17</v>
      </c>
      <c r="B4" s="18" t="s">
        <v>56</v>
      </c>
      <c r="C4" s="101" t="s">
        <v>12</v>
      </c>
      <c r="D4" s="101"/>
      <c r="E4" s="39" t="s">
        <v>57</v>
      </c>
      <c r="F4" s="14" t="s">
        <v>57</v>
      </c>
      <c r="G4" s="14" t="s">
        <v>57</v>
      </c>
      <c r="H4" s="14" t="s">
        <v>57</v>
      </c>
      <c r="I4" s="14" t="s">
        <v>57</v>
      </c>
      <c r="J4" s="14" t="s">
        <v>57</v>
      </c>
      <c r="K4" s="14" t="s">
        <v>57</v>
      </c>
      <c r="L4" s="14" t="s">
        <v>57</v>
      </c>
      <c r="M4" s="14" t="s">
        <v>57</v>
      </c>
      <c r="N4" s="40" t="s">
        <v>57</v>
      </c>
      <c r="O4" s="39" t="s">
        <v>57</v>
      </c>
      <c r="P4" s="14" t="s">
        <v>57</v>
      </c>
      <c r="Q4" s="14" t="s">
        <v>57</v>
      </c>
      <c r="R4" s="14" t="s">
        <v>57</v>
      </c>
      <c r="S4" s="14" t="s">
        <v>57</v>
      </c>
      <c r="T4" s="14" t="s">
        <v>57</v>
      </c>
      <c r="U4" s="14" t="s">
        <v>57</v>
      </c>
      <c r="V4" s="14" t="s">
        <v>57</v>
      </c>
      <c r="W4" s="14" t="s">
        <v>57</v>
      </c>
      <c r="X4" s="40" t="s">
        <v>57</v>
      </c>
      <c r="Y4" s="39" t="s">
        <v>57</v>
      </c>
      <c r="Z4" s="14" t="s">
        <v>57</v>
      </c>
      <c r="AA4" s="14" t="s">
        <v>57</v>
      </c>
      <c r="AB4" s="14" t="s">
        <v>57</v>
      </c>
      <c r="AC4" s="14" t="s">
        <v>57</v>
      </c>
      <c r="AD4" s="14" t="s">
        <v>57</v>
      </c>
      <c r="AE4" s="14" t="s">
        <v>57</v>
      </c>
      <c r="AF4" s="14" t="s">
        <v>57</v>
      </c>
      <c r="AG4" s="14" t="s">
        <v>57</v>
      </c>
      <c r="AH4" s="40" t="s">
        <v>57</v>
      </c>
    </row>
    <row r="5" spans="1:86" x14ac:dyDescent="0.25">
      <c r="A5" s="8" t="s">
        <v>11</v>
      </c>
      <c r="B5" s="17" t="s">
        <v>20</v>
      </c>
      <c r="C5" s="101" t="s">
        <v>10</v>
      </c>
      <c r="D5" s="101"/>
      <c r="E5" s="41">
        <v>45315</v>
      </c>
      <c r="F5" s="19">
        <v>45329</v>
      </c>
      <c r="G5" s="19">
        <v>45357</v>
      </c>
      <c r="H5" s="19">
        <v>45400</v>
      </c>
      <c r="I5" s="19">
        <v>45434</v>
      </c>
      <c r="J5" s="19">
        <v>45469</v>
      </c>
      <c r="K5" s="19">
        <v>45504</v>
      </c>
      <c r="L5" s="19">
        <v>45525</v>
      </c>
      <c r="M5" s="19">
        <v>45552</v>
      </c>
      <c r="N5" s="42">
        <v>45587</v>
      </c>
      <c r="O5" s="41">
        <v>45315</v>
      </c>
      <c r="P5" s="19">
        <v>45329</v>
      </c>
      <c r="Q5" s="19">
        <v>45357</v>
      </c>
      <c r="R5" s="19">
        <v>45400</v>
      </c>
      <c r="S5" s="19">
        <v>45434</v>
      </c>
      <c r="T5" s="19">
        <v>45469</v>
      </c>
      <c r="U5" s="19">
        <v>45504</v>
      </c>
      <c r="V5" s="19">
        <v>45525</v>
      </c>
      <c r="W5" s="19">
        <v>45552</v>
      </c>
      <c r="X5" s="42">
        <v>45587</v>
      </c>
      <c r="Y5" s="41">
        <v>45315</v>
      </c>
      <c r="Z5" s="19">
        <v>45329</v>
      </c>
      <c r="AA5" s="19">
        <v>45357</v>
      </c>
      <c r="AB5" s="19">
        <v>45400</v>
      </c>
      <c r="AC5" s="19">
        <v>45434</v>
      </c>
      <c r="AD5" s="19">
        <v>45469</v>
      </c>
      <c r="AE5" s="19">
        <v>45504</v>
      </c>
      <c r="AF5" s="19">
        <v>45525</v>
      </c>
      <c r="AG5" s="19">
        <v>45552</v>
      </c>
      <c r="AH5" s="42">
        <v>45587</v>
      </c>
    </row>
    <row r="6" spans="1:86" x14ac:dyDescent="0.25">
      <c r="A6" s="8" t="s">
        <v>9</v>
      </c>
      <c r="B6" s="17" t="s">
        <v>58</v>
      </c>
      <c r="C6" s="101" t="s">
        <v>8</v>
      </c>
      <c r="D6" s="101"/>
      <c r="E6" s="41">
        <v>45322</v>
      </c>
      <c r="F6" s="19">
        <v>45332</v>
      </c>
      <c r="G6" s="19">
        <v>45360</v>
      </c>
      <c r="H6" s="19">
        <v>45405</v>
      </c>
      <c r="I6" s="19">
        <v>45441</v>
      </c>
      <c r="J6" s="19">
        <v>45475</v>
      </c>
      <c r="K6" s="19">
        <v>45511</v>
      </c>
      <c r="L6" s="19">
        <v>45532</v>
      </c>
      <c r="M6" s="19">
        <v>45556</v>
      </c>
      <c r="N6" s="42">
        <v>45594</v>
      </c>
      <c r="O6" s="41">
        <v>45322</v>
      </c>
      <c r="P6" s="19">
        <v>45332</v>
      </c>
      <c r="Q6" s="19">
        <v>45360</v>
      </c>
      <c r="R6" s="19">
        <v>45405</v>
      </c>
      <c r="S6" s="19">
        <v>45441</v>
      </c>
      <c r="T6" s="19">
        <v>45475</v>
      </c>
      <c r="U6" s="19">
        <v>45511</v>
      </c>
      <c r="V6" s="19">
        <v>45532</v>
      </c>
      <c r="W6" s="19">
        <v>45556</v>
      </c>
      <c r="X6" s="42">
        <v>45594</v>
      </c>
      <c r="Y6" s="41">
        <v>45322</v>
      </c>
      <c r="Z6" s="19">
        <v>45332</v>
      </c>
      <c r="AA6" s="19">
        <v>45360</v>
      </c>
      <c r="AB6" s="19">
        <v>45405</v>
      </c>
      <c r="AC6" s="19">
        <v>45441</v>
      </c>
      <c r="AD6" s="19">
        <v>45475</v>
      </c>
      <c r="AE6" s="19">
        <v>45511</v>
      </c>
      <c r="AF6" s="19">
        <v>45532</v>
      </c>
      <c r="AG6" s="19">
        <v>45556</v>
      </c>
      <c r="AH6" s="42">
        <v>45594</v>
      </c>
    </row>
    <row r="7" spans="1:86" x14ac:dyDescent="0.25">
      <c r="A7" s="8" t="s">
        <v>7</v>
      </c>
      <c r="B7" s="17" t="s">
        <v>21</v>
      </c>
      <c r="C7" s="101" t="s">
        <v>18</v>
      </c>
      <c r="D7" s="101"/>
      <c r="E7" s="39" t="s">
        <v>59</v>
      </c>
      <c r="F7" s="14" t="s">
        <v>59</v>
      </c>
      <c r="G7" s="14" t="s">
        <v>59</v>
      </c>
      <c r="H7" s="14" t="s">
        <v>59</v>
      </c>
      <c r="I7" s="14" t="s">
        <v>59</v>
      </c>
      <c r="J7" s="14" t="s">
        <v>169</v>
      </c>
      <c r="K7" s="14" t="s">
        <v>59</v>
      </c>
      <c r="L7" s="14" t="s">
        <v>59</v>
      </c>
      <c r="M7" s="14" t="s">
        <v>185</v>
      </c>
      <c r="N7" s="40" t="s">
        <v>59</v>
      </c>
      <c r="O7" s="39" t="s">
        <v>101</v>
      </c>
      <c r="P7" s="14" t="s">
        <v>101</v>
      </c>
      <c r="Q7" s="14" t="s">
        <v>101</v>
      </c>
      <c r="R7" s="14" t="s">
        <v>101</v>
      </c>
      <c r="S7" s="14" t="s">
        <v>101</v>
      </c>
      <c r="T7" s="14" t="s">
        <v>171</v>
      </c>
      <c r="U7" s="14" t="s">
        <v>101</v>
      </c>
      <c r="V7" s="14" t="s">
        <v>101</v>
      </c>
      <c r="W7" s="14" t="s">
        <v>183</v>
      </c>
      <c r="X7" s="40" t="s">
        <v>101</v>
      </c>
      <c r="Y7" s="39" t="s">
        <v>104</v>
      </c>
      <c r="Z7" s="14" t="s">
        <v>104</v>
      </c>
      <c r="AA7" s="14" t="s">
        <v>104</v>
      </c>
      <c r="AB7" s="14" t="s">
        <v>104</v>
      </c>
      <c r="AC7" s="14" t="s">
        <v>104</v>
      </c>
      <c r="AD7" s="14" t="s">
        <v>173</v>
      </c>
      <c r="AE7" s="14" t="s">
        <v>104</v>
      </c>
      <c r="AF7" s="14" t="s">
        <v>104</v>
      </c>
      <c r="AG7" s="14" t="s">
        <v>181</v>
      </c>
      <c r="AH7" s="40" t="s">
        <v>104</v>
      </c>
    </row>
    <row r="8" spans="1:86" x14ac:dyDescent="0.25">
      <c r="A8" s="8" t="s">
        <v>6</v>
      </c>
      <c r="B8" s="17" t="s">
        <v>22</v>
      </c>
      <c r="C8" s="101" t="s">
        <v>5</v>
      </c>
      <c r="D8" s="101"/>
      <c r="E8" s="39">
        <v>1</v>
      </c>
      <c r="F8" s="14">
        <v>1</v>
      </c>
      <c r="G8" s="14">
        <v>1</v>
      </c>
      <c r="H8" s="14">
        <v>1</v>
      </c>
      <c r="I8" s="14">
        <v>1</v>
      </c>
      <c r="J8" s="14">
        <v>1</v>
      </c>
      <c r="K8" s="14">
        <v>1</v>
      </c>
      <c r="L8" s="14">
        <v>1</v>
      </c>
      <c r="M8" s="14">
        <v>1</v>
      </c>
      <c r="N8" s="40">
        <v>1</v>
      </c>
      <c r="O8" s="39">
        <v>1</v>
      </c>
      <c r="P8" s="14">
        <v>1</v>
      </c>
      <c r="Q8" s="14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40">
        <v>1</v>
      </c>
      <c r="Y8" s="39">
        <v>1</v>
      </c>
      <c r="Z8" s="14">
        <v>1</v>
      </c>
      <c r="AA8" s="14">
        <v>1</v>
      </c>
      <c r="AB8" s="14">
        <v>1</v>
      </c>
      <c r="AC8" s="14">
        <v>1</v>
      </c>
      <c r="AD8" s="14">
        <v>1</v>
      </c>
      <c r="AE8" s="14">
        <v>1</v>
      </c>
      <c r="AF8" s="14">
        <v>1</v>
      </c>
      <c r="AG8" s="14">
        <v>1</v>
      </c>
      <c r="AH8" s="40">
        <v>1</v>
      </c>
    </row>
    <row r="9" spans="1:86" s="60" customFormat="1" ht="30.75" customHeight="1" x14ac:dyDescent="0.25">
      <c r="A9" s="54" t="s">
        <v>4</v>
      </c>
      <c r="B9" s="54" t="s">
        <v>3</v>
      </c>
      <c r="C9" s="54" t="s">
        <v>2</v>
      </c>
      <c r="D9" s="54" t="s">
        <v>1</v>
      </c>
      <c r="E9" s="55"/>
      <c r="F9" s="56" t="s">
        <v>0</v>
      </c>
      <c r="G9" s="56" t="s">
        <v>0</v>
      </c>
      <c r="H9" s="56" t="s">
        <v>0</v>
      </c>
      <c r="I9" s="56" t="s">
        <v>0</v>
      </c>
      <c r="J9" s="57"/>
      <c r="K9" s="57"/>
      <c r="L9" s="56" t="s">
        <v>0</v>
      </c>
      <c r="M9" s="56" t="s">
        <v>0</v>
      </c>
      <c r="N9" s="58" t="s">
        <v>0</v>
      </c>
      <c r="O9" s="55" t="s">
        <v>0</v>
      </c>
      <c r="P9" s="56" t="s">
        <v>0</v>
      </c>
      <c r="Q9" s="56" t="s">
        <v>0</v>
      </c>
      <c r="R9" s="56" t="s">
        <v>0</v>
      </c>
      <c r="S9" s="56" t="s">
        <v>0</v>
      </c>
      <c r="T9" s="56"/>
      <c r="U9" s="57"/>
      <c r="V9" s="56" t="s">
        <v>0</v>
      </c>
      <c r="W9" s="56" t="s">
        <v>0</v>
      </c>
      <c r="X9" s="58" t="s">
        <v>0</v>
      </c>
      <c r="Y9" s="55" t="s">
        <v>0</v>
      </c>
      <c r="Z9" s="56" t="s">
        <v>0</v>
      </c>
      <c r="AA9" s="56" t="s">
        <v>0</v>
      </c>
      <c r="AB9" s="56" t="s">
        <v>0</v>
      </c>
      <c r="AC9" s="56" t="s">
        <v>0</v>
      </c>
      <c r="AD9" s="57"/>
      <c r="AE9" s="57"/>
      <c r="AF9" s="56" t="s">
        <v>0</v>
      </c>
      <c r="AG9" s="56" t="s">
        <v>0</v>
      </c>
      <c r="AH9" s="58" t="s">
        <v>0</v>
      </c>
      <c r="AI9" s="59" t="s">
        <v>117</v>
      </c>
      <c r="AJ9" s="59" t="s">
        <v>197</v>
      </c>
      <c r="AK9" s="59" t="s">
        <v>118</v>
      </c>
      <c r="BT9" s="60" t="s">
        <v>204</v>
      </c>
      <c r="BU9" s="60" t="s">
        <v>205</v>
      </c>
      <c r="BV9" s="60" t="s">
        <v>206</v>
      </c>
      <c r="BW9" s="60" t="s">
        <v>215</v>
      </c>
      <c r="BY9" s="60" t="s">
        <v>216</v>
      </c>
      <c r="BZ9" s="60" t="s">
        <v>193</v>
      </c>
      <c r="CA9" s="60" t="s">
        <v>218</v>
      </c>
      <c r="CC9" s="60" t="s">
        <v>219</v>
      </c>
    </row>
    <row r="10" spans="1:86" x14ac:dyDescent="0.25">
      <c r="A10" s="13" t="s">
        <v>71</v>
      </c>
      <c r="B10" s="12" t="s">
        <v>66</v>
      </c>
      <c r="C10" s="12" t="s">
        <v>28</v>
      </c>
      <c r="D10" s="22" t="s">
        <v>72</v>
      </c>
      <c r="E10" s="47">
        <v>0.16</v>
      </c>
      <c r="F10" s="22">
        <v>0.09</v>
      </c>
      <c r="G10" s="22">
        <v>7.0000000000000007E-2</v>
      </c>
      <c r="H10" s="22">
        <v>0.04</v>
      </c>
      <c r="I10" s="22">
        <v>0.08</v>
      </c>
      <c r="J10" s="22">
        <v>0.08</v>
      </c>
      <c r="K10" s="22">
        <v>0.09</v>
      </c>
      <c r="L10" s="22">
        <v>0.05</v>
      </c>
      <c r="M10" s="22">
        <v>7.0000000000000007E-2</v>
      </c>
      <c r="N10" s="45">
        <v>0.06</v>
      </c>
      <c r="O10" s="47">
        <v>0.05</v>
      </c>
      <c r="P10" s="22" t="s">
        <v>72</v>
      </c>
      <c r="Q10" s="22">
        <v>0.03</v>
      </c>
      <c r="R10" s="22">
        <v>0.04</v>
      </c>
      <c r="S10" s="22">
        <v>0.04</v>
      </c>
      <c r="T10" s="22" t="s">
        <v>72</v>
      </c>
      <c r="U10" s="22">
        <v>0.03</v>
      </c>
      <c r="V10" s="22">
        <v>0.05</v>
      </c>
      <c r="W10" s="22" t="s">
        <v>72</v>
      </c>
      <c r="X10" s="45" t="s">
        <v>72</v>
      </c>
      <c r="Y10" s="47">
        <v>0.09</v>
      </c>
      <c r="Z10" s="22">
        <v>0.06</v>
      </c>
      <c r="AA10" s="22">
        <v>0.08</v>
      </c>
      <c r="AB10" s="22">
        <v>0.05</v>
      </c>
      <c r="AC10" s="22">
        <v>0.05</v>
      </c>
      <c r="AD10" s="22">
        <v>0.09</v>
      </c>
      <c r="AE10" s="22">
        <v>0.1</v>
      </c>
      <c r="AF10" s="22">
        <v>7.0000000000000007E-2</v>
      </c>
      <c r="AG10" s="22">
        <v>0.04</v>
      </c>
      <c r="AH10" s="45">
        <v>0.03</v>
      </c>
      <c r="AI10">
        <f t="shared" ref="AI10:AI21" si="0">MIN(E10:AH10)</f>
        <v>0.03</v>
      </c>
      <c r="AJ10">
        <f>AVERAGE(E10:AH10)</f>
        <v>6.500000000000003E-2</v>
      </c>
      <c r="AK10">
        <f>MAX(E10:AH10)</f>
        <v>0.16</v>
      </c>
      <c r="AO10" s="13" t="s">
        <v>71</v>
      </c>
      <c r="AP10">
        <f t="shared" ref="AP10:BS20" si="1">IF(LEFT(E10, 1) = "&lt;", VALUE(MID(E10, 2, LEN(E10)-1)) / 2, E10)</f>
        <v>0.16</v>
      </c>
      <c r="AQ10">
        <f t="shared" si="1"/>
        <v>0.09</v>
      </c>
      <c r="AR10">
        <f t="shared" si="1"/>
        <v>7.0000000000000007E-2</v>
      </c>
      <c r="AS10">
        <f t="shared" si="1"/>
        <v>0.04</v>
      </c>
      <c r="AT10">
        <f t="shared" si="1"/>
        <v>0.08</v>
      </c>
      <c r="AU10">
        <f t="shared" si="1"/>
        <v>0.08</v>
      </c>
      <c r="AV10">
        <f t="shared" si="1"/>
        <v>0.09</v>
      </c>
      <c r="AW10">
        <f t="shared" si="1"/>
        <v>0.05</v>
      </c>
      <c r="AX10">
        <f t="shared" si="1"/>
        <v>7.0000000000000007E-2</v>
      </c>
      <c r="AY10">
        <f t="shared" si="1"/>
        <v>0.06</v>
      </c>
      <c r="AZ10">
        <f t="shared" si="1"/>
        <v>0.05</v>
      </c>
      <c r="BA10">
        <f t="shared" si="1"/>
        <v>1.4999999999999999E-2</v>
      </c>
      <c r="BB10">
        <f t="shared" si="1"/>
        <v>0.03</v>
      </c>
      <c r="BC10">
        <f t="shared" si="1"/>
        <v>0.04</v>
      </c>
      <c r="BD10">
        <f t="shared" si="1"/>
        <v>0.04</v>
      </c>
      <c r="BE10">
        <f t="shared" si="1"/>
        <v>1.4999999999999999E-2</v>
      </c>
      <c r="BF10">
        <f t="shared" si="1"/>
        <v>0.03</v>
      </c>
      <c r="BG10">
        <f t="shared" si="1"/>
        <v>0.05</v>
      </c>
      <c r="BH10">
        <f t="shared" si="1"/>
        <v>1.4999999999999999E-2</v>
      </c>
      <c r="BI10">
        <f t="shared" si="1"/>
        <v>1.4999999999999999E-2</v>
      </c>
      <c r="BJ10">
        <f t="shared" si="1"/>
        <v>0.09</v>
      </c>
      <c r="BK10">
        <f t="shared" si="1"/>
        <v>0.06</v>
      </c>
      <c r="BL10">
        <f t="shared" si="1"/>
        <v>0.08</v>
      </c>
      <c r="BM10">
        <f t="shared" si="1"/>
        <v>0.05</v>
      </c>
      <c r="BN10">
        <f t="shared" si="1"/>
        <v>0.05</v>
      </c>
      <c r="BO10">
        <f t="shared" si="1"/>
        <v>0.09</v>
      </c>
      <c r="BP10">
        <f t="shared" si="1"/>
        <v>0.1</v>
      </c>
      <c r="BQ10">
        <f t="shared" si="1"/>
        <v>7.0000000000000007E-2</v>
      </c>
      <c r="BR10">
        <f t="shared" si="1"/>
        <v>0.04</v>
      </c>
      <c r="BS10">
        <f t="shared" si="1"/>
        <v>0.03</v>
      </c>
      <c r="BT10" s="78">
        <f>MIN(AP10:BS10)</f>
        <v>1.4999999999999999E-2</v>
      </c>
      <c r="BU10" s="88">
        <f>AVERAGE(AP10:BS10)</f>
        <v>5.8333333333333355E-2</v>
      </c>
      <c r="BV10" s="78">
        <f>MAX(AP10:BS10)</f>
        <v>0.16</v>
      </c>
      <c r="BW10">
        <f>STDEV(AP10:BS10)</f>
        <v>3.1903230117873979E-2</v>
      </c>
      <c r="BX10" s="78"/>
      <c r="BY10">
        <f>BU10+(BW10*3)</f>
        <v>0.1540430236869553</v>
      </c>
    </row>
    <row r="11" spans="1:86" x14ac:dyDescent="0.25">
      <c r="A11" s="68" t="s">
        <v>30</v>
      </c>
      <c r="B11" s="12" t="s">
        <v>27</v>
      </c>
      <c r="C11" s="12" t="s">
        <v>28</v>
      </c>
      <c r="D11" s="12" t="s">
        <v>31</v>
      </c>
      <c r="G11" s="12"/>
      <c r="H11" s="22" t="s">
        <v>31</v>
      </c>
      <c r="I11" s="22" t="s">
        <v>31</v>
      </c>
      <c r="J11" s="22">
        <v>2.5999999999999999E-3</v>
      </c>
      <c r="K11" s="22" t="s">
        <v>31</v>
      </c>
      <c r="L11" s="22" t="s">
        <v>31</v>
      </c>
      <c r="M11" s="22" t="s">
        <v>31</v>
      </c>
      <c r="N11" s="45" t="s">
        <v>31</v>
      </c>
      <c r="O11" s="48"/>
      <c r="P11" s="23"/>
      <c r="Q11" s="22"/>
      <c r="R11" s="22" t="s">
        <v>31</v>
      </c>
      <c r="S11" s="22" t="s">
        <v>31</v>
      </c>
      <c r="T11" s="22" t="s">
        <v>31</v>
      </c>
      <c r="U11" s="22" t="s">
        <v>31</v>
      </c>
      <c r="V11" s="22" t="s">
        <v>31</v>
      </c>
      <c r="W11" s="22" t="s">
        <v>31</v>
      </c>
      <c r="X11" s="45" t="s">
        <v>31</v>
      </c>
      <c r="Y11" s="48"/>
      <c r="Z11" s="23"/>
      <c r="AA11" s="22"/>
      <c r="AB11" s="22" t="s">
        <v>31</v>
      </c>
      <c r="AC11" s="22" t="s">
        <v>31</v>
      </c>
      <c r="AD11" s="22" t="s">
        <v>31</v>
      </c>
      <c r="AE11" s="22" t="s">
        <v>31</v>
      </c>
      <c r="AF11" s="22" t="s">
        <v>31</v>
      </c>
      <c r="AG11" s="22" t="s">
        <v>31</v>
      </c>
      <c r="AH11" s="45">
        <v>2.8E-3</v>
      </c>
      <c r="AI11">
        <f t="shared" si="0"/>
        <v>2.5999999999999999E-3</v>
      </c>
      <c r="AJ11">
        <f>AVERAGE(E11:AH11)</f>
        <v>2.7000000000000001E-3</v>
      </c>
      <c r="AK11">
        <f>MAX(E11:AH11)</f>
        <v>2.8E-3</v>
      </c>
      <c r="AO11" s="68" t="s">
        <v>30</v>
      </c>
      <c r="AS11">
        <f t="shared" si="1"/>
        <v>1.25E-3</v>
      </c>
      <c r="AT11">
        <f t="shared" si="1"/>
        <v>1.25E-3</v>
      </c>
      <c r="AU11">
        <f t="shared" si="1"/>
        <v>2.5999999999999999E-3</v>
      </c>
      <c r="AV11">
        <f t="shared" si="1"/>
        <v>1.25E-3</v>
      </c>
      <c r="AW11">
        <f t="shared" si="1"/>
        <v>1.25E-3</v>
      </c>
      <c r="AX11">
        <f t="shared" si="1"/>
        <v>1.25E-3</v>
      </c>
      <c r="AY11">
        <f t="shared" si="1"/>
        <v>1.25E-3</v>
      </c>
      <c r="BC11">
        <f t="shared" si="1"/>
        <v>1.25E-3</v>
      </c>
      <c r="BD11">
        <f t="shared" si="1"/>
        <v>1.25E-3</v>
      </c>
      <c r="BE11">
        <f t="shared" si="1"/>
        <v>1.25E-3</v>
      </c>
      <c r="BF11">
        <f t="shared" si="1"/>
        <v>1.25E-3</v>
      </c>
      <c r="BG11">
        <f t="shared" si="1"/>
        <v>1.25E-3</v>
      </c>
      <c r="BH11">
        <f t="shared" si="1"/>
        <v>1.25E-3</v>
      </c>
      <c r="BI11">
        <f t="shared" si="1"/>
        <v>1.25E-3</v>
      </c>
      <c r="BM11">
        <f t="shared" si="1"/>
        <v>1.25E-3</v>
      </c>
      <c r="BN11">
        <f t="shared" si="1"/>
        <v>1.25E-3</v>
      </c>
      <c r="BO11">
        <f t="shared" si="1"/>
        <v>1.25E-3</v>
      </c>
      <c r="BP11">
        <f t="shared" si="1"/>
        <v>1.25E-3</v>
      </c>
      <c r="BQ11">
        <f t="shared" si="1"/>
        <v>1.25E-3</v>
      </c>
      <c r="BR11">
        <f t="shared" si="1"/>
        <v>1.25E-3</v>
      </c>
      <c r="BS11">
        <f t="shared" si="1"/>
        <v>2.8E-3</v>
      </c>
      <c r="BT11" s="78">
        <f t="shared" ref="BT11:BT20" si="2">MIN(AP11:BS11)</f>
        <v>1.25E-3</v>
      </c>
      <c r="BU11" s="88">
        <f t="shared" ref="BU11:BU20" si="3">AVERAGE(AP11:BS11)</f>
        <v>1.3880952380952384E-3</v>
      </c>
      <c r="BV11" s="78">
        <f t="shared" ref="BV11:BV20" si="4">MAX(AP11:BS11)</f>
        <v>2.8E-3</v>
      </c>
      <c r="BW11">
        <f t="shared" ref="BW11:BW20" si="5">STDEV(AP11:BS11)</f>
        <v>4.3729416926845756E-4</v>
      </c>
      <c r="BY11">
        <f t="shared" ref="BY11:BY20" si="6">BU11+(BW11*3)</f>
        <v>2.6999777459006113E-3</v>
      </c>
    </row>
    <row r="12" spans="1:86" x14ac:dyDescent="0.25">
      <c r="A12" s="68" t="s">
        <v>34</v>
      </c>
      <c r="B12" s="12" t="s">
        <v>27</v>
      </c>
      <c r="C12" s="12" t="s">
        <v>28</v>
      </c>
      <c r="D12" s="12" t="s">
        <v>35</v>
      </c>
      <c r="G12" s="12"/>
      <c r="H12" s="22" t="s">
        <v>35</v>
      </c>
      <c r="I12" s="22" t="s">
        <v>35</v>
      </c>
      <c r="J12" s="22" t="s">
        <v>35</v>
      </c>
      <c r="K12" s="22" t="s">
        <v>35</v>
      </c>
      <c r="L12" s="22" t="s">
        <v>35</v>
      </c>
      <c r="M12" s="22" t="s">
        <v>35</v>
      </c>
      <c r="N12" s="45" t="s">
        <v>35</v>
      </c>
      <c r="O12" s="48"/>
      <c r="P12" s="23"/>
      <c r="Q12" s="22"/>
      <c r="R12" s="22" t="s">
        <v>35</v>
      </c>
      <c r="S12" s="22" t="s">
        <v>35</v>
      </c>
      <c r="T12" s="22" t="s">
        <v>35</v>
      </c>
      <c r="U12" s="22" t="s">
        <v>35</v>
      </c>
      <c r="V12" s="22" t="s">
        <v>35</v>
      </c>
      <c r="W12" s="22" t="s">
        <v>35</v>
      </c>
      <c r="X12" s="45" t="s">
        <v>35</v>
      </c>
      <c r="Y12" s="48"/>
      <c r="Z12" s="23"/>
      <c r="AA12" s="22"/>
      <c r="AB12" s="22" t="s">
        <v>35</v>
      </c>
      <c r="AC12" s="22" t="s">
        <v>35</v>
      </c>
      <c r="AD12" s="22" t="s">
        <v>35</v>
      </c>
      <c r="AE12" s="22" t="s">
        <v>35</v>
      </c>
      <c r="AF12" s="22" t="s">
        <v>35</v>
      </c>
      <c r="AG12" s="22" t="s">
        <v>35</v>
      </c>
      <c r="AH12" s="45" t="s">
        <v>35</v>
      </c>
      <c r="AI12">
        <f t="shared" si="0"/>
        <v>0</v>
      </c>
      <c r="AO12" s="68" t="s">
        <v>34</v>
      </c>
      <c r="AS12">
        <f t="shared" si="1"/>
        <v>2.5000000000000001E-4</v>
      </c>
      <c r="AT12">
        <f t="shared" si="1"/>
        <v>2.5000000000000001E-4</v>
      </c>
      <c r="AU12">
        <f t="shared" si="1"/>
        <v>2.5000000000000001E-4</v>
      </c>
      <c r="AV12">
        <f t="shared" si="1"/>
        <v>2.5000000000000001E-4</v>
      </c>
      <c r="AW12">
        <f t="shared" si="1"/>
        <v>2.5000000000000001E-4</v>
      </c>
      <c r="AX12">
        <f t="shared" si="1"/>
        <v>2.5000000000000001E-4</v>
      </c>
      <c r="AY12">
        <f t="shared" si="1"/>
        <v>2.5000000000000001E-4</v>
      </c>
      <c r="BC12">
        <f t="shared" si="1"/>
        <v>2.5000000000000001E-4</v>
      </c>
      <c r="BD12">
        <f t="shared" si="1"/>
        <v>2.5000000000000001E-4</v>
      </c>
      <c r="BE12">
        <f t="shared" si="1"/>
        <v>2.5000000000000001E-4</v>
      </c>
      <c r="BF12">
        <f t="shared" si="1"/>
        <v>2.5000000000000001E-4</v>
      </c>
      <c r="BG12">
        <f t="shared" si="1"/>
        <v>2.5000000000000001E-4</v>
      </c>
      <c r="BH12">
        <f t="shared" si="1"/>
        <v>2.5000000000000001E-4</v>
      </c>
      <c r="BI12">
        <f t="shared" si="1"/>
        <v>2.5000000000000001E-4</v>
      </c>
      <c r="BM12">
        <f t="shared" si="1"/>
        <v>2.5000000000000001E-4</v>
      </c>
      <c r="BN12">
        <f t="shared" si="1"/>
        <v>2.5000000000000001E-4</v>
      </c>
      <c r="BO12">
        <f t="shared" si="1"/>
        <v>2.5000000000000001E-4</v>
      </c>
      <c r="BP12">
        <f t="shared" si="1"/>
        <v>2.5000000000000001E-4</v>
      </c>
      <c r="BQ12">
        <f t="shared" si="1"/>
        <v>2.5000000000000001E-4</v>
      </c>
      <c r="BR12">
        <f t="shared" si="1"/>
        <v>2.5000000000000001E-4</v>
      </c>
      <c r="BS12">
        <f t="shared" si="1"/>
        <v>2.5000000000000001E-4</v>
      </c>
      <c r="BT12" s="96">
        <f t="shared" si="2"/>
        <v>2.5000000000000001E-4</v>
      </c>
      <c r="BU12" s="97">
        <f t="shared" si="3"/>
        <v>2.5000000000000011E-4</v>
      </c>
      <c r="BV12" s="96">
        <f t="shared" si="4"/>
        <v>2.5000000000000001E-4</v>
      </c>
      <c r="BW12" s="29">
        <f t="shared" si="5"/>
        <v>1.1109766281805401E-19</v>
      </c>
      <c r="BZ12">
        <v>1E-4</v>
      </c>
      <c r="CC12" t="s">
        <v>221</v>
      </c>
    </row>
    <row r="13" spans="1:86" x14ac:dyDescent="0.25">
      <c r="A13" s="13" t="s">
        <v>68</v>
      </c>
      <c r="B13" s="12" t="s">
        <v>66</v>
      </c>
      <c r="C13" s="12" t="s">
        <v>28</v>
      </c>
      <c r="D13" s="22" t="s">
        <v>69</v>
      </c>
      <c r="E13" s="47">
        <v>9.9</v>
      </c>
      <c r="F13" s="22">
        <v>11</v>
      </c>
      <c r="G13" s="22">
        <v>10.199999999999999</v>
      </c>
      <c r="H13" s="22">
        <v>10</v>
      </c>
      <c r="I13" s="22">
        <v>11.1</v>
      </c>
      <c r="J13" s="22">
        <v>13</v>
      </c>
      <c r="K13" s="22">
        <v>14.7</v>
      </c>
      <c r="L13" s="22">
        <v>15.3</v>
      </c>
      <c r="M13" s="22">
        <v>16.399999999999999</v>
      </c>
      <c r="N13" s="45">
        <v>16.899999999999999</v>
      </c>
      <c r="O13" s="47">
        <v>28</v>
      </c>
      <c r="P13" s="22">
        <v>32</v>
      </c>
      <c r="Q13" s="22">
        <v>30.6</v>
      </c>
      <c r="R13" s="22">
        <v>22</v>
      </c>
      <c r="S13" s="22">
        <v>32.6</v>
      </c>
      <c r="T13" s="22">
        <v>34.200000000000003</v>
      </c>
      <c r="U13" s="22">
        <v>34.200000000000003</v>
      </c>
      <c r="V13" s="22">
        <v>18.5</v>
      </c>
      <c r="W13" s="22">
        <v>33.1</v>
      </c>
      <c r="X13" s="45">
        <v>32.799999999999997</v>
      </c>
      <c r="Y13" s="47">
        <v>35</v>
      </c>
      <c r="Z13" s="22">
        <v>31</v>
      </c>
      <c r="AA13" s="22">
        <v>19.7</v>
      </c>
      <c r="AB13" s="22">
        <v>13</v>
      </c>
      <c r="AC13" s="22">
        <v>22.6</v>
      </c>
      <c r="AD13" s="22">
        <v>13.8</v>
      </c>
      <c r="AE13" s="22">
        <v>14.3</v>
      </c>
      <c r="AF13" s="22">
        <v>12.1</v>
      </c>
      <c r="AG13" s="22">
        <v>13.6</v>
      </c>
      <c r="AH13" s="45">
        <v>13.2</v>
      </c>
      <c r="AI13">
        <f t="shared" si="0"/>
        <v>9.9</v>
      </c>
      <c r="AJ13">
        <f>AVERAGE(E13:AH13)</f>
        <v>20.493333333333336</v>
      </c>
      <c r="AK13">
        <f>MAX(E13:AH13)</f>
        <v>35</v>
      </c>
      <c r="AO13" s="13" t="s">
        <v>68</v>
      </c>
      <c r="AP13">
        <f t="shared" ref="AP13:BS13" si="7">IF(LEFT(E13, 1) = "&lt;", VALUE(MID(E13, 2, LEN(E13)-1)) / 2, E13)</f>
        <v>9.9</v>
      </c>
      <c r="AQ13">
        <f t="shared" si="7"/>
        <v>11</v>
      </c>
      <c r="AR13">
        <f t="shared" si="7"/>
        <v>10.199999999999999</v>
      </c>
      <c r="AS13">
        <f t="shared" si="7"/>
        <v>10</v>
      </c>
      <c r="AT13">
        <f t="shared" si="7"/>
        <v>11.1</v>
      </c>
      <c r="AU13">
        <f t="shared" si="7"/>
        <v>13</v>
      </c>
      <c r="AV13">
        <f t="shared" si="7"/>
        <v>14.7</v>
      </c>
      <c r="AW13">
        <f t="shared" si="7"/>
        <v>15.3</v>
      </c>
      <c r="AX13">
        <f t="shared" si="7"/>
        <v>16.399999999999999</v>
      </c>
      <c r="AY13">
        <f t="shared" si="7"/>
        <v>16.899999999999999</v>
      </c>
      <c r="AZ13">
        <f t="shared" si="7"/>
        <v>28</v>
      </c>
      <c r="BA13">
        <f t="shared" si="7"/>
        <v>32</v>
      </c>
      <c r="BB13">
        <f t="shared" si="7"/>
        <v>30.6</v>
      </c>
      <c r="BC13">
        <f t="shared" si="7"/>
        <v>22</v>
      </c>
      <c r="BD13">
        <f t="shared" si="7"/>
        <v>32.6</v>
      </c>
      <c r="BE13">
        <f t="shared" si="7"/>
        <v>34.200000000000003</v>
      </c>
      <c r="BF13">
        <f t="shared" si="7"/>
        <v>34.200000000000003</v>
      </c>
      <c r="BG13">
        <f t="shared" si="7"/>
        <v>18.5</v>
      </c>
      <c r="BH13">
        <f t="shared" si="7"/>
        <v>33.1</v>
      </c>
      <c r="BI13">
        <f t="shared" si="7"/>
        <v>32.799999999999997</v>
      </c>
      <c r="BJ13">
        <f t="shared" si="7"/>
        <v>35</v>
      </c>
      <c r="BK13">
        <f t="shared" si="7"/>
        <v>31</v>
      </c>
      <c r="BL13">
        <f t="shared" si="7"/>
        <v>19.7</v>
      </c>
      <c r="BM13">
        <f t="shared" si="7"/>
        <v>13</v>
      </c>
      <c r="BN13">
        <f t="shared" si="7"/>
        <v>22.6</v>
      </c>
      <c r="BO13">
        <f t="shared" si="7"/>
        <v>13.8</v>
      </c>
      <c r="BP13">
        <f t="shared" si="7"/>
        <v>14.3</v>
      </c>
      <c r="BQ13">
        <f t="shared" si="7"/>
        <v>12.1</v>
      </c>
      <c r="BR13">
        <f t="shared" si="7"/>
        <v>13.6</v>
      </c>
      <c r="BS13">
        <f t="shared" si="7"/>
        <v>13.2</v>
      </c>
      <c r="BT13" s="78">
        <f t="shared" si="2"/>
        <v>9.9</v>
      </c>
      <c r="BU13" s="88">
        <f t="shared" si="3"/>
        <v>20.493333333333336</v>
      </c>
      <c r="BV13" s="78">
        <f t="shared" si="4"/>
        <v>35</v>
      </c>
      <c r="BW13">
        <f t="shared" si="5"/>
        <v>9.1334902243425464</v>
      </c>
      <c r="BY13">
        <f t="shared" si="6"/>
        <v>47.89380400636098</v>
      </c>
    </row>
    <row r="14" spans="1:86" x14ac:dyDescent="0.25">
      <c r="A14" s="68" t="s">
        <v>36</v>
      </c>
      <c r="B14" s="12" t="s">
        <v>27</v>
      </c>
      <c r="C14" s="12" t="s">
        <v>28</v>
      </c>
      <c r="D14" s="12" t="s">
        <v>37</v>
      </c>
      <c r="E14" s="46"/>
      <c r="F14" s="12"/>
      <c r="G14" s="12"/>
      <c r="H14" s="22" t="s">
        <v>37</v>
      </c>
      <c r="I14" s="22" t="s">
        <v>37</v>
      </c>
      <c r="J14" s="22" t="s">
        <v>37</v>
      </c>
      <c r="K14" s="22" t="s">
        <v>37</v>
      </c>
      <c r="L14" s="22" t="s">
        <v>37</v>
      </c>
      <c r="M14" s="22" t="s">
        <v>37</v>
      </c>
      <c r="N14" s="45" t="s">
        <v>37</v>
      </c>
      <c r="O14" s="47"/>
      <c r="P14" s="22"/>
      <c r="Q14" s="22"/>
      <c r="R14" s="22" t="s">
        <v>37</v>
      </c>
      <c r="S14" s="22" t="s">
        <v>37</v>
      </c>
      <c r="T14" s="22" t="s">
        <v>37</v>
      </c>
      <c r="U14" s="22" t="s">
        <v>37</v>
      </c>
      <c r="V14" s="22" t="s">
        <v>37</v>
      </c>
      <c r="W14" s="22" t="s">
        <v>37</v>
      </c>
      <c r="X14" s="45" t="s">
        <v>37</v>
      </c>
      <c r="Y14" s="47"/>
      <c r="Z14" s="22"/>
      <c r="AA14" s="22"/>
      <c r="AB14" s="22" t="s">
        <v>37</v>
      </c>
      <c r="AC14" s="22" t="s">
        <v>37</v>
      </c>
      <c r="AD14" s="22" t="s">
        <v>37</v>
      </c>
      <c r="AE14" s="22" t="s">
        <v>37</v>
      </c>
      <c r="AF14" s="22" t="s">
        <v>37</v>
      </c>
      <c r="AG14" s="22" t="s">
        <v>37</v>
      </c>
      <c r="AH14" s="45" t="s">
        <v>37</v>
      </c>
      <c r="AI14">
        <f t="shared" si="0"/>
        <v>0</v>
      </c>
      <c r="AO14" s="68" t="s">
        <v>36</v>
      </c>
      <c r="AS14">
        <f t="shared" si="1"/>
        <v>7.5000000000000002E-4</v>
      </c>
      <c r="AT14">
        <f t="shared" si="1"/>
        <v>7.5000000000000002E-4</v>
      </c>
      <c r="AU14">
        <f t="shared" si="1"/>
        <v>7.5000000000000002E-4</v>
      </c>
      <c r="AV14">
        <f t="shared" si="1"/>
        <v>7.5000000000000002E-4</v>
      </c>
      <c r="AW14">
        <f t="shared" si="1"/>
        <v>7.5000000000000002E-4</v>
      </c>
      <c r="AX14">
        <f t="shared" si="1"/>
        <v>7.5000000000000002E-4</v>
      </c>
      <c r="AY14">
        <f t="shared" si="1"/>
        <v>7.5000000000000002E-4</v>
      </c>
      <c r="BC14">
        <f t="shared" si="1"/>
        <v>7.5000000000000002E-4</v>
      </c>
      <c r="BD14">
        <f t="shared" si="1"/>
        <v>7.5000000000000002E-4</v>
      </c>
      <c r="BE14">
        <f t="shared" si="1"/>
        <v>7.5000000000000002E-4</v>
      </c>
      <c r="BF14">
        <f t="shared" si="1"/>
        <v>7.5000000000000002E-4</v>
      </c>
      <c r="BG14">
        <f t="shared" si="1"/>
        <v>7.5000000000000002E-4</v>
      </c>
      <c r="BH14">
        <f t="shared" si="1"/>
        <v>7.5000000000000002E-4</v>
      </c>
      <c r="BI14">
        <f t="shared" si="1"/>
        <v>7.5000000000000002E-4</v>
      </c>
      <c r="BM14">
        <f t="shared" si="1"/>
        <v>7.5000000000000002E-4</v>
      </c>
      <c r="BN14">
        <f t="shared" si="1"/>
        <v>7.5000000000000002E-4</v>
      </c>
      <c r="BO14">
        <f t="shared" si="1"/>
        <v>7.5000000000000002E-4</v>
      </c>
      <c r="BP14">
        <f t="shared" si="1"/>
        <v>7.5000000000000002E-4</v>
      </c>
      <c r="BQ14">
        <f t="shared" si="1"/>
        <v>7.5000000000000002E-4</v>
      </c>
      <c r="BR14">
        <f t="shared" si="1"/>
        <v>7.5000000000000002E-4</v>
      </c>
      <c r="BS14">
        <f t="shared" si="1"/>
        <v>7.5000000000000002E-4</v>
      </c>
      <c r="BT14" s="96">
        <f t="shared" si="2"/>
        <v>7.5000000000000002E-4</v>
      </c>
      <c r="BU14" s="97">
        <f t="shared" si="3"/>
        <v>7.5000000000000012E-4</v>
      </c>
      <c r="BV14" s="96">
        <f t="shared" si="4"/>
        <v>7.5000000000000002E-4</v>
      </c>
      <c r="BW14" s="29">
        <f t="shared" si="5"/>
        <v>1.1109766281805401E-19</v>
      </c>
      <c r="CA14">
        <v>3.1000000000000003E-3</v>
      </c>
      <c r="CC14" t="s">
        <v>217</v>
      </c>
      <c r="CH14">
        <f>(0.0015+0.0047)/2</f>
        <v>3.1000000000000003E-3</v>
      </c>
    </row>
    <row r="15" spans="1:86" x14ac:dyDescent="0.25">
      <c r="A15" s="68" t="s">
        <v>38</v>
      </c>
      <c r="B15" s="12" t="s">
        <v>27</v>
      </c>
      <c r="C15" s="12" t="s">
        <v>28</v>
      </c>
      <c r="D15" s="12" t="s">
        <v>39</v>
      </c>
      <c r="E15" s="46"/>
      <c r="F15" s="12"/>
      <c r="G15" s="12"/>
      <c r="H15" s="22" t="s">
        <v>39</v>
      </c>
      <c r="I15" s="22" t="s">
        <v>39</v>
      </c>
      <c r="J15" s="22" t="s">
        <v>39</v>
      </c>
      <c r="K15" s="22" t="s">
        <v>39</v>
      </c>
      <c r="L15" s="22" t="s">
        <v>39</v>
      </c>
      <c r="M15" s="22" t="s">
        <v>39</v>
      </c>
      <c r="N15" s="45" t="s">
        <v>39</v>
      </c>
      <c r="O15" s="47"/>
      <c r="P15" s="22"/>
      <c r="Q15" s="22"/>
      <c r="R15" s="22" t="s">
        <v>39</v>
      </c>
      <c r="S15" s="22" t="s">
        <v>39</v>
      </c>
      <c r="T15" s="22" t="s">
        <v>39</v>
      </c>
      <c r="U15" s="22" t="s">
        <v>39</v>
      </c>
      <c r="V15" s="22" t="s">
        <v>39</v>
      </c>
      <c r="W15" s="22" t="s">
        <v>39</v>
      </c>
      <c r="X15" s="45" t="s">
        <v>39</v>
      </c>
      <c r="Y15" s="47"/>
      <c r="Z15" s="22"/>
      <c r="AA15" s="22"/>
      <c r="AB15" s="22" t="s">
        <v>39</v>
      </c>
      <c r="AC15" s="22" t="s">
        <v>39</v>
      </c>
      <c r="AD15" s="22" t="s">
        <v>39</v>
      </c>
      <c r="AE15" s="22" t="s">
        <v>39</v>
      </c>
      <c r="AF15" s="22" t="s">
        <v>39</v>
      </c>
      <c r="AG15" s="22" t="s">
        <v>39</v>
      </c>
      <c r="AH15" s="45" t="s">
        <v>39</v>
      </c>
      <c r="AI15">
        <f t="shared" si="0"/>
        <v>0</v>
      </c>
      <c r="AO15" s="68" t="s">
        <v>38</v>
      </c>
      <c r="AS15">
        <f t="shared" si="1"/>
        <v>3.5000000000000001E-3</v>
      </c>
      <c r="AT15">
        <f t="shared" si="1"/>
        <v>3.5000000000000001E-3</v>
      </c>
      <c r="AU15">
        <f t="shared" si="1"/>
        <v>3.5000000000000001E-3</v>
      </c>
      <c r="AV15">
        <f t="shared" si="1"/>
        <v>3.5000000000000001E-3</v>
      </c>
      <c r="AW15">
        <f t="shared" si="1"/>
        <v>3.5000000000000001E-3</v>
      </c>
      <c r="AX15">
        <f t="shared" si="1"/>
        <v>3.5000000000000001E-3</v>
      </c>
      <c r="AY15">
        <f t="shared" si="1"/>
        <v>3.5000000000000001E-3</v>
      </c>
      <c r="BC15">
        <f t="shared" si="1"/>
        <v>3.5000000000000001E-3</v>
      </c>
      <c r="BD15">
        <f t="shared" si="1"/>
        <v>3.5000000000000001E-3</v>
      </c>
      <c r="BE15">
        <f t="shared" si="1"/>
        <v>3.5000000000000001E-3</v>
      </c>
      <c r="BF15">
        <f t="shared" si="1"/>
        <v>3.5000000000000001E-3</v>
      </c>
      <c r="BG15">
        <f t="shared" si="1"/>
        <v>3.5000000000000001E-3</v>
      </c>
      <c r="BH15">
        <f t="shared" si="1"/>
        <v>3.5000000000000001E-3</v>
      </c>
      <c r="BI15">
        <f t="shared" si="1"/>
        <v>3.5000000000000001E-3</v>
      </c>
      <c r="BM15">
        <f t="shared" si="1"/>
        <v>3.5000000000000001E-3</v>
      </c>
      <c r="BN15">
        <f t="shared" si="1"/>
        <v>3.5000000000000001E-3</v>
      </c>
      <c r="BO15">
        <f t="shared" si="1"/>
        <v>3.5000000000000001E-3</v>
      </c>
      <c r="BP15">
        <f t="shared" si="1"/>
        <v>3.5000000000000001E-3</v>
      </c>
      <c r="BQ15">
        <f t="shared" si="1"/>
        <v>3.5000000000000001E-3</v>
      </c>
      <c r="BR15">
        <f t="shared" si="1"/>
        <v>3.5000000000000001E-3</v>
      </c>
      <c r="BS15">
        <f t="shared" si="1"/>
        <v>3.5000000000000001E-3</v>
      </c>
      <c r="BT15" s="96">
        <f t="shared" si="2"/>
        <v>3.5000000000000001E-3</v>
      </c>
      <c r="BU15" s="97">
        <f t="shared" si="3"/>
        <v>3.5000000000000018E-3</v>
      </c>
      <c r="BV15" s="96">
        <f t="shared" si="4"/>
        <v>3.5000000000000001E-3</v>
      </c>
      <c r="BW15" s="29">
        <f t="shared" si="5"/>
        <v>1.7775626050888642E-18</v>
      </c>
      <c r="CA15">
        <f>0.001/2</f>
        <v>5.0000000000000001E-4</v>
      </c>
      <c r="CC15" t="s">
        <v>220</v>
      </c>
    </row>
    <row r="16" spans="1:86" x14ac:dyDescent="0.25">
      <c r="A16" s="68" t="s">
        <v>42</v>
      </c>
      <c r="B16" s="12" t="s">
        <v>27</v>
      </c>
      <c r="C16" s="12" t="s">
        <v>28</v>
      </c>
      <c r="D16" s="12" t="s">
        <v>43</v>
      </c>
      <c r="E16" s="46"/>
      <c r="F16" s="12"/>
      <c r="G16" s="12"/>
      <c r="H16" s="22" t="s">
        <v>43</v>
      </c>
      <c r="I16" s="22" t="s">
        <v>43</v>
      </c>
      <c r="J16" s="22" t="s">
        <v>43</v>
      </c>
      <c r="K16" s="22" t="s">
        <v>43</v>
      </c>
      <c r="L16" s="22" t="s">
        <v>43</v>
      </c>
      <c r="M16" s="22" t="s">
        <v>43</v>
      </c>
      <c r="N16" s="45" t="s">
        <v>43</v>
      </c>
      <c r="O16" s="47"/>
      <c r="P16" s="22"/>
      <c r="Q16" s="22"/>
      <c r="R16" s="22" t="s">
        <v>43</v>
      </c>
      <c r="S16" s="22" t="s">
        <v>43</v>
      </c>
      <c r="T16" s="22" t="s">
        <v>43</v>
      </c>
      <c r="U16" s="22" t="s">
        <v>43</v>
      </c>
      <c r="V16" s="22" t="s">
        <v>43</v>
      </c>
      <c r="W16" s="22" t="s">
        <v>43</v>
      </c>
      <c r="X16" s="45" t="s">
        <v>43</v>
      </c>
      <c r="Y16" s="47"/>
      <c r="Z16" s="22"/>
      <c r="AA16" s="22"/>
      <c r="AB16" s="22" t="s">
        <v>43</v>
      </c>
      <c r="AC16" s="22" t="s">
        <v>43</v>
      </c>
      <c r="AD16" s="22" t="s">
        <v>43</v>
      </c>
      <c r="AE16" s="22" t="s">
        <v>43</v>
      </c>
      <c r="AF16" s="22" t="s">
        <v>43</v>
      </c>
      <c r="AG16" s="22" t="s">
        <v>43</v>
      </c>
      <c r="AH16" s="45" t="s">
        <v>43</v>
      </c>
      <c r="AI16">
        <f t="shared" si="0"/>
        <v>0</v>
      </c>
      <c r="AO16" s="68" t="s">
        <v>42</v>
      </c>
      <c r="AS16">
        <f t="shared" si="1"/>
        <v>2.5000000000000001E-3</v>
      </c>
      <c r="AT16">
        <f t="shared" si="1"/>
        <v>2.5000000000000001E-3</v>
      </c>
      <c r="AU16">
        <f t="shared" si="1"/>
        <v>2.5000000000000001E-3</v>
      </c>
      <c r="AV16">
        <f t="shared" si="1"/>
        <v>2.5000000000000001E-3</v>
      </c>
      <c r="AW16">
        <f t="shared" si="1"/>
        <v>2.5000000000000001E-3</v>
      </c>
      <c r="AX16">
        <f t="shared" si="1"/>
        <v>2.5000000000000001E-3</v>
      </c>
      <c r="AY16">
        <f t="shared" si="1"/>
        <v>2.5000000000000001E-3</v>
      </c>
      <c r="BC16">
        <f t="shared" si="1"/>
        <v>2.5000000000000001E-3</v>
      </c>
      <c r="BD16">
        <f t="shared" si="1"/>
        <v>2.5000000000000001E-3</v>
      </c>
      <c r="BE16">
        <f t="shared" si="1"/>
        <v>2.5000000000000001E-3</v>
      </c>
      <c r="BF16">
        <f t="shared" si="1"/>
        <v>2.5000000000000001E-3</v>
      </c>
      <c r="BG16">
        <f t="shared" si="1"/>
        <v>2.5000000000000001E-3</v>
      </c>
      <c r="BH16">
        <f t="shared" si="1"/>
        <v>2.5000000000000001E-3</v>
      </c>
      <c r="BI16">
        <f t="shared" si="1"/>
        <v>2.5000000000000001E-3</v>
      </c>
      <c r="BM16">
        <f t="shared" si="1"/>
        <v>2.5000000000000001E-3</v>
      </c>
      <c r="BN16">
        <f t="shared" si="1"/>
        <v>2.5000000000000001E-3</v>
      </c>
      <c r="BO16">
        <f t="shared" si="1"/>
        <v>2.5000000000000001E-3</v>
      </c>
      <c r="BP16">
        <f t="shared" si="1"/>
        <v>2.5000000000000001E-3</v>
      </c>
      <c r="BQ16">
        <f t="shared" si="1"/>
        <v>2.5000000000000001E-3</v>
      </c>
      <c r="BR16">
        <f t="shared" si="1"/>
        <v>2.5000000000000001E-3</v>
      </c>
      <c r="BS16">
        <f t="shared" si="1"/>
        <v>2.5000000000000001E-3</v>
      </c>
      <c r="BT16" s="96">
        <f t="shared" si="2"/>
        <v>2.5000000000000001E-3</v>
      </c>
      <c r="BU16" s="97">
        <f t="shared" si="3"/>
        <v>2.5000000000000005E-3</v>
      </c>
      <c r="BV16" s="96">
        <f t="shared" si="4"/>
        <v>2.5000000000000001E-3</v>
      </c>
      <c r="BW16" s="29">
        <f t="shared" si="5"/>
        <v>4.4439065127221605E-19</v>
      </c>
      <c r="BZ16">
        <v>2.0000000000000001E-4</v>
      </c>
      <c r="CA16">
        <f>0.0012/2</f>
        <v>5.9999999999999995E-4</v>
      </c>
      <c r="CC16" t="s">
        <v>221</v>
      </c>
    </row>
    <row r="17" spans="1:86" x14ac:dyDescent="0.25">
      <c r="A17" s="68" t="s">
        <v>44</v>
      </c>
      <c r="B17" s="12" t="s">
        <v>27</v>
      </c>
      <c r="C17" s="12" t="s">
        <v>28</v>
      </c>
      <c r="D17" s="12" t="s">
        <v>45</v>
      </c>
      <c r="E17" s="46"/>
      <c r="F17" s="12"/>
      <c r="G17" s="12"/>
      <c r="H17" s="22" t="s">
        <v>45</v>
      </c>
      <c r="I17" s="22" t="s">
        <v>45</v>
      </c>
      <c r="J17" s="22" t="s">
        <v>45</v>
      </c>
      <c r="K17" s="22" t="s">
        <v>45</v>
      </c>
      <c r="L17" s="22" t="s">
        <v>45</v>
      </c>
      <c r="M17" s="22" t="s">
        <v>45</v>
      </c>
      <c r="N17" s="45" t="s">
        <v>45</v>
      </c>
      <c r="O17" s="47"/>
      <c r="P17" s="22"/>
      <c r="Q17" s="22"/>
      <c r="R17" s="22" t="s">
        <v>45</v>
      </c>
      <c r="S17" s="22" t="s">
        <v>45</v>
      </c>
      <c r="T17" s="22" t="s">
        <v>45</v>
      </c>
      <c r="U17" s="22" t="s">
        <v>45</v>
      </c>
      <c r="V17" s="22" t="s">
        <v>45</v>
      </c>
      <c r="W17" s="22" t="s">
        <v>45</v>
      </c>
      <c r="X17" s="45" t="s">
        <v>45</v>
      </c>
      <c r="Y17" s="47"/>
      <c r="Z17" s="22"/>
      <c r="AA17" s="22"/>
      <c r="AB17" s="22" t="s">
        <v>45</v>
      </c>
      <c r="AC17" s="22" t="s">
        <v>45</v>
      </c>
      <c r="AD17" s="22" t="s">
        <v>45</v>
      </c>
      <c r="AE17" s="22" t="s">
        <v>45</v>
      </c>
      <c r="AF17" s="22" t="s">
        <v>45</v>
      </c>
      <c r="AG17" s="22" t="s">
        <v>45</v>
      </c>
      <c r="AH17" s="45" t="s">
        <v>45</v>
      </c>
      <c r="AI17">
        <f t="shared" si="0"/>
        <v>0</v>
      </c>
      <c r="AO17" s="68" t="s">
        <v>44</v>
      </c>
      <c r="AS17">
        <f t="shared" si="1"/>
        <v>5.0000000000000001E-4</v>
      </c>
      <c r="AT17">
        <f t="shared" si="1"/>
        <v>5.0000000000000001E-4</v>
      </c>
      <c r="AU17">
        <f t="shared" si="1"/>
        <v>5.0000000000000001E-4</v>
      </c>
      <c r="AV17">
        <f t="shared" si="1"/>
        <v>5.0000000000000001E-4</v>
      </c>
      <c r="AW17">
        <f t="shared" si="1"/>
        <v>5.0000000000000001E-4</v>
      </c>
      <c r="AX17">
        <f t="shared" si="1"/>
        <v>5.0000000000000001E-4</v>
      </c>
      <c r="AY17">
        <f t="shared" si="1"/>
        <v>5.0000000000000001E-4</v>
      </c>
      <c r="BC17">
        <f t="shared" si="1"/>
        <v>5.0000000000000001E-4</v>
      </c>
      <c r="BD17">
        <f t="shared" si="1"/>
        <v>5.0000000000000001E-4</v>
      </c>
      <c r="BE17">
        <f t="shared" si="1"/>
        <v>5.0000000000000001E-4</v>
      </c>
      <c r="BF17">
        <f t="shared" si="1"/>
        <v>5.0000000000000001E-4</v>
      </c>
      <c r="BG17">
        <f t="shared" si="1"/>
        <v>5.0000000000000001E-4</v>
      </c>
      <c r="BH17">
        <f t="shared" si="1"/>
        <v>5.0000000000000001E-4</v>
      </c>
      <c r="BI17">
        <f t="shared" si="1"/>
        <v>5.0000000000000001E-4</v>
      </c>
      <c r="BM17">
        <f t="shared" si="1"/>
        <v>5.0000000000000001E-4</v>
      </c>
      <c r="BN17">
        <f t="shared" si="1"/>
        <v>5.0000000000000001E-4</v>
      </c>
      <c r="BO17">
        <f t="shared" si="1"/>
        <v>5.0000000000000001E-4</v>
      </c>
      <c r="BP17">
        <f t="shared" si="1"/>
        <v>5.0000000000000001E-4</v>
      </c>
      <c r="BQ17">
        <f t="shared" si="1"/>
        <v>5.0000000000000001E-4</v>
      </c>
      <c r="BR17">
        <f t="shared" si="1"/>
        <v>5.0000000000000001E-4</v>
      </c>
      <c r="BS17">
        <f t="shared" si="1"/>
        <v>5.0000000000000001E-4</v>
      </c>
      <c r="BT17" s="78">
        <f t="shared" si="2"/>
        <v>5.0000000000000001E-4</v>
      </c>
      <c r="BU17" s="88">
        <f t="shared" si="3"/>
        <v>5.0000000000000023E-4</v>
      </c>
      <c r="BV17" s="78">
        <f t="shared" si="4"/>
        <v>5.0000000000000001E-4</v>
      </c>
      <c r="BW17">
        <f t="shared" si="5"/>
        <v>2.2219532563610803E-19</v>
      </c>
      <c r="BZ17">
        <v>1.0000000000000001E-5</v>
      </c>
      <c r="CC17" t="s">
        <v>221</v>
      </c>
    </row>
    <row r="18" spans="1:86" x14ac:dyDescent="0.25">
      <c r="A18" s="68" t="s">
        <v>47</v>
      </c>
      <c r="B18" s="12" t="s">
        <v>27</v>
      </c>
      <c r="C18" s="12" t="s">
        <v>28</v>
      </c>
      <c r="D18" s="12" t="s">
        <v>29</v>
      </c>
      <c r="E18" s="46"/>
      <c r="F18" s="12"/>
      <c r="G18" s="12"/>
      <c r="H18" s="22">
        <v>5.0000000000000001E-3</v>
      </c>
      <c r="I18" s="22">
        <v>6.0000000000000001E-3</v>
      </c>
      <c r="J18" s="22">
        <v>1.0999999999999999E-2</v>
      </c>
      <c r="K18" s="22">
        <v>6.0000000000000001E-3</v>
      </c>
      <c r="L18" s="22">
        <v>6.0000000000000001E-3</v>
      </c>
      <c r="M18" s="22">
        <v>6.0000000000000001E-3</v>
      </c>
      <c r="N18" s="45">
        <v>7.0000000000000001E-3</v>
      </c>
      <c r="O18" s="47"/>
      <c r="P18" s="22"/>
      <c r="Q18" s="22"/>
      <c r="R18" s="22">
        <v>1.0999999999999999E-2</v>
      </c>
      <c r="S18" s="22">
        <v>8.9999999999999993E-3</v>
      </c>
      <c r="T18" s="22">
        <v>0.01</v>
      </c>
      <c r="U18" s="22">
        <v>8.9999999999999993E-3</v>
      </c>
      <c r="V18" s="22">
        <v>1.0999999999999999E-2</v>
      </c>
      <c r="W18" s="22">
        <v>8.0000000000000002E-3</v>
      </c>
      <c r="X18" s="45">
        <v>8.0000000000000002E-3</v>
      </c>
      <c r="Y18" s="47"/>
      <c r="Z18" s="22"/>
      <c r="AA18" s="22"/>
      <c r="AB18" s="22">
        <v>1.2999999999999999E-2</v>
      </c>
      <c r="AC18" s="22">
        <v>1.0999999999999999E-2</v>
      </c>
      <c r="AD18" s="22">
        <v>7.0000000000000001E-3</v>
      </c>
      <c r="AE18" s="22">
        <v>0.01</v>
      </c>
      <c r="AF18" s="22">
        <v>8.0000000000000002E-3</v>
      </c>
      <c r="AG18" s="22">
        <v>8.9999999999999993E-3</v>
      </c>
      <c r="AH18" s="45">
        <v>1.0999999999999999E-2</v>
      </c>
      <c r="AI18">
        <f t="shared" si="0"/>
        <v>5.0000000000000001E-3</v>
      </c>
      <c r="AJ18" s="88">
        <f>AVERAGE(E18:AH18)</f>
        <v>8.6666666666666697E-3</v>
      </c>
      <c r="AK18">
        <f>MAX(E18:AH18)</f>
        <v>1.2999999999999999E-2</v>
      </c>
      <c r="AO18" s="68" t="s">
        <v>47</v>
      </c>
      <c r="AS18">
        <f t="shared" si="1"/>
        <v>5.0000000000000001E-3</v>
      </c>
      <c r="AT18">
        <f t="shared" si="1"/>
        <v>6.0000000000000001E-3</v>
      </c>
      <c r="AU18">
        <f t="shared" si="1"/>
        <v>1.0999999999999999E-2</v>
      </c>
      <c r="AV18">
        <f t="shared" si="1"/>
        <v>6.0000000000000001E-3</v>
      </c>
      <c r="AW18">
        <f t="shared" si="1"/>
        <v>6.0000000000000001E-3</v>
      </c>
      <c r="AX18">
        <f t="shared" si="1"/>
        <v>6.0000000000000001E-3</v>
      </c>
      <c r="AY18">
        <f t="shared" si="1"/>
        <v>7.0000000000000001E-3</v>
      </c>
      <c r="BC18">
        <f t="shared" si="1"/>
        <v>1.0999999999999999E-2</v>
      </c>
      <c r="BD18">
        <f t="shared" si="1"/>
        <v>8.9999999999999993E-3</v>
      </c>
      <c r="BE18">
        <f t="shared" si="1"/>
        <v>0.01</v>
      </c>
      <c r="BF18">
        <f t="shared" si="1"/>
        <v>8.9999999999999993E-3</v>
      </c>
      <c r="BG18">
        <f t="shared" si="1"/>
        <v>1.0999999999999999E-2</v>
      </c>
      <c r="BH18">
        <f t="shared" si="1"/>
        <v>8.0000000000000002E-3</v>
      </c>
      <c r="BI18">
        <f t="shared" si="1"/>
        <v>8.0000000000000002E-3</v>
      </c>
      <c r="BM18">
        <f t="shared" si="1"/>
        <v>1.2999999999999999E-2</v>
      </c>
      <c r="BN18">
        <f t="shared" si="1"/>
        <v>1.0999999999999999E-2</v>
      </c>
      <c r="BO18">
        <f t="shared" si="1"/>
        <v>7.0000000000000001E-3</v>
      </c>
      <c r="BP18">
        <f t="shared" si="1"/>
        <v>0.01</v>
      </c>
      <c r="BQ18">
        <f t="shared" si="1"/>
        <v>8.0000000000000002E-3</v>
      </c>
      <c r="BR18">
        <f t="shared" si="1"/>
        <v>8.9999999999999993E-3</v>
      </c>
      <c r="BS18">
        <f t="shared" si="1"/>
        <v>1.0999999999999999E-2</v>
      </c>
      <c r="BT18" s="78">
        <f t="shared" si="2"/>
        <v>5.0000000000000001E-3</v>
      </c>
      <c r="BU18" s="88">
        <f t="shared" si="3"/>
        <v>8.6666666666666697E-3</v>
      </c>
      <c r="BV18" s="78">
        <f t="shared" si="4"/>
        <v>1.2999999999999999E-2</v>
      </c>
      <c r="BW18">
        <f t="shared" si="5"/>
        <v>2.2211108331943574E-3</v>
      </c>
      <c r="BY18">
        <f t="shared" si="6"/>
        <v>1.5329999166249742E-2</v>
      </c>
    </row>
    <row r="19" spans="1:86" x14ac:dyDescent="0.25">
      <c r="A19" s="13" t="s">
        <v>65</v>
      </c>
      <c r="B19" s="12" t="s">
        <v>66</v>
      </c>
      <c r="C19" s="12" t="s">
        <v>28</v>
      </c>
      <c r="D19" s="22" t="s">
        <v>67</v>
      </c>
      <c r="E19" s="47">
        <v>75</v>
      </c>
      <c r="F19" s="22">
        <v>61</v>
      </c>
      <c r="G19" s="22">
        <v>75.599999999999994</v>
      </c>
      <c r="H19" s="22">
        <v>71</v>
      </c>
      <c r="I19" s="22">
        <v>79.400000000000006</v>
      </c>
      <c r="J19" s="22">
        <v>69.099999999999994</v>
      </c>
      <c r="K19" s="22">
        <v>61</v>
      </c>
      <c r="L19" s="22">
        <v>57.5</v>
      </c>
      <c r="M19" s="22">
        <v>54.8</v>
      </c>
      <c r="N19" s="45">
        <v>50.6</v>
      </c>
      <c r="O19" s="47">
        <v>65</v>
      </c>
      <c r="P19" s="22">
        <v>22</v>
      </c>
      <c r="Q19" s="22">
        <v>18.399999999999999</v>
      </c>
      <c r="R19" s="22" t="s">
        <v>67</v>
      </c>
      <c r="S19" s="22">
        <v>7.5</v>
      </c>
      <c r="T19" s="22">
        <v>9.6999999999999993</v>
      </c>
      <c r="U19" s="22">
        <v>10.199999999999999</v>
      </c>
      <c r="V19" s="22">
        <v>35.5</v>
      </c>
      <c r="W19" s="22">
        <v>13.1</v>
      </c>
      <c r="X19" s="45">
        <v>10.4</v>
      </c>
      <c r="Y19" s="52">
        <v>160</v>
      </c>
      <c r="Z19" s="30">
        <v>160</v>
      </c>
      <c r="AA19" s="30">
        <v>97.3</v>
      </c>
      <c r="AB19" s="30">
        <v>88</v>
      </c>
      <c r="AC19" s="22">
        <v>73.099999999999994</v>
      </c>
      <c r="AD19" s="22">
        <v>75</v>
      </c>
      <c r="AE19" s="22">
        <v>71.900000000000006</v>
      </c>
      <c r="AF19" s="22">
        <v>75</v>
      </c>
      <c r="AG19" s="22">
        <v>72.900000000000006</v>
      </c>
      <c r="AH19" s="45">
        <v>73.099999999999994</v>
      </c>
      <c r="AI19">
        <f t="shared" si="0"/>
        <v>7.5</v>
      </c>
      <c r="AJ19">
        <f>AVERAGE(E19:AH19)</f>
        <v>61.831034482758625</v>
      </c>
      <c r="AK19">
        <f>MAX(E19:AH19)</f>
        <v>160</v>
      </c>
      <c r="AO19" s="13" t="s">
        <v>65</v>
      </c>
      <c r="AP19">
        <f t="shared" ref="AP19:BS19" si="8">IF(LEFT(E19, 1) = "&lt;", VALUE(MID(E19, 2, LEN(E19)-1)) / 2, E19)</f>
        <v>75</v>
      </c>
      <c r="AQ19">
        <f t="shared" si="8"/>
        <v>61</v>
      </c>
      <c r="AR19">
        <f t="shared" si="8"/>
        <v>75.599999999999994</v>
      </c>
      <c r="AS19">
        <f t="shared" si="8"/>
        <v>71</v>
      </c>
      <c r="AT19">
        <f t="shared" si="8"/>
        <v>79.400000000000006</v>
      </c>
      <c r="AU19">
        <f t="shared" si="8"/>
        <v>69.099999999999994</v>
      </c>
      <c r="AV19">
        <f t="shared" si="8"/>
        <v>61</v>
      </c>
      <c r="AW19">
        <f t="shared" si="8"/>
        <v>57.5</v>
      </c>
      <c r="AX19">
        <f t="shared" si="8"/>
        <v>54.8</v>
      </c>
      <c r="AY19">
        <f t="shared" si="8"/>
        <v>50.6</v>
      </c>
      <c r="AZ19">
        <f t="shared" si="8"/>
        <v>65</v>
      </c>
      <c r="BA19">
        <f t="shared" si="8"/>
        <v>22</v>
      </c>
      <c r="BB19">
        <f t="shared" si="8"/>
        <v>18.399999999999999</v>
      </c>
      <c r="BC19">
        <f t="shared" si="8"/>
        <v>0.25</v>
      </c>
      <c r="BD19">
        <f t="shared" si="8"/>
        <v>7.5</v>
      </c>
      <c r="BE19">
        <f t="shared" si="8"/>
        <v>9.6999999999999993</v>
      </c>
      <c r="BF19">
        <f t="shared" si="8"/>
        <v>10.199999999999999</v>
      </c>
      <c r="BG19">
        <f t="shared" si="8"/>
        <v>35.5</v>
      </c>
      <c r="BH19">
        <f t="shared" si="8"/>
        <v>13.1</v>
      </c>
      <c r="BI19">
        <f t="shared" si="8"/>
        <v>10.4</v>
      </c>
      <c r="BJ19">
        <f t="shared" si="8"/>
        <v>160</v>
      </c>
      <c r="BK19">
        <f t="shared" si="8"/>
        <v>160</v>
      </c>
      <c r="BL19">
        <f t="shared" si="8"/>
        <v>97.3</v>
      </c>
      <c r="BM19">
        <f t="shared" si="8"/>
        <v>88</v>
      </c>
      <c r="BN19">
        <f t="shared" si="8"/>
        <v>73.099999999999994</v>
      </c>
      <c r="BO19">
        <f t="shared" si="8"/>
        <v>75</v>
      </c>
      <c r="BP19">
        <f t="shared" si="8"/>
        <v>71.900000000000006</v>
      </c>
      <c r="BQ19">
        <f t="shared" si="8"/>
        <v>75</v>
      </c>
      <c r="BR19">
        <f t="shared" si="8"/>
        <v>72.900000000000006</v>
      </c>
      <c r="BS19">
        <f t="shared" si="8"/>
        <v>73.099999999999994</v>
      </c>
      <c r="BT19" s="78">
        <f t="shared" si="2"/>
        <v>0.25</v>
      </c>
      <c r="BU19" s="88">
        <f t="shared" si="3"/>
        <v>59.778333333333336</v>
      </c>
      <c r="BV19" s="78">
        <f t="shared" si="4"/>
        <v>160</v>
      </c>
      <c r="BW19">
        <f t="shared" si="5"/>
        <v>39.0593087570007</v>
      </c>
      <c r="BY19">
        <f t="shared" si="6"/>
        <v>176.95625960433543</v>
      </c>
    </row>
    <row r="20" spans="1:86" s="75" customFormat="1" x14ac:dyDescent="0.25">
      <c r="A20" s="69" t="s">
        <v>50</v>
      </c>
      <c r="B20" s="70" t="s">
        <v>27</v>
      </c>
      <c r="C20" s="70" t="s">
        <v>28</v>
      </c>
      <c r="D20" s="70" t="s">
        <v>33</v>
      </c>
      <c r="E20" s="71"/>
      <c r="F20" s="70"/>
      <c r="G20" s="70"/>
      <c r="H20" s="72">
        <v>7.0000000000000001E-3</v>
      </c>
      <c r="I20" s="72">
        <v>0.01</v>
      </c>
      <c r="J20" s="72">
        <v>4.2000000000000003E-2</v>
      </c>
      <c r="K20" s="72">
        <v>0.01</v>
      </c>
      <c r="L20" s="72">
        <v>1.0999999999999999E-2</v>
      </c>
      <c r="M20" s="72">
        <v>8.9999999999999993E-3</v>
      </c>
      <c r="N20" s="73">
        <v>1.0999999999999999E-2</v>
      </c>
      <c r="O20" s="74"/>
      <c r="P20" s="72"/>
      <c r="Q20" s="72"/>
      <c r="R20" s="72">
        <v>2.8000000000000001E-2</v>
      </c>
      <c r="S20" s="72">
        <v>1.7000000000000001E-2</v>
      </c>
      <c r="T20" s="72">
        <v>1.9E-2</v>
      </c>
      <c r="U20" s="72">
        <v>1.6E-2</v>
      </c>
      <c r="V20" s="72">
        <v>2.1000000000000001E-2</v>
      </c>
      <c r="W20" s="72">
        <v>1.4999999999999999E-2</v>
      </c>
      <c r="X20" s="73">
        <v>1.4999999999999999E-2</v>
      </c>
      <c r="Y20" s="74"/>
      <c r="Z20" s="72"/>
      <c r="AA20" s="72"/>
      <c r="AB20" s="72">
        <v>2.1999999999999999E-2</v>
      </c>
      <c r="AC20" s="72">
        <v>3.6999999999999998E-2</v>
      </c>
      <c r="AD20" s="72">
        <v>1.2999999999999999E-2</v>
      </c>
      <c r="AE20" s="72">
        <v>4.2000000000000003E-2</v>
      </c>
      <c r="AF20" s="72">
        <v>4.2999999999999997E-2</v>
      </c>
      <c r="AG20" s="72">
        <v>5.6000000000000001E-2</v>
      </c>
      <c r="AH20" s="73">
        <v>5.7000000000000002E-2</v>
      </c>
      <c r="AI20" s="75">
        <f t="shared" si="0"/>
        <v>7.0000000000000001E-3</v>
      </c>
      <c r="AJ20" s="75">
        <f>AVERAGE(E20:AH20)</f>
        <v>2.3857142857142858E-2</v>
      </c>
      <c r="AK20" s="75">
        <f>MAX(E20:AH20)</f>
        <v>5.7000000000000002E-2</v>
      </c>
      <c r="AO20" s="69" t="s">
        <v>50</v>
      </c>
      <c r="AP20"/>
      <c r="AQ20"/>
      <c r="AR20"/>
      <c r="AS20">
        <f t="shared" si="1"/>
        <v>7.0000000000000001E-3</v>
      </c>
      <c r="AT20">
        <f t="shared" si="1"/>
        <v>0.01</v>
      </c>
      <c r="AU20">
        <f t="shared" si="1"/>
        <v>4.2000000000000003E-2</v>
      </c>
      <c r="AV20">
        <f t="shared" si="1"/>
        <v>0.01</v>
      </c>
      <c r="AW20">
        <f t="shared" si="1"/>
        <v>1.0999999999999999E-2</v>
      </c>
      <c r="AX20">
        <f t="shared" si="1"/>
        <v>8.9999999999999993E-3</v>
      </c>
      <c r="AY20">
        <f t="shared" si="1"/>
        <v>1.0999999999999999E-2</v>
      </c>
      <c r="AZ20"/>
      <c r="BA20"/>
      <c r="BB20"/>
      <c r="BC20">
        <f t="shared" si="1"/>
        <v>2.8000000000000001E-2</v>
      </c>
      <c r="BD20">
        <f t="shared" si="1"/>
        <v>1.7000000000000001E-2</v>
      </c>
      <c r="BE20">
        <f t="shared" si="1"/>
        <v>1.9E-2</v>
      </c>
      <c r="BF20">
        <f t="shared" si="1"/>
        <v>1.6E-2</v>
      </c>
      <c r="BG20">
        <f t="shared" si="1"/>
        <v>2.1000000000000001E-2</v>
      </c>
      <c r="BH20">
        <f t="shared" si="1"/>
        <v>1.4999999999999999E-2</v>
      </c>
      <c r="BI20">
        <f t="shared" si="1"/>
        <v>1.4999999999999999E-2</v>
      </c>
      <c r="BJ20"/>
      <c r="BK20"/>
      <c r="BL20"/>
      <c r="BM20">
        <f t="shared" si="1"/>
        <v>2.1999999999999999E-2</v>
      </c>
      <c r="BN20">
        <f t="shared" si="1"/>
        <v>3.6999999999999998E-2</v>
      </c>
      <c r="BO20">
        <f t="shared" si="1"/>
        <v>1.2999999999999999E-2</v>
      </c>
      <c r="BP20">
        <f t="shared" si="1"/>
        <v>4.2000000000000003E-2</v>
      </c>
      <c r="BQ20">
        <f t="shared" si="1"/>
        <v>4.2999999999999997E-2</v>
      </c>
      <c r="BR20">
        <f t="shared" si="1"/>
        <v>5.6000000000000001E-2</v>
      </c>
      <c r="BS20">
        <f t="shared" si="1"/>
        <v>5.7000000000000002E-2</v>
      </c>
      <c r="BT20" s="78">
        <f t="shared" si="2"/>
        <v>7.0000000000000001E-3</v>
      </c>
      <c r="BU20" s="88">
        <f t="shared" si="3"/>
        <v>2.3857142857142858E-2</v>
      </c>
      <c r="BV20" s="78">
        <f t="shared" si="4"/>
        <v>5.7000000000000002E-2</v>
      </c>
      <c r="BW20">
        <f t="shared" si="5"/>
        <v>1.578697473959376E-2</v>
      </c>
      <c r="BY20">
        <f t="shared" si="6"/>
        <v>7.1218067075924138E-2</v>
      </c>
      <c r="CE20"/>
    </row>
    <row r="21" spans="1:86" x14ac:dyDescent="0.25">
      <c r="A21" s="13" t="s">
        <v>152</v>
      </c>
      <c r="C21" s="12" t="s">
        <v>28</v>
      </c>
      <c r="D21" s="12" t="s">
        <v>85</v>
      </c>
      <c r="J21" s="12" t="s">
        <v>85</v>
      </c>
      <c r="T21" s="12" t="s">
        <v>85</v>
      </c>
      <c r="AD21" s="12" t="s">
        <v>85</v>
      </c>
      <c r="AI21">
        <f t="shared" si="0"/>
        <v>0</v>
      </c>
      <c r="AO21" s="13" t="s">
        <v>152</v>
      </c>
      <c r="BT21" s="29"/>
      <c r="BU21" s="29"/>
      <c r="BV21" s="29"/>
      <c r="BW21" s="29"/>
      <c r="CA21">
        <v>3.8500000000000001E-3</v>
      </c>
      <c r="CC21" t="s">
        <v>220</v>
      </c>
      <c r="CH21">
        <f>0.0077/2</f>
        <v>3.8500000000000001E-3</v>
      </c>
    </row>
  </sheetData>
  <mergeCells count="8">
    <mergeCell ref="C7:D7"/>
    <mergeCell ref="C8:D8"/>
    <mergeCell ref="A1:D1"/>
    <mergeCell ref="C2:D2"/>
    <mergeCell ref="C3:D3"/>
    <mergeCell ref="C4:D4"/>
    <mergeCell ref="C5:D5"/>
    <mergeCell ref="C6:D6"/>
  </mergeCells>
  <conditionalFormatting sqref="F11:H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2025-08-26T23:00:00+00:00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EPR-DP3024LU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 xsi:nil="true"/>
    <EventLink xmlns="5ffd8e36-f429-4edc-ab50-c5be84842779" xsi:nil="true"/>
    <Customer_x002f_OperatorName xmlns="eebef177-55b5-4448-a5fb-28ea454417ee">COLLARD ENVIRONMENTAL LIMITED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2025-08-26T23:00:00+00:00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Only</TermName>
          <TermId xmlns="http://schemas.microsoft.com/office/infopath/2007/PartnerControls">8ea715af-5874-4d14-8309-f46c5fa3b3b6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lcf76f155ced4ddcb4097134ff3c332f xmlns="47765e72-4413-4cff-aa40-50e617b95c52">
      <Terms xmlns="http://schemas.microsoft.com/office/infopath/2007/PartnerControls"/>
    </lcf76f155ced4ddcb4097134ff3c332f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EPR/DP3024LU/A001</EPRNumber>
    <FacilityAddressPostcode xmlns="eebef177-55b5-4448-a5fb-28ea454417ee">RG27 0QA </FacilityAddressPostcode>
    <ed3cfd1978f244c4af5dc9d642a18018 xmlns="dbe221e7-66db-4bdb-a92c-aa517c005f15">
      <Terms xmlns="http://schemas.microsoft.com/office/infopath/2007/PartnerControls"/>
    </ed3cfd1978f244c4af5dc9d642a18018>
    <TaxCatchAll xmlns="662745e8-e224-48e8-a2e3-254862b8c2f5">
      <Value>14</Value>
      <Value>11</Value>
      <Value>32</Value>
      <Value>40</Value>
      <Value>42</Value>
    </TaxCatchAll>
    <ExternalAuthor xmlns="eebef177-55b5-4448-a5fb-28ea454417ee">Andrew Bowker</ExternalAuthor>
    <SiteName xmlns="eebef177-55b5-4448-a5fb-28ea454417ee">Busta Triangle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FacilityAddress xmlns="eebef177-55b5-4448-a5fb-28ea454417ee">Coopers Hill, Eversley Common, Eversley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AA1E3962CF72F4698A24DEEB897244E" ma:contentTypeVersion="41" ma:contentTypeDescription="Create a new document." ma:contentTypeScope="" ma:versionID="ec629862f564551f0c3e454d641f8ffd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47765e72-4413-4cff-aa40-50e617b95c52" targetNamespace="http://schemas.microsoft.com/office/2006/metadata/properties" ma:root="true" ma:fieldsID="cc58a1b200138ec8af53e26ea27cacd7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47765e72-4413-4cff-aa40-50e617b95c52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DateTaken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dexed="tru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65e72-4413-4cff-aa40-50e617b95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5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15165E-AD84-4116-B131-C4C90F23D61F}">
  <ds:schemaRefs>
    <ds:schemaRef ds:uri="http://purl.org/dc/terms/"/>
    <ds:schemaRef ds:uri="http://purl.org/dc/dcmitype/"/>
    <ds:schemaRef ds:uri="dbe221e7-66db-4bdb-a92c-aa517c005f15"/>
    <ds:schemaRef ds:uri="http://www.w3.org/XML/1998/namespace"/>
    <ds:schemaRef ds:uri="http://schemas.microsoft.com/office/2006/documentManagement/types"/>
    <ds:schemaRef ds:uri="http://purl.org/dc/elements/1.1/"/>
    <ds:schemaRef ds:uri="662745e8-e224-48e8-a2e3-254862b8c2f5"/>
    <ds:schemaRef ds:uri="http://schemas.microsoft.com/office/infopath/2007/PartnerControls"/>
    <ds:schemaRef ds:uri="http://schemas.openxmlformats.org/package/2006/metadata/core-properties"/>
    <ds:schemaRef ds:uri="eebef177-55b5-4448-a5fb-28ea454417ee"/>
    <ds:schemaRef ds:uri="47765e72-4413-4cff-aa40-50e617b95c52"/>
    <ds:schemaRef ds:uri="5ffd8e36-f429-4edc-ab50-c5be8484277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A9E8F72-A8A2-42DC-99D7-495552C180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D9A56A-2E3E-42B8-BA68-A76FD59F6F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e221e7-66db-4bdb-a92c-aa517c005f15"/>
    <ds:schemaRef ds:uri="662745e8-e224-48e8-a2e3-254862b8c2f5"/>
    <ds:schemaRef ds:uri="eebef177-55b5-4448-a5fb-28ea454417ee"/>
    <ds:schemaRef ds:uri="5ffd8e36-f429-4edc-ab50-c5be84842779"/>
    <ds:schemaRef ds:uri="47765e72-4413-4cff-aa40-50e617b95c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Locations</vt:lpstr>
      <vt:lpstr>GW only</vt:lpstr>
      <vt:lpstr>SW Only</vt:lpstr>
      <vt:lpstr>Summary table for report GW</vt:lpstr>
      <vt:lpstr>Summary table for report SW</vt:lpstr>
      <vt:lpstr>Basline GW for backgnd concs</vt:lpstr>
      <vt:lpstr>EALs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rogerg</dc:creator>
  <cp:lastModifiedBy>Annette Morton</cp:lastModifiedBy>
  <cp:lastPrinted>2024-11-22T13:41:22Z</cp:lastPrinted>
  <dcterms:created xsi:type="dcterms:W3CDTF">2010-12-17T16:18:37Z</dcterms:created>
  <dcterms:modified xsi:type="dcterms:W3CDTF">2026-02-24T14:15:36Z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0x0101000E9AD557692E154F9D2697C8C6432F76006AA1E3962CF72F4698A24DEEB897244E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32;#Bespoke|743fbb82-64b4-442a-8bac-afa632175399</vt:lpwstr>
  </property>
  <property fmtid="{D5CDD505-2E9C-101B-9397-08002B2CF9AE}" pid="6" name="DisclosureStatus">
    <vt:lpwstr>42;#Internal Only|8ea715af-5874-4d14-8309-f46c5fa3b3b6</vt:lpwstr>
  </property>
  <property fmtid="{D5CDD505-2E9C-101B-9397-08002B2CF9AE}" pid="7" name="EventType1">
    <vt:lpwstr/>
  </property>
  <property fmtid="{D5CDD505-2E9C-101B-9397-08002B2CF9AE}" pid="8" name="ActivityGrouping">
    <vt:lpwstr>14;#Application ＆ Associated Docs|5eadfd3c-6deb-44e1-b7e1-16accd427bec</vt:lpwstr>
  </property>
  <property fmtid="{D5CDD505-2E9C-101B-9397-08002B2CF9AE}" pid="9" name="RegulatedActivityClass">
    <vt:lpwstr>40;#Waste Operations|dc63c9b7-da6e-463c-b2cf-265b08d49156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11;#EPR|0e5af97d-1a8c-4d8f-a20b-528a11cab1f6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