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13"/>
  <workbookPr/>
  <mc:AlternateContent xmlns:mc="http://schemas.openxmlformats.org/markup-compatibility/2006">
    <mc:Choice Requires="x15">
      <x15ac:absPath xmlns:x15ac="http://schemas.microsoft.com/office/spreadsheetml/2010/11/ac" url="https://stantec-my.sharepoint.com/personal/philip_warburton_stantec_com/Documents/UU/SE094 - EDRA Stantec Spill Study/Quality/Output Data/SE094-OUT-010/Appendices/"/>
    </mc:Choice>
  </mc:AlternateContent>
  <xr:revisionPtr revIDLastSave="0" documentId="8_{3648F2DA-0FD8-4687-8985-BF5D808011F5}" xr6:coauthVersionLast="47" xr6:coauthVersionMax="47" xr10:uidLastSave="{00000000-0000-0000-0000-000000000000}"/>
  <bookViews>
    <workbookView xWindow="-120" yWindow="-120" windowWidth="29040" windowHeight="17640" firstSheet="2" activeTab="2" xr2:uid="{00000000-000D-0000-FFFF-FFFF00000000}"/>
  </bookViews>
  <sheets>
    <sheet name="Containment Areas" sheetId="4" r:id="rId1"/>
    <sheet name="Kerbing Detail" sheetId="5" r:id="rId2"/>
    <sheet name="Containment Wall" sheetId="6" r:id="rId3"/>
    <sheet name="SACRIFICIAL AREA DRAINAGE" sheetId="8" r:id="rId4"/>
  </sheets>
  <definedNames>
    <definedName name="_Toc103864149" localSheetId="0">'Containment Areas'!$A$63</definedName>
    <definedName name="_Toc103864151" localSheetId="0">'Containment Areas'!$A$85</definedName>
    <definedName name="_Toc103864155" localSheetId="0">'Containment Areas'!$A$120</definedName>
    <definedName name="_Toc103864156" localSheetId="0">'Containment Areas'!$A$2</definedName>
  </definedNames>
  <calcPr calcId="191028"/>
  <customWorkbookViews>
    <customWorkbookView name="mark" guid="{A2ED9BD5-5FAB-4AFC-85B6-6FCFD3D13EF8}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" i="8" l="1"/>
  <c r="R50" i="8"/>
  <c r="Q50" i="8"/>
  <c r="Z53" i="8"/>
  <c r="R53" i="8"/>
  <c r="AB44" i="8"/>
  <c r="AA44" i="8"/>
  <c r="W44" i="8"/>
  <c r="U44" i="8"/>
  <c r="X49" i="8"/>
  <c r="V49" i="8"/>
  <c r="W49" i="8" s="1"/>
  <c r="AA49" i="8" s="1"/>
  <c r="AB49" i="8" s="1"/>
  <c r="U49" i="8"/>
  <c r="Q49" i="8"/>
  <c r="X48" i="8"/>
  <c r="V48" i="8"/>
  <c r="W48" i="8" s="1"/>
  <c r="AA48" i="8" s="1"/>
  <c r="AB48" i="8" s="1"/>
  <c r="U48" i="8"/>
  <c r="Q48" i="8"/>
  <c r="X47" i="8"/>
  <c r="V47" i="8"/>
  <c r="W47" i="8" s="1"/>
  <c r="AA47" i="8" s="1"/>
  <c r="AB47" i="8" s="1"/>
  <c r="U47" i="8"/>
  <c r="Q47" i="8"/>
  <c r="X46" i="8"/>
  <c r="V46" i="8"/>
  <c r="W46" i="8" s="1"/>
  <c r="AA46" i="8" s="1"/>
  <c r="AB46" i="8" s="1"/>
  <c r="U46" i="8"/>
  <c r="Q46" i="8"/>
  <c r="X45" i="8"/>
  <c r="V45" i="8"/>
  <c r="W45" i="8" s="1"/>
  <c r="AA45" i="8" s="1"/>
  <c r="AB45" i="8" s="1"/>
  <c r="U45" i="8"/>
  <c r="Q45" i="8"/>
  <c r="R43" i="8"/>
  <c r="X44" i="8" l="1"/>
  <c r="Q44" i="8"/>
  <c r="Q43" i="8"/>
  <c r="J3" i="6"/>
  <c r="V41" i="4"/>
  <c r="R45" i="4"/>
  <c r="U43" i="8" l="1"/>
  <c r="U42" i="8"/>
  <c r="U41" i="8"/>
  <c r="U40" i="8"/>
  <c r="Q41" i="8" l="1"/>
  <c r="Q42" i="8"/>
  <c r="Q40" i="8"/>
  <c r="Q38" i="8"/>
  <c r="V38" i="8"/>
  <c r="W38" i="8" s="1"/>
  <c r="V40" i="8"/>
  <c r="W40" i="8" s="1"/>
  <c r="V41" i="8"/>
  <c r="W41" i="8" s="1"/>
  <c r="V42" i="8"/>
  <c r="W42" i="8" s="1"/>
  <c r="V43" i="8"/>
  <c r="W43" i="8" s="1"/>
  <c r="M2" i="8" l="1"/>
  <c r="AF42" i="8" s="1"/>
  <c r="AA38" i="8"/>
  <c r="AB38" i="8" s="1"/>
  <c r="X38" i="8"/>
  <c r="X40" i="8"/>
  <c r="AA40" i="8"/>
  <c r="AB40" i="8" s="1"/>
  <c r="AA41" i="8"/>
  <c r="AB41" i="8" s="1"/>
  <c r="X41" i="8"/>
  <c r="AA42" i="8"/>
  <c r="AB42" i="8" s="1"/>
  <c r="X42" i="8"/>
  <c r="AA43" i="8"/>
  <c r="AB43" i="8" s="1"/>
  <c r="X43" i="8"/>
  <c r="AF65" i="8" l="1"/>
  <c r="AF68" i="8" s="1"/>
  <c r="AF43" i="8"/>
  <c r="J60" i="6"/>
  <c r="J55" i="6"/>
  <c r="Q45" i="4"/>
  <c r="S45" i="4" s="1"/>
  <c r="AF45" i="8" l="1"/>
  <c r="AF46" i="8"/>
  <c r="H4" i="5"/>
  <c r="H6" i="5" s="1"/>
  <c r="AF47" i="8" l="1"/>
  <c r="AF53" i="8"/>
  <c r="AF54" i="8" s="1"/>
</calcChain>
</file>

<file path=xl/sharedStrings.xml><?xml version="1.0" encoding="utf-8"?>
<sst xmlns="http://schemas.openxmlformats.org/spreadsheetml/2006/main" count="174" uniqueCount="127">
  <si>
    <t>RECOMMENDATIONS FROM STANTEC REPORT</t>
  </si>
  <si>
    <t>ESTIMATING SCOPE</t>
  </si>
  <si>
    <t>Figure 14 : Proposed Mitigation Measures for Group 1 – Import Break Tank</t>
  </si>
  <si>
    <t>Section 1</t>
  </si>
  <si>
    <t>Section 2</t>
  </si>
  <si>
    <t>Section 3</t>
  </si>
  <si>
    <t>Section 4</t>
  </si>
  <si>
    <t>Section 6</t>
  </si>
  <si>
    <t>Total</t>
  </si>
  <si>
    <t>CONTAINMENT KERB</t>
  </si>
  <si>
    <t>mm</t>
  </si>
  <si>
    <t>m</t>
  </si>
  <si>
    <t>See sheet 'Kerbing Detail'</t>
  </si>
  <si>
    <t>Section 5</t>
  </si>
  <si>
    <t>Section 7</t>
  </si>
  <si>
    <t>CONTAINMENT WALL</t>
  </si>
  <si>
    <t>See sheet ' Containment Wall'</t>
  </si>
  <si>
    <t xml:space="preserve"> Total length on kerbing required (m)</t>
  </si>
  <si>
    <t>Allowance for 0.5m wide strip of bitmac resurfacing  (m2)</t>
  </si>
  <si>
    <t>(Trief Cadet or Titan Compact)</t>
  </si>
  <si>
    <t>CONTAINMENT WALL 1500mm(h) from ground level</t>
  </si>
  <si>
    <t>TRIEF KERB 300mm(h)</t>
  </si>
  <si>
    <t>150mm(h) SPEED BUMP</t>
  </si>
  <si>
    <t>PROPOSED 450mm(w) x 300mm(d) CULVERT, EXCAVATION AND</t>
  </si>
  <si>
    <t>BREAK INTO EXISTING CONCRETE CHAMBER AND REPURPOSE</t>
  </si>
  <si>
    <t>1200mm dia manhole sump, with puddle pump intergral float - static lift circa 5m</t>
  </si>
  <si>
    <t>no.</t>
  </si>
  <si>
    <t xml:space="preserve"> </t>
  </si>
  <si>
    <t>C30 strength RC</t>
  </si>
  <si>
    <t>Additional items to consider:</t>
  </si>
  <si>
    <t>Vegetation removal</t>
  </si>
  <si>
    <t>400m x 2.5M</t>
  </si>
  <si>
    <t>Compensatory planting (shrubbed area including allowance for small trees)</t>
  </si>
  <si>
    <t>1900m2</t>
  </si>
  <si>
    <t>Existing fence removal &amp; replacement</t>
  </si>
  <si>
    <t>369M</t>
  </si>
  <si>
    <r>
      <rPr>
        <b/>
        <sz val="11"/>
        <color theme="1"/>
        <rFont val="Arial"/>
        <family val="2"/>
      </rPr>
      <t>▲</t>
    </r>
    <r>
      <rPr>
        <b/>
        <sz val="11"/>
        <color theme="1"/>
        <rFont val="Calibri"/>
        <family val="2"/>
        <scheme val="minor"/>
      </rPr>
      <t>ESTIMATING SCOPE▲</t>
    </r>
  </si>
  <si>
    <t>▼ Jetting Calc ▼</t>
  </si>
  <si>
    <t>NOT USED</t>
  </si>
  <si>
    <t>Jetting distance</t>
  </si>
  <si>
    <t>Assumed values</t>
  </si>
  <si>
    <t>Secondary Digesters</t>
  </si>
  <si>
    <t>H</t>
  </si>
  <si>
    <t>h</t>
  </si>
  <si>
    <r>
      <t>I</t>
    </r>
    <r>
      <rPr>
        <vertAlign val="subscript"/>
        <sz val="11"/>
        <color theme="1"/>
        <rFont val="Calibri"/>
        <family val="2"/>
        <scheme val="minor"/>
      </rPr>
      <t>max</t>
    </r>
  </si>
  <si>
    <t>Primary Digesters</t>
  </si>
  <si>
    <t>Impermeable membrane area 
Strip existing surfacing (assume gravel), prep surface, lay membrane, reinstate surfacing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</si>
  <si>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</si>
  <si>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Length of French drains</t>
  </si>
  <si>
    <t>No. of existing manhole connections (within permit boundary)</t>
  </si>
  <si>
    <t>No.</t>
  </si>
  <si>
    <t>https://uusp/engdel/Standards/engineering%20standards/Standard%20Details/STND_00%20Miscellaneous/Current%20Versions/STND-00-001_B.pdf</t>
  </si>
  <si>
    <t>ID</t>
  </si>
  <si>
    <t>Area</t>
  </si>
  <si>
    <t>Connecting Manhole</t>
  </si>
  <si>
    <t>CL</t>
  </si>
  <si>
    <t>IL</t>
  </si>
  <si>
    <t>EGL</t>
  </si>
  <si>
    <t>Start IL</t>
  </si>
  <si>
    <t>Gradient</t>
  </si>
  <si>
    <t>DN</t>
  </si>
  <si>
    <t>Length</t>
  </si>
  <si>
    <t>End IL</t>
  </si>
  <si>
    <t>Check</t>
  </si>
  <si>
    <r>
      <t>mm</t>
    </r>
    <r>
      <rPr>
        <vertAlign val="superscript"/>
        <sz val="11"/>
        <color theme="1"/>
        <rFont val="Calibri"/>
        <family val="2"/>
        <scheme val="minor"/>
      </rPr>
      <t>2</t>
    </r>
  </si>
  <si>
    <t>https://www.uksuds.com/tools/members/surface-water-storage-volume-estimation-members</t>
  </si>
  <si>
    <t>A</t>
  </si>
  <si>
    <t>MH46</t>
  </si>
  <si>
    <t>Not available</t>
  </si>
  <si>
    <t>Using this online tool to give inidcation of surface water capacity needed</t>
  </si>
  <si>
    <t>Notes for WwTW</t>
  </si>
  <si>
    <t>Southport</t>
  </si>
  <si>
    <t>B</t>
  </si>
  <si>
    <t>MH52</t>
  </si>
  <si>
    <t>Site latitude</t>
  </si>
  <si>
    <t>Use map zoom and drop pin on location</t>
  </si>
  <si>
    <t>53°40'42'' N</t>
  </si>
  <si>
    <t>C</t>
  </si>
  <si>
    <t>MH34</t>
  </si>
  <si>
    <t>Site longitude   </t>
  </si>
  <si>
    <t>002°57'24'' W</t>
  </si>
  <si>
    <t>D</t>
  </si>
  <si>
    <t>MH41</t>
  </si>
  <si>
    <t>Total site area (m2)  </t>
  </si>
  <si>
    <t>Total additional impermeable area created by option</t>
  </si>
  <si>
    <t>E</t>
  </si>
  <si>
    <t>MH39</t>
  </si>
  <si>
    <t>Total site area (ha)  </t>
  </si>
  <si>
    <t>F</t>
  </si>
  <si>
    <t>TBC</t>
  </si>
  <si>
    <t>Significant public open space (ha)  </t>
  </si>
  <si>
    <t>G</t>
  </si>
  <si>
    <t>Area positively drained (ha)  </t>
  </si>
  <si>
    <t>Impermeable area (ha)  (of spill modelled area)</t>
  </si>
  <si>
    <t>J</t>
  </si>
  <si>
    <t>Drained area that is impermeable (%)  </t>
  </si>
  <si>
    <t>K</t>
  </si>
  <si>
    <t>Impervious area drained via infiltration (ha)   </t>
  </si>
  <si>
    <t>L</t>
  </si>
  <si>
    <t>Return period for infiltration system design (years)  </t>
  </si>
  <si>
    <t>M</t>
  </si>
  <si>
    <t>NA</t>
  </si>
  <si>
    <t>Impervious area drained to rainwater harvesting systems (ha)  </t>
  </si>
  <si>
    <t>Assume zero</t>
  </si>
  <si>
    <t>Return period for rainwater harvesting system design (years)  </t>
  </si>
  <si>
    <t>Default</t>
  </si>
  <si>
    <t>Compliance factor for rainwater harvesting system design (%)  </t>
  </si>
  <si>
    <t>Net site area for storage volume design (ha)  </t>
  </si>
  <si>
    <t>Calculated</t>
  </si>
  <si>
    <t>Net impermeable area for storage volume design (ha)  </t>
  </si>
  <si>
    <t>Note: Manhole locations and cover levels taken from Utility Survey Report 6279_U3_A, 20/08/13</t>
  </si>
  <si>
    <t>Pervious area contribution (%) </t>
  </si>
  <si>
    <t>Rainfall 100yrs 6hrs (mm)</t>
  </si>
  <si>
    <t>Results using the IH24 method</t>
  </si>
  <si>
    <t>Rainfall 100yrs 12hrs (mm)</t>
  </si>
  <si>
    <t>Qbar (l/s) </t>
  </si>
  <si>
    <t>1 in 1 year (l/s) </t>
  </si>
  <si>
    <t>1 in 30 year (l/s) </t>
  </si>
  <si>
    <t>1 in 100 years (l/s) </t>
  </si>
  <si>
    <t>Attenuation storage (m3) </t>
  </si>
  <si>
    <t>Long term storage (m3) </t>
  </si>
  <si>
    <t>Total storage (m3) </t>
  </si>
  <si>
    <t>1 in 30 year area rate (l/s/m2)</t>
  </si>
  <si>
    <t>DN150 Proposal capacity (@1 in 200 ks=1.5mm)</t>
  </si>
  <si>
    <t>l/s</t>
  </si>
  <si>
    <t>AREA PER PIPE( DN150)</t>
  </si>
  <si>
    <t>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</si>
</sst>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"/>
    <numFmt numFmtId="166" formatCode="0.0%"/>
  </numFmts>
  <fonts count="1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0" tint="-0.499984740745262"/>
      <name val="Calibri"/>
      <family val="2"/>
    </font>
    <font>
      <i/>
      <sz val="11"/>
      <color theme="0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63">
    <xf numFmtId="0" fontId="0" fillId="0" borderId="0" xfId="0"/>
    <xf numFmtId="0" fontId="4" fillId="0" borderId="0" xfId="0" applyFont="1"/>
    <xf numFmtId="0" fontId="0" fillId="0" borderId="1" xfId="0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1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0" fillId="0" borderId="9" xfId="0" applyBorder="1"/>
    <xf numFmtId="0" fontId="4" fillId="0" borderId="3" xfId="0" applyFont="1" applyBorder="1"/>
    <xf numFmtId="0" fontId="4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0" xfId="2"/>
    <xf numFmtId="1" fontId="0" fillId="0" borderId="0" xfId="0" applyNumberForma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/>
    </xf>
    <xf numFmtId="0" fontId="0" fillId="0" borderId="0" xfId="0" applyAlignment="1">
      <alignment horizontal="right" indent="2"/>
    </xf>
    <xf numFmtId="0" fontId="4" fillId="0" borderId="0" xfId="0" applyFont="1" applyAlignment="1">
      <alignment horizontal="right"/>
    </xf>
    <xf numFmtId="0" fontId="4" fillId="0" borderId="5" xfId="0" applyFont="1" applyBorder="1"/>
    <xf numFmtId="0" fontId="3" fillId="0" borderId="0" xfId="0" applyFont="1"/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64" fontId="0" fillId="0" borderId="0" xfId="0" applyNumberFormat="1"/>
    <xf numFmtId="0" fontId="5" fillId="0" borderId="0" xfId="2" applyBorder="1"/>
    <xf numFmtId="0" fontId="4" fillId="0" borderId="0" xfId="0" applyFont="1" applyAlignment="1">
      <alignment horizontal="center"/>
    </xf>
    <xf numFmtId="1" fontId="0" fillId="0" borderId="0" xfId="0" applyNumberFormat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0" fontId="10" fillId="0" borderId="0" xfId="0" applyFont="1" applyAlignment="1">
      <alignment horizontal="left" vertical="top" wrapText="1"/>
    </xf>
    <xf numFmtId="0" fontId="3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left" vertical="top" wrapText="1"/>
    </xf>
    <xf numFmtId="0" fontId="11" fillId="0" borderId="0" xfId="0" applyFont="1" applyAlignment="1">
      <alignment vertical="top"/>
    </xf>
    <xf numFmtId="9" fontId="11" fillId="0" borderId="0" xfId="3" applyFont="1" applyAlignment="1">
      <alignment horizontal="center" vertical="top"/>
    </xf>
    <xf numFmtId="9" fontId="0" fillId="0" borderId="0" xfId="3" applyFont="1" applyAlignment="1">
      <alignment horizontal="center" vertical="top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6" fontId="0" fillId="0" borderId="0" xfId="3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5" fillId="0" borderId="0" xfId="2" applyAlignment="1">
      <alignment vertical="top"/>
    </xf>
    <xf numFmtId="166" fontId="0" fillId="0" borderId="0" xfId="3" applyNumberFormat="1" applyFont="1" applyAlignment="1">
      <alignment horizontal="center" vertical="top"/>
    </xf>
    <xf numFmtId="0" fontId="0" fillId="0" borderId="0" xfId="0" applyAlignment="1">
      <alignment wrapText="1"/>
    </xf>
    <xf numFmtId="0" fontId="14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top"/>
    </xf>
    <xf numFmtId="0" fontId="0" fillId="2" borderId="0" xfId="0" applyFill="1" applyAlignment="1">
      <alignment horizontal="right"/>
    </xf>
    <xf numFmtId="0" fontId="0" fillId="2" borderId="0" xfId="0" applyFill="1"/>
    <xf numFmtId="1" fontId="0" fillId="2" borderId="0" xfId="0" applyNumberFormat="1" applyFill="1"/>
    <xf numFmtId="0" fontId="0" fillId="2" borderId="0" xfId="0" applyFill="1" applyAlignment="1">
      <alignment horizontal="center" vertical="top"/>
    </xf>
    <xf numFmtId="0" fontId="0" fillId="0" borderId="0" xfId="0" applyAlignment="1">
      <alignment horizontal="center"/>
    </xf>
  </cellXfs>
  <cellStyles count="4">
    <cellStyle name="Hyperlink" xfId="2" builtinId="8"/>
    <cellStyle name="Normal" xfId="0" builtinId="0"/>
    <cellStyle name="Normal 2" xfId="1" xr:uid="{00000000-0005-0000-0000-000002000000}"/>
    <cellStyle name="Per cent" xfId="3" builtinId="5"/>
  </cellStyles>
  <dxfs count="0"/>
  <tableStyles count="0" defaultTableStyle="TableStyleMedium2" defaultPivotStyle="PivotStyleLight16"/>
  <colors>
    <mruColors>
      <color rgb="FF00FF00"/>
      <color rgb="FF0000FF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410955</xdr:colOff>
      <xdr:row>1</xdr:row>
      <xdr:rowOff>57979</xdr:rowOff>
    </xdr:from>
    <xdr:to>
      <xdr:col>29</xdr:col>
      <xdr:colOff>159234</xdr:colOff>
      <xdr:row>37</xdr:row>
      <xdr:rowOff>182218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32C38A-1D2A-45CA-A066-539F65FD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3672" y="240196"/>
          <a:ext cx="11584127" cy="668406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39</xdr:row>
      <xdr:rowOff>1</xdr:rowOff>
    </xdr:from>
    <xdr:to>
      <xdr:col>14</xdr:col>
      <xdr:colOff>0</xdr:colOff>
      <xdr:row>40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V="1">
          <a:off x="7979833" y="7239001"/>
          <a:ext cx="613834" cy="190499"/>
        </a:xfrm>
        <a:prstGeom prst="line">
          <a:avLst/>
        </a:prstGeom>
        <a:ln w="28575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43</xdr:row>
      <xdr:rowOff>0</xdr:rowOff>
    </xdr:from>
    <xdr:to>
      <xdr:col>14</xdr:col>
      <xdr:colOff>0</xdr:colOff>
      <xdr:row>43</xdr:row>
      <xdr:rowOff>190499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7979833" y="7641167"/>
          <a:ext cx="613834" cy="190499"/>
        </a:xfrm>
        <a:prstGeom prst="line">
          <a:avLst/>
        </a:prstGeom>
        <a:ln w="28575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551125</xdr:colOff>
      <xdr:row>13</xdr:row>
      <xdr:rowOff>100278</xdr:rowOff>
    </xdr:from>
    <xdr:to>
      <xdr:col>14</xdr:col>
      <xdr:colOff>1164695</xdr:colOff>
      <xdr:row>15</xdr:row>
      <xdr:rowOff>100278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8480688" y="2421997"/>
          <a:ext cx="1220788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1</a:t>
          </a:r>
        </a:p>
      </xdr:txBody>
    </xdr:sp>
    <xdr:clientData/>
  </xdr:twoCellAnchor>
  <xdr:twoCellAnchor>
    <xdr:from>
      <xdr:col>15</xdr:col>
      <xdr:colOff>578908</xdr:colOff>
      <xdr:row>32</xdr:row>
      <xdr:rowOff>87048</xdr:rowOff>
    </xdr:from>
    <xdr:to>
      <xdr:col>17</xdr:col>
      <xdr:colOff>586051</xdr:colOff>
      <xdr:row>34</xdr:row>
      <xdr:rowOff>87047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1687439" y="5802048"/>
          <a:ext cx="1221581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5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562202</xdr:colOff>
      <xdr:row>24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10DD8C-E6DB-4128-B15C-2E18B71BA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6631215" cy="4095750"/>
        </a:xfrm>
        <a:prstGeom prst="rect">
          <a:avLst/>
        </a:prstGeom>
      </xdr:spPr>
    </xdr:pic>
    <xdr:clientData/>
  </xdr:twoCellAnchor>
  <xdr:twoCellAnchor>
    <xdr:from>
      <xdr:col>22</xdr:col>
      <xdr:colOff>254264</xdr:colOff>
      <xdr:row>1</xdr:row>
      <xdr:rowOff>184415</xdr:rowOff>
    </xdr:from>
    <xdr:to>
      <xdr:col>24</xdr:col>
      <xdr:colOff>254264</xdr:colOff>
      <xdr:row>3</xdr:row>
      <xdr:rowOff>184415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1D76FFC-D6CD-4878-8B86-29479D4F1ABE}"/>
            </a:ext>
          </a:extLst>
        </xdr:cNvPr>
        <xdr:cNvSpPr txBox="1"/>
      </xdr:nvSpPr>
      <xdr:spPr>
        <a:xfrm>
          <a:off x="15494264" y="374915"/>
          <a:ext cx="1214438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2</a:t>
          </a:r>
        </a:p>
      </xdr:txBody>
    </xdr:sp>
    <xdr:clientData/>
  </xdr:twoCellAnchor>
  <xdr:twoCellAnchor>
    <xdr:from>
      <xdr:col>22</xdr:col>
      <xdr:colOff>552713</xdr:colOff>
      <xdr:row>15</xdr:row>
      <xdr:rowOff>125678</xdr:rowOff>
    </xdr:from>
    <xdr:to>
      <xdr:col>24</xdr:col>
      <xdr:colOff>552713</xdr:colOff>
      <xdr:row>17</xdr:row>
      <xdr:rowOff>125677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B22BF2D-D984-416E-AC50-96BD2B1157D4}"/>
            </a:ext>
          </a:extLst>
        </xdr:cNvPr>
        <xdr:cNvSpPr txBox="1"/>
      </xdr:nvSpPr>
      <xdr:spPr>
        <a:xfrm>
          <a:off x="15983213" y="2804584"/>
          <a:ext cx="1214438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3</a:t>
          </a:r>
        </a:p>
      </xdr:txBody>
    </xdr:sp>
    <xdr:clientData/>
  </xdr:twoCellAnchor>
  <xdr:twoCellAnchor>
    <xdr:from>
      <xdr:col>27</xdr:col>
      <xdr:colOff>130971</xdr:colOff>
      <xdr:row>4</xdr:row>
      <xdr:rowOff>166688</xdr:rowOff>
    </xdr:from>
    <xdr:to>
      <xdr:col>29</xdr:col>
      <xdr:colOff>130972</xdr:colOff>
      <xdr:row>6</xdr:row>
      <xdr:rowOff>166688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E0F0BD4-8D73-40E1-B5E2-0CFE2F1930EA}"/>
            </a:ext>
          </a:extLst>
        </xdr:cNvPr>
        <xdr:cNvSpPr txBox="1"/>
      </xdr:nvSpPr>
      <xdr:spPr>
        <a:xfrm>
          <a:off x="18407065" y="928688"/>
          <a:ext cx="1214438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4</a:t>
          </a:r>
        </a:p>
      </xdr:txBody>
    </xdr:sp>
    <xdr:clientData/>
  </xdr:twoCellAnchor>
  <xdr:twoCellAnchor>
    <xdr:from>
      <xdr:col>13</xdr:col>
      <xdr:colOff>551125</xdr:colOff>
      <xdr:row>13</xdr:row>
      <xdr:rowOff>100278</xdr:rowOff>
    </xdr:from>
    <xdr:to>
      <xdr:col>14</xdr:col>
      <xdr:colOff>1164695</xdr:colOff>
      <xdr:row>15</xdr:row>
      <xdr:rowOff>100278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AA95E12-57F0-4D7B-9637-EAB0FA396540}"/>
            </a:ext>
          </a:extLst>
        </xdr:cNvPr>
        <xdr:cNvSpPr txBox="1"/>
      </xdr:nvSpPr>
      <xdr:spPr>
        <a:xfrm>
          <a:off x="8480688" y="2421997"/>
          <a:ext cx="1220788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1</a:t>
          </a:r>
        </a:p>
      </xdr:txBody>
    </xdr:sp>
    <xdr:clientData/>
  </xdr:twoCellAnchor>
  <xdr:twoCellAnchor>
    <xdr:from>
      <xdr:col>15</xdr:col>
      <xdr:colOff>476251</xdr:colOff>
      <xdr:row>4</xdr:row>
      <xdr:rowOff>35718</xdr:rowOff>
    </xdr:from>
    <xdr:to>
      <xdr:col>17</xdr:col>
      <xdr:colOff>485776</xdr:colOff>
      <xdr:row>6</xdr:row>
      <xdr:rowOff>38892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0EB8A11-0C35-44E4-8EC9-78CD9412FEF2}"/>
            </a:ext>
          </a:extLst>
        </xdr:cNvPr>
        <xdr:cNvSpPr txBox="1"/>
      </xdr:nvSpPr>
      <xdr:spPr>
        <a:xfrm>
          <a:off x="11584782" y="750093"/>
          <a:ext cx="1223963" cy="360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6</a:t>
          </a:r>
        </a:p>
      </xdr:txBody>
    </xdr:sp>
    <xdr:clientData/>
  </xdr:twoCellAnchor>
  <xdr:twoCellAnchor>
    <xdr:from>
      <xdr:col>15</xdr:col>
      <xdr:colOff>578908</xdr:colOff>
      <xdr:row>32</xdr:row>
      <xdr:rowOff>87048</xdr:rowOff>
    </xdr:from>
    <xdr:to>
      <xdr:col>17</xdr:col>
      <xdr:colOff>579701</xdr:colOff>
      <xdr:row>34</xdr:row>
      <xdr:rowOff>87047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684A70F-9F29-472C-83B7-BF04B26B138C}"/>
            </a:ext>
          </a:extLst>
        </xdr:cNvPr>
        <xdr:cNvSpPr txBox="1"/>
      </xdr:nvSpPr>
      <xdr:spPr>
        <a:xfrm>
          <a:off x="11687439" y="5802048"/>
          <a:ext cx="1215231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5</a:t>
          </a:r>
        </a:p>
      </xdr:txBody>
    </xdr:sp>
    <xdr:clientData/>
  </xdr:twoCellAnchor>
  <xdr:twoCellAnchor>
    <xdr:from>
      <xdr:col>14</xdr:col>
      <xdr:colOff>1253332</xdr:colOff>
      <xdr:row>5</xdr:row>
      <xdr:rowOff>0</xdr:rowOff>
    </xdr:from>
    <xdr:to>
      <xdr:col>14</xdr:col>
      <xdr:colOff>2465388</xdr:colOff>
      <xdr:row>7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4110598-550A-4536-9280-D337234157CC}"/>
            </a:ext>
          </a:extLst>
        </xdr:cNvPr>
        <xdr:cNvSpPr txBox="1"/>
      </xdr:nvSpPr>
      <xdr:spPr>
        <a:xfrm>
          <a:off x="9790113" y="892969"/>
          <a:ext cx="1212056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15</xdr:row>
      <xdr:rowOff>152400</xdr:rowOff>
    </xdr:from>
    <xdr:to>
      <xdr:col>4</xdr:col>
      <xdr:colOff>399713</xdr:colOff>
      <xdr:row>29</xdr:row>
      <xdr:rowOff>133019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3009900"/>
          <a:ext cx="2695238" cy="2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0</xdr:rowOff>
    </xdr:from>
    <xdr:to>
      <xdr:col>5</xdr:col>
      <xdr:colOff>285750</xdr:colOff>
      <xdr:row>14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0"/>
          <a:ext cx="3314700" cy="2371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26988</xdr:colOff>
      <xdr:row>1</xdr:row>
      <xdr:rowOff>0</xdr:rowOff>
    </xdr:from>
    <xdr:to>
      <xdr:col>8</xdr:col>
      <xdr:colOff>26987</xdr:colOff>
      <xdr:row>2</xdr:row>
      <xdr:rowOff>1680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7924800" y="7458075"/>
          <a:ext cx="609600" cy="190499"/>
        </a:xfrm>
        <a:prstGeom prst="line">
          <a:avLst/>
        </a:prstGeom>
        <a:ln w="28575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44</xdr:row>
      <xdr:rowOff>0</xdr:rowOff>
    </xdr:from>
    <xdr:to>
      <xdr:col>8</xdr:col>
      <xdr:colOff>973931</xdr:colOff>
      <xdr:row>73</xdr:row>
      <xdr:rowOff>160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7406"/>
          <a:ext cx="10058400" cy="5594417"/>
        </a:xfrm>
        <a:prstGeom prst="rect">
          <a:avLst/>
        </a:prstGeom>
      </xdr:spPr>
    </xdr:pic>
    <xdr:clientData/>
  </xdr:twoCellAnchor>
  <xdr:twoCellAnchor>
    <xdr:from>
      <xdr:col>7</xdr:col>
      <xdr:colOff>121161</xdr:colOff>
      <xdr:row>9</xdr:row>
      <xdr:rowOff>119064</xdr:rowOff>
    </xdr:from>
    <xdr:to>
      <xdr:col>12</xdr:col>
      <xdr:colOff>406913</xdr:colOff>
      <xdr:row>24</xdr:row>
      <xdr:rowOff>107157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F4FF6538-0240-490A-BAC9-EFA630B58793}"/>
            </a:ext>
          </a:extLst>
        </xdr:cNvPr>
        <xdr:cNvGrpSpPr/>
      </xdr:nvGrpSpPr>
      <xdr:grpSpPr>
        <a:xfrm>
          <a:off x="8607936" y="1833564"/>
          <a:ext cx="7458077" cy="2845593"/>
          <a:chOff x="8626427" y="690563"/>
          <a:chExt cx="5081870" cy="2845593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626427" y="690563"/>
            <a:ext cx="4598811" cy="2845593"/>
          </a:xfrm>
          <a:prstGeom prst="rect">
            <a:avLst/>
          </a:prstGeom>
        </xdr:spPr>
      </xdr:pic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11162740" y="2645568"/>
            <a:ext cx="2545557" cy="6000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Typical Section A (Proposed)</a:t>
            </a:r>
          </a:p>
          <a:p>
            <a:r>
              <a:rPr lang="en-GB" sz="1100"/>
              <a:t>Containment wall</a:t>
            </a: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CA3F322-252F-40E2-8A97-2420919E2FA0}"/>
              </a:ext>
            </a:extLst>
          </xdr:cNvPr>
          <xdr:cNvSpPr txBox="1"/>
        </xdr:nvSpPr>
        <xdr:spPr>
          <a:xfrm rot="16200000">
            <a:off x="9773280" y="1553765"/>
            <a:ext cx="523875" cy="345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latin typeface="Arial" panose="020B0604020202020204" pitchFamily="34" charset="0"/>
                <a:cs typeface="Arial" panose="020B0604020202020204" pitchFamily="34" charset="0"/>
              </a:rPr>
              <a:t>1500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C135B94-B491-403D-882F-C2BA29F75DCC}"/>
              </a:ext>
            </a:extLst>
          </xdr:cNvPr>
          <xdr:cNvSpPr txBox="1"/>
        </xdr:nvSpPr>
        <xdr:spPr>
          <a:xfrm rot="16200000">
            <a:off x="8738487" y="1697692"/>
            <a:ext cx="523875" cy="3431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latin typeface="Arial" panose="020B0604020202020204" pitchFamily="34" charset="0"/>
                <a:cs typeface="Arial" panose="020B0604020202020204" pitchFamily="34" charset="0"/>
              </a:rPr>
              <a:t>2000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0A901CB-C823-4E24-8122-4410CCDAD0DE}"/>
              </a:ext>
            </a:extLst>
          </xdr:cNvPr>
          <xdr:cNvSpPr txBox="1"/>
        </xdr:nvSpPr>
        <xdr:spPr>
          <a:xfrm>
            <a:off x="9687556" y="3015855"/>
            <a:ext cx="523875" cy="345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latin typeface="Arial" panose="020B0604020202020204" pitchFamily="34" charset="0"/>
                <a:cs typeface="Arial" panose="020B0604020202020204" pitchFamily="34" charset="0"/>
              </a:rPr>
              <a:t>1800</a:t>
            </a:r>
          </a:p>
        </xdr:txBody>
      </xdr: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535782</xdr:colOff>
      <xdr:row>25</xdr:row>
      <xdr:rowOff>86826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80BDCB-9A27-48C7-954A-EA528C2AF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90500"/>
          <a:ext cx="8402310" cy="4662001"/>
        </a:xfrm>
        <a:prstGeom prst="rect">
          <a:avLst/>
        </a:prstGeom>
      </xdr:spPr>
    </xdr:pic>
    <xdr:clientData/>
  </xdr:twoCellAnchor>
  <xdr:twoCellAnchor>
    <xdr:from>
      <xdr:col>3</xdr:col>
      <xdr:colOff>1143000</xdr:colOff>
      <xdr:row>13</xdr:row>
      <xdr:rowOff>130968</xdr:rowOff>
    </xdr:from>
    <xdr:to>
      <xdr:col>3</xdr:col>
      <xdr:colOff>2232422</xdr:colOff>
      <xdr:row>17</xdr:row>
      <xdr:rowOff>87061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8A7BB621-837F-4143-8787-209AC73870CA}"/>
            </a:ext>
          </a:extLst>
        </xdr:cNvPr>
        <xdr:cNvCxnSpPr/>
      </xdr:nvCxnSpPr>
      <xdr:spPr>
        <a:xfrm flipH="1">
          <a:off x="4250531" y="2452687"/>
          <a:ext cx="1089422" cy="670468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75199</xdr:colOff>
      <xdr:row>20</xdr:row>
      <xdr:rowOff>80210</xdr:rowOff>
    </xdr:from>
    <xdr:to>
      <xdr:col>3</xdr:col>
      <xdr:colOff>431132</xdr:colOff>
      <xdr:row>21</xdr:row>
      <xdr:rowOff>140369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71062D72-3161-4F83-A338-2546F4335944}"/>
            </a:ext>
          </a:extLst>
        </xdr:cNvPr>
        <xdr:cNvCxnSpPr/>
      </xdr:nvCxnSpPr>
      <xdr:spPr>
        <a:xfrm flipH="1">
          <a:off x="3193383" y="3689684"/>
          <a:ext cx="355933" cy="240632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423571</xdr:colOff>
      <xdr:row>20</xdr:row>
      <xdr:rowOff>82362</xdr:rowOff>
    </xdr:from>
    <xdr:to>
      <xdr:col>3</xdr:col>
      <xdr:colOff>577851</xdr:colOff>
      <xdr:row>20</xdr:row>
      <xdr:rowOff>95249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763D1CE1-E05F-4CC4-B6FF-3787FF18ADB1}"/>
            </a:ext>
          </a:extLst>
        </xdr:cNvPr>
        <xdr:cNvCxnSpPr/>
      </xdr:nvCxnSpPr>
      <xdr:spPr>
        <a:xfrm flipH="1" flipV="1">
          <a:off x="3541755" y="3691836"/>
          <a:ext cx="154280" cy="12887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578623</xdr:colOff>
      <xdr:row>21</xdr:row>
      <xdr:rowOff>146948</xdr:rowOff>
    </xdr:from>
    <xdr:to>
      <xdr:col>3</xdr:col>
      <xdr:colOff>77747</xdr:colOff>
      <xdr:row>21</xdr:row>
      <xdr:rowOff>146948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D4AD8BC1-FD88-4254-94C7-403310F46FBE}"/>
            </a:ext>
          </a:extLst>
        </xdr:cNvPr>
        <xdr:cNvCxnSpPr/>
      </xdr:nvCxnSpPr>
      <xdr:spPr>
        <a:xfrm flipH="1">
          <a:off x="3085202" y="3936895"/>
          <a:ext cx="110729" cy="0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26988</xdr:colOff>
      <xdr:row>21</xdr:row>
      <xdr:rowOff>135356</xdr:rowOff>
    </xdr:from>
    <xdr:to>
      <xdr:col>2</xdr:col>
      <xdr:colOff>571500</xdr:colOff>
      <xdr:row>26</xdr:row>
      <xdr:rowOff>1295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E0D9F471-75FC-4236-BF47-FD7972007F3A}"/>
            </a:ext>
          </a:extLst>
        </xdr:cNvPr>
        <xdr:cNvCxnSpPr/>
      </xdr:nvCxnSpPr>
      <xdr:spPr>
        <a:xfrm flipH="1">
          <a:off x="1921962" y="3925303"/>
          <a:ext cx="1156117" cy="768308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720328</xdr:colOff>
      <xdr:row>16</xdr:row>
      <xdr:rowOff>130969</xdr:rowOff>
    </xdr:from>
    <xdr:to>
      <xdr:col>1</xdr:col>
      <xdr:colOff>17859</xdr:colOff>
      <xdr:row>26</xdr:row>
      <xdr:rowOff>17859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52D2F552-9A9C-45BB-84B9-4C18C2A69F72}"/>
            </a:ext>
          </a:extLst>
        </xdr:cNvPr>
        <xdr:cNvCxnSpPr/>
      </xdr:nvCxnSpPr>
      <xdr:spPr>
        <a:xfrm>
          <a:off x="720328" y="3178969"/>
          <a:ext cx="1107281" cy="1791890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708422</xdr:colOff>
      <xdr:row>15</xdr:row>
      <xdr:rowOff>47625</xdr:rowOff>
    </xdr:from>
    <xdr:to>
      <xdr:col>0</xdr:col>
      <xdr:colOff>863203</xdr:colOff>
      <xdr:row>16</xdr:row>
      <xdr:rowOff>119062</xdr:rowOff>
    </xdr:to>
    <xdr:cxnSp macro="">
      <xdr:nvCxnSpPr>
        <xdr:cNvPr id="34" name="Straight Connector 33">
          <a:extLst>
            <a:ext uri="{FF2B5EF4-FFF2-40B4-BE49-F238E27FC236}">
              <a16:creationId xmlns:a16="http://schemas.microsoft.com/office/drawing/2014/main" id="{57BBC616-4CF9-4C69-80B3-470AA4A48A26}"/>
            </a:ext>
          </a:extLst>
        </xdr:cNvPr>
        <xdr:cNvCxnSpPr/>
      </xdr:nvCxnSpPr>
      <xdr:spPr>
        <a:xfrm flipH="1">
          <a:off x="708422" y="2905125"/>
          <a:ext cx="154781" cy="261937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1351361</xdr:colOff>
      <xdr:row>5</xdr:row>
      <xdr:rowOff>47625</xdr:rowOff>
    </xdr:from>
    <xdr:to>
      <xdr:col>1</xdr:col>
      <xdr:colOff>464344</xdr:colOff>
      <xdr:row>7</xdr:row>
      <xdr:rowOff>178594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B8DCE381-E852-4DDC-82A0-0F86856D8A00}"/>
            </a:ext>
          </a:extLst>
        </xdr:cNvPr>
        <xdr:cNvCxnSpPr/>
      </xdr:nvCxnSpPr>
      <xdr:spPr>
        <a:xfrm flipH="1">
          <a:off x="1351361" y="1000125"/>
          <a:ext cx="922733" cy="511969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1333500</xdr:colOff>
      <xdr:row>7</xdr:row>
      <xdr:rowOff>178594</xdr:rowOff>
    </xdr:from>
    <xdr:to>
      <xdr:col>0</xdr:col>
      <xdr:colOff>1357312</xdr:colOff>
      <xdr:row>9</xdr:row>
      <xdr:rowOff>65485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B96853F9-72C0-44F0-B45A-7A45CA63576D}"/>
            </a:ext>
          </a:extLst>
        </xdr:cNvPr>
        <xdr:cNvCxnSpPr/>
      </xdr:nvCxnSpPr>
      <xdr:spPr>
        <a:xfrm flipH="1" flipV="1">
          <a:off x="1333500" y="1512094"/>
          <a:ext cx="23812" cy="267891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29765</xdr:colOff>
      <xdr:row>5</xdr:row>
      <xdr:rowOff>77391</xdr:rowOff>
    </xdr:from>
    <xdr:to>
      <xdr:col>2</xdr:col>
      <xdr:colOff>381000</xdr:colOff>
      <xdr:row>7</xdr:row>
      <xdr:rowOff>5953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AE52F540-C3AD-4FD4-861D-B6CBD026513B}"/>
            </a:ext>
          </a:extLst>
        </xdr:cNvPr>
        <xdr:cNvCxnSpPr/>
      </xdr:nvCxnSpPr>
      <xdr:spPr>
        <a:xfrm flipH="1" flipV="1">
          <a:off x="2446734" y="1029891"/>
          <a:ext cx="351235" cy="309562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458391</xdr:colOff>
      <xdr:row>5</xdr:row>
      <xdr:rowOff>53578</xdr:rowOff>
    </xdr:from>
    <xdr:to>
      <xdr:col>2</xdr:col>
      <xdr:colOff>41672</xdr:colOff>
      <xdr:row>5</xdr:row>
      <xdr:rowOff>77391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E8D0196E-F089-4160-982F-CD83F6E41295}"/>
            </a:ext>
          </a:extLst>
        </xdr:cNvPr>
        <xdr:cNvCxnSpPr/>
      </xdr:nvCxnSpPr>
      <xdr:spPr>
        <a:xfrm flipH="1" flipV="1">
          <a:off x="2268141" y="1006078"/>
          <a:ext cx="190500" cy="23813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2241153</xdr:colOff>
      <xdr:row>10</xdr:row>
      <xdr:rowOff>59531</xdr:rowOff>
    </xdr:from>
    <xdr:to>
      <xdr:col>4</xdr:col>
      <xdr:colOff>327422</xdr:colOff>
      <xdr:row>13</xdr:row>
      <xdr:rowOff>140097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80DAF370-B6DB-4521-B307-920C580C22B8}"/>
            </a:ext>
          </a:extLst>
        </xdr:cNvPr>
        <xdr:cNvCxnSpPr/>
      </xdr:nvCxnSpPr>
      <xdr:spPr>
        <a:xfrm flipH="1">
          <a:off x="5348684" y="1845469"/>
          <a:ext cx="991394" cy="616347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321469</xdr:colOff>
      <xdr:row>10</xdr:row>
      <xdr:rowOff>5953</xdr:rowOff>
    </xdr:from>
    <xdr:to>
      <xdr:col>4</xdr:col>
      <xdr:colOff>636985</xdr:colOff>
      <xdr:row>10</xdr:row>
      <xdr:rowOff>59531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B445C54D-FF4F-458A-8B13-F7EC8BB7904A}"/>
            </a:ext>
          </a:extLst>
        </xdr:cNvPr>
        <xdr:cNvCxnSpPr/>
      </xdr:nvCxnSpPr>
      <xdr:spPr>
        <a:xfrm flipH="1">
          <a:off x="6334125" y="1791891"/>
          <a:ext cx="315516" cy="53578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642938</xdr:colOff>
      <xdr:row>7</xdr:row>
      <xdr:rowOff>125016</xdr:rowOff>
    </xdr:from>
    <xdr:to>
      <xdr:col>4</xdr:col>
      <xdr:colOff>1232297</xdr:colOff>
      <xdr:row>10</xdr:row>
      <xdr:rowOff>11907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966AEB2E-DE0D-4E9C-9DDA-F00D6464F371}"/>
            </a:ext>
          </a:extLst>
        </xdr:cNvPr>
        <xdr:cNvCxnSpPr/>
      </xdr:nvCxnSpPr>
      <xdr:spPr>
        <a:xfrm flipH="1">
          <a:off x="6441282" y="1458516"/>
          <a:ext cx="589359" cy="458391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1220391</xdr:colOff>
      <xdr:row>7</xdr:row>
      <xdr:rowOff>119063</xdr:rowOff>
    </xdr:from>
    <xdr:to>
      <xdr:col>4</xdr:col>
      <xdr:colOff>1416843</xdr:colOff>
      <xdr:row>8</xdr:row>
      <xdr:rowOff>5953</xdr:rowOff>
    </xdr:to>
    <xdr:cxnSp macro="">
      <xdr:nvCxnSpPr>
        <xdr:cNvPr id="54" name="Straight Connector 53">
          <a:extLst>
            <a:ext uri="{FF2B5EF4-FFF2-40B4-BE49-F238E27FC236}">
              <a16:creationId xmlns:a16="http://schemas.microsoft.com/office/drawing/2014/main" id="{413C0046-FB5D-4873-AE50-7AF94ACAA491}"/>
            </a:ext>
          </a:extLst>
        </xdr:cNvPr>
        <xdr:cNvCxnSpPr/>
      </xdr:nvCxnSpPr>
      <xdr:spPr>
        <a:xfrm flipH="1" flipV="1">
          <a:off x="7018735" y="1452563"/>
          <a:ext cx="196452" cy="77390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1381125</xdr:colOff>
      <xdr:row>8</xdr:row>
      <xdr:rowOff>0</xdr:rowOff>
    </xdr:from>
    <xdr:to>
      <xdr:col>4</xdr:col>
      <xdr:colOff>1393032</xdr:colOff>
      <xdr:row>8</xdr:row>
      <xdr:rowOff>142875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46064B75-950B-4AF8-B799-76FCC7A5A67A}"/>
            </a:ext>
          </a:extLst>
        </xdr:cNvPr>
        <xdr:cNvCxnSpPr/>
      </xdr:nvCxnSpPr>
      <xdr:spPr>
        <a:xfrm>
          <a:off x="7179469" y="1524000"/>
          <a:ext cx="11907" cy="142875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1422798</xdr:colOff>
      <xdr:row>3</xdr:row>
      <xdr:rowOff>59531</xdr:rowOff>
    </xdr:from>
    <xdr:to>
      <xdr:col>6</xdr:col>
      <xdr:colOff>190500</xdr:colOff>
      <xdr:row>6</xdr:row>
      <xdr:rowOff>47625</xdr:rowOff>
    </xdr:to>
    <xdr:cxnSp macro="">
      <xdr:nvCxnSpPr>
        <xdr:cNvPr id="62" name="Straight Connector 61">
          <a:extLst>
            <a:ext uri="{FF2B5EF4-FFF2-40B4-BE49-F238E27FC236}">
              <a16:creationId xmlns:a16="http://schemas.microsoft.com/office/drawing/2014/main" id="{18566A17-A833-4486-AB32-622C9C7C908A}"/>
            </a:ext>
          </a:extLst>
        </xdr:cNvPr>
        <xdr:cNvCxnSpPr/>
      </xdr:nvCxnSpPr>
      <xdr:spPr>
        <a:xfrm flipH="1">
          <a:off x="7221142" y="631031"/>
          <a:ext cx="839389" cy="559594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2315767</xdr:colOff>
      <xdr:row>8</xdr:row>
      <xdr:rowOff>0</xdr:rowOff>
    </xdr:from>
    <xdr:to>
      <xdr:col>3</xdr:col>
      <xdr:colOff>2750343</xdr:colOff>
      <xdr:row>10</xdr:row>
      <xdr:rowOff>65484</xdr:rowOff>
    </xdr:to>
    <xdr:cxnSp macro="">
      <xdr:nvCxnSpPr>
        <xdr:cNvPr id="65" name="Straight Connector 64">
          <a:extLst>
            <a:ext uri="{FF2B5EF4-FFF2-40B4-BE49-F238E27FC236}">
              <a16:creationId xmlns:a16="http://schemas.microsoft.com/office/drawing/2014/main" id="{A196E89C-C0E0-42AC-B381-821C7099E414}"/>
            </a:ext>
          </a:extLst>
        </xdr:cNvPr>
        <xdr:cNvCxnSpPr/>
      </xdr:nvCxnSpPr>
      <xdr:spPr>
        <a:xfrm flipH="1" flipV="1">
          <a:off x="5339955" y="1524000"/>
          <a:ext cx="434576" cy="446484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2309814</xdr:colOff>
      <xdr:row>6</xdr:row>
      <xdr:rowOff>0</xdr:rowOff>
    </xdr:from>
    <xdr:to>
      <xdr:col>3</xdr:col>
      <xdr:colOff>2696765</xdr:colOff>
      <xdr:row>7</xdr:row>
      <xdr:rowOff>47625</xdr:rowOff>
    </xdr:to>
    <xdr:cxnSp macro="">
      <xdr:nvCxnSpPr>
        <xdr:cNvPr id="67" name="Straight Connector 66">
          <a:extLst>
            <a:ext uri="{FF2B5EF4-FFF2-40B4-BE49-F238E27FC236}">
              <a16:creationId xmlns:a16="http://schemas.microsoft.com/office/drawing/2014/main" id="{79B94AC2-B080-41DE-9799-F1DD63D2308A}"/>
            </a:ext>
          </a:extLst>
        </xdr:cNvPr>
        <xdr:cNvCxnSpPr/>
      </xdr:nvCxnSpPr>
      <xdr:spPr>
        <a:xfrm flipH="1">
          <a:off x="5334002" y="1143000"/>
          <a:ext cx="386951" cy="238125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2297906</xdr:colOff>
      <xdr:row>7</xdr:row>
      <xdr:rowOff>35719</xdr:rowOff>
    </xdr:from>
    <xdr:to>
      <xdr:col>3</xdr:col>
      <xdr:colOff>2321718</xdr:colOff>
      <xdr:row>8</xdr:row>
      <xdr:rowOff>5953</xdr:rowOff>
    </xdr:to>
    <xdr:cxnSp macro="">
      <xdr:nvCxnSpPr>
        <xdr:cNvPr id="68" name="Straight Connector 67">
          <a:extLst>
            <a:ext uri="{FF2B5EF4-FFF2-40B4-BE49-F238E27FC236}">
              <a16:creationId xmlns:a16="http://schemas.microsoft.com/office/drawing/2014/main" id="{3BBB740B-8BF0-4840-820D-A0D7D8956A77}"/>
            </a:ext>
          </a:extLst>
        </xdr:cNvPr>
        <xdr:cNvCxnSpPr/>
      </xdr:nvCxnSpPr>
      <xdr:spPr>
        <a:xfrm flipH="1">
          <a:off x="5322094" y="1369219"/>
          <a:ext cx="23812" cy="160734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2762249</xdr:colOff>
      <xdr:row>10</xdr:row>
      <xdr:rowOff>59531</xdr:rowOff>
    </xdr:from>
    <xdr:to>
      <xdr:col>4</xdr:col>
      <xdr:colOff>47625</xdr:colOff>
      <xdr:row>11</xdr:row>
      <xdr:rowOff>47625</xdr:rowOff>
    </xdr:to>
    <xdr:cxnSp macro="">
      <xdr:nvCxnSpPr>
        <xdr:cNvPr id="71" name="Straight Connector 70">
          <a:extLst>
            <a:ext uri="{FF2B5EF4-FFF2-40B4-BE49-F238E27FC236}">
              <a16:creationId xmlns:a16="http://schemas.microsoft.com/office/drawing/2014/main" id="{48B1503E-759E-4F37-807B-26E60C8B662D}"/>
            </a:ext>
          </a:extLst>
        </xdr:cNvPr>
        <xdr:cNvCxnSpPr/>
      </xdr:nvCxnSpPr>
      <xdr:spPr>
        <a:xfrm flipH="1" flipV="1">
          <a:off x="5869780" y="1845469"/>
          <a:ext cx="190501" cy="166687"/>
        </a:xfrm>
        <a:prstGeom prst="line">
          <a:avLst/>
        </a:prstGeom>
        <a:ln w="38100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2232421</xdr:colOff>
      <xdr:row>3</xdr:row>
      <xdr:rowOff>107156</xdr:rowOff>
    </xdr:from>
    <xdr:to>
      <xdr:col>3</xdr:col>
      <xdr:colOff>2696765</xdr:colOff>
      <xdr:row>6</xdr:row>
      <xdr:rowOff>17859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593BC4D0-2A52-462B-A75B-E34851C74DA2}"/>
            </a:ext>
          </a:extLst>
        </xdr:cNvPr>
        <xdr:cNvCxnSpPr/>
      </xdr:nvCxnSpPr>
      <xdr:spPr>
        <a:xfrm>
          <a:off x="5256609" y="678656"/>
          <a:ext cx="464344" cy="482203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706040</xdr:colOff>
      <xdr:row>8</xdr:row>
      <xdr:rowOff>92869</xdr:rowOff>
    </xdr:from>
    <xdr:to>
      <xdr:col>4</xdr:col>
      <xdr:colOff>837010</xdr:colOff>
      <xdr:row>9</xdr:row>
      <xdr:rowOff>27386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B93C8FB1-1EBC-4B92-B26C-9B11F7EF3D06}"/>
            </a:ext>
          </a:extLst>
        </xdr:cNvPr>
        <xdr:cNvCxnSpPr/>
      </xdr:nvCxnSpPr>
      <xdr:spPr>
        <a:xfrm flipH="1" flipV="1">
          <a:off x="6504384" y="1616869"/>
          <a:ext cx="130970" cy="125017"/>
        </a:xfrm>
        <a:prstGeom prst="line">
          <a:avLst/>
        </a:prstGeom>
        <a:ln w="38100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2251471</xdr:colOff>
      <xdr:row>12</xdr:row>
      <xdr:rowOff>90488</xdr:rowOff>
    </xdr:from>
    <xdr:to>
      <xdr:col>3</xdr:col>
      <xdr:colOff>2382441</xdr:colOff>
      <xdr:row>13</xdr:row>
      <xdr:rowOff>25005</xdr:rowOff>
    </xdr:to>
    <xdr:cxnSp macro="">
      <xdr:nvCxnSpPr>
        <xdr:cNvPr id="82" name="Straight Connector 81">
          <a:extLst>
            <a:ext uri="{FF2B5EF4-FFF2-40B4-BE49-F238E27FC236}">
              <a16:creationId xmlns:a16="http://schemas.microsoft.com/office/drawing/2014/main" id="{A7B86DEC-ACDA-45D9-9D64-F441D50992F8}"/>
            </a:ext>
          </a:extLst>
        </xdr:cNvPr>
        <xdr:cNvCxnSpPr/>
      </xdr:nvCxnSpPr>
      <xdr:spPr>
        <a:xfrm flipH="1" flipV="1">
          <a:off x="5275659" y="2376488"/>
          <a:ext cx="130970" cy="125017"/>
        </a:xfrm>
        <a:prstGeom prst="line">
          <a:avLst/>
        </a:prstGeom>
        <a:ln w="38100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1600199</xdr:colOff>
      <xdr:row>8</xdr:row>
      <xdr:rowOff>153592</xdr:rowOff>
    </xdr:from>
    <xdr:to>
      <xdr:col>3</xdr:col>
      <xdr:colOff>1684734</xdr:colOff>
      <xdr:row>9</xdr:row>
      <xdr:rowOff>47625</xdr:rowOff>
    </xdr:to>
    <xdr:cxnSp macro="">
      <xdr:nvCxnSpPr>
        <xdr:cNvPr id="83" name="Straight Connector 82">
          <a:extLst>
            <a:ext uri="{FF2B5EF4-FFF2-40B4-BE49-F238E27FC236}">
              <a16:creationId xmlns:a16="http://schemas.microsoft.com/office/drawing/2014/main" id="{5513D0A3-8221-4ADB-AA2B-0AAA21946A88}"/>
            </a:ext>
          </a:extLst>
        </xdr:cNvPr>
        <xdr:cNvCxnSpPr/>
      </xdr:nvCxnSpPr>
      <xdr:spPr>
        <a:xfrm flipH="1" flipV="1">
          <a:off x="4624387" y="1677592"/>
          <a:ext cx="84535" cy="84533"/>
        </a:xfrm>
        <a:prstGeom prst="line">
          <a:avLst/>
        </a:prstGeom>
        <a:ln w="38100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1244203</xdr:colOff>
      <xdr:row>15</xdr:row>
      <xdr:rowOff>17861</xdr:rowOff>
    </xdr:from>
    <xdr:to>
      <xdr:col>3</xdr:col>
      <xdr:colOff>1375171</xdr:colOff>
      <xdr:row>15</xdr:row>
      <xdr:rowOff>166687</xdr:rowOff>
    </xdr:to>
    <xdr:cxnSp macro="">
      <xdr:nvCxnSpPr>
        <xdr:cNvPr id="85" name="Straight Connector 84">
          <a:extLst>
            <a:ext uri="{FF2B5EF4-FFF2-40B4-BE49-F238E27FC236}">
              <a16:creationId xmlns:a16="http://schemas.microsoft.com/office/drawing/2014/main" id="{39680E5C-3FB2-4210-ADF9-F0E993A32EBD}"/>
            </a:ext>
          </a:extLst>
        </xdr:cNvPr>
        <xdr:cNvCxnSpPr/>
      </xdr:nvCxnSpPr>
      <xdr:spPr>
        <a:xfrm flipH="1" flipV="1">
          <a:off x="4268391" y="2875361"/>
          <a:ext cx="130968" cy="148826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928687</xdr:colOff>
      <xdr:row>9</xdr:row>
      <xdr:rowOff>71438</xdr:rowOff>
    </xdr:from>
    <xdr:to>
      <xdr:col>0</xdr:col>
      <xdr:colOff>1363266</xdr:colOff>
      <xdr:row>11</xdr:row>
      <xdr:rowOff>11906</xdr:rowOff>
    </xdr:to>
    <xdr:cxnSp macro="">
      <xdr:nvCxnSpPr>
        <xdr:cNvPr id="87" name="Straight Connector 86">
          <a:extLst>
            <a:ext uri="{FF2B5EF4-FFF2-40B4-BE49-F238E27FC236}">
              <a16:creationId xmlns:a16="http://schemas.microsoft.com/office/drawing/2014/main" id="{35752D2C-EDDE-45AF-B624-6A197CE7E539}"/>
            </a:ext>
          </a:extLst>
        </xdr:cNvPr>
        <xdr:cNvCxnSpPr/>
      </xdr:nvCxnSpPr>
      <xdr:spPr>
        <a:xfrm flipV="1">
          <a:off x="928687" y="1785938"/>
          <a:ext cx="434579" cy="321468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714375</xdr:colOff>
      <xdr:row>11</xdr:row>
      <xdr:rowOff>17859</xdr:rowOff>
    </xdr:from>
    <xdr:to>
      <xdr:col>0</xdr:col>
      <xdr:colOff>904875</xdr:colOff>
      <xdr:row>14</xdr:row>
      <xdr:rowOff>29766</xdr:rowOff>
    </xdr:to>
    <xdr:cxnSp macro="">
      <xdr:nvCxnSpPr>
        <xdr:cNvPr id="90" name="Straight Connector 89">
          <a:extLst>
            <a:ext uri="{FF2B5EF4-FFF2-40B4-BE49-F238E27FC236}">
              <a16:creationId xmlns:a16="http://schemas.microsoft.com/office/drawing/2014/main" id="{4CCB3D3F-E462-4B81-87CC-A77A7ACE11B6}"/>
            </a:ext>
          </a:extLst>
        </xdr:cNvPr>
        <xdr:cNvCxnSpPr/>
      </xdr:nvCxnSpPr>
      <xdr:spPr>
        <a:xfrm flipV="1">
          <a:off x="714375" y="2113359"/>
          <a:ext cx="190500" cy="583407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720328</xdr:colOff>
      <xdr:row>14</xdr:row>
      <xdr:rowOff>17859</xdr:rowOff>
    </xdr:from>
    <xdr:to>
      <xdr:col>0</xdr:col>
      <xdr:colOff>875109</xdr:colOff>
      <xdr:row>15</xdr:row>
      <xdr:rowOff>107157</xdr:rowOff>
    </xdr:to>
    <xdr:cxnSp macro="">
      <xdr:nvCxnSpPr>
        <xdr:cNvPr id="93" name="Straight Connector 92">
          <a:extLst>
            <a:ext uri="{FF2B5EF4-FFF2-40B4-BE49-F238E27FC236}">
              <a16:creationId xmlns:a16="http://schemas.microsoft.com/office/drawing/2014/main" id="{13361B45-B287-441D-9815-1D0D5F6A7B31}"/>
            </a:ext>
          </a:extLst>
        </xdr:cNvPr>
        <xdr:cNvCxnSpPr/>
      </xdr:nvCxnSpPr>
      <xdr:spPr>
        <a:xfrm flipH="1" flipV="1">
          <a:off x="720328" y="2684859"/>
          <a:ext cx="154781" cy="279798"/>
        </a:xfrm>
        <a:prstGeom prst="line">
          <a:avLst/>
        </a:prstGeom>
        <a:ln w="3810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10272</xdr:colOff>
      <xdr:row>2</xdr:row>
      <xdr:rowOff>9338</xdr:rowOff>
    </xdr:from>
    <xdr:to>
      <xdr:col>8</xdr:col>
      <xdr:colOff>10271</xdr:colOff>
      <xdr:row>3</xdr:row>
      <xdr:rowOff>9337</xdr:rowOff>
    </xdr:to>
    <xdr:cxnSp macro="">
      <xdr:nvCxnSpPr>
        <xdr:cNvPr id="97" name="Straight Connector 96">
          <a:extLst>
            <a:ext uri="{FF2B5EF4-FFF2-40B4-BE49-F238E27FC236}">
              <a16:creationId xmlns:a16="http://schemas.microsoft.com/office/drawing/2014/main" id="{AB70B852-6BFC-402A-8E22-28DF3C1C9E2A}"/>
            </a:ext>
          </a:extLst>
        </xdr:cNvPr>
        <xdr:cNvCxnSpPr/>
      </xdr:nvCxnSpPr>
      <xdr:spPr>
        <a:xfrm flipV="1">
          <a:off x="8485094" y="387163"/>
          <a:ext cx="605117" cy="190499"/>
        </a:xfrm>
        <a:prstGeom prst="line">
          <a:avLst/>
        </a:prstGeom>
        <a:ln w="28575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0</xdr:colOff>
      <xdr:row>3</xdr:row>
      <xdr:rowOff>0</xdr:rowOff>
    </xdr:from>
    <xdr:to>
      <xdr:col>7</xdr:col>
      <xdr:colOff>601942</xdr:colOff>
      <xdr:row>4</xdr:row>
      <xdr:rowOff>1680</xdr:rowOff>
    </xdr:to>
    <xdr:cxnSp macro="">
      <xdr:nvCxnSpPr>
        <xdr:cNvPr id="98" name="Straight Connector 97">
          <a:extLst>
            <a:ext uri="{FF2B5EF4-FFF2-40B4-BE49-F238E27FC236}">
              <a16:creationId xmlns:a16="http://schemas.microsoft.com/office/drawing/2014/main" id="{20E40CBE-EF4A-4D8F-AD87-3DD4A89B5A3C}"/>
            </a:ext>
          </a:extLst>
        </xdr:cNvPr>
        <xdr:cNvCxnSpPr/>
      </xdr:nvCxnSpPr>
      <xdr:spPr>
        <a:xfrm flipV="1">
          <a:off x="8471647" y="571500"/>
          <a:ext cx="605117" cy="190499"/>
        </a:xfrm>
        <a:prstGeom prst="line">
          <a:avLst/>
        </a:prstGeom>
        <a:ln w="28575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0</xdr:colOff>
      <xdr:row>4</xdr:row>
      <xdr:rowOff>0</xdr:rowOff>
    </xdr:from>
    <xdr:to>
      <xdr:col>7</xdr:col>
      <xdr:colOff>601942</xdr:colOff>
      <xdr:row>5</xdr:row>
      <xdr:rowOff>1679</xdr:rowOff>
    </xdr:to>
    <xdr:cxnSp macro="">
      <xdr:nvCxnSpPr>
        <xdr:cNvPr id="99" name="Straight Connector 98">
          <a:extLst>
            <a:ext uri="{FF2B5EF4-FFF2-40B4-BE49-F238E27FC236}">
              <a16:creationId xmlns:a16="http://schemas.microsoft.com/office/drawing/2014/main" id="{48FDACC8-70D7-4C15-922B-FE6521BA8720}"/>
            </a:ext>
          </a:extLst>
        </xdr:cNvPr>
        <xdr:cNvCxnSpPr/>
      </xdr:nvCxnSpPr>
      <xdr:spPr>
        <a:xfrm flipV="1">
          <a:off x="8471647" y="762000"/>
          <a:ext cx="605117" cy="190499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1144996</xdr:colOff>
      <xdr:row>14</xdr:row>
      <xdr:rowOff>63765</xdr:rowOff>
    </xdr:from>
    <xdr:to>
      <xdr:col>3</xdr:col>
      <xdr:colOff>1213913</xdr:colOff>
      <xdr:row>14</xdr:row>
      <xdr:rowOff>135354</xdr:rowOff>
    </xdr:to>
    <xdr:sp macro="" textlink="">
      <xdr:nvSpPr>
        <xdr:cNvPr id="102" name="Oval 101">
          <a:extLst>
            <a:ext uri="{FF2B5EF4-FFF2-40B4-BE49-F238E27FC236}">
              <a16:creationId xmlns:a16="http://schemas.microsoft.com/office/drawing/2014/main" id="{997D1D8D-AFD3-41EE-81CC-4923DCE4557A}"/>
            </a:ext>
          </a:extLst>
        </xdr:cNvPr>
        <xdr:cNvSpPr/>
      </xdr:nvSpPr>
      <xdr:spPr>
        <a:xfrm>
          <a:off x="4263180" y="2590397"/>
          <a:ext cx="68917" cy="71589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250030</xdr:colOff>
      <xdr:row>6</xdr:row>
      <xdr:rowOff>29766</xdr:rowOff>
    </xdr:from>
    <xdr:to>
      <xdr:col>7</xdr:col>
      <xdr:colOff>381000</xdr:colOff>
      <xdr:row>6</xdr:row>
      <xdr:rowOff>143925</xdr:rowOff>
    </xdr:to>
    <xdr:sp macro="" textlink="">
      <xdr:nvSpPr>
        <xdr:cNvPr id="103" name="Oval 102">
          <a:extLst>
            <a:ext uri="{FF2B5EF4-FFF2-40B4-BE49-F238E27FC236}">
              <a16:creationId xmlns:a16="http://schemas.microsoft.com/office/drawing/2014/main" id="{25A3EEB9-1142-49A2-ACE2-30A3139EB784}"/>
            </a:ext>
          </a:extLst>
        </xdr:cNvPr>
        <xdr:cNvSpPr/>
      </xdr:nvSpPr>
      <xdr:spPr>
        <a:xfrm>
          <a:off x="8727280" y="1172766"/>
          <a:ext cx="130970" cy="114159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561474</xdr:colOff>
      <xdr:row>18</xdr:row>
      <xdr:rowOff>120819</xdr:rowOff>
    </xdr:from>
    <xdr:to>
      <xdr:col>3</xdr:col>
      <xdr:colOff>1074654</xdr:colOff>
      <xdr:row>20</xdr:row>
      <xdr:rowOff>95250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5C546063-C672-4519-B12C-680497E0FEE6}"/>
            </a:ext>
          </a:extLst>
        </xdr:cNvPr>
        <xdr:cNvCxnSpPr/>
      </xdr:nvCxnSpPr>
      <xdr:spPr>
        <a:xfrm flipV="1">
          <a:off x="3679658" y="3369345"/>
          <a:ext cx="513180" cy="335379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1047752</xdr:colOff>
      <xdr:row>17</xdr:row>
      <xdr:rowOff>87061</xdr:rowOff>
    </xdr:from>
    <xdr:to>
      <xdr:col>3</xdr:col>
      <xdr:colOff>1151188</xdr:colOff>
      <xdr:row>18</xdr:row>
      <xdr:rowOff>155408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08870C14-E4B1-4300-A0B8-DE8454C06D79}"/>
            </a:ext>
          </a:extLst>
        </xdr:cNvPr>
        <xdr:cNvCxnSpPr/>
      </xdr:nvCxnSpPr>
      <xdr:spPr>
        <a:xfrm flipH="1">
          <a:off x="4165936" y="3155114"/>
          <a:ext cx="103436" cy="248820"/>
        </a:xfrm>
        <a:prstGeom prst="line">
          <a:avLst/>
        </a:prstGeom>
        <a:ln w="381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1925032</xdr:colOff>
      <xdr:row>3</xdr:row>
      <xdr:rowOff>132431</xdr:rowOff>
    </xdr:from>
    <xdr:to>
      <xdr:col>3</xdr:col>
      <xdr:colOff>2049652</xdr:colOff>
      <xdr:row>4</xdr:row>
      <xdr:rowOff>76473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7B33F7B1-1971-46BB-927B-67E572F12579}"/>
            </a:ext>
          </a:extLst>
        </xdr:cNvPr>
        <xdr:cNvCxnSpPr/>
      </xdr:nvCxnSpPr>
      <xdr:spPr>
        <a:xfrm flipH="1" flipV="1">
          <a:off x="5043216" y="673852"/>
          <a:ext cx="124620" cy="124516"/>
        </a:xfrm>
        <a:prstGeom prst="line">
          <a:avLst/>
        </a:prstGeom>
        <a:ln w="38100">
          <a:solidFill>
            <a:srgbClr val="00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6476190" cy="6352381"/>
    <xdr:pic>
      <xdr:nvPicPr>
        <xdr:cNvPr id="2" name="Picture 1">
          <a:extLst>
            <a:ext uri="{FF2B5EF4-FFF2-40B4-BE49-F238E27FC236}">
              <a16:creationId xmlns:a16="http://schemas.microsoft.com/office/drawing/2014/main" id="{26D8F3A1-3A54-4714-9E7E-A147B7B40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76190" cy="6352381"/>
        </a:xfrm>
        <a:prstGeom prst="rect">
          <a:avLst/>
        </a:prstGeom>
      </xdr:spPr>
    </xdr:pic>
    <xdr:clientData/>
  </xdr:absoluteAnchor>
  <xdr:oneCellAnchor>
    <xdr:from>
      <xdr:col>11</xdr:col>
      <xdr:colOff>0</xdr:colOff>
      <xdr:row>33</xdr:row>
      <xdr:rowOff>35718</xdr:rowOff>
    </xdr:from>
    <xdr:ext cx="4249999" cy="4919048"/>
    <xdr:pic>
      <xdr:nvPicPr>
        <xdr:cNvPr id="3" name="Picture 2">
          <a:extLst>
            <a:ext uri="{FF2B5EF4-FFF2-40B4-BE49-F238E27FC236}">
              <a16:creationId xmlns:a16="http://schemas.microsoft.com/office/drawing/2014/main" id="{574272A7-B5E7-4F89-A657-34E4CC7A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6322218"/>
          <a:ext cx="4249999" cy="4919048"/>
        </a:xfrm>
        <a:prstGeom prst="rect">
          <a:avLst/>
        </a:prstGeom>
      </xdr:spPr>
    </xdr:pic>
    <xdr:clientData/>
  </xdr:oneCellAnchor>
  <xdr:twoCellAnchor editAs="oneCell">
    <xdr:from>
      <xdr:col>15</xdr:col>
      <xdr:colOff>171147</xdr:colOff>
      <xdr:row>0</xdr:row>
      <xdr:rowOff>2</xdr:rowOff>
    </xdr:from>
    <xdr:to>
      <xdr:col>29</xdr:col>
      <xdr:colOff>601889</xdr:colOff>
      <xdr:row>30</xdr:row>
      <xdr:rowOff>160111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DCEC786-D9EB-44FE-A8A0-F1EBB750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48254" y="2"/>
          <a:ext cx="10088639" cy="58510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uksuds.com/tools/members/surface-water-storage-volume-estimation-members" TargetMode="External"/><Relationship Id="rId1" Type="http://schemas.openxmlformats.org/officeDocument/2006/relationships/hyperlink" Target="https://uusp/engdel/Standards/engineering%20standards/Standard%20Details/STND_00%20Miscellaneous/Current%20Versions/STND-00-001_B.pdf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20"/>
  <sheetViews>
    <sheetView zoomScale="85" zoomScaleNormal="85" workbookViewId="0">
      <selection activeCell="M34" sqref="M34"/>
    </sheetView>
  </sheetViews>
  <sheetFormatPr defaultRowHeight="15"/>
  <cols>
    <col min="11" max="11" width="9.140625" style="2"/>
    <col min="15" max="15" width="36.85546875" bestFit="1" customWidth="1"/>
    <col min="18" max="18" width="9.7109375" customWidth="1"/>
  </cols>
  <sheetData>
    <row r="1" spans="1:13">
      <c r="A1" s="1" t="s">
        <v>0</v>
      </c>
      <c r="M1" s="1" t="s">
        <v>1</v>
      </c>
    </row>
    <row r="2" spans="1:13">
      <c r="A2" s="31" t="s">
        <v>2</v>
      </c>
    </row>
    <row r="3" spans="1:13">
      <c r="A3" s="1"/>
    </row>
    <row r="4" spans="1:13">
      <c r="A4" s="1"/>
    </row>
    <row r="5" spans="1:13">
      <c r="A5" s="1"/>
    </row>
    <row r="6" spans="1:13">
      <c r="A6" s="1"/>
    </row>
    <row r="7" spans="1:13">
      <c r="A7" s="1"/>
    </row>
    <row r="8" spans="1:13">
      <c r="A8" s="1"/>
    </row>
    <row r="9" spans="1:13">
      <c r="A9" s="1"/>
    </row>
    <row r="10" spans="1:13">
      <c r="A10" s="1"/>
    </row>
    <row r="11" spans="1:13">
      <c r="A11" s="1"/>
    </row>
    <row r="12" spans="1:13">
      <c r="A12" s="1"/>
    </row>
    <row r="13" spans="1:13">
      <c r="A13" s="1"/>
    </row>
    <row r="14" spans="1:13">
      <c r="A14" s="1"/>
    </row>
    <row r="15" spans="1:13">
      <c r="A15" s="1"/>
    </row>
    <row r="16" spans="1:13">
      <c r="A16" s="1"/>
    </row>
    <row r="17" spans="1:1">
      <c r="A17" s="1"/>
    </row>
    <row r="18" spans="1:1">
      <c r="A18" s="1"/>
    </row>
    <row r="19" spans="1:1">
      <c r="A19" s="1"/>
    </row>
    <row r="38" spans="14:23" ht="15.75" thickBot="1"/>
    <row r="39" spans="14:23">
      <c r="N39" s="5"/>
      <c r="O39" s="6"/>
      <c r="P39" s="18"/>
      <c r="Q39" s="16" t="s">
        <v>3</v>
      </c>
      <c r="R39" s="16" t="s">
        <v>4</v>
      </c>
      <c r="S39" s="16" t="s">
        <v>5</v>
      </c>
      <c r="T39" s="16" t="s">
        <v>6</v>
      </c>
      <c r="U39" s="16" t="s">
        <v>7</v>
      </c>
      <c r="V39" s="17" t="s">
        <v>8</v>
      </c>
    </row>
    <row r="40" spans="14:23">
      <c r="N40" s="7"/>
      <c r="O40" t="s">
        <v>9</v>
      </c>
      <c r="P40" s="3" t="s">
        <v>10</v>
      </c>
      <c r="Q40" s="4">
        <v>70000</v>
      </c>
      <c r="R40" s="4">
        <v>110000</v>
      </c>
      <c r="S40" s="4">
        <v>84000</v>
      </c>
      <c r="T40" s="4">
        <v>52000</v>
      </c>
      <c r="U40" s="4">
        <v>20000</v>
      </c>
      <c r="V40" s="8"/>
    </row>
    <row r="41" spans="14:23" ht="15.75" thickBot="1">
      <c r="N41" s="9"/>
      <c r="O41" s="10"/>
      <c r="P41" s="19" t="s">
        <v>11</v>
      </c>
      <c r="Q41" s="11">
        <v>73</v>
      </c>
      <c r="R41" s="11">
        <v>122</v>
      </c>
      <c r="S41" s="11">
        <v>100</v>
      </c>
      <c r="T41" s="11">
        <v>52</v>
      </c>
      <c r="U41" s="11">
        <v>52</v>
      </c>
      <c r="V41" s="12">
        <f>SUM(Q41:U41)</f>
        <v>399</v>
      </c>
      <c r="W41" s="20" t="s">
        <v>12</v>
      </c>
    </row>
    <row r="42" spans="14:23" ht="15.75" thickBot="1">
      <c r="P42" s="3"/>
    </row>
    <row r="43" spans="14:23">
      <c r="N43" s="5"/>
      <c r="O43" s="6"/>
      <c r="P43" s="18"/>
      <c r="Q43" s="16" t="s">
        <v>13</v>
      </c>
      <c r="R43" s="16" t="s">
        <v>14</v>
      </c>
      <c r="S43" s="17" t="s">
        <v>8</v>
      </c>
    </row>
    <row r="44" spans="14:23">
      <c r="N44" s="7"/>
      <c r="O44" t="s">
        <v>15</v>
      </c>
      <c r="P44" s="3" t="s">
        <v>10</v>
      </c>
      <c r="Q44" s="4">
        <v>273000</v>
      </c>
      <c r="R44" s="4">
        <v>92000</v>
      </c>
      <c r="S44" s="8"/>
    </row>
    <row r="45" spans="14:23" ht="15.75" thickBot="1">
      <c r="N45" s="9"/>
      <c r="O45" s="10"/>
      <c r="P45" s="19" t="s">
        <v>11</v>
      </c>
      <c r="Q45" s="11">
        <f>Q44/1000</f>
        <v>273</v>
      </c>
      <c r="R45" s="11">
        <f>R44/1000</f>
        <v>92</v>
      </c>
      <c r="S45" s="12">
        <f>SUM(Q45:R45)</f>
        <v>365</v>
      </c>
      <c r="T45" s="20" t="s">
        <v>16</v>
      </c>
    </row>
    <row r="46" spans="14:23">
      <c r="P46" s="3"/>
    </row>
    <row r="47" spans="14:23">
      <c r="P47" s="3"/>
      <c r="Q47" s="1"/>
    </row>
    <row r="48" spans="14:23">
      <c r="P48" s="3"/>
      <c r="Q48" s="3"/>
    </row>
    <row r="49" spans="1:22">
      <c r="P49" s="3"/>
      <c r="Q49" s="4"/>
      <c r="R49" s="33"/>
    </row>
    <row r="51" spans="1:22">
      <c r="P51" s="3"/>
      <c r="Q51" s="1"/>
      <c r="R51" s="1"/>
      <c r="S51" s="1"/>
      <c r="T51" s="1"/>
      <c r="U51" s="34"/>
    </row>
    <row r="52" spans="1:22">
      <c r="P52" s="3"/>
      <c r="U52" s="3"/>
    </row>
    <row r="53" spans="1:22">
      <c r="P53" s="3"/>
      <c r="Q53" s="4"/>
      <c r="R53" s="4"/>
      <c r="S53" s="4"/>
      <c r="T53" s="4"/>
      <c r="U53" s="4"/>
      <c r="V53" s="33"/>
    </row>
    <row r="63" spans="1:22">
      <c r="A63" s="30"/>
    </row>
    <row r="85" spans="1:1">
      <c r="A85" s="30"/>
    </row>
    <row r="120" spans="1:1">
      <c r="A120" s="30"/>
    </row>
  </sheetData>
  <phoneticPr fontId="15" type="noConversion"/>
  <hyperlinks>
    <hyperlink ref="W41" location="'Kerbing Detail'!A1" display="See sheet 'Kerbing Detail'" xr:uid="{00000000-0004-0000-0100-000000000000}"/>
    <hyperlink ref="T45" location="'Containment Wall'!A1" display="See sheet ' Containment Wall'" xr:uid="{00000000-0004-0000-0100-000001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H31"/>
  <sheetViews>
    <sheetView workbookViewId="0">
      <selection activeCell="H4" sqref="H4"/>
    </sheetView>
  </sheetViews>
  <sheetFormatPr defaultRowHeight="15"/>
  <cols>
    <col min="7" max="7" width="52.7109375" bestFit="1" customWidth="1"/>
    <col min="8" max="8" width="9.140625" style="3"/>
  </cols>
  <sheetData>
    <row r="4" spans="7:8">
      <c r="G4" t="s">
        <v>17</v>
      </c>
      <c r="H4" s="4">
        <f>'Containment Areas'!V41</f>
        <v>399</v>
      </c>
    </row>
    <row r="6" spans="7:8">
      <c r="G6" t="s">
        <v>18</v>
      </c>
      <c r="H6" s="4">
        <f>H4*0.5</f>
        <v>199.5</v>
      </c>
    </row>
    <row r="31" spans="1:1">
      <c r="A31" t="s">
        <v>19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0"/>
  <sheetViews>
    <sheetView tabSelected="1" topLeftCell="A22" zoomScaleNormal="100" workbookViewId="0">
      <selection activeCell="J58" sqref="J58"/>
    </sheetView>
  </sheetViews>
  <sheetFormatPr defaultRowHeight="15"/>
  <cols>
    <col min="1" max="1" width="27.140625" bestFit="1" customWidth="1"/>
    <col min="4" max="4" width="41.5703125" bestFit="1" customWidth="1"/>
    <col min="5" max="5" width="22" bestFit="1" customWidth="1"/>
    <col min="9" max="9" width="74.28515625" customWidth="1"/>
    <col min="10" max="10" width="5.85546875" customWidth="1"/>
    <col min="15" max="15" width="12" bestFit="1" customWidth="1"/>
    <col min="16" max="16" width="11.42578125" bestFit="1" customWidth="1"/>
  </cols>
  <sheetData>
    <row r="1" spans="1:19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13"/>
    </row>
    <row r="2" spans="1:19">
      <c r="A2" s="7"/>
      <c r="I2" s="59" t="s">
        <v>20</v>
      </c>
      <c r="J2" s="60">
        <v>365</v>
      </c>
      <c r="K2" t="s">
        <v>11</v>
      </c>
      <c r="S2" s="14"/>
    </row>
    <row r="3" spans="1:19">
      <c r="A3" s="7"/>
      <c r="I3" s="59" t="s">
        <v>21</v>
      </c>
      <c r="J3" s="60">
        <f>'Kerbing Detail'!H4</f>
        <v>399</v>
      </c>
      <c r="K3" t="s">
        <v>11</v>
      </c>
      <c r="S3" s="14"/>
    </row>
    <row r="4" spans="1:19">
      <c r="A4" s="7"/>
      <c r="I4" s="59" t="s">
        <v>22</v>
      </c>
      <c r="J4" s="60">
        <v>32</v>
      </c>
      <c r="K4" t="s">
        <v>11</v>
      </c>
      <c r="S4" s="14"/>
    </row>
    <row r="5" spans="1:19">
      <c r="A5" s="7"/>
      <c r="I5" s="59" t="s">
        <v>23</v>
      </c>
      <c r="J5" s="60">
        <v>11</v>
      </c>
      <c r="K5" t="s">
        <v>11</v>
      </c>
      <c r="S5" s="14"/>
    </row>
    <row r="6" spans="1:19">
      <c r="A6" s="7"/>
      <c r="I6" s="59" t="s">
        <v>24</v>
      </c>
      <c r="J6" s="21"/>
      <c r="S6" s="14"/>
    </row>
    <row r="7" spans="1:19">
      <c r="A7" s="7"/>
      <c r="I7" s="59" t="s">
        <v>25</v>
      </c>
      <c r="J7" s="21">
        <v>1</v>
      </c>
      <c r="K7" t="s">
        <v>26</v>
      </c>
      <c r="S7" s="14"/>
    </row>
    <row r="8" spans="1:19">
      <c r="A8" s="7"/>
      <c r="J8" s="21"/>
      <c r="S8" s="14"/>
    </row>
    <row r="9" spans="1:19">
      <c r="A9" s="7"/>
      <c r="J9" s="21"/>
      <c r="S9" s="14"/>
    </row>
    <row r="10" spans="1:19">
      <c r="A10" s="7"/>
      <c r="J10" s="21"/>
      <c r="S10" s="14"/>
    </row>
    <row r="11" spans="1:19">
      <c r="A11" s="7"/>
      <c r="J11" s="21"/>
      <c r="S11" s="14"/>
    </row>
    <row r="12" spans="1:19">
      <c r="A12" s="7"/>
      <c r="J12" s="21"/>
      <c r="S12" s="14"/>
    </row>
    <row r="13" spans="1:19">
      <c r="A13" s="7"/>
      <c r="J13" s="21"/>
      <c r="S13" s="14"/>
    </row>
    <row r="14" spans="1:19">
      <c r="A14" s="7"/>
      <c r="J14" s="21"/>
      <c r="S14" s="14"/>
    </row>
    <row r="15" spans="1:19">
      <c r="A15" s="7"/>
      <c r="J15" s="21"/>
      <c r="S15" s="14"/>
    </row>
    <row r="16" spans="1:19">
      <c r="A16" s="7"/>
      <c r="J16" s="21"/>
      <c r="S16" s="14"/>
    </row>
    <row r="17" spans="1:19">
      <c r="A17" s="7"/>
      <c r="J17" s="21"/>
      <c r="S17" s="14"/>
    </row>
    <row r="18" spans="1:19">
      <c r="A18" s="7"/>
      <c r="J18" s="21"/>
      <c r="S18" s="14"/>
    </row>
    <row r="19" spans="1:19">
      <c r="A19" s="7"/>
      <c r="J19" s="21"/>
      <c r="S19" s="14"/>
    </row>
    <row r="20" spans="1:19">
      <c r="A20" s="7"/>
      <c r="J20" s="21"/>
      <c r="S20" s="14"/>
    </row>
    <row r="21" spans="1:19">
      <c r="A21" s="7"/>
      <c r="J21" s="21"/>
      <c r="S21" s="14"/>
    </row>
    <row r="22" spans="1:19">
      <c r="A22" s="7"/>
      <c r="I22" t="s">
        <v>27</v>
      </c>
      <c r="J22" s="21"/>
      <c r="S22" s="14"/>
    </row>
    <row r="23" spans="1:19">
      <c r="A23" s="7"/>
      <c r="J23" s="21"/>
      <c r="S23" s="14"/>
    </row>
    <row r="24" spans="1:19">
      <c r="A24" s="7"/>
      <c r="J24" s="21"/>
      <c r="S24" s="14"/>
    </row>
    <row r="25" spans="1:19">
      <c r="A25" s="7"/>
      <c r="J25" s="21"/>
      <c r="S25" s="14"/>
    </row>
    <row r="26" spans="1:19">
      <c r="A26" s="7"/>
      <c r="I26" t="s">
        <v>28</v>
      </c>
      <c r="S26" s="14"/>
    </row>
    <row r="27" spans="1:19">
      <c r="A27" s="7"/>
      <c r="S27" s="14"/>
    </row>
    <row r="28" spans="1:19">
      <c r="A28" s="7"/>
      <c r="S28" s="14"/>
    </row>
    <row r="29" spans="1:19">
      <c r="A29" s="7"/>
      <c r="S29" s="14"/>
    </row>
    <row r="30" spans="1:19">
      <c r="A30" s="7"/>
      <c r="D30" s="1" t="s">
        <v>29</v>
      </c>
      <c r="S30" s="14"/>
    </row>
    <row r="31" spans="1:19">
      <c r="A31" s="7"/>
      <c r="D31" s="26" t="s">
        <v>30</v>
      </c>
      <c r="E31" t="s">
        <v>31</v>
      </c>
      <c r="S31" s="14"/>
    </row>
    <row r="32" spans="1:19">
      <c r="A32" s="7"/>
      <c r="D32" s="26" t="s">
        <v>32</v>
      </c>
      <c r="E32" t="s">
        <v>33</v>
      </c>
      <c r="S32" s="14"/>
    </row>
    <row r="33" spans="1:19">
      <c r="A33" s="7"/>
      <c r="D33" s="26" t="s">
        <v>34</v>
      </c>
      <c r="E33" t="s">
        <v>35</v>
      </c>
      <c r="S33" s="14"/>
    </row>
    <row r="34" spans="1:19">
      <c r="A34" s="7"/>
      <c r="D34" s="26"/>
      <c r="S34" s="14"/>
    </row>
    <row r="35" spans="1:19">
      <c r="A35" s="7"/>
      <c r="S35" s="14"/>
    </row>
    <row r="36" spans="1:19">
      <c r="A36" s="7"/>
      <c r="S36" s="14"/>
    </row>
    <row r="37" spans="1:19">
      <c r="A37" s="7"/>
      <c r="S37" s="14"/>
    </row>
    <row r="38" spans="1:19">
      <c r="A38" s="7"/>
      <c r="S38" s="14"/>
    </row>
    <row r="39" spans="1:19">
      <c r="A39" s="28" t="s">
        <v>36</v>
      </c>
      <c r="O39" s="25"/>
      <c r="P39" s="32"/>
      <c r="S39" s="14"/>
    </row>
    <row r="40" spans="1:19" ht="15.75" thickBot="1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5"/>
    </row>
    <row r="42" spans="1:19">
      <c r="A42" s="29" t="s">
        <v>37</v>
      </c>
      <c r="B42" t="s">
        <v>38</v>
      </c>
      <c r="O42" s="25"/>
      <c r="P42" s="32"/>
    </row>
    <row r="43" spans="1:19">
      <c r="O43" s="25"/>
      <c r="P43" s="32"/>
    </row>
    <row r="44" spans="1:19">
      <c r="A44" s="1" t="s">
        <v>39</v>
      </c>
      <c r="O44" s="25"/>
    </row>
    <row r="50" spans="9:11">
      <c r="I50" s="27" t="s">
        <v>40</v>
      </c>
    </row>
    <row r="51" spans="9:11">
      <c r="I51" s="25" t="s">
        <v>41</v>
      </c>
    </row>
    <row r="52" spans="9:11">
      <c r="I52" s="25" t="s">
        <v>42</v>
      </c>
      <c r="J52">
        <v>12.8</v>
      </c>
      <c r="K52" t="s">
        <v>11</v>
      </c>
    </row>
    <row r="53" spans="9:11">
      <c r="I53" s="25" t="s">
        <v>43</v>
      </c>
      <c r="J53">
        <v>1.5</v>
      </c>
      <c r="K53" t="s">
        <v>11</v>
      </c>
    </row>
    <row r="54" spans="9:11">
      <c r="I54" s="25"/>
    </row>
    <row r="55" spans="9:11" ht="18">
      <c r="I55" s="25" t="s">
        <v>44</v>
      </c>
      <c r="J55">
        <f>J52-J53</f>
        <v>11.3</v>
      </c>
      <c r="K55" t="s">
        <v>11</v>
      </c>
    </row>
    <row r="56" spans="9:11">
      <c r="I56" s="58" t="s">
        <v>45</v>
      </c>
      <c r="J56" s="59"/>
    </row>
    <row r="57" spans="9:11">
      <c r="I57" s="58" t="s">
        <v>42</v>
      </c>
      <c r="J57" s="59">
        <v>16</v>
      </c>
      <c r="K57" t="s">
        <v>11</v>
      </c>
    </row>
    <row r="58" spans="9:11">
      <c r="I58" s="58" t="s">
        <v>43</v>
      </c>
      <c r="J58" s="59">
        <v>1.5</v>
      </c>
      <c r="K58" t="s">
        <v>11</v>
      </c>
    </row>
    <row r="59" spans="9:11">
      <c r="I59" s="58"/>
      <c r="J59" s="59"/>
    </row>
    <row r="60" spans="9:11" ht="18">
      <c r="I60" s="58" t="s">
        <v>44</v>
      </c>
      <c r="J60" s="59">
        <f>J57-J58</f>
        <v>14.5</v>
      </c>
      <c r="K60" t="s">
        <v>11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9910E-42CE-4BAB-A0D2-9154FCB3AC8B}">
  <dimension ref="L1:AF68"/>
  <sheetViews>
    <sheetView topLeftCell="G1" zoomScale="70" zoomScaleNormal="70" workbookViewId="0">
      <selection activeCell="N25" sqref="N25"/>
    </sheetView>
  </sheetViews>
  <sheetFormatPr defaultRowHeight="15"/>
  <cols>
    <col min="12" max="12" width="57.28515625" customWidth="1"/>
    <col min="13" max="13" width="11.5703125" bestFit="1" customWidth="1"/>
    <col min="17" max="17" width="12" bestFit="1" customWidth="1"/>
    <col min="19" max="20" width="13.140625" customWidth="1"/>
    <col min="21" max="21" width="12" bestFit="1" customWidth="1"/>
    <col min="30" max="30" width="96" bestFit="1" customWidth="1"/>
    <col min="31" max="31" width="29.42578125" bestFit="1" customWidth="1"/>
    <col min="32" max="32" width="13" bestFit="1" customWidth="1"/>
  </cols>
  <sheetData>
    <row r="1" spans="12:14">
      <c r="L1" s="54"/>
    </row>
    <row r="2" spans="12:14" ht="45">
      <c r="L2" s="53" t="s">
        <v>46</v>
      </c>
      <c r="M2" s="48">
        <f>ROUNDUP(R53,-3)</f>
        <v>12000</v>
      </c>
      <c r="N2" s="45" t="s">
        <v>47</v>
      </c>
    </row>
    <row r="3" spans="12:14">
      <c r="M3" s="46"/>
      <c r="N3" s="45"/>
    </row>
    <row r="4" spans="12:14">
      <c r="L4" t="s">
        <v>48</v>
      </c>
      <c r="M4" s="56">
        <f>450+268</f>
        <v>718</v>
      </c>
      <c r="N4" s="45" t="s">
        <v>11</v>
      </c>
    </row>
    <row r="5" spans="12:14">
      <c r="M5" s="46"/>
      <c r="N5" s="45"/>
    </row>
    <row r="6" spans="12:14">
      <c r="L6" t="s">
        <v>49</v>
      </c>
      <c r="M6" s="55">
        <v>16</v>
      </c>
      <c r="N6" s="45" t="s">
        <v>50</v>
      </c>
    </row>
    <row r="32" spans="12:12">
      <c r="L32" s="20" t="s">
        <v>51</v>
      </c>
    </row>
    <row r="36" spans="16:32" ht="30">
      <c r="P36" t="s">
        <v>52</v>
      </c>
      <c r="Q36" s="3" t="s">
        <v>53</v>
      </c>
      <c r="R36" s="3" t="s">
        <v>53</v>
      </c>
      <c r="S36" s="50" t="s">
        <v>54</v>
      </c>
      <c r="T36" s="24" t="s">
        <v>55</v>
      </c>
      <c r="U36" s="24" t="s">
        <v>56</v>
      </c>
      <c r="V36" s="22" t="s">
        <v>57</v>
      </c>
      <c r="W36" s="22" t="s">
        <v>58</v>
      </c>
      <c r="X36" s="22" t="s">
        <v>59</v>
      </c>
      <c r="Y36" s="22" t="s">
        <v>60</v>
      </c>
      <c r="Z36" s="22" t="s">
        <v>61</v>
      </c>
      <c r="AA36" s="22" t="s">
        <v>62</v>
      </c>
      <c r="AB36" s="22" t="s">
        <v>63</v>
      </c>
    </row>
    <row r="37" spans="16:32" ht="17.25">
      <c r="Q37" s="3" t="s">
        <v>64</v>
      </c>
      <c r="R37" s="3" t="s">
        <v>47</v>
      </c>
      <c r="S37" s="3"/>
      <c r="T37" s="3"/>
      <c r="U37" s="3"/>
      <c r="V37" s="24"/>
      <c r="W37" s="24"/>
      <c r="X37" s="52"/>
      <c r="Y37" s="24"/>
      <c r="Z37" s="24"/>
      <c r="AA37" s="24"/>
      <c r="AB37" s="22"/>
      <c r="AD37" s="51" t="s">
        <v>65</v>
      </c>
    </row>
    <row r="38" spans="16:32">
      <c r="P38" t="s">
        <v>66</v>
      </c>
      <c r="Q38" s="46">
        <f>R38*100000</f>
        <v>140000000</v>
      </c>
      <c r="R38" s="48">
        <v>1400</v>
      </c>
      <c r="S38" s="49" t="s">
        <v>67</v>
      </c>
      <c r="T38" s="46">
        <v>4.93</v>
      </c>
      <c r="U38" s="46" t="s">
        <v>68</v>
      </c>
      <c r="V38" s="46">
        <f t="shared" ref="V38:V43" si="0">T38</f>
        <v>4.93</v>
      </c>
      <c r="W38" s="46">
        <f t="shared" ref="W38:W44" si="1">V38-0.55-(Y38/1000)</f>
        <v>4.2299999999999995</v>
      </c>
      <c r="X38" s="47">
        <f t="shared" ref="X38:X49" si="2">1/200</f>
        <v>5.0000000000000001E-3</v>
      </c>
      <c r="Y38" s="46">
        <v>150</v>
      </c>
      <c r="Z38" s="46">
        <v>42</v>
      </c>
      <c r="AA38" s="46">
        <f t="shared" ref="AA38:AA44" si="3">W38-X38*Z38</f>
        <v>4.0199999999999996</v>
      </c>
      <c r="AB38" s="45" t="str">
        <f t="shared" ref="AB38:AB44" si="4">IF(AA38&gt;U38,"OK","Won't work!")</f>
        <v>Won't work!</v>
      </c>
      <c r="AD38" s="39" t="s">
        <v>69</v>
      </c>
    </row>
    <row r="39" spans="16:32">
      <c r="S39" s="46"/>
      <c r="T39" s="46"/>
      <c r="U39" s="46"/>
      <c r="V39" s="46"/>
      <c r="W39" s="46"/>
      <c r="X39" s="47"/>
      <c r="Y39" s="46"/>
      <c r="Z39" s="46"/>
      <c r="AA39" s="46"/>
      <c r="AB39" s="45"/>
      <c r="AD39" s="23"/>
      <c r="AE39" s="37" t="s">
        <v>70</v>
      </c>
      <c r="AF39" s="50" t="s">
        <v>71</v>
      </c>
    </row>
    <row r="40" spans="16:32" ht="30">
      <c r="P40" t="s">
        <v>72</v>
      </c>
      <c r="Q40" s="46">
        <f t="shared" ref="Q40:Q50" si="5">R40*100000</f>
        <v>184921000</v>
      </c>
      <c r="R40" s="48">
        <v>1849.21</v>
      </c>
      <c r="S40" s="49" t="s">
        <v>73</v>
      </c>
      <c r="T40" s="46">
        <v>5.04</v>
      </c>
      <c r="U40" s="46">
        <f>T40-1.6</f>
        <v>3.44</v>
      </c>
      <c r="V40" s="46">
        <f t="shared" si="0"/>
        <v>5.04</v>
      </c>
      <c r="W40" s="46">
        <f t="shared" si="1"/>
        <v>4.34</v>
      </c>
      <c r="X40" s="47">
        <f t="shared" si="2"/>
        <v>5.0000000000000001E-3</v>
      </c>
      <c r="Y40" s="46">
        <v>150</v>
      </c>
      <c r="Z40" s="46">
        <v>51</v>
      </c>
      <c r="AA40" s="46">
        <f t="shared" si="3"/>
        <v>4.085</v>
      </c>
      <c r="AB40" s="45" t="str">
        <f t="shared" si="4"/>
        <v>OK</v>
      </c>
      <c r="AD40" s="38" t="s">
        <v>74</v>
      </c>
      <c r="AE40" s="37" t="s">
        <v>75</v>
      </c>
      <c r="AF40" s="24" t="s">
        <v>76</v>
      </c>
    </row>
    <row r="41" spans="16:32" ht="30">
      <c r="P41" t="s">
        <v>77</v>
      </c>
      <c r="Q41" s="46">
        <f t="shared" si="5"/>
        <v>177388000</v>
      </c>
      <c r="R41" s="48">
        <v>1773.88</v>
      </c>
      <c r="S41" s="49" t="s">
        <v>78</v>
      </c>
      <c r="T41" s="46">
        <v>5.01</v>
      </c>
      <c r="U41" s="46">
        <f>T41-2.65</f>
        <v>2.36</v>
      </c>
      <c r="V41" s="46">
        <f t="shared" si="0"/>
        <v>5.01</v>
      </c>
      <c r="W41" s="46">
        <f t="shared" si="1"/>
        <v>4.3099999999999996</v>
      </c>
      <c r="X41" s="47">
        <f t="shared" si="2"/>
        <v>5.0000000000000001E-3</v>
      </c>
      <c r="Y41" s="46">
        <v>150</v>
      </c>
      <c r="Z41" s="46">
        <v>42</v>
      </c>
      <c r="AA41" s="46">
        <f t="shared" si="3"/>
        <v>4.0999999999999996</v>
      </c>
      <c r="AB41" s="45" t="str">
        <f t="shared" si="4"/>
        <v>OK</v>
      </c>
      <c r="AD41" s="38" t="s">
        <v>79</v>
      </c>
      <c r="AE41" s="37" t="s">
        <v>75</v>
      </c>
      <c r="AF41" s="57" t="s">
        <v>80</v>
      </c>
    </row>
    <row r="42" spans="16:32" ht="30">
      <c r="P42" t="s">
        <v>81</v>
      </c>
      <c r="Q42" s="46">
        <f t="shared" si="5"/>
        <v>278285000</v>
      </c>
      <c r="R42" s="48">
        <v>2782.85</v>
      </c>
      <c r="S42" s="49" t="s">
        <v>82</v>
      </c>
      <c r="T42" s="46">
        <v>4.75</v>
      </c>
      <c r="U42" s="46">
        <f>T42-2.32</f>
        <v>2.4300000000000002</v>
      </c>
      <c r="V42" s="46">
        <f t="shared" si="0"/>
        <v>4.75</v>
      </c>
      <c r="W42" s="46">
        <f t="shared" si="1"/>
        <v>4.05</v>
      </c>
      <c r="X42" s="47">
        <f t="shared" si="2"/>
        <v>5.0000000000000001E-3</v>
      </c>
      <c r="Y42" s="46">
        <v>150</v>
      </c>
      <c r="Z42" s="46">
        <v>104</v>
      </c>
      <c r="AA42" s="46">
        <f t="shared" si="3"/>
        <v>3.53</v>
      </c>
      <c r="AB42" s="45" t="str">
        <f t="shared" si="4"/>
        <v>OK</v>
      </c>
      <c r="AD42" s="38" t="s">
        <v>83</v>
      </c>
      <c r="AE42" s="37" t="s">
        <v>84</v>
      </c>
      <c r="AF42" s="35">
        <f>M2</f>
        <v>12000</v>
      </c>
    </row>
    <row r="43" spans="16:32">
      <c r="P43" t="s">
        <v>85</v>
      </c>
      <c r="Q43" s="46">
        <f t="shared" si="5"/>
        <v>141296000</v>
      </c>
      <c r="R43" s="48">
        <f>720.84+692.12</f>
        <v>1412.96</v>
      </c>
      <c r="S43" s="49" t="s">
        <v>86</v>
      </c>
      <c r="T43" s="46">
        <v>5.1100000000000003</v>
      </c>
      <c r="U43" s="46">
        <f t="shared" ref="U43:U49" si="6">T43-4</f>
        <v>1.1100000000000003</v>
      </c>
      <c r="V43" s="46">
        <f t="shared" si="0"/>
        <v>5.1100000000000003</v>
      </c>
      <c r="W43" s="46">
        <f t="shared" si="1"/>
        <v>4.41</v>
      </c>
      <c r="X43" s="47">
        <f t="shared" si="2"/>
        <v>5.0000000000000001E-3</v>
      </c>
      <c r="Y43" s="46">
        <v>150</v>
      </c>
      <c r="Z43" s="46">
        <v>57</v>
      </c>
      <c r="AA43" s="46">
        <f t="shared" si="3"/>
        <v>4.125</v>
      </c>
      <c r="AB43" s="45" t="str">
        <f t="shared" si="4"/>
        <v>OK</v>
      </c>
      <c r="AD43" s="38" t="s">
        <v>87</v>
      </c>
      <c r="AE43" s="37"/>
      <c r="AF43" s="24">
        <f>AF42/10000</f>
        <v>1.2</v>
      </c>
    </row>
    <row r="44" spans="16:32">
      <c r="P44" t="s">
        <v>88</v>
      </c>
      <c r="Q44" s="46">
        <f t="shared" si="5"/>
        <v>10000000</v>
      </c>
      <c r="R44" s="48">
        <v>100</v>
      </c>
      <c r="S44" s="46" t="s">
        <v>89</v>
      </c>
      <c r="T44" s="46" t="s">
        <v>89</v>
      </c>
      <c r="U44" s="46" t="e">
        <f t="shared" si="6"/>
        <v>#VALUE!</v>
      </c>
      <c r="V44" s="46" t="s">
        <v>89</v>
      </c>
      <c r="W44" s="46" t="e">
        <f t="shared" si="1"/>
        <v>#VALUE!</v>
      </c>
      <c r="X44" s="47">
        <f t="shared" si="2"/>
        <v>5.0000000000000001E-3</v>
      </c>
      <c r="Y44" s="46">
        <v>150</v>
      </c>
      <c r="Z44" s="46">
        <v>40</v>
      </c>
      <c r="AA44" s="46" t="e">
        <f t="shared" si="3"/>
        <v>#VALUE!</v>
      </c>
      <c r="AB44" s="45" t="e">
        <f t="shared" si="4"/>
        <v>#VALUE!</v>
      </c>
      <c r="AD44" s="42" t="s">
        <v>90</v>
      </c>
      <c r="AE44" s="41"/>
      <c r="AF44" s="40">
        <v>0</v>
      </c>
    </row>
    <row r="45" spans="16:32">
      <c r="P45" t="s">
        <v>91</v>
      </c>
      <c r="Q45" s="46">
        <f t="shared" si="5"/>
        <v>49500000</v>
      </c>
      <c r="R45" s="48">
        <v>495</v>
      </c>
      <c r="S45" s="46" t="s">
        <v>89</v>
      </c>
      <c r="T45" s="46" t="s">
        <v>89</v>
      </c>
      <c r="U45" s="46" t="e">
        <f t="shared" si="6"/>
        <v>#VALUE!</v>
      </c>
      <c r="V45" s="46" t="str">
        <f t="shared" ref="V45:V49" si="7">T45</f>
        <v>TBC</v>
      </c>
      <c r="W45" s="46" t="e">
        <f t="shared" ref="W45:W49" si="8">V45-0.55-(Y45/1000)</f>
        <v>#VALUE!</v>
      </c>
      <c r="X45" s="47">
        <f t="shared" si="2"/>
        <v>5.0000000000000001E-3</v>
      </c>
      <c r="Y45" s="46">
        <v>150</v>
      </c>
      <c r="Z45" s="46">
        <v>57</v>
      </c>
      <c r="AA45" s="46" t="e">
        <f t="shared" ref="AA45:AA49" si="9">W45-X45*Z45</f>
        <v>#VALUE!</v>
      </c>
      <c r="AB45" s="45" t="e">
        <f t="shared" ref="AB45:AB49" si="10">IF(AA45&gt;U45,"OK","Won't work!")</f>
        <v>#VALUE!</v>
      </c>
      <c r="AD45" s="42" t="s">
        <v>92</v>
      </c>
      <c r="AE45" s="41"/>
      <c r="AF45" s="40">
        <f>AF43-AF44</f>
        <v>1.2</v>
      </c>
    </row>
    <row r="46" spans="16:32">
      <c r="P46" t="s">
        <v>42</v>
      </c>
      <c r="Q46" s="46">
        <f t="shared" si="5"/>
        <v>44500000</v>
      </c>
      <c r="R46" s="48">
        <v>445</v>
      </c>
      <c r="S46" s="46" t="s">
        <v>89</v>
      </c>
      <c r="T46" s="46" t="s">
        <v>89</v>
      </c>
      <c r="U46" s="46" t="e">
        <f t="shared" si="6"/>
        <v>#VALUE!</v>
      </c>
      <c r="V46" s="46" t="str">
        <f t="shared" si="7"/>
        <v>TBC</v>
      </c>
      <c r="W46" s="46" t="e">
        <f t="shared" si="8"/>
        <v>#VALUE!</v>
      </c>
      <c r="X46" s="47">
        <f t="shared" si="2"/>
        <v>5.0000000000000001E-3</v>
      </c>
      <c r="Y46" s="46">
        <v>150</v>
      </c>
      <c r="Z46" s="46">
        <v>57</v>
      </c>
      <c r="AA46" s="46" t="e">
        <f t="shared" si="9"/>
        <v>#VALUE!</v>
      </c>
      <c r="AB46" s="45" t="e">
        <f t="shared" si="10"/>
        <v>#VALUE!</v>
      </c>
      <c r="AD46" s="38" t="s">
        <v>93</v>
      </c>
      <c r="AE46" s="37"/>
      <c r="AF46" s="61">
        <f>2.16-AF43</f>
        <v>0.96000000000000019</v>
      </c>
    </row>
    <row r="47" spans="16:32">
      <c r="P47" t="s">
        <v>94</v>
      </c>
      <c r="Q47" s="46">
        <f t="shared" si="5"/>
        <v>31900000</v>
      </c>
      <c r="R47" s="48">
        <v>319</v>
      </c>
      <c r="S47" s="46" t="s">
        <v>89</v>
      </c>
      <c r="T47" s="46" t="s">
        <v>89</v>
      </c>
      <c r="U47" s="46" t="e">
        <f t="shared" si="6"/>
        <v>#VALUE!</v>
      </c>
      <c r="V47" s="46" t="str">
        <f t="shared" si="7"/>
        <v>TBC</v>
      </c>
      <c r="W47" s="46" t="e">
        <f t="shared" si="8"/>
        <v>#VALUE!</v>
      </c>
      <c r="X47" s="47">
        <f t="shared" si="2"/>
        <v>5.0000000000000001E-3</v>
      </c>
      <c r="Y47" s="46">
        <v>150</v>
      </c>
      <c r="Z47" s="46">
        <v>57</v>
      </c>
      <c r="AA47" s="46" t="e">
        <f t="shared" si="9"/>
        <v>#VALUE!</v>
      </c>
      <c r="AB47" s="45" t="e">
        <f t="shared" si="10"/>
        <v>#VALUE!</v>
      </c>
      <c r="AD47" s="38" t="s">
        <v>95</v>
      </c>
      <c r="AE47" s="37"/>
      <c r="AF47" s="44">
        <f>AF46/AF45</f>
        <v>0.80000000000000016</v>
      </c>
    </row>
    <row r="48" spans="16:32">
      <c r="P48" t="s">
        <v>96</v>
      </c>
      <c r="Q48" s="46">
        <f t="shared" si="5"/>
        <v>29860000.000000004</v>
      </c>
      <c r="R48" s="48">
        <v>298.60000000000002</v>
      </c>
      <c r="S48" s="46" t="s">
        <v>89</v>
      </c>
      <c r="T48" s="46" t="s">
        <v>89</v>
      </c>
      <c r="U48" s="46" t="e">
        <f t="shared" si="6"/>
        <v>#VALUE!</v>
      </c>
      <c r="V48" s="46" t="str">
        <f t="shared" si="7"/>
        <v>TBC</v>
      </c>
      <c r="W48" s="46" t="e">
        <f t="shared" si="8"/>
        <v>#VALUE!</v>
      </c>
      <c r="X48" s="47">
        <f t="shared" si="2"/>
        <v>5.0000000000000001E-3</v>
      </c>
      <c r="Y48" s="46">
        <v>150</v>
      </c>
      <c r="Z48" s="46">
        <v>57</v>
      </c>
      <c r="AA48" s="46" t="e">
        <f t="shared" si="9"/>
        <v>#VALUE!</v>
      </c>
      <c r="AB48" s="45" t="e">
        <f t="shared" si="10"/>
        <v>#VALUE!</v>
      </c>
      <c r="AD48" s="38" t="s">
        <v>97</v>
      </c>
      <c r="AE48" s="37"/>
      <c r="AF48" s="24">
        <v>0</v>
      </c>
    </row>
    <row r="49" spans="16:32">
      <c r="P49" t="s">
        <v>98</v>
      </c>
      <c r="Q49" s="46">
        <f t="shared" si="5"/>
        <v>13800000</v>
      </c>
      <c r="R49" s="48">
        <v>138</v>
      </c>
      <c r="S49" s="46" t="s">
        <v>89</v>
      </c>
      <c r="T49" s="46" t="s">
        <v>89</v>
      </c>
      <c r="U49" s="46" t="e">
        <f t="shared" si="6"/>
        <v>#VALUE!</v>
      </c>
      <c r="V49" s="46" t="str">
        <f t="shared" si="7"/>
        <v>TBC</v>
      </c>
      <c r="W49" s="46" t="e">
        <f t="shared" si="8"/>
        <v>#VALUE!</v>
      </c>
      <c r="X49" s="47">
        <f t="shared" si="2"/>
        <v>5.0000000000000001E-3</v>
      </c>
      <c r="Y49" s="46">
        <v>150</v>
      </c>
      <c r="Z49" s="46">
        <v>57</v>
      </c>
      <c r="AA49" s="46" t="e">
        <f t="shared" si="9"/>
        <v>#VALUE!</v>
      </c>
      <c r="AB49" s="45" t="e">
        <f t="shared" si="10"/>
        <v>#VALUE!</v>
      </c>
      <c r="AD49" s="38" t="s">
        <v>99</v>
      </c>
      <c r="AE49" s="37"/>
      <c r="AF49" s="24">
        <v>100</v>
      </c>
    </row>
    <row r="50" spans="16:32">
      <c r="P50" t="s">
        <v>100</v>
      </c>
      <c r="Q50" s="46">
        <f t="shared" si="5"/>
        <v>18000000</v>
      </c>
      <c r="R50" s="46">
        <f>12*5*3</f>
        <v>180</v>
      </c>
      <c r="S50" s="46" t="s">
        <v>101</v>
      </c>
      <c r="T50" s="46" t="s">
        <v>101</v>
      </c>
      <c r="U50" s="46" t="s">
        <v>101</v>
      </c>
      <c r="V50" s="46" t="s">
        <v>101</v>
      </c>
      <c r="W50" s="46" t="s">
        <v>101</v>
      </c>
      <c r="X50" s="46" t="s">
        <v>101</v>
      </c>
      <c r="Y50" s="46" t="s">
        <v>101</v>
      </c>
      <c r="Z50" s="46" t="s">
        <v>101</v>
      </c>
      <c r="AA50" s="46" t="s">
        <v>101</v>
      </c>
      <c r="AB50" s="46" t="s">
        <v>101</v>
      </c>
      <c r="AD50" s="42" t="s">
        <v>102</v>
      </c>
      <c r="AE50" s="41" t="s">
        <v>103</v>
      </c>
      <c r="AF50" s="40">
        <v>0</v>
      </c>
    </row>
    <row r="51" spans="16:32">
      <c r="AD51" s="42" t="s">
        <v>104</v>
      </c>
      <c r="AE51" s="41" t="s">
        <v>105</v>
      </c>
      <c r="AF51" s="40">
        <v>10</v>
      </c>
    </row>
    <row r="52" spans="16:32">
      <c r="AD52" s="42" t="s">
        <v>106</v>
      </c>
      <c r="AE52" s="41" t="s">
        <v>105</v>
      </c>
      <c r="AF52" s="43">
        <v>0.66</v>
      </c>
    </row>
    <row r="53" spans="16:32">
      <c r="P53" t="s">
        <v>8</v>
      </c>
      <c r="R53" s="4">
        <f>SUM(R38:R50)</f>
        <v>11194.500000000002</v>
      </c>
      <c r="Z53" s="4">
        <f>SUM(Z38:Z50)</f>
        <v>621</v>
      </c>
      <c r="AD53" s="42" t="s">
        <v>107</v>
      </c>
      <c r="AE53" s="41" t="s">
        <v>108</v>
      </c>
      <c r="AF53" s="40">
        <f>AF46</f>
        <v>0.96000000000000019</v>
      </c>
    </row>
    <row r="54" spans="16:32">
      <c r="AD54" s="42" t="s">
        <v>109</v>
      </c>
      <c r="AE54" s="41" t="s">
        <v>108</v>
      </c>
      <c r="AF54" s="40">
        <f>AF53</f>
        <v>0.96000000000000019</v>
      </c>
    </row>
    <row r="55" spans="16:32">
      <c r="P55" s="62" t="s">
        <v>110</v>
      </c>
      <c r="Q55" s="62"/>
      <c r="R55" s="62"/>
      <c r="S55" s="62"/>
      <c r="T55" s="62"/>
      <c r="U55" s="62"/>
      <c r="V55" s="62"/>
      <c r="W55" s="62"/>
      <c r="AD55" s="42" t="s">
        <v>111</v>
      </c>
      <c r="AE55" s="41" t="s">
        <v>105</v>
      </c>
      <c r="AF55" s="40">
        <v>30</v>
      </c>
    </row>
    <row r="56" spans="16:32">
      <c r="AD56" s="38" t="s">
        <v>112</v>
      </c>
      <c r="AE56" s="39" t="s">
        <v>113</v>
      </c>
      <c r="AF56" s="24">
        <v>63</v>
      </c>
    </row>
    <row r="57" spans="16:32">
      <c r="AD57" s="38" t="s">
        <v>114</v>
      </c>
      <c r="AE57" s="39" t="s">
        <v>113</v>
      </c>
      <c r="AF57" s="24">
        <v>81.62</v>
      </c>
    </row>
    <row r="58" spans="16:32">
      <c r="AD58" s="38" t="s">
        <v>115</v>
      </c>
      <c r="AE58" s="37"/>
      <c r="AF58" s="24">
        <v>5.83</v>
      </c>
    </row>
    <row r="59" spans="16:32">
      <c r="AD59" s="38" t="s">
        <v>116</v>
      </c>
      <c r="AE59" s="37"/>
      <c r="AF59" s="24">
        <v>5.0999999999999996</v>
      </c>
    </row>
    <row r="60" spans="16:32">
      <c r="AD60" s="38" t="s">
        <v>117</v>
      </c>
      <c r="AE60" s="37"/>
      <c r="AF60" s="24">
        <v>9.9</v>
      </c>
    </row>
    <row r="61" spans="16:32">
      <c r="AD61" s="38" t="s">
        <v>118</v>
      </c>
      <c r="AE61" s="37"/>
      <c r="AF61" s="24">
        <v>12.1</v>
      </c>
    </row>
    <row r="62" spans="16:32">
      <c r="AD62" s="38" t="s">
        <v>119</v>
      </c>
      <c r="AE62" s="37"/>
      <c r="AF62" s="24">
        <v>792</v>
      </c>
    </row>
    <row r="63" spans="16:32">
      <c r="AD63" s="38" t="s">
        <v>120</v>
      </c>
      <c r="AE63" s="37"/>
      <c r="AF63" s="24">
        <v>249</v>
      </c>
    </row>
    <row r="64" spans="16:32">
      <c r="AD64" s="38" t="s">
        <v>121</v>
      </c>
      <c r="AE64" s="37"/>
      <c r="AF64" s="24">
        <v>1042</v>
      </c>
    </row>
    <row r="65" spans="30:32">
      <c r="AD65" s="38" t="s">
        <v>122</v>
      </c>
      <c r="AE65" s="37"/>
      <c r="AF65" s="36">
        <f>AF60/AF42</f>
        <v>8.25E-4</v>
      </c>
    </row>
    <row r="67" spans="30:32">
      <c r="AD67" t="s">
        <v>123</v>
      </c>
      <c r="AE67" t="s">
        <v>124</v>
      </c>
      <c r="AF67">
        <v>10.905225209704096</v>
      </c>
    </row>
    <row r="68" spans="30:32">
      <c r="AD68" t="s">
        <v>125</v>
      </c>
      <c r="AE68" t="s">
        <v>126</v>
      </c>
      <c r="AF68" s="35">
        <f>AF67/AF65</f>
        <v>13218.454799641328</v>
      </c>
    </row>
  </sheetData>
  <mergeCells count="1">
    <mergeCell ref="P55:W55"/>
  </mergeCells>
  <phoneticPr fontId="15" type="noConversion"/>
  <hyperlinks>
    <hyperlink ref="L32" r:id="rId1" xr:uid="{F12A15DB-24CC-48E8-87FE-FB3DB703B9B5}"/>
    <hyperlink ref="AD37" r:id="rId2" xr:uid="{8C2729FB-5238-4591-8862-88052CA0DF6A}"/>
  </hyperlinks>
  <pageMargins left="0.7" right="0.7" top="0.75" bottom="0.75" header="0.3" footer="0.3"/>
  <pageSetup paperSize="9" orientation="portrait" horizontalDpi="1200" verticalDpi="1200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ermit File" ma:contentTypeID="0x0101000E9AD557692E154F9D2697C8C6432F7600A4CEBB1D6A641A4E837F1E441D55020D" ma:contentTypeVersion="45" ma:contentTypeDescription="Create a new document." ma:contentTypeScope="" ma:versionID="69091e4700ec431e0990d218e32383b3">
  <xsd:schema xmlns:xsd="http://www.w3.org/2001/XMLSchema" xmlns:xs="http://www.w3.org/2001/XMLSchema" xmlns:p="http://schemas.microsoft.com/office/2006/metadata/properties" xmlns:ns2="8595a0ec-c146-4eeb-925a-270f4bc4be63" xmlns:ns3="662745e8-e224-48e8-a2e3-254862b8c2f5" xmlns:ns4="eebef177-55b5-4448-a5fb-28ea454417ee" xmlns:ns5="5ffd8e36-f429-4edc-ab50-c5be84842779" xmlns:ns6="13c3dd66-95f8-469c-aefa-160cfe61df31" targetNamespace="http://schemas.microsoft.com/office/2006/metadata/properties" ma:root="true" ma:fieldsID="67dbef5ffbbb47677e30d9231999aaf6" ns2:_="" ns3:_="" ns4:_="" ns5:_="" ns6:_="">
    <xsd:import namespace="8595a0ec-c146-4eeb-925a-270f4bc4be63"/>
    <xsd:import namespace="662745e8-e224-48e8-a2e3-254862b8c2f5"/>
    <xsd:import namespace="eebef177-55b5-4448-a5fb-28ea454417ee"/>
    <xsd:import namespace="5ffd8e36-f429-4edc-ab50-c5be84842779"/>
    <xsd:import namespace="13c3dd66-95f8-469c-aefa-160cfe61df31"/>
    <xsd:element name="properties">
      <xsd:complexType>
        <xsd:sequence>
          <xsd:element name="documentManagement">
            <xsd:complexType>
              <xsd:all>
                <xsd:element ref="ns2:d3564be703db47eda46ec138bc1ba091" minOccurs="0"/>
                <xsd:element ref="ns3:TaxCatchAll" minOccurs="0"/>
                <xsd:element ref="ns3:TaxCatchAllLabel" minOccurs="0"/>
                <xsd:element ref="ns4:DocumentDate"/>
                <xsd:element ref="ns4:EAReceivedDate"/>
                <xsd:element ref="ns4:ExternalAuthor"/>
                <xsd:element ref="ns2:c52c737aaa794145b5e1ab0b33580095" minOccurs="0"/>
                <xsd:element ref="ns2:ncb1594ff73b435992550f571a78c184" minOccurs="0"/>
                <xsd:element ref="ns2:p517ccc45a7e4674ae144f9410147bb3" minOccurs="0"/>
                <xsd:element ref="ns2:f91636ce86a943e5a85e589048b494b2" minOccurs="0"/>
                <xsd:element ref="ns4:PermitNumber"/>
                <xsd:element ref="ns4:OtherReference" minOccurs="0"/>
                <xsd:element ref="ns4:EPRNumber" minOccurs="0"/>
                <xsd:element ref="ns4:Customer_x002f_OperatorName"/>
                <xsd:element ref="ns4:SiteName"/>
                <xsd:element ref="ns4:FacilityAddress"/>
                <xsd:element ref="ns4:FacilityAddressPostcode"/>
                <xsd:element ref="ns2:ga477587807b4e8dbd9d142e03c014fa" minOccurs="0"/>
                <xsd:element ref="ns2:la34db7254a948be973d9738b9f07ba7" minOccurs="0"/>
                <xsd:element ref="ns2:bf174f8632e04660b372cf372c1956fe" minOccurs="0"/>
                <xsd:element ref="ns2:mb0b523b12654e57a98fd73f451222f6" minOccurs="0"/>
                <xsd:element ref="ns4:CessationDate" minOccurs="0"/>
                <xsd:element ref="ns4:NationalSecurity" minOccurs="0"/>
                <xsd:element ref="ns2:ed3cfd1978f244c4af5dc9d642a18018" minOccurs="0"/>
                <xsd:element ref="ns4:CurrentPermit" minOccurs="0"/>
                <xsd:element ref="ns5:EventLink" minOccurs="0"/>
                <xsd:element ref="ns2:m63bd5d2e6554c968a3f4ff9289590fe" minOccurs="0"/>
                <xsd:element ref="ns2:d22401b98bfe4ec6b8dacbec81c66a1e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6:MediaServiceDateTaken" minOccurs="0"/>
                <xsd:element ref="ns6:MediaServiceAutoKeyPoints" minOccurs="0"/>
                <xsd:element ref="ns6:MediaServiceKeyPoints" minOccurs="0"/>
                <xsd:element ref="ns6:MediaServiceLocation" minOccurs="0"/>
                <xsd:element ref="ns6:MediaLengthInSeconds" minOccurs="0"/>
                <xsd:element ref="ns2:SharedWithUsers" minOccurs="0"/>
                <xsd:element ref="ns2:SharedWithDetails" minOccurs="0"/>
                <xsd:element ref="ns6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95a0ec-c146-4eeb-925a-270f4bc4be63" elementFormDefault="qualified">
    <xsd:import namespace="http://schemas.microsoft.com/office/2006/documentManagement/types"/>
    <xsd:import namespace="http://schemas.microsoft.com/office/infopath/2007/PartnerControls"/>
    <xsd:element name="d3564be703db47eda46ec138bc1ba091" ma:index="8" ma:taxonomy="true" ma:internalName="d3564be703db47eda46ec138bc1ba091" ma:taxonomyFieldName="ActivityGrouping" ma:displayName="Activity Grouping" ma:default="8;#Unassigned|cb01650a-31a4-4ad3-af7c-01edd0cc5fa8" ma:fieldId="{d3564be7-03db-47ed-a46e-c138bc1ba091}" ma:sspId="d1117845-93f6-4da3-abaa-fcb4fa669c78" ma:termSetId="c26d6a6f-914d-4d0c-bc0a-7a709b431a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52c737aaa794145b5e1ab0b33580095" ma:index="15" ma:taxonomy="true" ma:internalName="c52c737aaa794145b5e1ab0b33580095" ma:taxonomyFieldName="DisclosureStatus" ma:displayName="Disclosure Status" ma:fieldId="{c52c737a-aa79-4145-b5e1-ab0b33580095}" ma:sspId="d1117845-93f6-4da3-abaa-fcb4fa669c78" ma:termSetId="be5a9b7f-442f-4603-a8b8-76f5f1ec70c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cb1594ff73b435992550f571a78c184" ma:index="17" ma:taxonomy="true" ma:internalName="ncb1594ff73b435992550f571a78c184" ma:taxonomyFieldName="Regime" ma:displayName="Regime" ma:fieldId="{7cb1594f-f73b-4359-9255-0f571a78c184}" ma:taxonomyMulti="true" ma:sspId="d1117845-93f6-4da3-abaa-fcb4fa669c78" ma:termSetId="79e1bcb8-4c43-4df4-ad15-4ec7b927a8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517ccc45a7e4674ae144f9410147bb3" ma:index="19" ma:taxonomy="true" ma:internalName="p517ccc45a7e4674ae144f9410147bb3" ma:taxonomyFieldName="RegulatedActivityClass" ma:displayName="Regulated Activity Class" ma:fieldId="{9517ccc4-5a7e-4674-ae14-4f9410147bb3}" ma:taxonomyMulti="true" ma:sspId="d1117845-93f6-4da3-abaa-fcb4fa669c78" ma:termSetId="41ee975a-727d-4c90-bb75-bfa3c8eb72d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91636ce86a943e5a85e589048b494b2" ma:index="21" nillable="true" ma:taxonomy="true" ma:internalName="f91636ce86a943e5a85e589048b494b2" ma:taxonomyFieldName="RegulatedActivitySub_x002d_Class" ma:displayName="Regulated Activity Sub-Class" ma:fieldId="{f91636ce-86a9-43e5-a85e-589048b494b2}" ma:taxonomyMulti="true" ma:sspId="d1117845-93f6-4da3-abaa-fcb4fa669c78" ma:termSetId="3c5ee371-f842-4910-b55e-fca1c7c08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477587807b4e8dbd9d142e03c014fa" ma:index="30" nillable="true" ma:taxonomy="true" ma:internalName="ga477587807b4e8dbd9d142e03c014fa" ma:taxonomyFieldName="Catchment" ma:displayName="Catchment" ma:fieldId="{0a477587-807b-4e8d-bd9d-142e03c014fa}" ma:sspId="d1117845-93f6-4da3-abaa-fcb4fa669c78" ma:termSetId="a3d7cc5e-3544-4097-ac09-3626e2dfc5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34db7254a948be973d9738b9f07ba7" ma:index="32" ma:taxonomy="true" ma:internalName="la34db7254a948be973d9738b9f07ba7" ma:taxonomyFieldName="TypeofPermit" ma:displayName="Type of Permit" ma:default="32;#N/A - Do not select for New Permits|0430e4c2-ee0a-4b2d-9af6-df735aafbcb2" ma:fieldId="{5a34db72-54a9-48be-973d-9738b9f07ba7}" ma:taxonomyMulti="true" ma:sspId="d1117845-93f6-4da3-abaa-fcb4fa669c78" ma:termSetId="7d47b671-38b6-4716-ba29-cfb8e9b10e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f174f8632e04660b372cf372c1956fe" ma:index="34" nillable="true" ma:taxonomy="true" ma:internalName="bf174f8632e04660b372cf372c1956fe" ma:taxonomyFieldName="StandardRulesID" ma:displayName="StandardRulesID" ma:fieldId="{bf174f86-32e0-4660-b372-cf372c1956fe}" ma:taxonomyMulti="true" ma:sspId="d1117845-93f6-4da3-abaa-fcb4fa669c78" ma:termSetId="8e138792-83d5-43de-b6e8-7ca5b827cc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b523b12654e57a98fd73f451222f6" ma:index="36" nillable="true" ma:taxonomy="true" ma:internalName="mb0b523b12654e57a98fd73f451222f6" ma:taxonomyFieldName="CessationStatus" ma:displayName="Cessation Status" ma:fieldId="{6b0b523b-1265-4e57-a98f-d73f451222f6}" ma:sspId="d1117845-93f6-4da3-abaa-fcb4fa669c78" ma:termSetId="8efff926-82ca-4afb-81c6-bc22e4acf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3cfd1978f244c4af5dc9d642a18018" ma:index="40" nillable="true" ma:taxonomy="true" ma:internalName="ed3cfd1978f244c4af5dc9d642a18018" ma:taxonomyFieldName="MajorProjectID" ma:displayName="Major Project ID" ma:fieldId="{ed3cfd19-78f2-44c4-af5d-c9d642a18018}" ma:sspId="d1117845-93f6-4da3-abaa-fcb4fa669c78" ma:termSetId="d4a353e3-1bf8-453f-805b-242d6a6db9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63bd5d2e6554c968a3f4ff9289590fe" ma:index="44" nillable="true" ma:taxonomy="true" ma:internalName="m63bd5d2e6554c968a3f4ff9289590fe" ma:taxonomyFieldName="EventType1" ma:displayName="Event Type" ma:readOnly="false" ma:fieldId="{663bd5d2-e655-4c96-8a3f-4ff9289590fe}" ma:sspId="d1117845-93f6-4da3-abaa-fcb4fa669c78" ma:termSetId="6eb2a3b8-caae-450e-a142-afb8c0df352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2401b98bfe4ec6b8dacbec81c66a1e" ma:index="46" nillable="true" ma:taxonomy="true" ma:internalName="d22401b98bfe4ec6b8dacbec81c66a1e" ma:taxonomyFieldName="PermitDocumentType" ma:displayName="Permit Document Type" ma:readOnly="false" ma:fieldId="{d22401b9-8bfe-4ec6-b8da-cbec81c66a1e}" ma:sspId="d1117845-93f6-4da3-abaa-fcb4fa669c78" ma:termSetId="1e9654a3-ed8b-47e0-af9b-cd306150e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5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6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92e41c19-1047-4874-acff-e817b08e966f}" ma:internalName="TaxCatchAll" ma:showField="CatchAllData" ma:web="8595a0ec-c146-4eeb-925a-270f4bc4b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2e41c19-1047-4874-acff-e817b08e966f}" ma:internalName="TaxCatchAllLabel" ma:readOnly="true" ma:showField="CatchAllDataLabel" ma:web="8595a0ec-c146-4eeb-925a-270f4bc4b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bef177-55b5-4448-a5fb-28ea454417ee" elementFormDefault="qualified">
    <xsd:import namespace="http://schemas.microsoft.com/office/2006/documentManagement/types"/>
    <xsd:import namespace="http://schemas.microsoft.com/office/infopath/2007/PartnerControls"/>
    <xsd:element name="DocumentDate" ma:index="12" ma:displayName="Document Date" ma:format="DateOnly" ma:internalName="DocumentDate">
      <xsd:simpleType>
        <xsd:restriction base="dms:DateTime"/>
      </xsd:simpleType>
    </xsd:element>
    <xsd:element name="EAReceivedDate" ma:index="13" ma:displayName="Received Date" ma:format="DateOnly" ma:internalName="EAReceivedDate">
      <xsd:simpleType>
        <xsd:restriction base="dms:DateTime"/>
      </xsd:simpleType>
    </xsd:element>
    <xsd:element name="ExternalAuthor" ma:index="14" ma:displayName="External Author" ma:internalName="ExternalAuthor">
      <xsd:simpleType>
        <xsd:restriction base="dms:Text">
          <xsd:maxLength value="255"/>
        </xsd:restriction>
      </xsd:simpleType>
    </xsd:element>
    <xsd:element name="PermitNumber" ma:index="23" ma:displayName="Permit Number" ma:internalName="PermitNumber">
      <xsd:simpleType>
        <xsd:restriction base="dms:Text">
          <xsd:maxLength value="255"/>
        </xsd:restriction>
      </xsd:simpleType>
    </xsd:element>
    <xsd:element name="OtherReference" ma:index="24" nillable="true" ma:displayName="Other Reference" ma:internalName="OtherReference">
      <xsd:simpleType>
        <xsd:restriction base="dms:Text">
          <xsd:maxLength value="255"/>
        </xsd:restriction>
      </xsd:simpleType>
    </xsd:element>
    <xsd:element name="EPRNumber" ma:index="25" nillable="true" ma:displayName="EPR Number" ma:internalName="EPRNumber">
      <xsd:simpleType>
        <xsd:restriction base="dms:Text">
          <xsd:maxLength value="255"/>
        </xsd:restriction>
      </xsd:simpleType>
    </xsd:element>
    <xsd:element name="Customer_x002f_OperatorName" ma:index="26" ma:displayName="Customer / Operator Name" ma:internalName="Customer_x002F_OperatorName">
      <xsd:simpleType>
        <xsd:restriction base="dms:Text">
          <xsd:maxLength value="255"/>
        </xsd:restriction>
      </xsd:simpleType>
    </xsd:element>
    <xsd:element name="SiteName" ma:index="27" ma:displayName="Facility Name" ma:internalName="SiteName">
      <xsd:simpleType>
        <xsd:restriction base="dms:Text">
          <xsd:maxLength value="255"/>
        </xsd:restriction>
      </xsd:simpleType>
    </xsd:element>
    <xsd:element name="FacilityAddress" ma:index="28" ma:displayName="Facility Address" ma:internalName="FacilityAddress">
      <xsd:simpleType>
        <xsd:restriction base="dms:Note">
          <xsd:maxLength value="255"/>
        </xsd:restriction>
      </xsd:simpleType>
    </xsd:element>
    <xsd:element name="FacilityAddressPostcode" ma:index="29" ma:displayName="Facility Address Postcode" ma:internalName="FacilityAddressPostcode">
      <xsd:simpleType>
        <xsd:restriction base="dms:Text">
          <xsd:maxLength value="255"/>
        </xsd:restriction>
      </xsd:simpleType>
    </xsd:element>
    <xsd:element name="CessationDate" ma:index="38" nillable="true" ma:displayName="Cessation Date" ma:format="DateOnly" ma:internalName="CessationDate">
      <xsd:simpleType>
        <xsd:restriction base="dms:DateTime"/>
      </xsd:simpleType>
    </xsd:element>
    <xsd:element name="NationalSecurity" ma:index="39" nillable="true" ma:displayName="National Security" ma:default="No" ma:format="Dropdown" ma:internalName="NationalSecurity">
      <xsd:simpleType>
        <xsd:restriction base="dms:Choice">
          <xsd:enumeration value="Yes"/>
          <xsd:enumeration value="No"/>
        </xsd:restriction>
      </xsd:simpleType>
    </xsd:element>
    <xsd:element name="CurrentPermit" ma:index="42" nillable="true" ma:displayName="Current Permit" ma:default="N/A - Do not select for New Permits" ma:format="Dropdown" ma:internalName="CurrentPermit">
      <xsd:simpleType>
        <xsd:restriction base="dms:Choice">
          <xsd:enumeration value="Yes"/>
          <xsd:enumeration value="No"/>
          <xsd:enumeration value="N/A - Do not select for New Permit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d8e36-f429-4edc-ab50-c5be84842779" elementFormDefault="qualified">
    <xsd:import namespace="http://schemas.microsoft.com/office/2006/documentManagement/types"/>
    <xsd:import namespace="http://schemas.microsoft.com/office/infopath/2007/PartnerControls"/>
    <xsd:element name="EventLink" ma:index="43" nillable="true" ma:displayName="Event Link" ma:internalName="EventLink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c3dd66-95f8-469c-aefa-160cfe61df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50" nillable="true" ma:displayName="Tags" ma:internalName="MediaServiceAutoTags" ma:readOnly="true">
      <xsd:simpleType>
        <xsd:restriction base="dms:Text"/>
      </xsd:simpleType>
    </xsd:element>
    <xsd:element name="MediaServiceOCR" ma:index="5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5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5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5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57" nillable="true" ma:displayName="Location" ma:internalName="MediaServiceLocation" ma:readOnly="true">
      <xsd:simpleType>
        <xsd:restriction base="dms:Text"/>
      </xsd:simpleType>
    </xsd:element>
    <xsd:element name="MediaLengthInSeconds" ma:index="5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62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c3dd66-95f8-469c-aefa-160cfe61df31">
      <Terms xmlns="http://schemas.microsoft.com/office/infopath/2007/PartnerControls"/>
    </lcf76f155ced4ddcb4097134ff3c332f>
    <TaxCatchAll xmlns="662745e8-e224-48e8-a2e3-254862b8c2f5">
      <Value>181</Value>
      <Value>12</Value>
      <Value>10</Value>
      <Value>9</Value>
      <Value>38</Value>
    </TaxCatchAll>
    <EAReceivedDate xmlns="eebef177-55b5-4448-a5fb-28ea454417ee">2022-09-07T23:00:00+00:00</EAReceivedDate>
    <c52c737aaa794145b5e1ab0b33580095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Register</TermName>
          <TermId xmlns="http://schemas.microsoft.com/office/infopath/2007/PartnerControls">f1fcf6a6-5d97-4f1d-964e-a2f916eb1f18</TermId>
        </TermInfo>
      </Terms>
    </c52c737aaa794145b5e1ab0b33580095>
    <PermitNumber xmlns="eebef177-55b5-4448-a5fb-28ea454417ee">epr-xp3337qr</PermitNumber>
    <la34db7254a948be973d9738b9f07ba7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N/A - Do not select for New Permits</TermName>
          <TermId xmlns="http://schemas.microsoft.com/office/infopath/2007/PartnerControls">0430e4c2-ee0a-4b2d-9af6-df735aafbcb2</TermId>
        </TermInfo>
      </Terms>
    </la34db7254a948be973d9738b9f07ba7>
    <CessationDate xmlns="eebef177-55b5-4448-a5fb-28ea454417ee" xsi:nil="true"/>
    <NationalSecurity xmlns="eebef177-55b5-4448-a5fb-28ea454417ee">No</NationalSecurity>
    <OtherReference xmlns="eebef177-55b5-4448-a5fb-28ea454417ee">-</OtherReference>
    <EventLink xmlns="5ffd8e36-f429-4edc-ab50-c5be84842779" xsi:nil="true"/>
    <d22401b98bfe4ec6b8dacbec81c66a1e xmlns="8595a0ec-c146-4eeb-925a-270f4bc4be63">
      <Terms xmlns="http://schemas.microsoft.com/office/infopath/2007/PartnerControls"/>
    </d22401b98bfe4ec6b8dacbec81c66a1e>
    <Customer_x002f_OperatorName xmlns="eebef177-55b5-4448-a5fb-28ea454417ee">United Utilities Water Limited</Customer_x002f_OperatorName>
    <ncb1594ff73b435992550f571a78c184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EPR</TermName>
          <TermId xmlns="http://schemas.microsoft.com/office/infopath/2007/PartnerControls">0e5af97d-1a8c-4d8f-a20b-528a11cab1f6</TermId>
        </TermInfo>
      </Terms>
    </ncb1594ff73b435992550f571a78c184>
    <DocumentDate xmlns="eebef177-55b5-4448-a5fb-28ea454417ee">2022-09-07T23:00:00+00:00</DocumentDate>
    <f91636ce86a943e5a85e589048b494b2 xmlns="8595a0ec-c146-4eeb-925a-270f4bc4be63">
      <Terms xmlns="http://schemas.microsoft.com/office/infopath/2007/PartnerControls"/>
    </f91636ce86a943e5a85e589048b494b2>
    <bf174f8632e04660b372cf372c1956fe xmlns="8595a0ec-c146-4eeb-925a-270f4bc4be63">
      <Terms xmlns="http://schemas.microsoft.com/office/infopath/2007/PartnerControls"/>
    </bf174f8632e04660b372cf372c1956fe>
    <mb0b523b12654e57a98fd73f451222f6 xmlns="8595a0ec-c146-4eeb-925a-270f4bc4be63">
      <Terms xmlns="http://schemas.microsoft.com/office/infopath/2007/PartnerControls"/>
    </mb0b523b12654e57a98fd73f451222f6>
    <CurrentPermit xmlns="eebef177-55b5-4448-a5fb-28ea454417ee">N/A - Do not select for New Permits</CurrentPermit>
    <EPRNumber xmlns="eebef177-55b5-4448-a5fb-28ea454417ee">EPR/XP3337QR/</EPRNumber>
    <ed3cfd1978f244c4af5dc9d642a18018 xmlns="8595a0ec-c146-4eeb-925a-270f4bc4be63">
      <Terms xmlns="http://schemas.microsoft.com/office/infopath/2007/PartnerControls"/>
    </ed3cfd1978f244c4af5dc9d642a18018>
    <d3564be703db47eda46ec138bc1ba091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Application ＆ Associated Docs</TermName>
          <TermId xmlns="http://schemas.microsoft.com/office/infopath/2007/PartnerControls">5eadfd3c-6deb-44e1-b7e1-16accd427bec</TermId>
        </TermInfo>
      </Terms>
    </d3564be703db47eda46ec138bc1ba091>
    <FacilityAddressPostcode xmlns="eebef177-55b5-4448-a5fb-28ea454417ee">PR9 9YL</FacilityAddressPostcode>
    <ExternalAuthor xmlns="eebef177-55b5-4448-a5fb-28ea454417ee">H Singer</ExternalAuthor>
    <SiteName xmlns="eebef177-55b5-4448-a5fb-28ea454417ee">Southport Wastewater Treatment Works</SiteName>
    <m63bd5d2e6554c968a3f4ff9289590fe xmlns="8595a0ec-c146-4eeb-925a-270f4bc4be63">
      <Terms xmlns="http://schemas.microsoft.com/office/infopath/2007/PartnerControls"/>
    </m63bd5d2e6554c968a3f4ff9289590fe>
    <p517ccc45a7e4674ae144f9410147bb3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Installations</TermName>
          <TermId xmlns="http://schemas.microsoft.com/office/infopath/2007/PartnerControls">645f1c9c-65df-490a-9ce3-4a2aa7c5ff7f</TermId>
        </TermInfo>
      </Terms>
    </p517ccc45a7e4674ae144f9410147bb3>
    <ga477587807b4e8dbd9d142e03c014fa xmlns="8595a0ec-c146-4eeb-925a-270f4bc4be63">
      <Terms xmlns="http://schemas.microsoft.com/office/infopath/2007/PartnerControls"/>
    </ga477587807b4e8dbd9d142e03c014fa>
    <FacilityAddress xmlns="eebef177-55b5-4448-a5fb-28ea454417ee">Marine Drive  Southport  Lancashire  PR9 9YL</FacilityAddress>
  </documentManagement>
</p:properties>
</file>

<file path=customXml/itemProps1.xml><?xml version="1.0" encoding="utf-8"?>
<ds:datastoreItem xmlns:ds="http://schemas.openxmlformats.org/officeDocument/2006/customXml" ds:itemID="{43169B9C-1445-4C47-A203-D71177F4BFE4}"/>
</file>

<file path=customXml/itemProps2.xml><?xml version="1.0" encoding="utf-8"?>
<ds:datastoreItem xmlns:ds="http://schemas.openxmlformats.org/officeDocument/2006/customXml" ds:itemID="{D1068649-0D66-4256-A6A2-07AD151A904E}"/>
</file>

<file path=customXml/itemProps3.xml><?xml version="1.0" encoding="utf-8"?>
<ds:datastoreItem xmlns:ds="http://schemas.openxmlformats.org/officeDocument/2006/customXml" ds:itemID="{F045D090-8871-47AE-B781-122C4B7742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>_ProjectWise Administrator *DO NOT DELETE/MODIFY*</Manager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UU Excel Cover Sheet</dc:title>
  <dc:subject/>
  <dc:creator>Yarnold, Gregg</dc:creator>
  <cp:keywords/>
  <dc:description/>
  <cp:lastModifiedBy/>
  <cp:revision/>
  <dcterms:created xsi:type="dcterms:W3CDTF">2015-11-06T14:26:36Z</dcterms:created>
  <dcterms:modified xsi:type="dcterms:W3CDTF">2022-12-19T09:50:46Z</dcterms:modified>
  <cp:category>A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_TITLE_LINE_1">
    <vt:lpwstr>---</vt:lpwstr>
  </property>
  <property fmtid="{D5CDD505-2E9C-101B-9397-08002B2CF9AE}" pid="3" name="TB_TITLE_LINE_2">
    <vt:lpwstr>---</vt:lpwstr>
  </property>
  <property fmtid="{D5CDD505-2E9C-101B-9397-08002B2CF9AE}" pid="4" name="TB_TITLE_LINE_3">
    <vt:lpwstr>---</vt:lpwstr>
  </property>
  <property fmtid="{D5CDD505-2E9C-101B-9397-08002B2CF9AE}" pid="5" name="TB_TITLE_LINE_4">
    <vt:lpwstr>---</vt:lpwstr>
  </property>
  <property fmtid="{D5CDD505-2E9C-101B-9397-08002B2CF9AE}" pid="6" name="PW_ASSET_DESC">
    <vt:lpwstr>---</vt:lpwstr>
  </property>
  <property fmtid="{D5CDD505-2E9C-101B-9397-08002B2CF9AE}" pid="7" name="RV_REV_1">
    <vt:lpwstr>---</vt:lpwstr>
  </property>
  <property fmtid="{D5CDD505-2E9C-101B-9397-08002B2CF9AE}" pid="8" name="TB_STATUS">
    <vt:lpwstr>---</vt:lpwstr>
  </property>
  <property fmtid="{D5CDD505-2E9C-101B-9397-08002B2CF9AE}" pid="9" name="TB_SUITABILITY">
    <vt:lpwstr>---</vt:lpwstr>
  </property>
  <property fmtid="{D5CDD505-2E9C-101B-9397-08002B2CF9AE}" pid="10" name="PW_SUITABILITY">
    <vt:lpwstr>---</vt:lpwstr>
  </property>
  <property fmtid="{D5CDD505-2E9C-101B-9397-08002B2CF9AE}" pid="11" name="TB_DRAWN_BY">
    <vt:lpwstr>---</vt:lpwstr>
  </property>
  <property fmtid="{D5CDD505-2E9C-101B-9397-08002B2CF9AE}" pid="12" name="TB_CHECKED_BY">
    <vt:lpwstr>---</vt:lpwstr>
  </property>
  <property fmtid="{D5CDD505-2E9C-101B-9397-08002B2CF9AE}" pid="13" name="TB_APPROVED_BY">
    <vt:lpwstr>---</vt:lpwstr>
  </property>
  <property fmtid="{D5CDD505-2E9C-101B-9397-08002B2CF9AE}" pid="14" name="TB_APPROVED_DATE">
    <vt:lpwstr>---</vt:lpwstr>
  </property>
  <property fmtid="{D5CDD505-2E9C-101B-9397-08002B2CF9AE}" pid="15" name="FI_ASSET_CODE">
    <vt:lpwstr>---</vt:lpwstr>
  </property>
  <property fmtid="{D5CDD505-2E9C-101B-9397-08002B2CF9AE}" pid="16" name="RV_NOTE_1">
    <vt:lpwstr>---</vt:lpwstr>
  </property>
  <property fmtid="{D5CDD505-2E9C-101B-9397-08002B2CF9AE}" pid="17" name="TB_FILE_ID">
    <vt:lpwstr>---</vt:lpwstr>
  </property>
  <property fmtid="{D5CDD505-2E9C-101B-9397-08002B2CF9AE}" pid="18" name="Folder_Number">
    <vt:lpwstr>00098</vt:lpwstr>
  </property>
  <property fmtid="{D5CDD505-2E9C-101B-9397-08002B2CF9AE}" pid="19" name="Folder_Code">
    <vt:lpwstr/>
  </property>
  <property fmtid="{D5CDD505-2E9C-101B-9397-08002B2CF9AE}" pid="20" name="Folder_Name">
    <vt:lpwstr>Office Document Templates</vt:lpwstr>
  </property>
  <property fmtid="{D5CDD505-2E9C-101B-9397-08002B2CF9AE}" pid="21" name="Folder_Description">
    <vt:lpwstr/>
  </property>
  <property fmtid="{D5CDD505-2E9C-101B-9397-08002B2CF9AE}" pid="22" name="/Folder_Name/">
    <vt:lpwstr>Templates/Office Document Templates</vt:lpwstr>
  </property>
  <property fmtid="{D5CDD505-2E9C-101B-9397-08002B2CF9AE}" pid="23" name="/Folder_Description/">
    <vt:lpwstr>Location for all template documents</vt:lpwstr>
  </property>
  <property fmtid="{D5CDD505-2E9C-101B-9397-08002B2CF9AE}" pid="24" name="Folder_Version">
    <vt:lpwstr/>
  </property>
  <property fmtid="{D5CDD505-2E9C-101B-9397-08002B2CF9AE}" pid="25" name="Folder_VersionSeq">
    <vt:lpwstr/>
  </property>
  <property fmtid="{D5CDD505-2E9C-101B-9397-08002B2CF9AE}" pid="26" name="Folder_Manager">
    <vt:lpwstr>_admin_31081</vt:lpwstr>
  </property>
  <property fmtid="{D5CDD505-2E9C-101B-9397-08002B2CF9AE}" pid="27" name="Folder_ManagerDesc">
    <vt:lpwstr>_ProjectWise Administrator *DO NOT DELETE/MODIFY*</vt:lpwstr>
  </property>
  <property fmtid="{D5CDD505-2E9C-101B-9397-08002B2CF9AE}" pid="28" name="Folder_Storage">
    <vt:lpwstr>Storage</vt:lpwstr>
  </property>
  <property fmtid="{D5CDD505-2E9C-101B-9397-08002B2CF9AE}" pid="29" name="Folder_StorageDesc">
    <vt:lpwstr>Storage</vt:lpwstr>
  </property>
  <property fmtid="{D5CDD505-2E9C-101B-9397-08002B2CF9AE}" pid="30" name="Folder_Creator">
    <vt:lpwstr>_admin_31081</vt:lpwstr>
  </property>
  <property fmtid="{D5CDD505-2E9C-101B-9397-08002B2CF9AE}" pid="31" name="Folder_CreatorDesc">
    <vt:lpwstr>_ProjectWise Administrator *DO NOT DELETE/MODIFY*</vt:lpwstr>
  </property>
  <property fmtid="{D5CDD505-2E9C-101B-9397-08002B2CF9AE}" pid="32" name="Folder_CreateDate">
    <vt:lpwstr>10.22.2014 04:02 PM</vt:lpwstr>
  </property>
  <property fmtid="{D5CDD505-2E9C-101B-9397-08002B2CF9AE}" pid="33" name="Folder_Updater">
    <vt:lpwstr>_admin_31081</vt:lpwstr>
  </property>
  <property fmtid="{D5CDD505-2E9C-101B-9397-08002B2CF9AE}" pid="34" name="Folder_UpdaterDesc">
    <vt:lpwstr>_ProjectWise Administrator *DO NOT DELETE/MODIFY*</vt:lpwstr>
  </property>
  <property fmtid="{D5CDD505-2E9C-101B-9397-08002B2CF9AE}" pid="35" name="Folder_UpdateDate">
    <vt:lpwstr>10.22.2014 04:02 PM</vt:lpwstr>
  </property>
  <property fmtid="{D5CDD505-2E9C-101B-9397-08002B2CF9AE}" pid="36" name="Document_Number">
    <vt:lpwstr>12</vt:lpwstr>
  </property>
  <property fmtid="{D5CDD505-2E9C-101B-9397-08002B2CF9AE}" pid="37" name="Document_Name">
    <vt:lpwstr>UU Excel Cover Sheet.xlsx</vt:lpwstr>
  </property>
  <property fmtid="{D5CDD505-2E9C-101B-9397-08002B2CF9AE}" pid="38" name="Document_FileName">
    <vt:lpwstr>UU Excel Cover Sheet.xlsx</vt:lpwstr>
  </property>
  <property fmtid="{D5CDD505-2E9C-101B-9397-08002B2CF9AE}" pid="39" name="Document_Version">
    <vt:lpwstr>A</vt:lpwstr>
  </property>
  <property fmtid="{D5CDD505-2E9C-101B-9397-08002B2CF9AE}" pid="40" name="Document_VersionSeq">
    <vt:lpwstr>0</vt:lpwstr>
  </property>
  <property fmtid="{D5CDD505-2E9C-101B-9397-08002B2CF9AE}" pid="41" name="Document_Creator">
    <vt:lpwstr/>
  </property>
  <property fmtid="{D5CDD505-2E9C-101B-9397-08002B2CF9AE}" pid="42" name="Document_CreatorDesc">
    <vt:lpwstr/>
  </property>
  <property fmtid="{D5CDD505-2E9C-101B-9397-08002B2CF9AE}" pid="43" name="Document_CreateDate">
    <vt:lpwstr/>
  </property>
  <property fmtid="{D5CDD505-2E9C-101B-9397-08002B2CF9AE}" pid="44" name="Document_Updater">
    <vt:lpwstr/>
  </property>
  <property fmtid="{D5CDD505-2E9C-101B-9397-08002B2CF9AE}" pid="45" name="Document_UpdaterDesc">
    <vt:lpwstr/>
  </property>
  <property fmtid="{D5CDD505-2E9C-101B-9397-08002B2CF9AE}" pid="46" name="Document_UpdateDate">
    <vt:lpwstr/>
  </property>
  <property fmtid="{D5CDD505-2E9C-101B-9397-08002B2CF9AE}" pid="47" name="Document_Size">
    <vt:lpwstr/>
  </property>
  <property fmtid="{D5CDD505-2E9C-101B-9397-08002B2CF9AE}" pid="48" name="Document_Storage">
    <vt:lpwstr/>
  </property>
  <property fmtid="{D5CDD505-2E9C-101B-9397-08002B2CF9AE}" pid="49" name="Document_StorageDesc">
    <vt:lpwstr/>
  </property>
  <property fmtid="{D5CDD505-2E9C-101B-9397-08002B2CF9AE}" pid="50" name="Document_Department">
    <vt:lpwstr/>
  </property>
  <property fmtid="{D5CDD505-2E9C-101B-9397-08002B2CF9AE}" pid="51" name="Document_DepartmentDesc">
    <vt:lpwstr/>
  </property>
  <property fmtid="{D5CDD505-2E9C-101B-9397-08002B2CF9AE}" pid="52" name="ContentTypeId">
    <vt:lpwstr>0x0101000E9AD557692E154F9D2697C8C6432F7600A4CEBB1D6A641A4E837F1E441D55020D</vt:lpwstr>
  </property>
  <property fmtid="{D5CDD505-2E9C-101B-9397-08002B2CF9AE}" pid="53" name="PermitDocumentType">
    <vt:lpwstr/>
  </property>
  <property fmtid="{D5CDD505-2E9C-101B-9397-08002B2CF9AE}" pid="54" name="MediaServiceImageTags">
    <vt:lpwstr/>
  </property>
  <property fmtid="{D5CDD505-2E9C-101B-9397-08002B2CF9AE}" pid="55" name="TypeofPermit">
    <vt:lpwstr>9;#N/A - Do not select for New Permits|0430e4c2-ee0a-4b2d-9af6-df735aafbcb2</vt:lpwstr>
  </property>
  <property fmtid="{D5CDD505-2E9C-101B-9397-08002B2CF9AE}" pid="56" name="DisclosureStatus">
    <vt:lpwstr>181;#Public Register|f1fcf6a6-5d97-4f1d-964e-a2f916eb1f18</vt:lpwstr>
  </property>
  <property fmtid="{D5CDD505-2E9C-101B-9397-08002B2CF9AE}" pid="57" name="ActivityGrouping">
    <vt:lpwstr>12;#Application ＆ Associated Docs|5eadfd3c-6deb-44e1-b7e1-16accd427bec</vt:lpwstr>
  </property>
  <property fmtid="{D5CDD505-2E9C-101B-9397-08002B2CF9AE}" pid="58" name="Catchment">
    <vt:lpwstr/>
  </property>
  <property fmtid="{D5CDD505-2E9C-101B-9397-08002B2CF9AE}" pid="59" name="MajorProjectID">
    <vt:lpwstr/>
  </property>
  <property fmtid="{D5CDD505-2E9C-101B-9397-08002B2CF9AE}" pid="60" name="StandardRulesID">
    <vt:lpwstr/>
  </property>
  <property fmtid="{D5CDD505-2E9C-101B-9397-08002B2CF9AE}" pid="61" name="CessationStatus">
    <vt:lpwstr/>
  </property>
  <property fmtid="{D5CDD505-2E9C-101B-9397-08002B2CF9AE}" pid="62" name="Regime">
    <vt:lpwstr>10;#EPR|0e5af97d-1a8c-4d8f-a20b-528a11cab1f6</vt:lpwstr>
  </property>
  <property fmtid="{D5CDD505-2E9C-101B-9397-08002B2CF9AE}" pid="63" name="RegulatedActivitySub-Class">
    <vt:lpwstr/>
  </property>
  <property fmtid="{D5CDD505-2E9C-101B-9397-08002B2CF9AE}" pid="64" name="EventType1">
    <vt:lpwstr/>
  </property>
  <property fmtid="{D5CDD505-2E9C-101B-9397-08002B2CF9AE}" pid="65" name="RegulatedActivityClass">
    <vt:lpwstr>38;#Installations|645f1c9c-65df-490a-9ce3-4a2aa7c5ff7f</vt:lpwstr>
  </property>
</Properties>
</file>