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23"/>
  <workbookPr/>
  <mc:AlternateContent xmlns:mc="http://schemas.openxmlformats.org/markup-compatibility/2006">
    <mc:Choice Requires="x15">
      <x15ac:absPath xmlns:x15ac="http://schemas.microsoft.com/office/spreadsheetml/2010/11/ac" url="c:\pw_checkout\david jowett\dms08565\"/>
    </mc:Choice>
  </mc:AlternateContent>
  <xr:revisionPtr revIDLastSave="0" documentId="8_{DF1D0C9E-4A6D-4BFA-A285-22330EAF5D5E}" xr6:coauthVersionLast="47" xr6:coauthVersionMax="47" xr10:uidLastSave="{00000000-0000-0000-0000-000000000000}"/>
  <bookViews>
    <workbookView xWindow="28680" yWindow="-120" windowWidth="29040" windowHeight="16440" xr2:uid="{00000000-000D-0000-FFFF-FFFF00000000}"/>
  </bookViews>
  <sheets>
    <sheet name="Cover Page" sheetId="3" r:id="rId1"/>
    <sheet name="OPTION A" sheetId="4" r:id="rId2"/>
    <sheet name="Containment Wall (Opt A)" sheetId="8" r:id="rId3"/>
    <sheet name="SACRIFICIAL AREA DRAINAGE Opt A" sheetId="10" r:id="rId4"/>
    <sheet name="OPTION B1" sheetId="9" r:id="rId5"/>
    <sheet name="Containment Wall (Opt B1)" sheetId="11" r:id="rId6"/>
    <sheet name="SACRIFICIAL AREA DRAINAGE Opt B" sheetId="12" r:id="rId7"/>
    <sheet name="Risks and Oppportunities" sheetId="7" r:id="rId8"/>
  </sheets>
  <definedNames>
    <definedName name="_Toc103764988" localSheetId="1">'OPTION A'!$A$90</definedName>
    <definedName name="_Toc103764988" localSheetId="4">'OPTION B1'!$A$90</definedName>
    <definedName name="_Toc103764994" localSheetId="1">'OPTION A'!$A$25</definedName>
    <definedName name="_Toc103764994" localSheetId="4">'OPTION B1'!$A$25</definedName>
  </definedNames>
  <calcPr calcId="191028"/>
  <customWorkbookViews>
    <customWorkbookView name="mark" guid="{A2ED9BD5-5FAB-4AFC-85B6-6FCFD3D13EF8}" maximized="1" xWindow="-8" yWindow="-8" windowWidth="1936" windowHeight="105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12" l="1"/>
  <c r="Q52" i="12"/>
  <c r="Q51" i="12"/>
  <c r="Q50" i="12"/>
  <c r="Q45" i="12"/>
  <c r="Q44" i="12"/>
  <c r="Q38" i="12"/>
  <c r="C2" i="11" l="1"/>
  <c r="C4" i="11" s="1"/>
  <c r="C3" i="11"/>
  <c r="X51" i="12" l="1"/>
  <c r="V51" i="12"/>
  <c r="W51" i="12" s="1"/>
  <c r="AA51" i="12" s="1"/>
  <c r="AB51" i="12" s="1"/>
  <c r="X45" i="12"/>
  <c r="V45" i="12"/>
  <c r="W45" i="12" s="1"/>
  <c r="AA45" i="12" s="1"/>
  <c r="AB45" i="12" s="1"/>
  <c r="X47" i="12"/>
  <c r="V47" i="12"/>
  <c r="W47" i="12" s="1"/>
  <c r="AA47" i="12" s="1"/>
  <c r="AB47" i="12" s="1"/>
  <c r="X49" i="12"/>
  <c r="V49" i="12"/>
  <c r="W49" i="12" s="1"/>
  <c r="AA49" i="12" s="1"/>
  <c r="AB49" i="12" s="1"/>
  <c r="X48" i="12"/>
  <c r="V48" i="12"/>
  <c r="W48" i="12" s="1"/>
  <c r="X46" i="12"/>
  <c r="V46" i="12"/>
  <c r="W46" i="12" s="1"/>
  <c r="X42" i="12"/>
  <c r="V42" i="12"/>
  <c r="W42" i="12" s="1"/>
  <c r="AA42" i="12" s="1"/>
  <c r="AB42" i="12" s="1"/>
  <c r="V40" i="12"/>
  <c r="W40" i="12" s="1"/>
  <c r="X40" i="12"/>
  <c r="V41" i="12"/>
  <c r="W41" i="12" s="1"/>
  <c r="X41" i="12"/>
  <c r="X39" i="12"/>
  <c r="V39" i="12"/>
  <c r="W39" i="12" s="1"/>
  <c r="AA39" i="12" s="1"/>
  <c r="AB39" i="12" s="1"/>
  <c r="AA48" i="12" l="1"/>
  <c r="AB48" i="12" s="1"/>
  <c r="AA46" i="12"/>
  <c r="AB46" i="12" s="1"/>
  <c r="AA40" i="12"/>
  <c r="AB40" i="12" s="1"/>
  <c r="AA41" i="12"/>
  <c r="AB41" i="12" s="1"/>
  <c r="Z54" i="12"/>
  <c r="M4" i="12" s="1"/>
  <c r="X52" i="12"/>
  <c r="V52" i="12"/>
  <c r="W52" i="12" s="1"/>
  <c r="X50" i="12"/>
  <c r="V50" i="12"/>
  <c r="W50" i="12" s="1"/>
  <c r="X44" i="12"/>
  <c r="V44" i="12"/>
  <c r="W44" i="12" s="1"/>
  <c r="AA44" i="12" s="1"/>
  <c r="AB44" i="12" s="1"/>
  <c r="X43" i="12"/>
  <c r="V43" i="12"/>
  <c r="W43" i="12" s="1"/>
  <c r="AA43" i="12" s="1"/>
  <c r="AB43" i="12" s="1"/>
  <c r="X38" i="12"/>
  <c r="V38" i="12"/>
  <c r="W38" i="12" s="1"/>
  <c r="J61" i="11"/>
  <c r="J56" i="11"/>
  <c r="T32" i="9"/>
  <c r="R32" i="9"/>
  <c r="S32" i="9"/>
  <c r="AA52" i="12" l="1"/>
  <c r="AB52" i="12" s="1"/>
  <c r="AA38" i="12"/>
  <c r="AB38" i="12" s="1"/>
  <c r="AA50" i="12"/>
  <c r="AB50" i="12" s="1"/>
  <c r="Q43" i="10"/>
  <c r="Q41" i="10"/>
  <c r="R38" i="10" l="1"/>
  <c r="Q38" i="10"/>
  <c r="Z46" i="10" l="1"/>
  <c r="M4" i="10" s="1"/>
  <c r="Q39" i="9" s="1"/>
  <c r="X45" i="10"/>
  <c r="W45" i="10"/>
  <c r="AA45" i="10" s="1"/>
  <c r="AB45" i="10" s="1"/>
  <c r="V45" i="10"/>
  <c r="R45" i="10"/>
  <c r="X44" i="10"/>
  <c r="V44" i="10"/>
  <c r="W44" i="10" s="1"/>
  <c r="AA44" i="10" s="1"/>
  <c r="AB44" i="10" s="1"/>
  <c r="R44" i="10"/>
  <c r="X43" i="10"/>
  <c r="V43" i="10"/>
  <c r="W43" i="10" s="1"/>
  <c r="R43" i="10"/>
  <c r="X42" i="10"/>
  <c r="V42" i="10"/>
  <c r="W42" i="10" s="1"/>
  <c r="AA42" i="10" s="1"/>
  <c r="AB42" i="10" s="1"/>
  <c r="R42" i="10"/>
  <c r="X41" i="10"/>
  <c r="V41" i="10"/>
  <c r="W41" i="10" s="1"/>
  <c r="R41" i="10"/>
  <c r="X40" i="10"/>
  <c r="V40" i="10"/>
  <c r="W40" i="10" s="1"/>
  <c r="AA40" i="10" s="1"/>
  <c r="AB40" i="10" s="1"/>
  <c r="R40" i="10"/>
  <c r="X39" i="10"/>
  <c r="V39" i="10"/>
  <c r="W39" i="10" s="1"/>
  <c r="AA39" i="10" s="1"/>
  <c r="AB39" i="10" s="1"/>
  <c r="X38" i="10"/>
  <c r="V38" i="10"/>
  <c r="W38" i="10" s="1"/>
  <c r="Q32" i="9"/>
  <c r="AA43" i="10" l="1"/>
  <c r="AB43" i="10" s="1"/>
  <c r="AA38" i="10"/>
  <c r="AB38" i="10" s="1"/>
  <c r="AA41" i="10"/>
  <c r="AB41" i="10" s="1"/>
  <c r="R46" i="10"/>
  <c r="M2" i="10" s="1"/>
  <c r="J60" i="8"/>
  <c r="J55" i="8"/>
  <c r="AF42" i="10" l="1"/>
  <c r="AF65" i="10" s="1"/>
  <c r="AF68" i="10" s="1"/>
  <c r="R32" i="4"/>
  <c r="Q32" i="4"/>
  <c r="AF43" i="10" l="1"/>
  <c r="S32" i="4"/>
  <c r="C2" i="8" s="1"/>
  <c r="AF45" i="10" l="1"/>
  <c r="AF46" i="10"/>
  <c r="AF53" i="10" s="1"/>
  <c r="AF54" i="10" s="1"/>
  <c r="AF47" i="10" l="1"/>
  <c r="R54" i="12"/>
  <c r="M2" i="12" s="1"/>
  <c r="AF50" i="12" l="1"/>
  <c r="Q35" i="9"/>
  <c r="L21" i="12"/>
  <c r="AF51" i="12" l="1"/>
  <c r="AF73" i="12"/>
  <c r="AF76" i="12" s="1"/>
  <c r="AF54" i="12" l="1"/>
  <c r="AF53" i="12"/>
  <c r="AF55" i="12" l="1"/>
  <c r="AF61" i="12"/>
  <c r="AF62" i="12" s="1"/>
</calcChain>
</file>

<file path=xl/sharedStrings.xml><?xml version="1.0" encoding="utf-8"?>
<sst xmlns="http://schemas.openxmlformats.org/spreadsheetml/2006/main" count="336" uniqueCount="176">
  <si>
    <t>Project Title</t>
  </si>
  <si>
    <t>IED PERMIT COMPLIANCE DELIVERY - BLACKBURN</t>
  </si>
  <si>
    <t>Project No:</t>
  </si>
  <si>
    <t>Document Title:</t>
  </si>
  <si>
    <t>BLACKBURNWwTW</t>
  </si>
  <si>
    <t>SECONDARY CONTAINMENT ESTIMATING SCOPE</t>
  </si>
  <si>
    <t>80064852-MISCE-IE-C-000001</t>
  </si>
  <si>
    <t>REV</t>
  </si>
  <si>
    <t>Document No:</t>
  </si>
  <si>
    <t>P01</t>
  </si>
  <si>
    <t>REVISION</t>
  </si>
  <si>
    <t>DATE</t>
  </si>
  <si>
    <t>REASON FOR REVISION</t>
  </si>
  <si>
    <t>Author</t>
  </si>
  <si>
    <t>Checker</t>
  </si>
  <si>
    <t>Approver</t>
  </si>
  <si>
    <t>First Issue</t>
  </si>
  <si>
    <t>Will Bartley</t>
  </si>
  <si>
    <t>B</t>
  </si>
  <si>
    <t>First Revision, updated solution details</t>
  </si>
  <si>
    <t>David Jowett</t>
  </si>
  <si>
    <t>RECOMMENDATIONS FROM STANTEC REPORT</t>
  </si>
  <si>
    <t>ESTIMATING SCOPE</t>
  </si>
  <si>
    <t xml:space="preserve">7.1 CONTAINMENT FOR GROUP 1, GROUP 3, GROUP 4 AND GROUP 5 ASSETS </t>
  </si>
  <si>
    <t>Figure 15: Blackburn STC Predicted Flow Paths following Unscreened Sludge Buffer Tank Burst</t>
  </si>
  <si>
    <t>Section 6</t>
  </si>
  <si>
    <t>Section 7</t>
  </si>
  <si>
    <t>Total</t>
  </si>
  <si>
    <t>CONTAINMENT WALL</t>
  </si>
  <si>
    <t>mm</t>
  </si>
  <si>
    <t>m</t>
  </si>
  <si>
    <t>See sheet ' Containment Wall'</t>
  </si>
  <si>
    <t>Figure 13: Blackburn STC Predicted Flow Paths following EEH Reactor No. 6 Tank Burst</t>
  </si>
  <si>
    <t>Figure 11: Blackburn STC Predicted Flow Paths following Centrate Tank Burst</t>
  </si>
  <si>
    <t>Figure 9: Blackburn STC Predicted Flow Paths following Post Digestion Tank no 2 Burst</t>
  </si>
  <si>
    <t>Figure 7: Blackburn STC Predicted Flow Paths following Digestor No 4 Burst</t>
  </si>
  <si>
    <t>C30 strength RC</t>
  </si>
  <si>
    <r>
      <rPr>
        <b/>
        <sz val="11"/>
        <color theme="1"/>
        <rFont val="Arial"/>
        <family val="2"/>
      </rPr>
      <t>▲</t>
    </r>
    <r>
      <rPr>
        <b/>
        <sz val="11"/>
        <color theme="1"/>
        <rFont val="Calibri"/>
        <family val="2"/>
        <scheme val="minor"/>
      </rPr>
      <t>ESTIMATING SCOPE▲</t>
    </r>
  </si>
  <si>
    <t>▼ Jetting Calc ▼</t>
  </si>
  <si>
    <t>NOT USED</t>
  </si>
  <si>
    <t>Jetting distance</t>
  </si>
  <si>
    <t>Assumed values</t>
  </si>
  <si>
    <t>Thermophillic Digesters</t>
  </si>
  <si>
    <t>H</t>
  </si>
  <si>
    <t>h</t>
  </si>
  <si>
    <r>
      <t>I</t>
    </r>
    <r>
      <rPr>
        <vertAlign val="subscript"/>
        <sz val="11"/>
        <color theme="1"/>
        <rFont val="Calibri"/>
        <family val="2"/>
        <scheme val="minor"/>
      </rPr>
      <t>max</t>
    </r>
  </si>
  <si>
    <t>Post Digestion Tank</t>
  </si>
  <si>
    <t>ONLY REQUIRED FOR OPTION B1</t>
  </si>
  <si>
    <t>Impermeable membrane area 
Strip existing surfacing (assume gravel), prep surface, lay membrane, reinstate surfacing</t>
  </si>
  <si>
    <r>
      <t>m</t>
    </r>
    <r>
      <rPr>
        <vertAlign val="superscript"/>
        <sz val="11"/>
        <color theme="1"/>
        <rFont val="Calibri"/>
        <family val="2"/>
        <scheme val="minor"/>
      </rPr>
      <t>2</t>
    </r>
  </si>
  <si>
    <t>Length of French drains</t>
  </si>
  <si>
    <t>No. of existing manhole connections</t>
  </si>
  <si>
    <t>No.</t>
  </si>
  <si>
    <t>https://uusp/engdel/Standards/engineering%20standards/Standard%20Details/STND_00%20Miscellaneous/Current%20Versions/STND-00-001_B.pdf</t>
  </si>
  <si>
    <t>ID</t>
  </si>
  <si>
    <t>Area</t>
  </si>
  <si>
    <t>Connecting Manhole</t>
  </si>
  <si>
    <t>CL</t>
  </si>
  <si>
    <t>IL</t>
  </si>
  <si>
    <t>EGL</t>
  </si>
  <si>
    <t>Start IL</t>
  </si>
  <si>
    <t>Gradient</t>
  </si>
  <si>
    <t>DN</t>
  </si>
  <si>
    <t>Length</t>
  </si>
  <si>
    <t>End IL</t>
  </si>
  <si>
    <t>Check</t>
  </si>
  <si>
    <r>
      <t>mm</t>
    </r>
    <r>
      <rPr>
        <vertAlign val="superscript"/>
        <sz val="11"/>
        <color theme="1"/>
        <rFont val="Calibri"/>
        <family val="2"/>
        <scheme val="minor"/>
      </rPr>
      <t>2</t>
    </r>
  </si>
  <si>
    <t>https://www.uksuds.com/tools/members/surface-water-storage-volume-estimation-members</t>
  </si>
  <si>
    <t>A</t>
  </si>
  <si>
    <t>MH071</t>
  </si>
  <si>
    <t>Using this online tool to give inidcation of surface water capacity needed</t>
  </si>
  <si>
    <t>MH061</t>
  </si>
  <si>
    <t>Notes for WwTW</t>
  </si>
  <si>
    <t>Blackburn</t>
  </si>
  <si>
    <t>MH077</t>
  </si>
  <si>
    <t>Site latitude</t>
  </si>
  <si>
    <t>Use map zoom and drop pin on location</t>
  </si>
  <si>
    <t>53.76077° N</t>
  </si>
  <si>
    <t>C</t>
  </si>
  <si>
    <t>MH096</t>
  </si>
  <si>
    <t>Site longitude   </t>
  </si>
  <si>
    <t>2.60252° W</t>
  </si>
  <si>
    <t>D</t>
  </si>
  <si>
    <t>Total site area (m2)  </t>
  </si>
  <si>
    <t>Total additional impermeable area created by option</t>
  </si>
  <si>
    <t>E</t>
  </si>
  <si>
    <t>MH070</t>
  </si>
  <si>
    <t>Total site area (ha)  </t>
  </si>
  <si>
    <t>F</t>
  </si>
  <si>
    <t>Significant public open space (ha)  </t>
  </si>
  <si>
    <t>G</t>
  </si>
  <si>
    <t>Area positively drained (ha)  </t>
  </si>
  <si>
    <t>Impermeable area (ha)  </t>
  </si>
  <si>
    <t>Drained area that is impermeable (%)  </t>
  </si>
  <si>
    <t>Impervious area drained via infiltration (ha)   </t>
  </si>
  <si>
    <t>Return period for infiltration system design (years)  </t>
  </si>
  <si>
    <t>Impervious area drained to rainwater harvesting systems (ha)  </t>
  </si>
  <si>
    <t>Assume zero</t>
  </si>
  <si>
    <t>Return period for rainwater harvesting system design (years)  </t>
  </si>
  <si>
    <t>Default</t>
  </si>
  <si>
    <t>Compliance factor for rainwater harvesting system design (%)  </t>
  </si>
  <si>
    <t>Net site area for storage volume design (ha)  </t>
  </si>
  <si>
    <t>Calculated</t>
  </si>
  <si>
    <t>Net impermeable area for storage volume design (ha)  </t>
  </si>
  <si>
    <t>Pervious area contribution (%) </t>
  </si>
  <si>
    <t>Rainfall 100yrs 6hrs (mm)</t>
  </si>
  <si>
    <t>Results using the IH24 method</t>
  </si>
  <si>
    <t>Rainfall 100yrs 12hrs (mm)</t>
  </si>
  <si>
    <t>Qbar (l/s) </t>
  </si>
  <si>
    <t>1 in 1 year (l/s) </t>
  </si>
  <si>
    <t>1 in 30 year (l/s) </t>
  </si>
  <si>
    <t>1 in 100 years (l/s) </t>
  </si>
  <si>
    <t>Attenuation storage (m3) </t>
  </si>
  <si>
    <t>Long term storage (m3) </t>
  </si>
  <si>
    <t>Total storage (m3) </t>
  </si>
  <si>
    <t>1 in 30 year area rate (l/s/m2)</t>
  </si>
  <si>
    <t>DN150 Proposal capacity (@1 in 200 ks=1.5mm)</t>
  </si>
  <si>
    <t>l/s</t>
  </si>
  <si>
    <t>AREA PER PIPE( DN150)</t>
  </si>
  <si>
    <t>m2</t>
  </si>
  <si>
    <t>CONTAINMENT FOR GROUPS 1-7</t>
  </si>
  <si>
    <t>Figure 16: Blackburn STC Predicted Flow Paths following Unscreened Sludge Buffer Tank Burst</t>
  </si>
  <si>
    <t>Section 1</t>
  </si>
  <si>
    <t>Section 2</t>
  </si>
  <si>
    <t>Section 3</t>
  </si>
  <si>
    <t>SACRIFICIAL AREA</t>
  </si>
  <si>
    <t>See sheet 'SACRIFICIAL AREA DRAINAGE'</t>
  </si>
  <si>
    <t>SACRIFICIAL AREA DRAINAGE</t>
  </si>
  <si>
    <t>MECHANICAL FLOOD GATE (2NO.)</t>
  </si>
  <si>
    <t>Figure 14: Blackburn STC Predicted Flow Paths following EEH Reactor No. 6 Tank Burst</t>
  </si>
  <si>
    <t>Figure 12: Blackburn STC Predicted Flow Paths following Centrate Tank Burst</t>
  </si>
  <si>
    <t>Figure 10: Blackburn STC Predicted Flow Paths following Post Digestion Tank no 2 Burst</t>
  </si>
  <si>
    <t>Figure 8: Blackburn STC Predicted Flow Paths following Digestor No 4 Burst</t>
  </si>
  <si>
    <t>Figure 18: Blackburn STC Predicted Flow Paths Following Centrate and Filtrate Tank Burst</t>
  </si>
  <si>
    <t>Figure 20: Blackburn STC Predicted Flow Paths Following Drum Thickener Feed Tank No.1 Burst</t>
  </si>
  <si>
    <t>m (1m above ground)</t>
  </si>
  <si>
    <t>m (1.5m above ground)</t>
  </si>
  <si>
    <t>total length of containment walls</t>
  </si>
  <si>
    <t>Additional items to consider:</t>
  </si>
  <si>
    <t>Vegetation removal</t>
  </si>
  <si>
    <t>200m x 3m</t>
  </si>
  <si>
    <t>Compensatory planting (shrubbed area including allowance for small trees)</t>
  </si>
  <si>
    <t>400m2</t>
  </si>
  <si>
    <t>MH165</t>
  </si>
  <si>
    <t>TBC</t>
  </si>
  <si>
    <t>MH087</t>
  </si>
  <si>
    <t>MHXXX</t>
  </si>
  <si>
    <t>MH038</t>
  </si>
  <si>
    <t>As Received 02/11/2022</t>
  </si>
  <si>
    <t>As measured on Mapinfo, sqm</t>
  </si>
  <si>
    <t>Area A</t>
  </si>
  <si>
    <t>Area B</t>
  </si>
  <si>
    <t>Area C</t>
  </si>
  <si>
    <t>Area D</t>
  </si>
  <si>
    <t>Area E</t>
  </si>
  <si>
    <t>Area F</t>
  </si>
  <si>
    <t>(88sqmDeducted for Tanks)</t>
  </si>
  <si>
    <t>Area G</t>
  </si>
  <si>
    <t xml:space="preserve">Total </t>
  </si>
  <si>
    <t>NOTES</t>
  </si>
  <si>
    <t>OPTION A</t>
  </si>
  <si>
    <t>OPTION B1</t>
  </si>
  <si>
    <t>Initial design to provide approporiate magnitude of cost.</t>
  </si>
  <si>
    <t>Retaing wall size and location assumes no allowance for jetting necessary (Cira C739 pg86). Risk of need for more scope.</t>
  </si>
  <si>
    <t>No additional hardstanding and drainage provision assumed. Risk that this is required.</t>
  </si>
  <si>
    <t>-</t>
  </si>
  <si>
    <t>Trief/Titan kerbing is designed to contain traffic not liquid. Risk is detail may not be acceptable on water retention basis. Opportunirty that use of smaller pre cast concrete units may be feasible.</t>
  </si>
  <si>
    <t>Indicative wall design. Boundary is at the crest of some steep slopes and ther may be issues around slope stability as a result of the loading regime the wall introduces.Assumed it's possible to set the wall an appropriate distance away from the top of the slopes to avoid any need for slope stability works/ more significant foundations.</t>
  </si>
  <si>
    <t>Wall design indicative. Detail design would need confirmation of ground conditions and topography.</t>
  </si>
  <si>
    <t>Wall alignment assumes reduction in existing track adjacent to western section of wall can be reduced to c. 3m width with no need for additional works (surfacing, drainage, etc)</t>
  </si>
  <si>
    <t>Level of detail for extent is a coarse first pass. Detailed interrogation of topo data and on site confirmation needed to confirm exact extent and transition details.</t>
  </si>
  <si>
    <t>Possible planning risk in relation to site appearance and habitat loss/compensation</t>
  </si>
  <si>
    <t>In-situ concrete walls conservative assumption - there will be DFMA opportunities</t>
  </si>
  <si>
    <t>Assumption that existing drainage system can accommodate additional drainage. Risk that addional pumping stations required.</t>
  </si>
  <si>
    <t>Proposed land drainage scoped to provide indication of magnitude of cost. Risk that lengths and sizing may be optimistic</t>
  </si>
  <si>
    <t>Assumption that existing ground does not provide an impermeable layer beneath proposed sacrificial areas.Opportunity that need for membrane may not be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</si>
</sst>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6" formatCode="0.0%"/>
    <numFmt numFmtId="167" formatCode="0.00000"/>
    <numFmt numFmtId="168" formatCode="0E+00"/>
  </numFmts>
  <fonts count="27">
    <font>
      <sz val="11"/>
      <color theme="1"/>
      <name val="Calibri"/>
      <family val="2"/>
      <scheme val="minor"/>
    </font>
    <font>
      <sz val="10"/>
      <name val="Arial"/>
      <family val="2"/>
    </font>
    <font>
      <b/>
      <sz val="12"/>
      <name val="Calibri"/>
      <family val="2"/>
      <scheme val="minor"/>
    </font>
    <font>
      <sz val="9"/>
      <name val="Calibri"/>
      <family val="2"/>
      <scheme val="minor"/>
    </font>
    <font>
      <b/>
      <sz val="10"/>
      <name val="Arial"/>
      <family val="2"/>
    </font>
    <font>
      <sz val="9"/>
      <name val="Arial"/>
      <family val="2"/>
    </font>
    <font>
      <b/>
      <sz val="9"/>
      <name val="Calibri"/>
      <family val="2"/>
    </font>
    <font>
      <sz val="9"/>
      <name val="Calibri"/>
      <family val="2"/>
    </font>
    <font>
      <b/>
      <sz val="10"/>
      <name val="Calibri"/>
      <family val="2"/>
      <scheme val="minor"/>
    </font>
    <font>
      <sz val="10"/>
      <name val="Calibri"/>
      <family val="2"/>
      <scheme val="minor"/>
    </font>
    <font>
      <b/>
      <sz val="11"/>
      <color theme="1"/>
      <name val="Arial"/>
      <family val="2"/>
    </font>
    <font>
      <b/>
      <sz val="11"/>
      <color theme="1"/>
      <name val="Calibri"/>
      <family val="2"/>
    </font>
    <font>
      <b/>
      <sz val="11"/>
      <color theme="1"/>
      <name val="Calibri"/>
      <family val="2"/>
      <scheme val="minor"/>
    </font>
    <font>
      <u/>
      <sz val="11"/>
      <color theme="10"/>
      <name val="Calibri"/>
      <family val="2"/>
      <scheme val="minor"/>
    </font>
    <font>
      <vertAlign val="subscript"/>
      <sz val="11"/>
      <color theme="1"/>
      <name val="Calibri"/>
      <family val="2"/>
      <scheme val="minor"/>
    </font>
    <font>
      <sz val="10"/>
      <color theme="1"/>
      <name val="Arial"/>
      <family val="2"/>
    </font>
    <font>
      <sz val="11"/>
      <color theme="1"/>
      <name val="Calibri"/>
      <family val="2"/>
      <scheme val="minor"/>
    </font>
    <font>
      <sz val="11"/>
      <color rgb="FFFF0000"/>
      <name val="Calibri"/>
      <family val="2"/>
      <scheme val="minor"/>
    </font>
    <font>
      <vertAlign val="superscript"/>
      <sz val="11"/>
      <color theme="1"/>
      <name val="Calibri"/>
      <family val="2"/>
      <scheme val="minor"/>
    </font>
    <font>
      <b/>
      <sz val="11"/>
      <color rgb="FFFF0000"/>
      <name val="Calibri"/>
      <family val="2"/>
      <scheme val="minor"/>
    </font>
    <font>
      <i/>
      <sz val="11"/>
      <color theme="1"/>
      <name val="Calibri"/>
      <family val="2"/>
    </font>
    <font>
      <sz val="11"/>
      <color theme="0" tint="-0.499984740745262"/>
      <name val="Calibri"/>
      <family val="2"/>
    </font>
    <font>
      <i/>
      <sz val="11"/>
      <color theme="0" tint="-0.499984740745262"/>
      <name val="Calibri"/>
      <family val="2"/>
    </font>
    <font>
      <sz val="8"/>
      <name val="Calibri"/>
      <family val="2"/>
      <scheme val="minor"/>
    </font>
    <font>
      <b/>
      <sz val="11"/>
      <color rgb="FF000000"/>
      <name val="Calibri"/>
      <family val="2"/>
    </font>
    <font>
      <sz val="11"/>
      <color rgb="FF000000"/>
      <name val="Calibri"/>
      <family val="2"/>
    </font>
    <font>
      <b/>
      <u/>
      <sz val="11"/>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FFFF"/>
        <bgColor indexed="64"/>
      </patternFill>
    </fill>
    <fill>
      <patternFill patternType="solid">
        <fgColor rgb="FFFFFF00"/>
        <bgColor indexed="64"/>
      </patternFill>
    </fill>
  </fills>
  <borders count="31">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5">
    <xf numFmtId="0" fontId="0" fillId="0" borderId="0"/>
    <xf numFmtId="0" fontId="1" fillId="0" borderId="0"/>
    <xf numFmtId="0" fontId="13" fillId="0" borderId="0" applyNumberFormat="0" applyFill="0" applyBorder="0" applyAlignment="0" applyProtection="0"/>
    <xf numFmtId="43" fontId="16" fillId="0" borderId="0" applyFont="0" applyFill="0" applyBorder="0" applyAlignment="0" applyProtection="0"/>
    <xf numFmtId="9" fontId="16" fillId="0" borderId="0" applyFont="0" applyFill="0" applyBorder="0" applyAlignment="0" applyProtection="0"/>
  </cellStyleXfs>
  <cellXfs count="145">
    <xf numFmtId="0" fontId="0" fillId="0" borderId="0" xfId="0"/>
    <xf numFmtId="0" fontId="1" fillId="0" borderId="0" xfId="1"/>
    <xf numFmtId="0" fontId="1" fillId="2" borderId="0" xfId="1" applyFill="1" applyAlignment="1">
      <alignment horizontal="center"/>
    </xf>
    <xf numFmtId="0" fontId="1" fillId="2" borderId="5" xfId="1" applyFill="1" applyBorder="1" applyAlignment="1">
      <alignment horizontal="center"/>
    </xf>
    <xf numFmtId="0" fontId="1" fillId="0" borderId="4" xfId="1" applyBorder="1" applyAlignment="1">
      <alignment horizontal="center"/>
    </xf>
    <xf numFmtId="0" fontId="1" fillId="0" borderId="3" xfId="1" applyBorder="1" applyAlignment="1">
      <alignment horizontal="center"/>
    </xf>
    <xf numFmtId="0" fontId="1" fillId="0" borderId="0" xfId="1" applyAlignment="1">
      <alignment horizontal="center"/>
    </xf>
    <xf numFmtId="0" fontId="2" fillId="0" borderId="0" xfId="1" applyFont="1" applyAlignment="1">
      <alignment horizontal="left" vertical="center"/>
    </xf>
    <xf numFmtId="0" fontId="2" fillId="0" borderId="0" xfId="1" applyFont="1" applyAlignment="1">
      <alignment horizontal="center" vertical="center"/>
    </xf>
    <xf numFmtId="0" fontId="3" fillId="0" borderId="0" xfId="1" applyFont="1" applyAlignment="1">
      <alignment horizontal="left" vertical="center"/>
    </xf>
    <xf numFmtId="0" fontId="4" fillId="0" borderId="0" xfId="1" applyFont="1" applyAlignment="1">
      <alignment horizontal="center"/>
    </xf>
    <xf numFmtId="0" fontId="4" fillId="0" borderId="0" xfId="1" applyFont="1" applyAlignment="1">
      <alignment horizontal="left" vertical="center"/>
    </xf>
    <xf numFmtId="0" fontId="4" fillId="0" borderId="0" xfId="1" applyFont="1" applyAlignment="1">
      <alignment horizontal="center" vertical="center"/>
    </xf>
    <xf numFmtId="0" fontId="4" fillId="0" borderId="0" xfId="1" applyFont="1" applyAlignment="1">
      <alignment vertical="center"/>
    </xf>
    <xf numFmtId="0" fontId="5" fillId="0" borderId="0" xfId="1" applyFont="1" applyAlignment="1">
      <alignment horizontal="left"/>
    </xf>
    <xf numFmtId="0" fontId="1" fillId="0" borderId="0" xfId="1" applyAlignment="1">
      <alignment horizontal="center" vertical="center"/>
    </xf>
    <xf numFmtId="0" fontId="7" fillId="0" borderId="0" xfId="1" applyFont="1" applyAlignment="1">
      <alignment horizontal="left" vertical="center" wrapText="1"/>
    </xf>
    <xf numFmtId="0" fontId="7" fillId="0" borderId="0" xfId="1" applyFont="1" applyAlignment="1">
      <alignment horizontal="center" vertical="center" wrapText="1"/>
    </xf>
    <xf numFmtId="0" fontId="1" fillId="0" borderId="0" xfId="1" applyAlignment="1">
      <alignment horizontal="left"/>
    </xf>
    <xf numFmtId="0" fontId="1" fillId="0" borderId="5" xfId="1" applyBorder="1" applyAlignment="1">
      <alignment horizontal="center"/>
    </xf>
    <xf numFmtId="0" fontId="1" fillId="0" borderId="1" xfId="1" applyBorder="1" applyAlignment="1">
      <alignment horizontal="center"/>
    </xf>
    <xf numFmtId="0" fontId="1" fillId="0" borderId="2" xfId="1" applyBorder="1" applyAlignment="1">
      <alignment horizontal="center"/>
    </xf>
    <xf numFmtId="0" fontId="6" fillId="0" borderId="9" xfId="1" applyFont="1" applyBorder="1" applyAlignment="1">
      <alignment horizontal="center" vertical="center" wrapText="1"/>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1" fillId="3" borderId="8" xfId="1" applyFill="1" applyBorder="1"/>
    <xf numFmtId="0" fontId="2" fillId="0" borderId="11" xfId="1" applyFont="1" applyBorder="1" applyAlignment="1">
      <alignment horizontal="left" vertical="center"/>
    </xf>
    <xf numFmtId="0" fontId="8" fillId="0" borderId="0" xfId="1" applyFont="1"/>
    <xf numFmtId="0" fontId="8" fillId="3" borderId="6" xfId="1" applyFont="1" applyFill="1" applyBorder="1" applyAlignment="1">
      <alignment horizontal="center"/>
    </xf>
    <xf numFmtId="0" fontId="8" fillId="3" borderId="7" xfId="1" applyFont="1" applyFill="1" applyBorder="1" applyAlignment="1">
      <alignment horizontal="center"/>
    </xf>
    <xf numFmtId="0" fontId="8" fillId="3" borderId="8" xfId="1" applyFont="1" applyFill="1" applyBorder="1" applyAlignment="1">
      <alignment horizontal="center"/>
    </xf>
    <xf numFmtId="0" fontId="2" fillId="0" borderId="0" xfId="1" applyFont="1" applyAlignment="1">
      <alignment horizontal="left"/>
    </xf>
    <xf numFmtId="14" fontId="6" fillId="0" borderId="10" xfId="1" applyNumberFormat="1" applyFont="1" applyBorder="1" applyAlignment="1">
      <alignment horizontal="center" vertical="center" wrapText="1"/>
    </xf>
    <xf numFmtId="0" fontId="12" fillId="0" borderId="0" xfId="0" applyFont="1"/>
    <xf numFmtId="0" fontId="0" fillId="0" borderId="4" xfId="0" applyBorder="1"/>
    <xf numFmtId="0" fontId="0" fillId="0" borderId="0" xfId="0" applyAlignment="1">
      <alignment horizontal="center"/>
    </xf>
    <xf numFmtId="0" fontId="0" fillId="0" borderId="12" xfId="0" applyBorder="1"/>
    <xf numFmtId="0" fontId="0" fillId="0" borderId="13" xfId="0" applyBorder="1"/>
    <xf numFmtId="0" fontId="0" fillId="0" borderId="15" xfId="0" applyBorder="1"/>
    <xf numFmtId="0" fontId="0" fillId="0" borderId="16" xfId="0" applyBorder="1" applyAlignment="1">
      <alignment horizontal="center"/>
    </xf>
    <xf numFmtId="0" fontId="0" fillId="0" borderId="17" xfId="0" applyBorder="1"/>
    <xf numFmtId="0" fontId="0" fillId="0" borderId="18" xfId="0" applyBorder="1"/>
    <xf numFmtId="1" fontId="0" fillId="0" borderId="18" xfId="0" applyNumberFormat="1" applyBorder="1" applyAlignment="1">
      <alignment horizontal="center"/>
    </xf>
    <xf numFmtId="1" fontId="0" fillId="0" borderId="19" xfId="0" applyNumberFormat="1" applyBorder="1" applyAlignment="1">
      <alignment horizontal="center"/>
    </xf>
    <xf numFmtId="0" fontId="0" fillId="0" borderId="14" xfId="0" applyBorder="1"/>
    <xf numFmtId="0" fontId="0" fillId="0" borderId="16" xfId="0" applyBorder="1"/>
    <xf numFmtId="0" fontId="0" fillId="0" borderId="19" xfId="0" applyBorder="1"/>
    <xf numFmtId="0" fontId="12" fillId="0" borderId="13" xfId="0" applyFont="1" applyBorder="1"/>
    <xf numFmtId="0" fontId="12" fillId="0" borderId="14" xfId="0" applyFont="1" applyBorder="1" applyAlignment="1">
      <alignment horizontal="center"/>
    </xf>
    <xf numFmtId="0" fontId="0" fillId="0" borderId="13" xfId="0" applyBorder="1" applyAlignment="1">
      <alignment horizontal="center"/>
    </xf>
    <xf numFmtId="0" fontId="0" fillId="0" borderId="18" xfId="0" applyBorder="1" applyAlignment="1">
      <alignment horizontal="center"/>
    </xf>
    <xf numFmtId="0" fontId="13" fillId="0" borderId="0" xfId="2"/>
    <xf numFmtId="1" fontId="0" fillId="0" borderId="0" xfId="0" applyNumberFormat="1"/>
    <xf numFmtId="0" fontId="0" fillId="0" borderId="0" xfId="0" applyAlignment="1">
      <alignment vertical="top"/>
    </xf>
    <xf numFmtId="0" fontId="0" fillId="0" borderId="0" xfId="0" applyAlignment="1">
      <alignment vertical="top" wrapText="1"/>
    </xf>
    <xf numFmtId="0" fontId="12" fillId="0" borderId="0" xfId="0" applyFont="1" applyAlignment="1">
      <alignment vertical="top"/>
    </xf>
    <xf numFmtId="0" fontId="0" fillId="0" borderId="0" xfId="0" applyAlignment="1">
      <alignment horizontal="center" vertical="top"/>
    </xf>
    <xf numFmtId="0" fontId="0" fillId="0" borderId="0" xfId="0" applyAlignment="1">
      <alignment horizontal="right"/>
    </xf>
    <xf numFmtId="0" fontId="0" fillId="0" borderId="0" xfId="0" applyAlignment="1">
      <alignment horizontal="right" indent="2"/>
    </xf>
    <xf numFmtId="0" fontId="12" fillId="0" borderId="0" xfId="0" applyFont="1" applyAlignment="1">
      <alignment horizontal="right"/>
    </xf>
    <xf numFmtId="0" fontId="12" fillId="0" borderId="15" xfId="0" applyFont="1" applyBorder="1"/>
    <xf numFmtId="0" fontId="11" fillId="0" borderId="0" xfId="0" applyFont="1"/>
    <xf numFmtId="0" fontId="15" fillId="0" borderId="0" xfId="0" applyFont="1" applyAlignment="1">
      <alignment horizontal="left" vertical="center"/>
    </xf>
    <xf numFmtId="0" fontId="0" fillId="0" borderId="0" xfId="0" applyAlignment="1">
      <alignment horizontal="left"/>
    </xf>
    <xf numFmtId="164" fontId="0" fillId="0" borderId="0" xfId="0" applyNumberFormat="1"/>
    <xf numFmtId="0" fontId="0" fillId="0" borderId="18" xfId="0" applyBorder="1" applyAlignment="1">
      <alignment horizontal="right" indent="2"/>
    </xf>
    <xf numFmtId="0" fontId="12" fillId="0" borderId="0" xfId="0" applyFont="1" applyAlignment="1">
      <alignment vertical="top" wrapText="1"/>
    </xf>
    <xf numFmtId="0" fontId="17" fillId="4" borderId="15" xfId="0" applyFont="1" applyFill="1" applyBorder="1"/>
    <xf numFmtId="165" fontId="0" fillId="0" borderId="16" xfId="3" applyNumberFormat="1" applyFont="1" applyBorder="1"/>
    <xf numFmtId="1" fontId="0" fillId="0" borderId="16" xfId="0" applyNumberFormat="1" applyBorder="1" applyAlignment="1">
      <alignment horizontal="center"/>
    </xf>
    <xf numFmtId="0" fontId="19" fillId="0" borderId="0" xfId="0" applyFont="1" applyAlignment="1">
      <alignment horizontal="center" vertical="center"/>
    </xf>
    <xf numFmtId="0" fontId="0" fillId="0" borderId="0" xfId="0" applyAlignment="1">
      <alignment wrapText="1"/>
    </xf>
    <xf numFmtId="1"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top" wrapText="1"/>
    </xf>
    <xf numFmtId="166" fontId="0" fillId="0" borderId="0" xfId="4" applyNumberFormat="1" applyFont="1" applyAlignment="1">
      <alignment horizontal="center" vertical="top"/>
    </xf>
    <xf numFmtId="0" fontId="13" fillId="0" borderId="0" xfId="2" applyAlignment="1">
      <alignment vertical="top"/>
    </xf>
    <xf numFmtId="0" fontId="0" fillId="0" borderId="0" xfId="0" applyAlignment="1">
      <alignment horizontal="center" vertical="center" wrapText="1"/>
    </xf>
    <xf numFmtId="166" fontId="0" fillId="0" borderId="0" xfId="4" applyNumberFormat="1" applyFont="1" applyAlignment="1">
      <alignment horizontal="center" vertical="center"/>
    </xf>
    <xf numFmtId="0" fontId="20" fillId="0" borderId="0" xfId="0" applyFont="1" applyAlignment="1">
      <alignment vertical="top"/>
    </xf>
    <xf numFmtId="0" fontId="20" fillId="0" borderId="0" xfId="0" applyFont="1" applyAlignment="1">
      <alignment horizontal="left" vertical="top" wrapText="1"/>
    </xf>
    <xf numFmtId="0" fontId="11" fillId="0" borderId="0" xfId="0" applyFont="1" applyAlignment="1">
      <alignment vertical="top"/>
    </xf>
    <xf numFmtId="1" fontId="0" fillId="0" borderId="0" xfId="0" applyNumberFormat="1" applyAlignment="1">
      <alignment horizontal="center" vertical="top"/>
    </xf>
    <xf numFmtId="0" fontId="21" fillId="0" borderId="0" xfId="0" applyFont="1" applyAlignment="1">
      <alignment vertical="top"/>
    </xf>
    <xf numFmtId="0" fontId="22" fillId="0" borderId="0" xfId="0" applyFont="1" applyAlignment="1">
      <alignment horizontal="left" vertical="top" wrapText="1"/>
    </xf>
    <xf numFmtId="0" fontId="21" fillId="0" borderId="0" xfId="0" applyFont="1" applyAlignment="1">
      <alignment horizontal="center" vertical="top"/>
    </xf>
    <xf numFmtId="1" fontId="0" fillId="0" borderId="0" xfId="0" applyNumberFormat="1" applyAlignment="1">
      <alignment horizontal="center"/>
    </xf>
    <xf numFmtId="9" fontId="0" fillId="0" borderId="0" xfId="4" applyFont="1" applyAlignment="1">
      <alignment horizontal="center" vertical="top"/>
    </xf>
    <xf numFmtId="9" fontId="21" fillId="0" borderId="0" xfId="4" applyFont="1" applyAlignment="1">
      <alignment horizontal="center" vertical="top"/>
    </xf>
    <xf numFmtId="167" fontId="0" fillId="0" borderId="0" xfId="0" applyNumberFormat="1" applyAlignment="1">
      <alignment horizontal="center" vertical="top"/>
    </xf>
    <xf numFmtId="0" fontId="6" fillId="0" borderId="10" xfId="1" applyFont="1" applyBorder="1" applyAlignment="1">
      <alignment horizontal="center" vertical="center" wrapText="1"/>
    </xf>
    <xf numFmtId="0" fontId="0" fillId="0" borderId="0" xfId="0" applyAlignment="1">
      <alignment horizontal="right" wrapText="1" indent="2"/>
    </xf>
    <xf numFmtId="0" fontId="0" fillId="5" borderId="0" xfId="0" applyFill="1"/>
    <xf numFmtId="1" fontId="0" fillId="5" borderId="0" xfId="0" applyNumberFormat="1" applyFill="1"/>
    <xf numFmtId="1" fontId="0" fillId="5" borderId="0" xfId="0" applyNumberFormat="1" applyFill="1" applyAlignment="1">
      <alignment horizontal="center" vertical="center"/>
    </xf>
    <xf numFmtId="0" fontId="0" fillId="5" borderId="0" xfId="0" applyFill="1" applyAlignment="1">
      <alignment horizontal="center" vertical="center"/>
    </xf>
    <xf numFmtId="1" fontId="0" fillId="5" borderId="0" xfId="0" applyNumberFormat="1" applyFill="1" applyAlignment="1">
      <alignment horizontal="center"/>
    </xf>
    <xf numFmtId="168" fontId="0" fillId="0" borderId="0" xfId="0" applyNumberFormat="1"/>
    <xf numFmtId="165" fontId="0" fillId="0" borderId="0" xfId="3" applyNumberFormat="1" applyFont="1" applyAlignment="1">
      <alignment horizontal="center" vertical="center"/>
    </xf>
    <xf numFmtId="165" fontId="0" fillId="5" borderId="0" xfId="3" applyNumberFormat="1" applyFont="1" applyFill="1" applyAlignment="1">
      <alignment horizontal="center"/>
    </xf>
    <xf numFmtId="0" fontId="24" fillId="0" borderId="25" xfId="0" applyFont="1" applyBorder="1" applyAlignment="1">
      <alignment horizontal="right" vertical="center" wrapText="1"/>
    </xf>
    <xf numFmtId="0" fontId="25" fillId="0" borderId="26" xfId="0" applyFont="1" applyBorder="1" applyAlignment="1">
      <alignment vertical="center" wrapText="1"/>
    </xf>
    <xf numFmtId="0" fontId="25" fillId="0" borderId="19" xfId="0" applyFont="1" applyBorder="1" applyAlignment="1">
      <alignment horizontal="right" vertical="center" wrapText="1"/>
    </xf>
    <xf numFmtId="0" fontId="25" fillId="0" borderId="16" xfId="0" applyFont="1" applyBorder="1" applyAlignment="1">
      <alignment horizontal="right" vertical="center" wrapText="1"/>
    </xf>
    <xf numFmtId="0" fontId="24" fillId="0" borderId="26" xfId="0" applyFont="1" applyBorder="1" applyAlignment="1">
      <alignment vertical="center" wrapText="1"/>
    </xf>
    <xf numFmtId="0" fontId="24" fillId="0" borderId="19" xfId="0" applyFont="1" applyBorder="1" applyAlignment="1">
      <alignment horizontal="right" vertical="center" wrapText="1"/>
    </xf>
    <xf numFmtId="0" fontId="26" fillId="0" borderId="0" xfId="0" applyFont="1"/>
    <xf numFmtId="0" fontId="6" fillId="0" borderId="28" xfId="1" applyFont="1" applyBorder="1" applyAlignment="1">
      <alignment horizontal="center" vertical="center" wrapText="1"/>
    </xf>
    <xf numFmtId="14" fontId="6" fillId="0" borderId="29"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8" fillId="0" borderId="29" xfId="1" applyFont="1" applyBorder="1" applyAlignment="1">
      <alignment horizontal="center" vertical="center"/>
    </xf>
    <xf numFmtId="0" fontId="8" fillId="0" borderId="30" xfId="1" applyFont="1" applyBorder="1" applyAlignment="1">
      <alignment horizontal="center" vertical="center"/>
    </xf>
    <xf numFmtId="0" fontId="6" fillId="0" borderId="10" xfId="1" applyFont="1" applyBorder="1" applyAlignment="1">
      <alignment horizontal="center" vertical="center" wrapText="1"/>
    </xf>
    <xf numFmtId="0" fontId="6" fillId="0" borderId="29" xfId="1" applyFont="1" applyBorder="1" applyAlignment="1">
      <alignment horizontal="center" vertical="center" wrapText="1"/>
    </xf>
    <xf numFmtId="0" fontId="1" fillId="2" borderId="20" xfId="1" applyFill="1" applyBorder="1" applyAlignment="1">
      <alignment horizontal="center"/>
    </xf>
    <xf numFmtId="0" fontId="1" fillId="2" borderId="13" xfId="1" applyFill="1" applyBorder="1" applyAlignment="1">
      <alignment horizontal="center"/>
    </xf>
    <xf numFmtId="0" fontId="1" fillId="2" borderId="21" xfId="1" applyFill="1" applyBorder="1" applyAlignment="1">
      <alignment horizontal="center"/>
    </xf>
    <xf numFmtId="0" fontId="2" fillId="0" borderId="17" xfId="1" applyFont="1" applyBorder="1" applyAlignment="1">
      <alignment horizontal="left"/>
    </xf>
    <xf numFmtId="0" fontId="2" fillId="0" borderId="18" xfId="1" applyFont="1" applyBorder="1" applyAlignment="1">
      <alignment horizontal="left"/>
    </xf>
    <xf numFmtId="0" fontId="2" fillId="0" borderId="19" xfId="1" applyFont="1" applyBorder="1" applyAlignment="1">
      <alignment horizontal="left"/>
    </xf>
    <xf numFmtId="0" fontId="2" fillId="0" borderId="6" xfId="1" applyFont="1" applyBorder="1" applyAlignment="1">
      <alignment horizontal="left"/>
    </xf>
    <xf numFmtId="0" fontId="2" fillId="0" borderId="7" xfId="1" applyFont="1" applyBorder="1" applyAlignment="1">
      <alignment horizontal="left"/>
    </xf>
    <xf numFmtId="0" fontId="2" fillId="0" borderId="9" xfId="1" applyFont="1" applyBorder="1" applyAlignment="1">
      <alignment horizontal="left"/>
    </xf>
    <xf numFmtId="0" fontId="2" fillId="0" borderId="10" xfId="1" applyFont="1" applyBorder="1" applyAlignment="1">
      <alignment horizontal="left"/>
    </xf>
    <xf numFmtId="0" fontId="9" fillId="0" borderId="0" xfId="1" applyFont="1" applyAlignment="1">
      <alignment horizontal="center"/>
    </xf>
    <xf numFmtId="0" fontId="8" fillId="3" borderId="7" xfId="1" applyFont="1" applyFill="1" applyBorder="1" applyAlignment="1">
      <alignment horizontal="center"/>
    </xf>
    <xf numFmtId="0" fontId="2" fillId="0" borderId="22" xfId="1" applyFont="1" applyBorder="1" applyAlignment="1">
      <alignment horizontal="left" vertical="top"/>
    </xf>
    <xf numFmtId="0" fontId="2" fillId="0" borderId="23" xfId="1" applyFont="1" applyBorder="1" applyAlignment="1">
      <alignment horizontal="left" vertical="top"/>
    </xf>
    <xf numFmtId="0" fontId="2" fillId="0" borderId="24" xfId="1" applyFont="1" applyBorder="1" applyAlignment="1">
      <alignment horizontal="left" vertical="top"/>
    </xf>
    <xf numFmtId="0" fontId="2" fillId="0" borderId="22" xfId="1" applyFont="1" applyBorder="1" applyAlignment="1">
      <alignment horizontal="left" vertical="center"/>
    </xf>
    <xf numFmtId="0" fontId="2" fillId="0" borderId="23" xfId="1" applyFont="1" applyBorder="1" applyAlignment="1">
      <alignment horizontal="left" vertical="center"/>
    </xf>
    <xf numFmtId="0" fontId="2" fillId="0" borderId="24" xfId="1" applyFont="1" applyBorder="1" applyAlignment="1">
      <alignment horizontal="left" vertical="center"/>
    </xf>
    <xf numFmtId="0" fontId="2" fillId="0" borderId="12" xfId="1" applyFont="1" applyBorder="1" applyAlignment="1">
      <alignment horizontal="left" vertical="center"/>
    </xf>
    <xf numFmtId="0" fontId="2" fillId="0" borderId="13" xfId="1" applyFont="1" applyBorder="1" applyAlignment="1">
      <alignment horizontal="left" vertical="center"/>
    </xf>
    <xf numFmtId="0" fontId="2" fillId="0" borderId="14" xfId="1" applyFont="1" applyBorder="1" applyAlignment="1">
      <alignment horizontal="left" vertical="center"/>
    </xf>
    <xf numFmtId="0" fontId="2" fillId="0" borderId="15" xfId="1" applyFont="1" applyBorder="1" applyAlignment="1">
      <alignment horizontal="left" vertical="center"/>
    </xf>
    <xf numFmtId="0" fontId="2" fillId="0" borderId="0" xfId="1" applyFont="1" applyAlignment="1">
      <alignment horizontal="left" vertical="center"/>
    </xf>
    <xf numFmtId="0" fontId="2" fillId="0" borderId="16" xfId="1" applyFont="1" applyBorder="1" applyAlignment="1">
      <alignment horizontal="left" vertical="center"/>
    </xf>
    <xf numFmtId="0" fontId="25" fillId="0" borderId="27" xfId="0" applyFont="1" applyBorder="1" applyAlignment="1">
      <alignment vertical="center" wrapText="1"/>
    </xf>
    <xf numFmtId="0" fontId="25" fillId="0" borderId="26" xfId="0" applyFont="1" applyBorder="1" applyAlignment="1">
      <alignment vertical="center" wrapText="1"/>
    </xf>
    <xf numFmtId="0" fontId="25" fillId="0" borderId="27" xfId="0" applyFont="1" applyBorder="1" applyAlignment="1">
      <alignment horizontal="right" vertical="center" wrapText="1"/>
    </xf>
    <xf numFmtId="0" fontId="25" fillId="0" borderId="26" xfId="0" applyFont="1" applyBorder="1" applyAlignment="1">
      <alignment horizontal="right" vertical="center" wrapText="1"/>
    </xf>
    <xf numFmtId="0" fontId="24" fillId="0" borderId="15" xfId="0" applyFont="1" applyBorder="1" applyAlignment="1">
      <alignment horizontal="center" vertical="center" wrapText="1"/>
    </xf>
    <xf numFmtId="0" fontId="24" fillId="0" borderId="0" xfId="0" applyFont="1" applyAlignment="1">
      <alignment horizontal="center" vertical="center" wrapText="1"/>
    </xf>
  </cellXfs>
  <cellStyles count="5">
    <cellStyle name="Comma" xfId="3" builtinId="3"/>
    <cellStyle name="Hyperlink" xfId="2" builtinId="8"/>
    <cellStyle name="Normal" xfId="0" builtinId="0"/>
    <cellStyle name="Normal 2" xfId="1" xr:uid="{00000000-0005-0000-0000-000003000000}"/>
    <cellStyle name="Percent" xfId="4" builtinId="5"/>
  </cellStyles>
  <dxfs count="0"/>
  <tableStyles count="0" defaultTableStyle="TableStyleMedium2" defaultPivotStyle="PivotStyleLight16"/>
  <colors>
    <mruColors>
      <color rgb="FF66FF33"/>
      <color rgb="FFFF00FF"/>
      <color rgb="FFCC00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5.png"/><Relationship Id="rId7" Type="http://schemas.openxmlformats.org/officeDocument/2006/relationships/image" Target="../media/image15.png"/><Relationship Id="rId2" Type="http://schemas.openxmlformats.org/officeDocument/2006/relationships/image" Target="../media/image4.png"/><Relationship Id="rId1" Type="http://schemas.openxmlformats.org/officeDocument/2006/relationships/image" Target="../media/image14.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8.png"/><Relationship Id="rId4" Type="http://schemas.openxmlformats.org/officeDocument/2006/relationships/image" Target="../media/image6.png"/><Relationship Id="rId9"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9.png"/><Relationship Id="rId5" Type="http://schemas.openxmlformats.org/officeDocument/2006/relationships/image" Target="../media/image20.jpe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10</xdr:col>
      <xdr:colOff>827155</xdr:colOff>
      <xdr:row>1</xdr:row>
      <xdr:rowOff>38099</xdr:rowOff>
    </xdr:from>
    <xdr:to>
      <xdr:col>13</xdr:col>
      <xdr:colOff>76199</xdr:colOff>
      <xdr:row>6</xdr:row>
      <xdr:rowOff>28575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3705" y="200024"/>
          <a:ext cx="1477894" cy="800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7</xdr:colOff>
      <xdr:row>1</xdr:row>
      <xdr:rowOff>7</xdr:rowOff>
    </xdr:from>
    <xdr:to>
      <xdr:col>19</xdr:col>
      <xdr:colOff>330673</xdr:colOff>
      <xdr:row>28</xdr:row>
      <xdr:rowOff>23173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273643" y="190507"/>
          <a:ext cx="6426666" cy="5166666"/>
        </a:xfrm>
        <a:prstGeom prst="rect">
          <a:avLst/>
        </a:prstGeom>
      </xdr:spPr>
    </xdr:pic>
    <xdr:clientData/>
  </xdr:twoCellAnchor>
  <xdr:twoCellAnchor>
    <xdr:from>
      <xdr:col>13</xdr:col>
      <xdr:colOff>0</xdr:colOff>
      <xdr:row>30</xdr:row>
      <xdr:rowOff>0</xdr:rowOff>
    </xdr:from>
    <xdr:to>
      <xdr:col>14</xdr:col>
      <xdr:colOff>0</xdr:colOff>
      <xdr:row>30</xdr:row>
      <xdr:rowOff>190499</xdr:rowOff>
    </xdr:to>
    <xdr:cxnSp macro="">
      <xdr:nvCxnSpPr>
        <xdr:cNvPr id="11" name="Straight Connector 10">
          <a:extLst>
            <a:ext uri="{FF2B5EF4-FFF2-40B4-BE49-F238E27FC236}">
              <a16:creationId xmlns:a16="http://schemas.microsoft.com/office/drawing/2014/main" id="{00000000-0008-0000-0100-00000B000000}"/>
            </a:ext>
          </a:extLst>
        </xdr:cNvPr>
        <xdr:cNvCxnSpPr/>
      </xdr:nvCxnSpPr>
      <xdr:spPr>
        <a:xfrm flipV="1">
          <a:off x="7979833" y="7641167"/>
          <a:ext cx="613834" cy="190499"/>
        </a:xfrm>
        <a:prstGeom prst="line">
          <a:avLst/>
        </a:prstGeom>
        <a:ln w="28575">
          <a:solidFill>
            <a:srgbClr val="CC00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278053</xdr:colOff>
      <xdr:row>17</xdr:row>
      <xdr:rowOff>129886</xdr:rowOff>
    </xdr:from>
    <xdr:to>
      <xdr:col>14</xdr:col>
      <xdr:colOff>884190</xdr:colOff>
      <xdr:row>19</xdr:row>
      <xdr:rowOff>129886</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8157826" y="3368386"/>
          <a:ext cx="1212273"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en-GB" sz="1100">
              <a:solidFill>
                <a:srgbClr val="CC0099"/>
              </a:solidFill>
            </a:rPr>
            <a:t>Section 6</a:t>
          </a:r>
        </a:p>
      </xdr:txBody>
    </xdr:sp>
    <xdr:clientData/>
  </xdr:twoCellAnchor>
  <xdr:twoCellAnchor>
    <xdr:from>
      <xdr:col>15</xdr:col>
      <xdr:colOff>423334</xdr:colOff>
      <xdr:row>14</xdr:row>
      <xdr:rowOff>115454</xdr:rowOff>
    </xdr:from>
    <xdr:to>
      <xdr:col>17</xdr:col>
      <xdr:colOff>423334</xdr:colOff>
      <xdr:row>16</xdr:row>
      <xdr:rowOff>115454</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11368425" y="2782454"/>
          <a:ext cx="1212273"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lvl="0" algn="l"/>
          <a:r>
            <a:rPr lang="en-GB" sz="1100" b="1">
              <a:solidFill>
                <a:srgbClr val="CC0099"/>
              </a:solidFill>
            </a:rPr>
            <a:t>Section 7</a:t>
          </a:r>
        </a:p>
      </xdr:txBody>
    </xdr:sp>
    <xdr:clientData/>
  </xdr:twoCellAnchor>
  <xdr:twoCellAnchor editAs="oneCell">
    <xdr:from>
      <xdr:col>0</xdr:col>
      <xdr:colOff>0</xdr:colOff>
      <xdr:row>1</xdr:row>
      <xdr:rowOff>190499</xdr:rowOff>
    </xdr:from>
    <xdr:to>
      <xdr:col>10</xdr:col>
      <xdr:colOff>529167</xdr:colOff>
      <xdr:row>23</xdr:row>
      <xdr:rowOff>84666</xdr:rowOff>
    </xdr:to>
    <xdr:pic>
      <xdr:nvPicPr>
        <xdr:cNvPr id="21" name="Picture 20" descr="Diagram&#10;&#10;Description automatically generated">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2"/>
        <a:stretch>
          <a:fillRect/>
        </a:stretch>
      </xdr:blipFill>
      <xdr:spPr>
        <a:xfrm>
          <a:off x="0" y="380999"/>
          <a:ext cx="6667500" cy="4085167"/>
        </a:xfrm>
        <a:prstGeom prst="rect">
          <a:avLst/>
        </a:prstGeom>
        <a:ln w="12700">
          <a:solidFill>
            <a:schemeClr val="tx1"/>
          </a:solidFill>
        </a:ln>
      </xdr:spPr>
    </xdr:pic>
    <xdr:clientData/>
  </xdr:twoCellAnchor>
  <xdr:twoCellAnchor editAs="oneCell">
    <xdr:from>
      <xdr:col>0</xdr:col>
      <xdr:colOff>0</xdr:colOff>
      <xdr:row>25</xdr:row>
      <xdr:rowOff>0</xdr:rowOff>
    </xdr:from>
    <xdr:to>
      <xdr:col>9</xdr:col>
      <xdr:colOff>207645</xdr:colOff>
      <xdr:row>45</xdr:row>
      <xdr:rowOff>183862</xdr:rowOff>
    </xdr:to>
    <xdr:pic>
      <xdr:nvPicPr>
        <xdr:cNvPr id="22" name="Picture 21" descr="Diagram, map&#10;&#10;Description automatically generated">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3"/>
        <a:stretch>
          <a:fillRect/>
        </a:stretch>
      </xdr:blipFill>
      <xdr:spPr>
        <a:xfrm>
          <a:off x="0" y="4762500"/>
          <a:ext cx="5732145" cy="4022725"/>
        </a:xfrm>
        <a:prstGeom prst="rect">
          <a:avLst/>
        </a:prstGeom>
        <a:ln w="12700">
          <a:solidFill>
            <a:schemeClr val="tx1"/>
          </a:solidFill>
        </a:ln>
      </xdr:spPr>
    </xdr:pic>
    <xdr:clientData/>
  </xdr:twoCellAnchor>
  <xdr:twoCellAnchor editAs="oneCell">
    <xdr:from>
      <xdr:col>0</xdr:col>
      <xdr:colOff>0</xdr:colOff>
      <xdr:row>47</xdr:row>
      <xdr:rowOff>0</xdr:rowOff>
    </xdr:from>
    <xdr:to>
      <xdr:col>9</xdr:col>
      <xdr:colOff>207645</xdr:colOff>
      <xdr:row>65</xdr:row>
      <xdr:rowOff>182245</xdr:rowOff>
    </xdr:to>
    <xdr:pic>
      <xdr:nvPicPr>
        <xdr:cNvPr id="23" name="Picture 22" descr="Map&#10;&#10;Description automatically generated">
          <a:extLst>
            <a:ext uri="{FF2B5EF4-FFF2-40B4-BE49-F238E27FC236}">
              <a16:creationId xmlns:a16="http://schemas.microsoft.com/office/drawing/2014/main" id="{00000000-0008-0000-0100-000017000000}"/>
            </a:ext>
          </a:extLst>
        </xdr:cNvPr>
        <xdr:cNvPicPr/>
      </xdr:nvPicPr>
      <xdr:blipFill>
        <a:blip xmlns:r="http://schemas.openxmlformats.org/officeDocument/2006/relationships" r:embed="rId4"/>
        <a:stretch>
          <a:fillRect/>
        </a:stretch>
      </xdr:blipFill>
      <xdr:spPr>
        <a:xfrm>
          <a:off x="0" y="9017000"/>
          <a:ext cx="5732145" cy="3611245"/>
        </a:xfrm>
        <a:prstGeom prst="rect">
          <a:avLst/>
        </a:prstGeom>
        <a:ln w="3175">
          <a:solidFill>
            <a:schemeClr val="tx1"/>
          </a:solidFill>
        </a:ln>
      </xdr:spPr>
    </xdr:pic>
    <xdr:clientData/>
  </xdr:twoCellAnchor>
  <xdr:twoCellAnchor editAs="oneCell">
    <xdr:from>
      <xdr:col>0</xdr:col>
      <xdr:colOff>0</xdr:colOff>
      <xdr:row>67</xdr:row>
      <xdr:rowOff>0</xdr:rowOff>
    </xdr:from>
    <xdr:to>
      <xdr:col>9</xdr:col>
      <xdr:colOff>207645</xdr:colOff>
      <xdr:row>89</xdr:row>
      <xdr:rowOff>46355</xdr:rowOff>
    </xdr:to>
    <xdr:pic>
      <xdr:nvPicPr>
        <xdr:cNvPr id="24" name="Picture 23" descr="Map&#10;&#10;Description automatically generated">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5"/>
        <a:stretch>
          <a:fillRect/>
        </a:stretch>
      </xdr:blipFill>
      <xdr:spPr>
        <a:xfrm>
          <a:off x="0" y="12827000"/>
          <a:ext cx="5732145" cy="4237355"/>
        </a:xfrm>
        <a:prstGeom prst="rect">
          <a:avLst/>
        </a:prstGeom>
        <a:ln w="3175">
          <a:solidFill>
            <a:schemeClr val="tx1"/>
          </a:solidFill>
        </a:ln>
      </xdr:spPr>
    </xdr:pic>
    <xdr:clientData/>
  </xdr:twoCellAnchor>
  <xdr:twoCellAnchor editAs="oneCell">
    <xdr:from>
      <xdr:col>0</xdr:col>
      <xdr:colOff>0</xdr:colOff>
      <xdr:row>90</xdr:row>
      <xdr:rowOff>31750</xdr:rowOff>
    </xdr:from>
    <xdr:to>
      <xdr:col>9</xdr:col>
      <xdr:colOff>207645</xdr:colOff>
      <xdr:row>114</xdr:row>
      <xdr:rowOff>73660</xdr:rowOff>
    </xdr:to>
    <xdr:pic>
      <xdr:nvPicPr>
        <xdr:cNvPr id="25" name="Picture 24" descr="Diagram, map&#10;&#10;Description automatically generated">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6"/>
        <a:stretch>
          <a:fillRect/>
        </a:stretch>
      </xdr:blipFill>
      <xdr:spPr>
        <a:xfrm>
          <a:off x="0" y="17356667"/>
          <a:ext cx="5732145" cy="4613910"/>
        </a:xfrm>
        <a:prstGeom prst="rect">
          <a:avLst/>
        </a:prstGeom>
        <a:ln w="3175">
          <a:solidFill>
            <a:schemeClr val="tx1"/>
          </a:solidFill>
        </a:ln>
      </xdr:spPr>
    </xdr:pic>
    <xdr:clientData/>
  </xdr:twoCellAnchor>
  <xdr:twoCellAnchor editAs="oneCell">
    <xdr:from>
      <xdr:col>0</xdr:col>
      <xdr:colOff>0</xdr:colOff>
      <xdr:row>116</xdr:row>
      <xdr:rowOff>0</xdr:rowOff>
    </xdr:from>
    <xdr:to>
      <xdr:col>9</xdr:col>
      <xdr:colOff>207645</xdr:colOff>
      <xdr:row>138</xdr:row>
      <xdr:rowOff>52070</xdr:rowOff>
    </xdr:to>
    <xdr:pic>
      <xdr:nvPicPr>
        <xdr:cNvPr id="26" name="Picture 25" descr="Diagram, map&#10;&#10;Description automatically generated">
          <a:extLst>
            <a:ext uri="{FF2B5EF4-FFF2-40B4-BE49-F238E27FC236}">
              <a16:creationId xmlns:a16="http://schemas.microsoft.com/office/drawing/2014/main" id="{00000000-0008-0000-0100-00001A000000}"/>
            </a:ext>
          </a:extLst>
        </xdr:cNvPr>
        <xdr:cNvPicPr/>
      </xdr:nvPicPr>
      <xdr:blipFill>
        <a:blip xmlns:r="http://schemas.openxmlformats.org/officeDocument/2006/relationships" r:embed="rId7"/>
        <a:stretch>
          <a:fillRect/>
        </a:stretch>
      </xdr:blipFill>
      <xdr:spPr>
        <a:xfrm>
          <a:off x="0" y="22277917"/>
          <a:ext cx="5732145" cy="4243070"/>
        </a:xfrm>
        <a:prstGeom prst="rect">
          <a:avLst/>
        </a:prstGeom>
        <a:ln w="3175">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8</xdr:col>
      <xdr:colOff>973931</xdr:colOff>
      <xdr:row>72</xdr:row>
      <xdr:rowOff>188980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391525"/>
          <a:ext cx="10070306" cy="5599179"/>
        </a:xfrm>
        <a:prstGeom prst="rect">
          <a:avLst/>
        </a:prstGeom>
      </xdr:spPr>
    </xdr:pic>
    <xdr:clientData/>
  </xdr:twoCellAnchor>
  <xdr:twoCellAnchor editAs="oneCell">
    <xdr:from>
      <xdr:col>0</xdr:col>
      <xdr:colOff>202405</xdr:colOff>
      <xdr:row>3</xdr:row>
      <xdr:rowOff>119063</xdr:rowOff>
    </xdr:from>
    <xdr:to>
      <xdr:col>3</xdr:col>
      <xdr:colOff>1788934</xdr:colOff>
      <xdr:row>18</xdr:row>
      <xdr:rowOff>107156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8689180" y="690563"/>
          <a:ext cx="4610717" cy="28455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29</xdr:col>
      <xdr:colOff>303642</xdr:colOff>
      <xdr:row>34</xdr:row>
      <xdr:rowOff>18190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2706350" y="0"/>
          <a:ext cx="9266667" cy="6876190"/>
        </a:xfrm>
        <a:prstGeom prst="rect">
          <a:avLst/>
        </a:prstGeom>
      </xdr:spPr>
    </xdr:pic>
    <xdr:clientData/>
  </xdr:twoCellAnchor>
  <xdr:twoCellAnchor editAs="absolute">
    <xdr:from>
      <xdr:col>0</xdr:col>
      <xdr:colOff>0</xdr:colOff>
      <xdr:row>0</xdr:row>
      <xdr:rowOff>0</xdr:rowOff>
    </xdr:from>
    <xdr:to>
      <xdr:col>10</xdr:col>
      <xdr:colOff>380190</xdr:colOff>
      <xdr:row>31</xdr:row>
      <xdr:rowOff>69056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0"/>
          <a:ext cx="6476190" cy="6352381"/>
        </a:xfrm>
        <a:prstGeom prst="rect">
          <a:avLst/>
        </a:prstGeom>
      </xdr:spPr>
    </xdr:pic>
    <xdr:clientData/>
  </xdr:twoCellAnchor>
  <xdr:twoCellAnchor editAs="oneCell">
    <xdr:from>
      <xdr:col>11</xdr:col>
      <xdr:colOff>0</xdr:colOff>
      <xdr:row>33</xdr:row>
      <xdr:rowOff>35718</xdr:rowOff>
    </xdr:from>
    <xdr:to>
      <xdr:col>13</xdr:col>
      <xdr:colOff>78049</xdr:colOff>
      <xdr:row>54</xdr:row>
      <xdr:rowOff>160516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6705600" y="6703218"/>
          <a:ext cx="4249999" cy="4919048"/>
        </a:xfrm>
        <a:prstGeom prst="rect">
          <a:avLst/>
        </a:prstGeom>
      </xdr:spPr>
    </xdr:pic>
    <xdr:clientData/>
  </xdr:twoCellAnchor>
  <xdr:twoCellAnchor editAs="absolute">
    <xdr:from>
      <xdr:col>18</xdr:col>
      <xdr:colOff>714065</xdr:colOff>
      <xdr:row>9</xdr:row>
      <xdr:rowOff>59532</xdr:rowOff>
    </xdr:from>
    <xdr:to>
      <xdr:col>19</xdr:col>
      <xdr:colOff>618502</xdr:colOff>
      <xdr:row>10</xdr:row>
      <xdr:rowOff>113383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950765" y="2155032"/>
          <a:ext cx="787087" cy="244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D</a:t>
          </a:r>
        </a:p>
      </xdr:txBody>
    </xdr:sp>
    <xdr:clientData/>
  </xdr:twoCellAnchor>
  <xdr:twoCellAnchor editAs="absolute">
    <xdr:from>
      <xdr:col>19</xdr:col>
      <xdr:colOff>507163</xdr:colOff>
      <xdr:row>12</xdr:row>
      <xdr:rowOff>135732</xdr:rowOff>
    </xdr:from>
    <xdr:to>
      <xdr:col>20</xdr:col>
      <xdr:colOff>411600</xdr:colOff>
      <xdr:row>14</xdr:row>
      <xdr:rowOff>1464</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5620163" y="2802732"/>
          <a:ext cx="787087" cy="244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E</a:t>
          </a:r>
        </a:p>
      </xdr:txBody>
    </xdr:sp>
    <xdr:clientData/>
  </xdr:twoCellAnchor>
  <xdr:twoCellAnchor editAs="absolute">
    <xdr:from>
      <xdr:col>20</xdr:col>
      <xdr:colOff>457073</xdr:colOff>
      <xdr:row>3</xdr:row>
      <xdr:rowOff>19051</xdr:rowOff>
    </xdr:from>
    <xdr:to>
      <xdr:col>21</xdr:col>
      <xdr:colOff>447235</xdr:colOff>
      <xdr:row>4</xdr:row>
      <xdr:rowOff>69727</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6449548" y="971551"/>
          <a:ext cx="787087" cy="244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C</a:t>
          </a:r>
        </a:p>
      </xdr:txBody>
    </xdr:sp>
    <xdr:clientData/>
  </xdr:twoCellAnchor>
  <xdr:twoCellAnchor editAs="absolute">
    <xdr:from>
      <xdr:col>26</xdr:col>
      <xdr:colOff>96212</xdr:colOff>
      <xdr:row>3</xdr:row>
      <xdr:rowOff>154783</xdr:rowOff>
    </xdr:from>
    <xdr:to>
      <xdr:col>27</xdr:col>
      <xdr:colOff>276874</xdr:colOff>
      <xdr:row>5</xdr:row>
      <xdr:rowOff>18134</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9936787" y="1107283"/>
          <a:ext cx="787087" cy="244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B</a:t>
          </a:r>
        </a:p>
      </xdr:txBody>
    </xdr:sp>
    <xdr:clientData/>
  </xdr:twoCellAnchor>
  <xdr:twoCellAnchor editAs="absolute">
    <xdr:from>
      <xdr:col>24</xdr:col>
      <xdr:colOff>478772</xdr:colOff>
      <xdr:row>19</xdr:row>
      <xdr:rowOff>1589</xdr:rowOff>
    </xdr:from>
    <xdr:to>
      <xdr:col>26</xdr:col>
      <xdr:colOff>49834</xdr:colOff>
      <xdr:row>20</xdr:row>
      <xdr:rowOff>49884</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9100147" y="3993358"/>
          <a:ext cx="787087" cy="244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600076</xdr:colOff>
      <xdr:row>0</xdr:row>
      <xdr:rowOff>161925</xdr:rowOff>
    </xdr:from>
    <xdr:to>
      <xdr:col>19</xdr:col>
      <xdr:colOff>502558</xdr:colOff>
      <xdr:row>28</xdr:row>
      <xdr:rowOff>19050</xdr:rowOff>
    </xdr:to>
    <xdr:pic>
      <xdr:nvPicPr>
        <xdr:cNvPr id="2" name="Picture 1">
          <a:extLst>
            <a:ext uri="{FF2B5EF4-FFF2-40B4-BE49-F238E27FC236}">
              <a16:creationId xmlns:a16="http://schemas.microsoft.com/office/drawing/2014/main" id="{AD3F7B74-EE29-4AFE-96FE-24FDD5E9516D}"/>
            </a:ext>
          </a:extLst>
        </xdr:cNvPr>
        <xdr:cNvPicPr>
          <a:picLocks noChangeAspect="1"/>
        </xdr:cNvPicPr>
      </xdr:nvPicPr>
      <xdr:blipFill>
        <a:blip xmlns:r="http://schemas.openxmlformats.org/officeDocument/2006/relationships" r:embed="rId1"/>
        <a:stretch>
          <a:fillRect/>
        </a:stretch>
      </xdr:blipFill>
      <xdr:spPr>
        <a:xfrm>
          <a:off x="7943851" y="161925"/>
          <a:ext cx="6543675" cy="4924425"/>
        </a:xfrm>
        <a:prstGeom prst="rect">
          <a:avLst/>
        </a:prstGeom>
      </xdr:spPr>
    </xdr:pic>
    <xdr:clientData/>
  </xdr:twoCellAnchor>
  <xdr:twoCellAnchor>
    <xdr:from>
      <xdr:col>12</xdr:col>
      <xdr:colOff>587375</xdr:colOff>
      <xdr:row>30</xdr:row>
      <xdr:rowOff>9525</xdr:rowOff>
    </xdr:from>
    <xdr:to>
      <xdr:col>13</xdr:col>
      <xdr:colOff>587375</xdr:colOff>
      <xdr:row>31</xdr:row>
      <xdr:rowOff>9524</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flipV="1">
          <a:off x="7931150" y="5448300"/>
          <a:ext cx="609600" cy="180974"/>
        </a:xfrm>
        <a:prstGeom prst="line">
          <a:avLst/>
        </a:prstGeom>
        <a:ln w="57150">
          <a:solidFill>
            <a:srgbClr val="FF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712259</xdr:colOff>
      <xdr:row>2</xdr:row>
      <xdr:rowOff>1154</xdr:rowOff>
    </xdr:from>
    <xdr:to>
      <xdr:col>14</xdr:col>
      <xdr:colOff>1323975</xdr:colOff>
      <xdr:row>4</xdr:row>
      <xdr:rowOff>1154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9275234" y="363104"/>
          <a:ext cx="611716" cy="3619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lvl="0" algn="l"/>
          <a:r>
            <a:rPr lang="en-GB" sz="1100" b="1">
              <a:solidFill>
                <a:srgbClr val="FF00FF"/>
              </a:solidFill>
            </a:rPr>
            <a:t>Section 1</a:t>
          </a:r>
        </a:p>
      </xdr:txBody>
    </xdr:sp>
    <xdr:clientData/>
  </xdr:twoCellAnchor>
  <xdr:twoCellAnchor editAs="oneCell">
    <xdr:from>
      <xdr:col>0</xdr:col>
      <xdr:colOff>0</xdr:colOff>
      <xdr:row>25</xdr:row>
      <xdr:rowOff>0</xdr:rowOff>
    </xdr:from>
    <xdr:to>
      <xdr:col>9</xdr:col>
      <xdr:colOff>207645</xdr:colOff>
      <xdr:row>45</xdr:row>
      <xdr:rowOff>98137</xdr:rowOff>
    </xdr:to>
    <xdr:pic>
      <xdr:nvPicPr>
        <xdr:cNvPr id="7" name="Picture 6" descr="Diagram, map&#10;&#10;Description automatically generated">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stretch>
          <a:fillRect/>
        </a:stretch>
      </xdr:blipFill>
      <xdr:spPr>
        <a:xfrm>
          <a:off x="0" y="4482353"/>
          <a:ext cx="5653704" cy="3807284"/>
        </a:xfrm>
        <a:prstGeom prst="rect">
          <a:avLst/>
        </a:prstGeom>
        <a:ln w="12700">
          <a:solidFill>
            <a:schemeClr val="tx1"/>
          </a:solidFill>
        </a:ln>
      </xdr:spPr>
    </xdr:pic>
    <xdr:clientData/>
  </xdr:twoCellAnchor>
  <xdr:twoCellAnchor editAs="oneCell">
    <xdr:from>
      <xdr:col>0</xdr:col>
      <xdr:colOff>0</xdr:colOff>
      <xdr:row>47</xdr:row>
      <xdr:rowOff>12005</xdr:rowOff>
    </xdr:from>
    <xdr:to>
      <xdr:col>9</xdr:col>
      <xdr:colOff>207645</xdr:colOff>
      <xdr:row>65</xdr:row>
      <xdr:rowOff>30389</xdr:rowOff>
    </xdr:to>
    <xdr:pic>
      <xdr:nvPicPr>
        <xdr:cNvPr id="8" name="Picture 7" descr="Map&#10;&#10;Description automatically generated">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3"/>
        <a:stretch>
          <a:fillRect/>
        </a:stretch>
      </xdr:blipFill>
      <xdr:spPr>
        <a:xfrm>
          <a:off x="0" y="8462041"/>
          <a:ext cx="5718538" cy="3196105"/>
        </a:xfrm>
        <a:prstGeom prst="rect">
          <a:avLst/>
        </a:prstGeom>
        <a:ln w="3175">
          <a:solidFill>
            <a:schemeClr val="tx1"/>
          </a:solidFill>
        </a:ln>
      </xdr:spPr>
    </xdr:pic>
    <xdr:clientData/>
  </xdr:twoCellAnchor>
  <xdr:twoCellAnchor editAs="oneCell">
    <xdr:from>
      <xdr:col>0</xdr:col>
      <xdr:colOff>0</xdr:colOff>
      <xdr:row>68</xdr:row>
      <xdr:rowOff>12033</xdr:rowOff>
    </xdr:from>
    <xdr:to>
      <xdr:col>9</xdr:col>
      <xdr:colOff>207645</xdr:colOff>
      <xdr:row>89</xdr:row>
      <xdr:rowOff>1</xdr:rowOff>
    </xdr:to>
    <xdr:pic>
      <xdr:nvPicPr>
        <xdr:cNvPr id="9" name="Picture 8" descr="Map&#10;&#10;Description automatically generated">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4"/>
        <a:stretch>
          <a:fillRect/>
        </a:stretch>
      </xdr:blipFill>
      <xdr:spPr>
        <a:xfrm>
          <a:off x="0" y="12176819"/>
          <a:ext cx="5718538" cy="3702718"/>
        </a:xfrm>
        <a:prstGeom prst="rect">
          <a:avLst/>
        </a:prstGeom>
        <a:ln w="3175">
          <a:solidFill>
            <a:schemeClr val="tx1"/>
          </a:solidFill>
        </a:ln>
      </xdr:spPr>
    </xdr:pic>
    <xdr:clientData/>
  </xdr:twoCellAnchor>
  <xdr:twoCellAnchor editAs="oneCell">
    <xdr:from>
      <xdr:col>0</xdr:col>
      <xdr:colOff>27214</xdr:colOff>
      <xdr:row>89</xdr:row>
      <xdr:rowOff>297542</xdr:rowOff>
    </xdr:from>
    <xdr:to>
      <xdr:col>9</xdr:col>
      <xdr:colOff>241209</xdr:colOff>
      <xdr:row>114</xdr:row>
      <xdr:rowOff>49620</xdr:rowOff>
    </xdr:to>
    <xdr:pic>
      <xdr:nvPicPr>
        <xdr:cNvPr id="10" name="Picture 9" descr="Diagram, map&#10;&#10;Description automatically generated">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5"/>
        <a:stretch>
          <a:fillRect/>
        </a:stretch>
      </xdr:blipFill>
      <xdr:spPr>
        <a:xfrm>
          <a:off x="27214" y="16177078"/>
          <a:ext cx="5718538" cy="4290513"/>
        </a:xfrm>
        <a:prstGeom prst="rect">
          <a:avLst/>
        </a:prstGeom>
        <a:ln w="3175">
          <a:solidFill>
            <a:schemeClr val="tx1"/>
          </a:solidFill>
        </a:ln>
      </xdr:spPr>
    </xdr:pic>
    <xdr:clientData/>
  </xdr:twoCellAnchor>
  <xdr:twoCellAnchor editAs="oneCell">
    <xdr:from>
      <xdr:col>0</xdr:col>
      <xdr:colOff>0</xdr:colOff>
      <xdr:row>116</xdr:row>
      <xdr:rowOff>136071</xdr:rowOff>
    </xdr:from>
    <xdr:to>
      <xdr:col>9</xdr:col>
      <xdr:colOff>207645</xdr:colOff>
      <xdr:row>139</xdr:row>
      <xdr:rowOff>11248</xdr:rowOff>
    </xdr:to>
    <xdr:pic>
      <xdr:nvPicPr>
        <xdr:cNvPr id="11" name="Picture 10" descr="Diagram, map&#10;&#10;Description automatically generated">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6"/>
        <a:stretch>
          <a:fillRect/>
        </a:stretch>
      </xdr:blipFill>
      <xdr:spPr>
        <a:xfrm>
          <a:off x="0" y="20914178"/>
          <a:ext cx="5718538" cy="3937363"/>
        </a:xfrm>
        <a:prstGeom prst="rect">
          <a:avLst/>
        </a:prstGeom>
        <a:ln w="3175">
          <a:solidFill>
            <a:schemeClr val="tx1"/>
          </a:solidFill>
        </a:ln>
      </xdr:spPr>
    </xdr:pic>
    <xdr:clientData/>
  </xdr:twoCellAnchor>
  <xdr:twoCellAnchor>
    <xdr:from>
      <xdr:col>13</xdr:col>
      <xdr:colOff>533400</xdr:colOff>
      <xdr:row>20</xdr:row>
      <xdr:rowOff>142875</xdr:rowOff>
    </xdr:from>
    <xdr:to>
      <xdr:col>14</xdr:col>
      <xdr:colOff>525991</xdr:colOff>
      <xdr:row>22</xdr:row>
      <xdr:rowOff>142875</xdr:rowOff>
    </xdr:to>
    <xdr:sp macro="" textlink="">
      <xdr:nvSpPr>
        <xdr:cNvPr id="13" name="TextBox 12">
          <a:extLst>
            <a:ext uri="{FF2B5EF4-FFF2-40B4-BE49-F238E27FC236}">
              <a16:creationId xmlns:a16="http://schemas.microsoft.com/office/drawing/2014/main" id="{1E21FD28-E4FB-4BA2-ABCA-D167722F32E7}"/>
            </a:ext>
          </a:extLst>
        </xdr:cNvPr>
        <xdr:cNvSpPr txBox="1"/>
      </xdr:nvSpPr>
      <xdr:spPr>
        <a:xfrm>
          <a:off x="8486775" y="3762375"/>
          <a:ext cx="602191" cy="3619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lvl="0" algn="l"/>
          <a:r>
            <a:rPr lang="en-GB" sz="1100" b="1">
              <a:solidFill>
                <a:srgbClr val="FF00FF"/>
              </a:solidFill>
            </a:rPr>
            <a:t>Section 2</a:t>
          </a:r>
        </a:p>
      </xdr:txBody>
    </xdr:sp>
    <xdr:clientData/>
  </xdr:twoCellAnchor>
  <xdr:twoCellAnchor>
    <xdr:from>
      <xdr:col>18</xdr:col>
      <xdr:colOff>63501</xdr:colOff>
      <xdr:row>15</xdr:row>
      <xdr:rowOff>101600</xdr:rowOff>
    </xdr:from>
    <xdr:to>
      <xdr:col>19</xdr:col>
      <xdr:colOff>65617</xdr:colOff>
      <xdr:row>17</xdr:row>
      <xdr:rowOff>101600</xdr:rowOff>
    </xdr:to>
    <xdr:sp macro="" textlink="">
      <xdr:nvSpPr>
        <xdr:cNvPr id="14" name="TextBox 13">
          <a:extLst>
            <a:ext uri="{FF2B5EF4-FFF2-40B4-BE49-F238E27FC236}">
              <a16:creationId xmlns:a16="http://schemas.microsoft.com/office/drawing/2014/main" id="{C5CFBE17-62E1-4E1D-BD41-858DF7C808AC}"/>
            </a:ext>
          </a:extLst>
        </xdr:cNvPr>
        <xdr:cNvSpPr txBox="1"/>
      </xdr:nvSpPr>
      <xdr:spPr>
        <a:xfrm>
          <a:off x="13027026" y="2816225"/>
          <a:ext cx="611716" cy="3619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lvl="0" algn="l"/>
          <a:r>
            <a:rPr lang="en-GB" sz="1100" b="1">
              <a:solidFill>
                <a:srgbClr val="FF00FF"/>
              </a:solidFill>
            </a:rPr>
            <a:t>Section 3</a:t>
          </a:r>
        </a:p>
      </xdr:txBody>
    </xdr:sp>
    <xdr:clientData/>
  </xdr:twoCellAnchor>
  <xdr:twoCellAnchor>
    <xdr:from>
      <xdr:col>13</xdr:col>
      <xdr:colOff>0</xdr:colOff>
      <xdr:row>42</xdr:row>
      <xdr:rowOff>0</xdr:rowOff>
    </xdr:from>
    <xdr:to>
      <xdr:col>14</xdr:col>
      <xdr:colOff>0</xdr:colOff>
      <xdr:row>42</xdr:row>
      <xdr:rowOff>180974</xdr:rowOff>
    </xdr:to>
    <xdr:cxnSp macro="">
      <xdr:nvCxnSpPr>
        <xdr:cNvPr id="15" name="Straight Connector 14">
          <a:extLst>
            <a:ext uri="{FF2B5EF4-FFF2-40B4-BE49-F238E27FC236}">
              <a16:creationId xmlns:a16="http://schemas.microsoft.com/office/drawing/2014/main" id="{88CBD182-A18E-4EA2-A35A-7CD5DBC8E6C9}"/>
            </a:ext>
          </a:extLst>
        </xdr:cNvPr>
        <xdr:cNvCxnSpPr/>
      </xdr:nvCxnSpPr>
      <xdr:spPr>
        <a:xfrm flipV="1">
          <a:off x="7953375" y="7696200"/>
          <a:ext cx="609600" cy="180974"/>
        </a:xfrm>
        <a:prstGeom prst="line">
          <a:avLst/>
        </a:prstGeom>
        <a:ln w="76200">
          <a:solidFill>
            <a:srgbClr val="66FF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139701</xdr:rowOff>
    </xdr:from>
    <xdr:to>
      <xdr:col>9</xdr:col>
      <xdr:colOff>216087</xdr:colOff>
      <xdr:row>23</xdr:row>
      <xdr:rowOff>107204</xdr:rowOff>
    </xdr:to>
    <xdr:pic>
      <xdr:nvPicPr>
        <xdr:cNvPr id="6" name="Picture 5">
          <a:extLst>
            <a:ext uri="{FF2B5EF4-FFF2-40B4-BE49-F238E27FC236}">
              <a16:creationId xmlns:a16="http://schemas.microsoft.com/office/drawing/2014/main" id="{9141DC38-0D33-4163-A4BA-44001A5DB035}"/>
            </a:ext>
          </a:extLst>
        </xdr:cNvPr>
        <xdr:cNvPicPr>
          <a:picLocks noChangeAspect="1"/>
        </xdr:cNvPicPr>
      </xdr:nvPicPr>
      <xdr:blipFill>
        <a:blip xmlns:r="http://schemas.openxmlformats.org/officeDocument/2006/relationships" r:embed="rId7"/>
        <a:stretch>
          <a:fillRect/>
        </a:stretch>
      </xdr:blipFill>
      <xdr:spPr>
        <a:xfrm>
          <a:off x="0" y="318995"/>
          <a:ext cx="5662146" cy="3905624"/>
        </a:xfrm>
        <a:prstGeom prst="rect">
          <a:avLst/>
        </a:prstGeom>
      </xdr:spPr>
    </xdr:pic>
    <xdr:clientData/>
  </xdr:twoCellAnchor>
  <xdr:twoCellAnchor editAs="oneCell">
    <xdr:from>
      <xdr:col>0</xdr:col>
      <xdr:colOff>0</xdr:colOff>
      <xdr:row>141</xdr:row>
      <xdr:rowOff>0</xdr:rowOff>
    </xdr:from>
    <xdr:to>
      <xdr:col>9</xdr:col>
      <xdr:colOff>190500</xdr:colOff>
      <xdr:row>168</xdr:row>
      <xdr:rowOff>141354</xdr:rowOff>
    </xdr:to>
    <xdr:pic>
      <xdr:nvPicPr>
        <xdr:cNvPr id="16" name="Picture 15">
          <a:extLst>
            <a:ext uri="{FF2B5EF4-FFF2-40B4-BE49-F238E27FC236}">
              <a16:creationId xmlns:a16="http://schemas.microsoft.com/office/drawing/2014/main" id="{86E876F9-8FC3-42A4-931F-DB163676EBC8}"/>
            </a:ext>
          </a:extLst>
        </xdr:cNvPr>
        <xdr:cNvPicPr>
          <a:picLocks noChangeAspect="1"/>
        </xdr:cNvPicPr>
      </xdr:nvPicPr>
      <xdr:blipFill>
        <a:blip xmlns:r="http://schemas.openxmlformats.org/officeDocument/2006/relationships" r:embed="rId8"/>
        <a:stretch>
          <a:fillRect/>
        </a:stretch>
      </xdr:blipFill>
      <xdr:spPr>
        <a:xfrm>
          <a:off x="0" y="25200429"/>
          <a:ext cx="5701393" cy="4917461"/>
        </a:xfrm>
        <a:prstGeom prst="rect">
          <a:avLst/>
        </a:prstGeom>
        <a:ln>
          <a:solidFill>
            <a:schemeClr val="tx1"/>
          </a:solidFill>
        </a:ln>
      </xdr:spPr>
    </xdr:pic>
    <xdr:clientData/>
  </xdr:twoCellAnchor>
  <xdr:twoCellAnchor editAs="oneCell">
    <xdr:from>
      <xdr:col>0</xdr:col>
      <xdr:colOff>0</xdr:colOff>
      <xdr:row>171</xdr:row>
      <xdr:rowOff>0</xdr:rowOff>
    </xdr:from>
    <xdr:to>
      <xdr:col>9</xdr:col>
      <xdr:colOff>220616</xdr:colOff>
      <xdr:row>195</xdr:row>
      <xdr:rowOff>64861</xdr:rowOff>
    </xdr:to>
    <xdr:pic>
      <xdr:nvPicPr>
        <xdr:cNvPr id="17" name="Picture 16">
          <a:extLst>
            <a:ext uri="{FF2B5EF4-FFF2-40B4-BE49-F238E27FC236}">
              <a16:creationId xmlns:a16="http://schemas.microsoft.com/office/drawing/2014/main" id="{BD72FAEB-C1BC-47A3-8D53-08108B53B6FC}"/>
            </a:ext>
          </a:extLst>
        </xdr:cNvPr>
        <xdr:cNvPicPr>
          <a:picLocks noChangeAspect="1"/>
        </xdr:cNvPicPr>
      </xdr:nvPicPr>
      <xdr:blipFill>
        <a:blip xmlns:r="http://schemas.openxmlformats.org/officeDocument/2006/relationships" r:embed="rId9"/>
        <a:stretch>
          <a:fillRect/>
        </a:stretch>
      </xdr:blipFill>
      <xdr:spPr>
        <a:xfrm>
          <a:off x="0" y="30507214"/>
          <a:ext cx="5734684" cy="4313465"/>
        </a:xfrm>
        <a:prstGeom prst="rect">
          <a:avLst/>
        </a:prstGeom>
        <a:ln>
          <a:solidFill>
            <a:schemeClr val="tx1"/>
          </a:solidFill>
        </a:ln>
      </xdr:spPr>
    </xdr:pic>
    <xdr:clientData/>
  </xdr:twoCellAnchor>
  <xdr:twoCellAnchor editAs="oneCell">
    <xdr:from>
      <xdr:col>11</xdr:col>
      <xdr:colOff>557893</xdr:colOff>
      <xdr:row>45</xdr:row>
      <xdr:rowOff>176892</xdr:rowOff>
    </xdr:from>
    <xdr:to>
      <xdr:col>32</xdr:col>
      <xdr:colOff>477899</xdr:colOff>
      <xdr:row>94</xdr:row>
      <xdr:rowOff>33398</xdr:rowOff>
    </xdr:to>
    <xdr:pic>
      <xdr:nvPicPr>
        <xdr:cNvPr id="4" name="Picture 3">
          <a:extLst>
            <a:ext uri="{FF2B5EF4-FFF2-40B4-BE49-F238E27FC236}">
              <a16:creationId xmlns:a16="http://schemas.microsoft.com/office/drawing/2014/main" id="{64AF2121-DCAD-48C6-B1D0-13A1D6BE008F}"/>
            </a:ext>
          </a:extLst>
        </xdr:cNvPr>
        <xdr:cNvPicPr>
          <a:picLocks noChangeAspect="1"/>
        </xdr:cNvPicPr>
      </xdr:nvPicPr>
      <xdr:blipFill>
        <a:blip xmlns:r="http://schemas.openxmlformats.org/officeDocument/2006/relationships" r:embed="rId10"/>
        <a:stretch>
          <a:fillRect/>
        </a:stretch>
      </xdr:blipFill>
      <xdr:spPr>
        <a:xfrm>
          <a:off x="7293429" y="8885463"/>
          <a:ext cx="14983113" cy="92998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8</xdr:col>
      <xdr:colOff>973931</xdr:colOff>
      <xdr:row>74</xdr:row>
      <xdr:rowOff>10385</xdr:rowOff>
    </xdr:to>
    <xdr:pic>
      <xdr:nvPicPr>
        <xdr:cNvPr id="2" name="Picture 1">
          <a:extLst>
            <a:ext uri="{FF2B5EF4-FFF2-40B4-BE49-F238E27FC236}">
              <a16:creationId xmlns:a16="http://schemas.microsoft.com/office/drawing/2014/main" id="{6FF40076-9816-414E-A328-C36166413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81950"/>
          <a:ext cx="10356056" cy="5303905"/>
        </a:xfrm>
        <a:prstGeom prst="rect">
          <a:avLst/>
        </a:prstGeom>
      </xdr:spPr>
    </xdr:pic>
    <xdr:clientData/>
  </xdr:twoCellAnchor>
  <xdr:twoCellAnchor editAs="oneCell">
    <xdr:from>
      <xdr:col>0</xdr:col>
      <xdr:colOff>202405</xdr:colOff>
      <xdr:row>4</xdr:row>
      <xdr:rowOff>119063</xdr:rowOff>
    </xdr:from>
    <xdr:to>
      <xdr:col>3</xdr:col>
      <xdr:colOff>1788934</xdr:colOff>
      <xdr:row>19</xdr:row>
      <xdr:rowOff>107156</xdr:rowOff>
    </xdr:to>
    <xdr:pic>
      <xdr:nvPicPr>
        <xdr:cNvPr id="3" name="Picture 2">
          <a:extLst>
            <a:ext uri="{FF2B5EF4-FFF2-40B4-BE49-F238E27FC236}">
              <a16:creationId xmlns:a16="http://schemas.microsoft.com/office/drawing/2014/main" id="{1F93774E-37E5-4B93-867F-69065746379C}"/>
            </a:ext>
          </a:extLst>
        </xdr:cNvPr>
        <xdr:cNvPicPr>
          <a:picLocks noChangeAspect="1"/>
        </xdr:cNvPicPr>
      </xdr:nvPicPr>
      <xdr:blipFill>
        <a:blip xmlns:r="http://schemas.openxmlformats.org/officeDocument/2006/relationships" r:embed="rId2"/>
        <a:stretch>
          <a:fillRect/>
        </a:stretch>
      </xdr:blipFill>
      <xdr:spPr>
        <a:xfrm>
          <a:off x="199230" y="665163"/>
          <a:ext cx="4704379" cy="2696368"/>
        </a:xfrm>
        <a:prstGeom prst="rect">
          <a:avLst/>
        </a:prstGeom>
      </xdr:spPr>
    </xdr:pic>
    <xdr:clientData/>
  </xdr:twoCellAnchor>
  <xdr:twoCellAnchor editAs="oneCell">
    <xdr:from>
      <xdr:col>4</xdr:col>
      <xdr:colOff>467519</xdr:colOff>
      <xdr:row>0</xdr:row>
      <xdr:rowOff>35721</xdr:rowOff>
    </xdr:from>
    <xdr:to>
      <xdr:col>11</xdr:col>
      <xdr:colOff>466613</xdr:colOff>
      <xdr:row>29</xdr:row>
      <xdr:rowOff>77788</xdr:rowOff>
    </xdr:to>
    <xdr:pic>
      <xdr:nvPicPr>
        <xdr:cNvPr id="4" name="Picture 3">
          <a:extLst>
            <a:ext uri="{FF2B5EF4-FFF2-40B4-BE49-F238E27FC236}">
              <a16:creationId xmlns:a16="http://schemas.microsoft.com/office/drawing/2014/main" id="{9EEB0E04-18D0-4663-BC98-2981873AC3D3}"/>
            </a:ext>
          </a:extLst>
        </xdr:cNvPr>
        <xdr:cNvPicPr>
          <a:picLocks noChangeAspect="1"/>
        </xdr:cNvPicPr>
      </xdr:nvPicPr>
      <xdr:blipFill>
        <a:blip xmlns:r="http://schemas.openxmlformats.org/officeDocument/2006/relationships" r:embed="rId3"/>
        <a:stretch>
          <a:fillRect/>
        </a:stretch>
      </xdr:blipFill>
      <xdr:spPr>
        <a:xfrm>
          <a:off x="6480175" y="35721"/>
          <a:ext cx="7086488" cy="5774530"/>
        </a:xfrm>
        <a:prstGeom prst="rect">
          <a:avLst/>
        </a:prstGeom>
      </xdr:spPr>
    </xdr:pic>
    <xdr:clientData/>
  </xdr:twoCellAnchor>
  <xdr:twoCellAnchor editAs="absolute">
    <xdr:from>
      <xdr:col>3</xdr:col>
      <xdr:colOff>250032</xdr:colOff>
      <xdr:row>25</xdr:row>
      <xdr:rowOff>293528</xdr:rowOff>
    </xdr:from>
    <xdr:to>
      <xdr:col>3</xdr:col>
      <xdr:colOff>1311643</xdr:colOff>
      <xdr:row>28</xdr:row>
      <xdr:rowOff>141681</xdr:rowOff>
    </xdr:to>
    <xdr:sp macro="" textlink="">
      <xdr:nvSpPr>
        <xdr:cNvPr id="5" name="TextBox 4">
          <a:extLst>
            <a:ext uri="{FF2B5EF4-FFF2-40B4-BE49-F238E27FC236}">
              <a16:creationId xmlns:a16="http://schemas.microsoft.com/office/drawing/2014/main" id="{8D772965-9190-4AFD-9632-D7B2E7A1FFD4}"/>
            </a:ext>
          </a:extLst>
        </xdr:cNvPr>
        <xdr:cNvSpPr txBox="1"/>
      </xdr:nvSpPr>
      <xdr:spPr>
        <a:xfrm>
          <a:off x="3357563" y="4773453"/>
          <a:ext cx="1061611" cy="922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Vegetation removal &amp; compenstory planting</a:t>
          </a:r>
        </a:p>
      </xdr:txBody>
    </xdr:sp>
    <xdr:clientData/>
  </xdr:twoCellAnchor>
  <xdr:twoCellAnchor editAs="absolute">
    <xdr:from>
      <xdr:col>3</xdr:col>
      <xdr:colOff>1311643</xdr:colOff>
      <xdr:row>22</xdr:row>
      <xdr:rowOff>158885</xdr:rowOff>
    </xdr:from>
    <xdr:to>
      <xdr:col>4</xdr:col>
      <xdr:colOff>1328555</xdr:colOff>
      <xdr:row>26</xdr:row>
      <xdr:rowOff>36233</xdr:rowOff>
    </xdr:to>
    <xdr:cxnSp macro="">
      <xdr:nvCxnSpPr>
        <xdr:cNvPr id="6" name="Straight Arrow Connector 5">
          <a:extLst>
            <a:ext uri="{FF2B5EF4-FFF2-40B4-BE49-F238E27FC236}">
              <a16:creationId xmlns:a16="http://schemas.microsoft.com/office/drawing/2014/main" id="{AC7D81E2-52D1-424C-AA88-83D25BFA4981}"/>
            </a:ext>
          </a:extLst>
        </xdr:cNvPr>
        <xdr:cNvCxnSpPr>
          <a:stCxn id="5" idx="3"/>
          <a:endCxn id="7" idx="1"/>
        </xdr:cNvCxnSpPr>
      </xdr:nvCxnSpPr>
      <xdr:spPr>
        <a:xfrm flipV="1">
          <a:off x="4419174" y="4087948"/>
          <a:ext cx="2922037" cy="115131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1313153</xdr:colOff>
      <xdr:row>17</xdr:row>
      <xdr:rowOff>105322</xdr:rowOff>
    </xdr:from>
    <xdr:to>
      <xdr:col>5</xdr:col>
      <xdr:colOff>300923</xdr:colOff>
      <xdr:row>26</xdr:row>
      <xdr:rowOff>15014</xdr:rowOff>
    </xdr:to>
    <xdr:sp macro="" textlink="">
      <xdr:nvSpPr>
        <xdr:cNvPr id="7" name="Cloud 6">
          <a:extLst>
            <a:ext uri="{FF2B5EF4-FFF2-40B4-BE49-F238E27FC236}">
              <a16:creationId xmlns:a16="http://schemas.microsoft.com/office/drawing/2014/main" id="{2661D526-16B9-44CF-BB74-0466AC189C66}"/>
            </a:ext>
          </a:extLst>
        </xdr:cNvPr>
        <xdr:cNvSpPr/>
      </xdr:nvSpPr>
      <xdr:spPr>
        <a:xfrm rot="4235668">
          <a:off x="6549333" y="3739298"/>
          <a:ext cx="2076630" cy="523677"/>
        </a:xfrm>
        <a:prstGeom prst="cloud">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92D050"/>
            </a:solidFill>
          </a:endParaRPr>
        </a:p>
      </xdr:txBody>
    </xdr:sp>
    <xdr:clientData/>
  </xdr:twoCellAnchor>
  <xdr:twoCellAnchor>
    <xdr:from>
      <xdr:col>5</xdr:col>
      <xdr:colOff>456525</xdr:colOff>
      <xdr:row>25</xdr:row>
      <xdr:rowOff>693856</xdr:rowOff>
    </xdr:from>
    <xdr:to>
      <xdr:col>8</xdr:col>
      <xdr:colOff>266715</xdr:colOff>
      <xdr:row>28</xdr:row>
      <xdr:rowOff>92780</xdr:rowOff>
    </xdr:to>
    <xdr:sp macro="" textlink="">
      <xdr:nvSpPr>
        <xdr:cNvPr id="9" name="Cloud 8">
          <a:extLst>
            <a:ext uri="{FF2B5EF4-FFF2-40B4-BE49-F238E27FC236}">
              <a16:creationId xmlns:a16="http://schemas.microsoft.com/office/drawing/2014/main" id="{35275080-0F4A-478B-9A0B-DFB6E380EBBE}"/>
            </a:ext>
          </a:extLst>
        </xdr:cNvPr>
        <xdr:cNvSpPr/>
      </xdr:nvSpPr>
      <xdr:spPr>
        <a:xfrm rot="1933187">
          <a:off x="8005088" y="4980106"/>
          <a:ext cx="1631846" cy="494299"/>
        </a:xfrm>
        <a:prstGeom prst="cloud">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92D050"/>
            </a:solidFill>
          </a:endParaRPr>
        </a:p>
      </xdr:txBody>
    </xdr:sp>
    <xdr:clientData/>
  </xdr:twoCellAnchor>
  <xdr:twoCellAnchor>
    <xdr:from>
      <xdr:col>9</xdr:col>
      <xdr:colOff>144665</xdr:colOff>
      <xdr:row>9</xdr:row>
      <xdr:rowOff>32403</xdr:rowOff>
    </xdr:from>
    <xdr:to>
      <xdr:col>10</xdr:col>
      <xdr:colOff>85681</xdr:colOff>
      <xdr:row>19</xdr:row>
      <xdr:rowOff>92286</xdr:rowOff>
    </xdr:to>
    <xdr:sp macro="" textlink="">
      <xdr:nvSpPr>
        <xdr:cNvPr id="11" name="Cloud 10">
          <a:extLst>
            <a:ext uri="{FF2B5EF4-FFF2-40B4-BE49-F238E27FC236}">
              <a16:creationId xmlns:a16="http://schemas.microsoft.com/office/drawing/2014/main" id="{164F0F09-CD16-4AAB-875B-272C18386029}"/>
            </a:ext>
          </a:extLst>
        </xdr:cNvPr>
        <xdr:cNvSpPr/>
      </xdr:nvSpPr>
      <xdr:spPr>
        <a:xfrm rot="17999718">
          <a:off x="11479512" y="2211150"/>
          <a:ext cx="1845821" cy="345828"/>
        </a:xfrm>
        <a:prstGeom prst="cloud">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92D050"/>
            </a:solidFill>
          </a:endParaRPr>
        </a:p>
      </xdr:txBody>
    </xdr:sp>
    <xdr:clientData/>
  </xdr:twoCellAnchor>
  <xdr:twoCellAnchor editAs="absolute">
    <xdr:from>
      <xdr:col>3</xdr:col>
      <xdr:colOff>1311643</xdr:colOff>
      <xdr:row>26</xdr:row>
      <xdr:rowOff>36233</xdr:rowOff>
    </xdr:from>
    <xdr:to>
      <xdr:col>6</xdr:col>
      <xdr:colOff>534583</xdr:colOff>
      <xdr:row>27</xdr:row>
      <xdr:rowOff>54523</xdr:rowOff>
    </xdr:to>
    <xdr:cxnSp macro="">
      <xdr:nvCxnSpPr>
        <xdr:cNvPr id="17" name="Straight Arrow Connector 16">
          <a:extLst>
            <a:ext uri="{FF2B5EF4-FFF2-40B4-BE49-F238E27FC236}">
              <a16:creationId xmlns:a16="http://schemas.microsoft.com/office/drawing/2014/main" id="{FC3A3AFB-EEFF-4906-954B-0D1E200F9A04}"/>
            </a:ext>
          </a:extLst>
        </xdr:cNvPr>
        <xdr:cNvCxnSpPr>
          <a:stCxn id="5" idx="3"/>
          <a:endCxn id="9" idx="1"/>
        </xdr:cNvCxnSpPr>
      </xdr:nvCxnSpPr>
      <xdr:spPr>
        <a:xfrm>
          <a:off x="4419174" y="5239264"/>
          <a:ext cx="4271190" cy="1968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3</xdr:col>
      <xdr:colOff>1311643</xdr:colOff>
      <xdr:row>17</xdr:row>
      <xdr:rowOff>142092</xdr:rowOff>
    </xdr:from>
    <xdr:to>
      <xdr:col>8</xdr:col>
      <xdr:colOff>2572888</xdr:colOff>
      <xdr:row>26</xdr:row>
      <xdr:rowOff>36233</xdr:rowOff>
    </xdr:to>
    <xdr:cxnSp macro="">
      <xdr:nvCxnSpPr>
        <xdr:cNvPr id="24" name="Straight Arrow Connector 23">
          <a:extLst>
            <a:ext uri="{FF2B5EF4-FFF2-40B4-BE49-F238E27FC236}">
              <a16:creationId xmlns:a16="http://schemas.microsoft.com/office/drawing/2014/main" id="{95D225D1-1A87-4EE2-B89A-CC4E4B1DB2D4}"/>
            </a:ext>
          </a:extLst>
        </xdr:cNvPr>
        <xdr:cNvCxnSpPr>
          <a:stCxn id="5" idx="3"/>
          <a:endCxn id="11" idx="2"/>
        </xdr:cNvCxnSpPr>
      </xdr:nvCxnSpPr>
      <xdr:spPr>
        <a:xfrm flipV="1">
          <a:off x="4419174" y="3178186"/>
          <a:ext cx="7523933" cy="206107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30388</xdr:colOff>
      <xdr:row>0</xdr:row>
      <xdr:rowOff>0</xdr:rowOff>
    </xdr:from>
    <xdr:to>
      <xdr:col>28</xdr:col>
      <xdr:colOff>238206</xdr:colOff>
      <xdr:row>34</xdr:row>
      <xdr:rowOff>27214</xdr:rowOff>
    </xdr:to>
    <xdr:pic>
      <xdr:nvPicPr>
        <xdr:cNvPr id="10" name="Picture 9">
          <a:extLst>
            <a:ext uri="{FF2B5EF4-FFF2-40B4-BE49-F238E27FC236}">
              <a16:creationId xmlns:a16="http://schemas.microsoft.com/office/drawing/2014/main" id="{D910BA43-2FB7-4772-9B25-F13B89AC960C}"/>
            </a:ext>
          </a:extLst>
        </xdr:cNvPr>
        <xdr:cNvPicPr>
          <a:picLocks noChangeAspect="1"/>
        </xdr:cNvPicPr>
      </xdr:nvPicPr>
      <xdr:blipFill>
        <a:blip xmlns:r="http://schemas.openxmlformats.org/officeDocument/2006/relationships" r:embed="rId1"/>
        <a:stretch>
          <a:fillRect/>
        </a:stretch>
      </xdr:blipFill>
      <xdr:spPr>
        <a:xfrm>
          <a:off x="12984388" y="0"/>
          <a:ext cx="9453789" cy="6425746"/>
        </a:xfrm>
        <a:prstGeom prst="rect">
          <a:avLst/>
        </a:prstGeom>
      </xdr:spPr>
    </xdr:pic>
    <xdr:clientData/>
  </xdr:twoCellAnchor>
  <xdr:twoCellAnchor editAs="absolute">
    <xdr:from>
      <xdr:col>0</xdr:col>
      <xdr:colOff>0</xdr:colOff>
      <xdr:row>0</xdr:row>
      <xdr:rowOff>0</xdr:rowOff>
    </xdr:from>
    <xdr:to>
      <xdr:col>10</xdr:col>
      <xdr:colOff>380190</xdr:colOff>
      <xdr:row>31</xdr:row>
      <xdr:rowOff>69056</xdr:rowOff>
    </xdr:to>
    <xdr:pic>
      <xdr:nvPicPr>
        <xdr:cNvPr id="3" name="Picture 2">
          <a:extLst>
            <a:ext uri="{FF2B5EF4-FFF2-40B4-BE49-F238E27FC236}">
              <a16:creationId xmlns:a16="http://schemas.microsoft.com/office/drawing/2014/main" id="{0A6F8085-BD6B-42E2-9DE7-ABD4CE6F8F4F}"/>
            </a:ext>
          </a:extLst>
        </xdr:cNvPr>
        <xdr:cNvPicPr>
          <a:picLocks noChangeAspect="1"/>
        </xdr:cNvPicPr>
      </xdr:nvPicPr>
      <xdr:blipFill>
        <a:blip xmlns:r="http://schemas.openxmlformats.org/officeDocument/2006/relationships" r:embed="rId2"/>
        <a:stretch>
          <a:fillRect/>
        </a:stretch>
      </xdr:blipFill>
      <xdr:spPr>
        <a:xfrm>
          <a:off x="0" y="0"/>
          <a:ext cx="6476190" cy="6047581"/>
        </a:xfrm>
        <a:prstGeom prst="rect">
          <a:avLst/>
        </a:prstGeom>
      </xdr:spPr>
    </xdr:pic>
    <xdr:clientData/>
  </xdr:twoCellAnchor>
  <xdr:twoCellAnchor editAs="oneCell">
    <xdr:from>
      <xdr:col>11</xdr:col>
      <xdr:colOff>0</xdr:colOff>
      <xdr:row>33</xdr:row>
      <xdr:rowOff>35718</xdr:rowOff>
    </xdr:from>
    <xdr:to>
      <xdr:col>13</xdr:col>
      <xdr:colOff>78049</xdr:colOff>
      <xdr:row>55</xdr:row>
      <xdr:rowOff>174124</xdr:rowOff>
    </xdr:to>
    <xdr:pic>
      <xdr:nvPicPr>
        <xdr:cNvPr id="4" name="Picture 3">
          <a:extLst>
            <a:ext uri="{FF2B5EF4-FFF2-40B4-BE49-F238E27FC236}">
              <a16:creationId xmlns:a16="http://schemas.microsoft.com/office/drawing/2014/main" id="{1B140DFD-F7AF-4854-9C3C-2ED8754AA94E}"/>
            </a:ext>
          </a:extLst>
        </xdr:cNvPr>
        <xdr:cNvPicPr>
          <a:picLocks noChangeAspect="1"/>
        </xdr:cNvPicPr>
      </xdr:nvPicPr>
      <xdr:blipFill>
        <a:blip xmlns:r="http://schemas.openxmlformats.org/officeDocument/2006/relationships" r:embed="rId3"/>
        <a:stretch>
          <a:fillRect/>
        </a:stretch>
      </xdr:blipFill>
      <xdr:spPr>
        <a:xfrm>
          <a:off x="6705600" y="6379368"/>
          <a:ext cx="4450024" cy="4719023"/>
        </a:xfrm>
        <a:prstGeom prst="rect">
          <a:avLst/>
        </a:prstGeom>
      </xdr:spPr>
    </xdr:pic>
    <xdr:clientData/>
  </xdr:twoCellAnchor>
  <xdr:twoCellAnchor editAs="absolute">
    <xdr:from>
      <xdr:col>18</xdr:col>
      <xdr:colOff>391205</xdr:colOff>
      <xdr:row>2</xdr:row>
      <xdr:rowOff>125639</xdr:rowOff>
    </xdr:from>
    <xdr:to>
      <xdr:col>19</xdr:col>
      <xdr:colOff>295642</xdr:colOff>
      <xdr:row>3</xdr:row>
      <xdr:rowOff>160110</xdr:rowOff>
    </xdr:to>
    <xdr:sp macro="" textlink="">
      <xdr:nvSpPr>
        <xdr:cNvPr id="5" name="TextBox 4">
          <a:extLst>
            <a:ext uri="{FF2B5EF4-FFF2-40B4-BE49-F238E27FC236}">
              <a16:creationId xmlns:a16="http://schemas.microsoft.com/office/drawing/2014/main" id="{A3E68956-AE5F-47EC-8149-E976044B45D0}"/>
            </a:ext>
          </a:extLst>
        </xdr:cNvPr>
        <xdr:cNvSpPr txBox="1"/>
      </xdr:nvSpPr>
      <xdr:spPr>
        <a:xfrm>
          <a:off x="15613887" y="857250"/>
          <a:ext cx="829723" cy="217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D</a:t>
          </a:r>
        </a:p>
      </xdr:txBody>
    </xdr:sp>
    <xdr:clientData/>
  </xdr:twoCellAnchor>
  <xdr:twoCellAnchor editAs="absolute">
    <xdr:from>
      <xdr:col>18</xdr:col>
      <xdr:colOff>740958</xdr:colOff>
      <xdr:row>12</xdr:row>
      <xdr:rowOff>135732</xdr:rowOff>
    </xdr:from>
    <xdr:to>
      <xdr:col>19</xdr:col>
      <xdr:colOff>645396</xdr:colOff>
      <xdr:row>14</xdr:row>
      <xdr:rowOff>1464</xdr:rowOff>
    </xdr:to>
    <xdr:sp macro="" textlink="">
      <xdr:nvSpPr>
        <xdr:cNvPr id="6" name="TextBox 5">
          <a:extLst>
            <a:ext uri="{FF2B5EF4-FFF2-40B4-BE49-F238E27FC236}">
              <a16:creationId xmlns:a16="http://schemas.microsoft.com/office/drawing/2014/main" id="{ADC64C9A-1786-4572-8669-0EADC0475606}"/>
            </a:ext>
          </a:extLst>
        </xdr:cNvPr>
        <xdr:cNvSpPr txBox="1"/>
      </xdr:nvSpPr>
      <xdr:spPr>
        <a:xfrm>
          <a:off x="15944013" y="2678907"/>
          <a:ext cx="828362" cy="22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C</a:t>
          </a:r>
        </a:p>
      </xdr:txBody>
    </xdr:sp>
    <xdr:clientData/>
  </xdr:twoCellAnchor>
  <xdr:twoCellAnchor editAs="absolute">
    <xdr:from>
      <xdr:col>19</xdr:col>
      <xdr:colOff>758906</xdr:colOff>
      <xdr:row>2</xdr:row>
      <xdr:rowOff>83911</xdr:rowOff>
    </xdr:from>
    <xdr:to>
      <xdr:col>20</xdr:col>
      <xdr:colOff>662477</xdr:colOff>
      <xdr:row>3</xdr:row>
      <xdr:rowOff>134586</xdr:rowOff>
    </xdr:to>
    <xdr:sp macro="" textlink="">
      <xdr:nvSpPr>
        <xdr:cNvPr id="7" name="TextBox 6">
          <a:extLst>
            <a:ext uri="{FF2B5EF4-FFF2-40B4-BE49-F238E27FC236}">
              <a16:creationId xmlns:a16="http://schemas.microsoft.com/office/drawing/2014/main" id="{70D0C596-B6BC-4589-B1CF-CA339ED826DE}"/>
            </a:ext>
          </a:extLst>
        </xdr:cNvPr>
        <xdr:cNvSpPr txBox="1"/>
      </xdr:nvSpPr>
      <xdr:spPr>
        <a:xfrm>
          <a:off x="16945756" y="821872"/>
          <a:ext cx="836980" cy="224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E</a:t>
          </a:r>
        </a:p>
      </xdr:txBody>
    </xdr:sp>
    <xdr:clientData/>
  </xdr:twoCellAnchor>
  <xdr:twoCellAnchor editAs="absolute">
    <xdr:from>
      <xdr:col>23</xdr:col>
      <xdr:colOff>243416</xdr:colOff>
      <xdr:row>1</xdr:row>
      <xdr:rowOff>239601</xdr:rowOff>
    </xdr:from>
    <xdr:to>
      <xdr:col>24</xdr:col>
      <xdr:colOff>420903</xdr:colOff>
      <xdr:row>1</xdr:row>
      <xdr:rowOff>450387</xdr:rowOff>
    </xdr:to>
    <xdr:sp macro="" textlink="">
      <xdr:nvSpPr>
        <xdr:cNvPr id="8" name="TextBox 7">
          <a:extLst>
            <a:ext uri="{FF2B5EF4-FFF2-40B4-BE49-F238E27FC236}">
              <a16:creationId xmlns:a16="http://schemas.microsoft.com/office/drawing/2014/main" id="{3D1F9E3C-54EE-444C-9C98-9774257576D2}"/>
            </a:ext>
          </a:extLst>
        </xdr:cNvPr>
        <xdr:cNvSpPr txBox="1"/>
      </xdr:nvSpPr>
      <xdr:spPr>
        <a:xfrm>
          <a:off x="19391140" y="413319"/>
          <a:ext cx="792984" cy="2171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B</a:t>
          </a:r>
        </a:p>
      </xdr:txBody>
    </xdr:sp>
    <xdr:clientData/>
  </xdr:twoCellAnchor>
  <xdr:twoCellAnchor editAs="absolute">
    <xdr:from>
      <xdr:col>24</xdr:col>
      <xdr:colOff>293056</xdr:colOff>
      <xdr:row>18</xdr:row>
      <xdr:rowOff>103188</xdr:rowOff>
    </xdr:from>
    <xdr:to>
      <xdr:col>25</xdr:col>
      <xdr:colOff>482790</xdr:colOff>
      <xdr:row>19</xdr:row>
      <xdr:rowOff>151483</xdr:rowOff>
    </xdr:to>
    <xdr:sp macro="" textlink="">
      <xdr:nvSpPr>
        <xdr:cNvPr id="9" name="TextBox 8">
          <a:extLst>
            <a:ext uri="{FF2B5EF4-FFF2-40B4-BE49-F238E27FC236}">
              <a16:creationId xmlns:a16="http://schemas.microsoft.com/office/drawing/2014/main" id="{DE85B5D0-27A4-431F-8C04-BF9D5B1B7D34}"/>
            </a:ext>
          </a:extLst>
        </xdr:cNvPr>
        <xdr:cNvSpPr txBox="1"/>
      </xdr:nvSpPr>
      <xdr:spPr>
        <a:xfrm>
          <a:off x="20056277" y="3665084"/>
          <a:ext cx="795704" cy="228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A</a:t>
          </a:r>
        </a:p>
      </xdr:txBody>
    </xdr:sp>
    <xdr:clientData/>
  </xdr:twoCellAnchor>
  <xdr:twoCellAnchor editAs="absolute">
    <xdr:from>
      <xdr:col>18</xdr:col>
      <xdr:colOff>391205</xdr:colOff>
      <xdr:row>2</xdr:row>
      <xdr:rowOff>125639</xdr:rowOff>
    </xdr:from>
    <xdr:to>
      <xdr:col>19</xdr:col>
      <xdr:colOff>295642</xdr:colOff>
      <xdr:row>3</xdr:row>
      <xdr:rowOff>160110</xdr:rowOff>
    </xdr:to>
    <xdr:sp macro="" textlink="">
      <xdr:nvSpPr>
        <xdr:cNvPr id="12" name="TextBox 11">
          <a:extLst>
            <a:ext uri="{FF2B5EF4-FFF2-40B4-BE49-F238E27FC236}">
              <a16:creationId xmlns:a16="http://schemas.microsoft.com/office/drawing/2014/main" id="{15FED785-A619-432D-8BF6-08F865AB2938}"/>
            </a:ext>
          </a:extLst>
        </xdr:cNvPr>
        <xdr:cNvSpPr txBox="1"/>
      </xdr:nvSpPr>
      <xdr:spPr>
        <a:xfrm>
          <a:off x="15613887" y="857250"/>
          <a:ext cx="829723" cy="211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D</a:t>
          </a:r>
        </a:p>
      </xdr:txBody>
    </xdr:sp>
    <xdr:clientData/>
  </xdr:twoCellAnchor>
  <xdr:twoCellAnchor editAs="absolute">
    <xdr:from>
      <xdr:col>16</xdr:col>
      <xdr:colOff>1281544</xdr:colOff>
      <xdr:row>1</xdr:row>
      <xdr:rowOff>200932</xdr:rowOff>
    </xdr:from>
    <xdr:to>
      <xdr:col>17</xdr:col>
      <xdr:colOff>750017</xdr:colOff>
      <xdr:row>1</xdr:row>
      <xdr:rowOff>409121</xdr:rowOff>
    </xdr:to>
    <xdr:sp macro="" textlink="">
      <xdr:nvSpPr>
        <xdr:cNvPr id="13" name="TextBox 12">
          <a:extLst>
            <a:ext uri="{FF2B5EF4-FFF2-40B4-BE49-F238E27FC236}">
              <a16:creationId xmlns:a16="http://schemas.microsoft.com/office/drawing/2014/main" id="{45E2C4D1-AA68-4A92-99D6-94A7B71F0557}"/>
            </a:ext>
          </a:extLst>
        </xdr:cNvPr>
        <xdr:cNvSpPr txBox="1"/>
      </xdr:nvSpPr>
      <xdr:spPr>
        <a:xfrm>
          <a:off x="14273892" y="381000"/>
          <a:ext cx="832898" cy="208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Area F</a:t>
          </a:r>
        </a:p>
      </xdr:txBody>
    </xdr:sp>
    <xdr:clientData/>
  </xdr:twoCellAnchor>
  <xdr:twoCellAnchor editAs="oneCell">
    <xdr:from>
      <xdr:col>1</xdr:col>
      <xdr:colOff>0</xdr:colOff>
      <xdr:row>59</xdr:row>
      <xdr:rowOff>0</xdr:rowOff>
    </xdr:from>
    <xdr:to>
      <xdr:col>18</xdr:col>
      <xdr:colOff>747567</xdr:colOff>
      <xdr:row>107</xdr:row>
      <xdr:rowOff>155864</xdr:rowOff>
    </xdr:to>
    <xdr:pic>
      <xdr:nvPicPr>
        <xdr:cNvPr id="60" name="Picture 59">
          <a:extLst>
            <a:ext uri="{FF2B5EF4-FFF2-40B4-BE49-F238E27FC236}">
              <a16:creationId xmlns:a16="http://schemas.microsoft.com/office/drawing/2014/main" id="{1FD49577-B459-E8D8-7E4F-09C65B62EC56}"/>
            </a:ext>
          </a:extLst>
        </xdr:cNvPr>
        <xdr:cNvPicPr>
          <a:picLocks noChangeAspect="1"/>
        </xdr:cNvPicPr>
      </xdr:nvPicPr>
      <xdr:blipFill>
        <a:blip xmlns:r="http://schemas.openxmlformats.org/officeDocument/2006/relationships" r:embed="rId4"/>
        <a:stretch>
          <a:fillRect/>
        </a:stretch>
      </xdr:blipFill>
      <xdr:spPr>
        <a:xfrm>
          <a:off x="606136" y="12226636"/>
          <a:ext cx="14983113" cy="9299864"/>
        </a:xfrm>
        <a:prstGeom prst="rect">
          <a:avLst/>
        </a:prstGeom>
      </xdr:spPr>
    </xdr:pic>
    <xdr:clientData/>
  </xdr:twoCellAnchor>
  <xdr:twoCellAnchor>
    <xdr:from>
      <xdr:col>0</xdr:col>
      <xdr:colOff>606135</xdr:colOff>
      <xdr:row>112</xdr:row>
      <xdr:rowOff>0</xdr:rowOff>
    </xdr:from>
    <xdr:to>
      <xdr:col>16</xdr:col>
      <xdr:colOff>987135</xdr:colOff>
      <xdr:row>167</xdr:row>
      <xdr:rowOff>64678</xdr:rowOff>
    </xdr:to>
    <xdr:pic>
      <xdr:nvPicPr>
        <xdr:cNvPr id="61" name="Picture 14">
          <a:extLst>
            <a:ext uri="{FF2B5EF4-FFF2-40B4-BE49-F238E27FC236}">
              <a16:creationId xmlns:a16="http://schemas.microsoft.com/office/drawing/2014/main" id="{F3DF5F89-A569-3910-B909-E6B6C3F68E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6135" y="22323136"/>
          <a:ext cx="13040591" cy="10542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uksuds.com/tools/members/surface-water-storage-volume-estimation-members" TargetMode="External"/><Relationship Id="rId1" Type="http://schemas.openxmlformats.org/officeDocument/2006/relationships/hyperlink" Target="https://uusp/engdel/Standards/engineering%20standards/Standard%20Details/STND_00%20Miscellaneous/Current%20Versions/STND-00-001_B.pdf"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uksuds.com/tools/members/surface-water-storage-volume-estimation-members" TargetMode="External"/><Relationship Id="rId1" Type="http://schemas.openxmlformats.org/officeDocument/2006/relationships/hyperlink" Target="https://uusp/engdel/Standards/engineering%20standards/Standard%20Details/STND_00%20Miscellaneous/Current%20Versions/STND-00-001_B.pdf"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9"/>
  <sheetViews>
    <sheetView tabSelected="1" view="pageLayout" topLeftCell="A11" zoomScaleNormal="82" zoomScaleSheetLayoutView="82" workbookViewId="0">
      <selection activeCell="G34" sqref="G34"/>
    </sheetView>
  </sheetViews>
  <sheetFormatPr defaultColWidth="9.140625" defaultRowHeight="12.75"/>
  <cols>
    <col min="1" max="1" width="7.85546875" style="1" customWidth="1"/>
    <col min="2" max="2" width="11.42578125" style="1" customWidth="1"/>
    <col min="3" max="3" width="10.140625" style="1" bestFit="1" customWidth="1"/>
    <col min="4" max="9" width="9.140625" style="1"/>
    <col min="10" max="10" width="9.85546875" style="1" customWidth="1"/>
    <col min="11" max="11" width="12.7109375" style="1" customWidth="1"/>
    <col min="12" max="16384" width="9.140625" style="1"/>
  </cols>
  <sheetData>
    <row r="1" spans="1:14">
      <c r="A1" s="115"/>
      <c r="B1" s="116"/>
      <c r="C1" s="116"/>
      <c r="D1" s="116"/>
      <c r="E1" s="116"/>
      <c r="F1" s="116"/>
      <c r="G1" s="116"/>
      <c r="H1" s="116"/>
      <c r="I1" s="116"/>
      <c r="J1" s="116"/>
      <c r="K1" s="116"/>
      <c r="L1" s="116"/>
      <c r="M1" s="116"/>
      <c r="N1" s="117"/>
    </row>
    <row r="2" spans="1:14">
      <c r="A2" s="3"/>
      <c r="B2" s="2"/>
      <c r="C2" s="2"/>
      <c r="D2" s="2"/>
      <c r="E2" s="2"/>
      <c r="F2" s="2"/>
      <c r="G2" s="2"/>
      <c r="H2" s="2"/>
      <c r="I2" s="2"/>
      <c r="J2" s="2"/>
      <c r="K2" s="2"/>
      <c r="L2" s="2"/>
      <c r="M2" s="2"/>
      <c r="N2" s="4"/>
    </row>
    <row r="3" spans="1:14">
      <c r="A3" s="3"/>
      <c r="B3" s="2"/>
      <c r="C3" s="2"/>
      <c r="D3" s="2"/>
      <c r="E3" s="2"/>
      <c r="F3" s="2"/>
      <c r="G3" s="2"/>
      <c r="H3" s="2"/>
      <c r="I3" s="2"/>
      <c r="J3" s="2"/>
      <c r="K3" s="2"/>
      <c r="L3" s="2"/>
      <c r="M3" s="2"/>
      <c r="N3" s="4"/>
    </row>
    <row r="4" spans="1:14">
      <c r="A4" s="3"/>
      <c r="B4" s="2"/>
      <c r="C4" s="2"/>
      <c r="D4" s="2"/>
      <c r="E4" s="2"/>
      <c r="F4" s="2"/>
      <c r="G4" s="2"/>
      <c r="H4" s="2"/>
      <c r="I4" s="2"/>
      <c r="J4" s="2"/>
      <c r="K4" s="2"/>
      <c r="L4" s="2"/>
      <c r="M4" s="2"/>
      <c r="N4" s="4"/>
    </row>
    <row r="5" spans="1:14">
      <c r="A5" s="3"/>
      <c r="B5" s="2"/>
      <c r="C5" s="2"/>
      <c r="D5" s="2"/>
      <c r="E5" s="2"/>
      <c r="F5" s="2"/>
      <c r="G5" s="2"/>
      <c r="H5" s="2"/>
      <c r="I5" s="2"/>
      <c r="J5" s="2"/>
      <c r="K5" s="2"/>
      <c r="L5" s="2"/>
      <c r="M5" s="2"/>
      <c r="N5" s="4"/>
    </row>
    <row r="6" spans="1:14">
      <c r="A6" s="3"/>
      <c r="B6" s="2"/>
      <c r="C6" s="2"/>
      <c r="D6" s="2"/>
      <c r="E6" s="2"/>
      <c r="F6" s="2"/>
      <c r="G6" s="2"/>
      <c r="H6" s="2"/>
      <c r="I6" s="2"/>
      <c r="J6" s="2"/>
      <c r="K6" s="2"/>
      <c r="L6" s="2"/>
      <c r="M6" s="2"/>
      <c r="N6" s="4"/>
    </row>
    <row r="7" spans="1:14">
      <c r="A7" s="19"/>
      <c r="B7" s="6"/>
      <c r="C7" s="6"/>
      <c r="D7" s="6"/>
      <c r="E7" s="6"/>
      <c r="F7" s="6"/>
      <c r="G7" s="6"/>
      <c r="H7" s="6"/>
      <c r="I7" s="6"/>
      <c r="J7" s="6"/>
      <c r="K7" s="6"/>
      <c r="L7" s="6"/>
      <c r="M7" s="6"/>
      <c r="N7" s="4"/>
    </row>
    <row r="8" spans="1:14">
      <c r="A8" s="19"/>
      <c r="B8" s="6"/>
      <c r="C8" s="6"/>
      <c r="D8" s="6"/>
      <c r="E8" s="6"/>
      <c r="F8" s="6"/>
      <c r="G8" s="6"/>
      <c r="H8" s="6"/>
      <c r="I8" s="6"/>
      <c r="J8" s="6"/>
      <c r="K8" s="6"/>
      <c r="L8" s="6"/>
      <c r="M8" s="6"/>
      <c r="N8" s="4"/>
    </row>
    <row r="9" spans="1:14">
      <c r="A9" s="19"/>
      <c r="B9" s="6"/>
      <c r="C9" s="6"/>
      <c r="D9" s="6"/>
      <c r="E9" s="6"/>
      <c r="F9" s="6"/>
      <c r="G9" s="6"/>
      <c r="H9" s="6"/>
      <c r="I9" s="6"/>
      <c r="J9" s="6"/>
      <c r="K9" s="6"/>
      <c r="L9" s="6"/>
      <c r="M9" s="6"/>
      <c r="N9" s="4"/>
    </row>
    <row r="10" spans="1:14" ht="22.5" customHeight="1" thickBot="1">
      <c r="A10" s="19"/>
      <c r="B10" s="7"/>
      <c r="C10" s="7"/>
      <c r="D10" s="7"/>
      <c r="E10" s="7"/>
      <c r="F10" s="7"/>
      <c r="G10" s="7"/>
      <c r="H10" s="7"/>
      <c r="I10" s="7"/>
      <c r="J10" s="7"/>
      <c r="K10" s="7"/>
      <c r="L10" s="6"/>
      <c r="M10" s="6"/>
      <c r="N10" s="4"/>
    </row>
    <row r="11" spans="1:14" ht="16.5" thickBot="1">
      <c r="A11" s="19"/>
      <c r="B11" s="8" t="s">
        <v>0</v>
      </c>
      <c r="C11" s="8"/>
      <c r="D11" s="127" t="s">
        <v>1</v>
      </c>
      <c r="E11" s="128"/>
      <c r="F11" s="128"/>
      <c r="G11" s="128"/>
      <c r="H11" s="128"/>
      <c r="I11" s="128"/>
      <c r="J11" s="128"/>
      <c r="K11" s="129"/>
      <c r="L11" s="6"/>
      <c r="M11" s="6"/>
      <c r="N11" s="4"/>
    </row>
    <row r="12" spans="1:14" ht="24" customHeight="1" thickBot="1">
      <c r="A12" s="19"/>
      <c r="B12" s="7"/>
      <c r="C12" s="7"/>
      <c r="D12" s="7"/>
      <c r="E12" s="7"/>
      <c r="F12" s="7"/>
      <c r="G12" s="7"/>
      <c r="H12" s="7"/>
      <c r="I12" s="7"/>
      <c r="J12" s="7"/>
      <c r="K12" s="7"/>
      <c r="L12" s="6"/>
      <c r="M12" s="6"/>
      <c r="N12" s="4"/>
    </row>
    <row r="13" spans="1:14" ht="16.5" thickBot="1">
      <c r="A13" s="19"/>
      <c r="B13" s="8" t="s">
        <v>2</v>
      </c>
      <c r="C13" s="8"/>
      <c r="D13" s="130">
        <v>80064852</v>
      </c>
      <c r="E13" s="131"/>
      <c r="F13" s="131"/>
      <c r="G13" s="131"/>
      <c r="H13" s="131"/>
      <c r="I13" s="131"/>
      <c r="J13" s="131"/>
      <c r="K13" s="132"/>
      <c r="L13" s="6"/>
      <c r="M13" s="6"/>
      <c r="N13" s="4"/>
    </row>
    <row r="14" spans="1:14" ht="23.25" customHeight="1" thickBot="1">
      <c r="A14" s="19"/>
      <c r="B14" s="7"/>
      <c r="C14" s="7"/>
      <c r="D14" s="7"/>
      <c r="E14" s="7"/>
      <c r="F14" s="7"/>
      <c r="G14" s="7"/>
      <c r="H14" s="7"/>
      <c r="I14" s="7"/>
      <c r="J14" s="7"/>
      <c r="K14" s="7"/>
      <c r="L14" s="6"/>
      <c r="M14" s="6"/>
      <c r="N14" s="4"/>
    </row>
    <row r="15" spans="1:14" ht="15.75">
      <c r="A15" s="19"/>
      <c r="B15" s="8" t="s">
        <v>3</v>
      </c>
      <c r="C15" s="8"/>
      <c r="D15" s="133" t="s">
        <v>4</v>
      </c>
      <c r="E15" s="134"/>
      <c r="F15" s="134"/>
      <c r="G15" s="134"/>
      <c r="H15" s="134"/>
      <c r="I15" s="134"/>
      <c r="J15" s="134"/>
      <c r="K15" s="135"/>
      <c r="L15" s="6"/>
      <c r="M15" s="6"/>
      <c r="N15" s="4"/>
    </row>
    <row r="16" spans="1:14" ht="23.25" customHeight="1">
      <c r="A16" s="19"/>
      <c r="B16" s="7"/>
      <c r="C16" s="7"/>
      <c r="D16" s="136" t="s">
        <v>5</v>
      </c>
      <c r="E16" s="137"/>
      <c r="F16" s="137"/>
      <c r="G16" s="137"/>
      <c r="H16" s="137"/>
      <c r="I16" s="137"/>
      <c r="J16" s="137"/>
      <c r="K16" s="138"/>
      <c r="L16" s="6"/>
      <c r="M16" s="6"/>
      <c r="N16" s="4"/>
    </row>
    <row r="17" spans="1:14" ht="15.75">
      <c r="A17" s="19"/>
      <c r="B17" s="8"/>
      <c r="C17" s="8"/>
      <c r="D17" s="136"/>
      <c r="E17" s="137"/>
      <c r="F17" s="137"/>
      <c r="G17" s="137"/>
      <c r="H17" s="137"/>
      <c r="I17" s="137"/>
      <c r="J17" s="137"/>
      <c r="K17" s="138"/>
      <c r="L17" s="6"/>
      <c r="M17" s="6"/>
      <c r="N17" s="4"/>
    </row>
    <row r="18" spans="1:14" ht="16.5" customHeight="1" thickBot="1">
      <c r="A18" s="19"/>
      <c r="D18" s="118"/>
      <c r="E18" s="119"/>
      <c r="F18" s="119"/>
      <c r="G18" s="119"/>
      <c r="H18" s="119"/>
      <c r="I18" s="119"/>
      <c r="J18" s="119"/>
      <c r="K18" s="120"/>
      <c r="L18" s="6"/>
      <c r="M18" s="6"/>
      <c r="N18" s="4"/>
    </row>
    <row r="19" spans="1:14" ht="20.25" customHeight="1" thickBot="1">
      <c r="A19" s="19"/>
      <c r="L19" s="6"/>
      <c r="M19" s="6"/>
      <c r="N19" s="4"/>
    </row>
    <row r="20" spans="1:14" ht="15" customHeight="1">
      <c r="A20" s="19"/>
      <c r="D20" s="121" t="s">
        <v>6</v>
      </c>
      <c r="E20" s="122"/>
      <c r="F20" s="122"/>
      <c r="G20" s="122"/>
      <c r="H20" s="122"/>
      <c r="I20" s="122"/>
      <c r="J20" s="122"/>
      <c r="K20" s="25" t="s">
        <v>7</v>
      </c>
      <c r="L20" s="6"/>
      <c r="M20" s="6"/>
      <c r="N20" s="4"/>
    </row>
    <row r="21" spans="1:14" ht="21" customHeight="1" thickBot="1">
      <c r="A21" s="19"/>
      <c r="B21" s="7" t="s">
        <v>8</v>
      </c>
      <c r="C21" s="7"/>
      <c r="D21" s="123"/>
      <c r="E21" s="124"/>
      <c r="F21" s="124"/>
      <c r="G21" s="124"/>
      <c r="H21" s="124"/>
      <c r="I21" s="124"/>
      <c r="J21" s="124"/>
      <c r="K21" s="26" t="s">
        <v>9</v>
      </c>
      <c r="L21" s="6"/>
      <c r="M21" s="6"/>
      <c r="N21" s="4"/>
    </row>
    <row r="22" spans="1:14" ht="15.75">
      <c r="A22" s="19"/>
      <c r="B22" s="9"/>
      <c r="C22" s="9"/>
      <c r="D22" s="9"/>
      <c r="E22" s="7"/>
      <c r="F22" s="7"/>
      <c r="G22" s="7"/>
      <c r="H22" s="7"/>
      <c r="I22" s="7"/>
      <c r="J22" s="7"/>
      <c r="K22" s="7"/>
      <c r="L22" s="6"/>
      <c r="M22" s="6"/>
      <c r="N22" s="4"/>
    </row>
    <row r="23" spans="1:14" ht="12.75" customHeight="1">
      <c r="A23" s="19"/>
      <c r="B23" s="10"/>
      <c r="C23" s="10"/>
      <c r="D23" s="31"/>
      <c r="E23" s="31"/>
      <c r="F23" s="31"/>
      <c r="G23" s="31"/>
      <c r="H23" s="31"/>
      <c r="I23" s="31"/>
      <c r="J23" s="31"/>
      <c r="L23" s="6"/>
      <c r="M23" s="6"/>
      <c r="N23" s="4"/>
    </row>
    <row r="24" spans="1:14" ht="15.75">
      <c r="A24" s="19"/>
      <c r="B24" s="7"/>
      <c r="C24" s="7"/>
      <c r="D24" s="31"/>
      <c r="E24" s="31"/>
      <c r="F24" s="31"/>
      <c r="G24" s="31"/>
      <c r="H24" s="31"/>
      <c r="I24" s="31"/>
      <c r="J24" s="31"/>
      <c r="K24" s="7"/>
      <c r="L24" s="6"/>
      <c r="M24" s="6"/>
      <c r="N24" s="4"/>
    </row>
    <row r="25" spans="1:14" ht="15.75">
      <c r="A25" s="19"/>
      <c r="B25" s="9"/>
      <c r="C25" s="9"/>
      <c r="D25" s="9"/>
      <c r="E25" s="7"/>
      <c r="F25" s="7"/>
      <c r="G25" s="7"/>
      <c r="H25" s="7"/>
      <c r="I25" s="7"/>
      <c r="J25" s="7"/>
      <c r="K25" s="7"/>
      <c r="L25" s="6"/>
      <c r="M25" s="6"/>
      <c r="N25" s="4"/>
    </row>
    <row r="26" spans="1:14" ht="28.5" customHeight="1">
      <c r="A26" s="19"/>
      <c r="L26" s="6"/>
      <c r="M26" s="6"/>
      <c r="N26" s="4"/>
    </row>
    <row r="27" spans="1:14" ht="21" customHeight="1">
      <c r="A27" s="19"/>
      <c r="B27" s="27"/>
      <c r="D27" s="125"/>
      <c r="E27" s="125"/>
      <c r="L27" s="6"/>
      <c r="M27" s="6"/>
      <c r="N27" s="4"/>
    </row>
    <row r="28" spans="1:14" ht="21.75" customHeight="1">
      <c r="A28" s="19"/>
      <c r="B28" s="11"/>
      <c r="C28" s="11"/>
      <c r="D28" s="11"/>
      <c r="E28" s="12"/>
      <c r="F28" s="12"/>
      <c r="G28" s="13"/>
      <c r="H28" s="10"/>
      <c r="I28" s="10"/>
      <c r="J28" s="10"/>
      <c r="K28" s="10"/>
      <c r="L28" s="6"/>
      <c r="M28" s="6"/>
      <c r="N28" s="4"/>
    </row>
    <row r="29" spans="1:14" ht="21" customHeight="1">
      <c r="A29" s="19"/>
      <c r="B29" s="14"/>
      <c r="C29" s="14"/>
      <c r="D29" s="14"/>
      <c r="E29" s="14"/>
      <c r="F29" s="14"/>
      <c r="G29" s="14"/>
      <c r="H29" s="14"/>
      <c r="I29" s="14"/>
      <c r="J29" s="14"/>
      <c r="K29" s="14"/>
      <c r="L29" s="6"/>
      <c r="M29" s="6"/>
      <c r="N29" s="4"/>
    </row>
    <row r="30" spans="1:14" ht="20.25" customHeight="1" thickBot="1">
      <c r="A30" s="19"/>
      <c r="B30" s="6"/>
      <c r="C30" s="6"/>
      <c r="D30" s="6"/>
      <c r="E30" s="6"/>
      <c r="F30" s="6"/>
      <c r="G30" s="6"/>
      <c r="H30" s="6"/>
      <c r="I30" s="6"/>
      <c r="J30" s="6"/>
      <c r="K30" s="6"/>
      <c r="L30" s="6"/>
      <c r="M30" s="6"/>
      <c r="N30" s="4"/>
    </row>
    <row r="31" spans="1:14" ht="20.25" customHeight="1">
      <c r="A31" s="19"/>
      <c r="B31" s="28" t="s">
        <v>10</v>
      </c>
      <c r="C31" s="29" t="s">
        <v>11</v>
      </c>
      <c r="D31" s="126" t="s">
        <v>12</v>
      </c>
      <c r="E31" s="126"/>
      <c r="F31" s="126"/>
      <c r="G31" s="126"/>
      <c r="H31" s="126"/>
      <c r="I31" s="126"/>
      <c r="J31" s="126"/>
      <c r="K31" s="29" t="s">
        <v>13</v>
      </c>
      <c r="L31" s="29" t="s">
        <v>14</v>
      </c>
      <c r="M31" s="30" t="s">
        <v>15</v>
      </c>
      <c r="N31" s="4"/>
    </row>
    <row r="32" spans="1:14" ht="21" customHeight="1">
      <c r="A32" s="19"/>
      <c r="B32" s="108" t="s">
        <v>9</v>
      </c>
      <c r="C32" s="109">
        <v>44729</v>
      </c>
      <c r="D32" s="114" t="s">
        <v>16</v>
      </c>
      <c r="E32" s="114"/>
      <c r="F32" s="114"/>
      <c r="G32" s="114"/>
      <c r="H32" s="114"/>
      <c r="I32" s="114"/>
      <c r="J32" s="114"/>
      <c r="K32" s="110" t="s">
        <v>17</v>
      </c>
      <c r="L32" s="111"/>
      <c r="M32" s="112"/>
      <c r="N32" s="4"/>
    </row>
    <row r="33" spans="1:14" ht="21" customHeight="1" thickBot="1">
      <c r="A33" s="19"/>
      <c r="B33" s="22" t="s">
        <v>18</v>
      </c>
      <c r="C33" s="32">
        <v>44867</v>
      </c>
      <c r="D33" s="113" t="s">
        <v>19</v>
      </c>
      <c r="E33" s="113"/>
      <c r="F33" s="113"/>
      <c r="G33" s="113"/>
      <c r="H33" s="113"/>
      <c r="I33" s="113"/>
      <c r="J33" s="113"/>
      <c r="K33" s="91" t="s">
        <v>20</v>
      </c>
      <c r="L33" s="23"/>
      <c r="M33" s="24"/>
      <c r="N33" s="4"/>
    </row>
    <row r="34" spans="1:14" ht="21" customHeight="1">
      <c r="A34" s="19"/>
      <c r="B34" s="15"/>
      <c r="C34" s="15"/>
      <c r="D34" s="15"/>
      <c r="E34" s="16"/>
      <c r="F34" s="16"/>
      <c r="G34" s="16"/>
      <c r="H34" s="16"/>
      <c r="I34" s="17"/>
      <c r="J34" s="17"/>
      <c r="L34" s="6"/>
      <c r="M34" s="6"/>
      <c r="N34" s="4"/>
    </row>
    <row r="35" spans="1:14" ht="21" customHeight="1">
      <c r="A35" s="19"/>
      <c r="B35" s="15"/>
      <c r="C35" s="15"/>
      <c r="D35" s="15"/>
      <c r="E35" s="16"/>
      <c r="F35" s="16"/>
      <c r="G35" s="16"/>
      <c r="H35" s="16"/>
      <c r="I35" s="17"/>
      <c r="J35" s="17"/>
      <c r="L35" s="6"/>
      <c r="M35" s="6"/>
      <c r="N35" s="4"/>
    </row>
    <row r="36" spans="1:14" ht="21" customHeight="1">
      <c r="A36" s="19"/>
      <c r="B36" s="15"/>
      <c r="C36" s="15"/>
      <c r="D36" s="15"/>
      <c r="E36" s="16"/>
      <c r="F36" s="16"/>
      <c r="G36" s="16"/>
      <c r="H36" s="16"/>
      <c r="I36" s="17"/>
      <c r="J36" s="17"/>
      <c r="L36" s="6"/>
      <c r="M36" s="6"/>
      <c r="N36" s="4"/>
    </row>
    <row r="37" spans="1:14" ht="21" customHeight="1">
      <c r="A37" s="19"/>
      <c r="B37" s="15"/>
      <c r="C37" s="15"/>
      <c r="D37" s="15"/>
      <c r="E37" s="18"/>
      <c r="F37" s="18"/>
      <c r="G37" s="18"/>
      <c r="H37" s="18"/>
      <c r="L37" s="6"/>
      <c r="M37" s="6"/>
      <c r="N37" s="4"/>
    </row>
    <row r="38" spans="1:14" ht="21" customHeight="1">
      <c r="A38" s="19"/>
      <c r="B38" s="15"/>
      <c r="C38" s="15"/>
      <c r="D38" s="15"/>
      <c r="E38" s="18"/>
      <c r="F38" s="18"/>
      <c r="G38" s="18"/>
      <c r="H38" s="18"/>
      <c r="L38" s="6"/>
      <c r="M38" s="6"/>
      <c r="N38" s="4"/>
    </row>
    <row r="39" spans="1:14">
      <c r="A39" s="20"/>
      <c r="B39" s="21"/>
      <c r="C39" s="21"/>
      <c r="D39" s="21"/>
      <c r="E39" s="21"/>
      <c r="F39" s="21"/>
      <c r="G39" s="21"/>
      <c r="H39" s="21"/>
      <c r="I39" s="21"/>
      <c r="J39" s="21"/>
      <c r="K39" s="21"/>
      <c r="L39" s="21"/>
      <c r="M39" s="21"/>
      <c r="N39" s="5"/>
    </row>
  </sheetData>
  <customSheetViews>
    <customSheetView guid="{A2ED9BD5-5FAB-4AFC-85B6-6FCFD3D13EF8}" showPageBreaks="1" view="pageLayout">
      <selection activeCell="F21" sqref="F1:F1048576"/>
      <pageMargins left="0" right="0" top="0" bottom="0" header="0" footer="0"/>
      <pageSetup paperSize="9" scale="65" orientation="portrait" r:id="rId1"/>
    </customSheetView>
  </customSheetViews>
  <mergeCells count="12">
    <mergeCell ref="D33:J33"/>
    <mergeCell ref="D32:J32"/>
    <mergeCell ref="A1:N1"/>
    <mergeCell ref="D18:K18"/>
    <mergeCell ref="D20:J21"/>
    <mergeCell ref="D27:E27"/>
    <mergeCell ref="D31:J31"/>
    <mergeCell ref="D11:K11"/>
    <mergeCell ref="D13:K13"/>
    <mergeCell ref="D15:K15"/>
    <mergeCell ref="D16:K16"/>
    <mergeCell ref="D17:K17"/>
  </mergeCells>
  <pageMargins left="0.7" right="0.7" top="0.75" bottom="0.75" header="0.3" footer="0.3"/>
  <pageSetup paperSize="9" scale="6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16"/>
  <sheetViews>
    <sheetView zoomScaleNormal="100" workbookViewId="0">
      <selection activeCell="N39" sqref="N39"/>
    </sheetView>
  </sheetViews>
  <sheetFormatPr defaultRowHeight="15"/>
  <cols>
    <col min="11" max="11" width="9.140625" style="34"/>
    <col min="15" max="15" width="36.85546875" bestFit="1" customWidth="1"/>
  </cols>
  <sheetData>
    <row r="1" spans="1:13">
      <c r="A1" s="33" t="s">
        <v>21</v>
      </c>
      <c r="M1" s="33" t="s">
        <v>22</v>
      </c>
    </row>
    <row r="2" spans="1:13">
      <c r="A2" t="s">
        <v>23</v>
      </c>
    </row>
    <row r="25" spans="1:20">
      <c r="A25" s="62" t="s">
        <v>24</v>
      </c>
    </row>
    <row r="29" spans="1:20" ht="15.75" thickBot="1"/>
    <row r="30" spans="1:20">
      <c r="N30" s="36"/>
      <c r="O30" s="37"/>
      <c r="P30" s="49"/>
      <c r="Q30" s="47" t="s">
        <v>25</v>
      </c>
      <c r="R30" s="47" t="s">
        <v>26</v>
      </c>
      <c r="S30" s="48" t="s">
        <v>27</v>
      </c>
    </row>
    <row r="31" spans="1:20">
      <c r="N31" s="38"/>
      <c r="O31" t="s">
        <v>28</v>
      </c>
      <c r="P31" s="35" t="s">
        <v>29</v>
      </c>
      <c r="Q31">
        <v>129982.7</v>
      </c>
      <c r="R31">
        <v>250029.7</v>
      </c>
      <c r="S31" s="39"/>
    </row>
    <row r="32" spans="1:20" ht="15.75" thickBot="1">
      <c r="N32" s="40"/>
      <c r="O32" s="41"/>
      <c r="P32" s="50" t="s">
        <v>30</v>
      </c>
      <c r="Q32" s="42">
        <f>Q31/1000</f>
        <v>129.98269999999999</v>
      </c>
      <c r="R32" s="42">
        <f>R31/1000</f>
        <v>250.02970000000002</v>
      </c>
      <c r="S32" s="43">
        <f>SUM(Q32:R32)</f>
        <v>380.01240000000001</v>
      </c>
      <c r="T32" s="51" t="s">
        <v>31</v>
      </c>
    </row>
    <row r="38" spans="1:18">
      <c r="P38" s="35"/>
    </row>
    <row r="42" spans="1:18">
      <c r="P42" s="35"/>
    </row>
    <row r="43" spans="1:18">
      <c r="M43" s="1"/>
      <c r="N43" s="1"/>
      <c r="O43" s="1"/>
      <c r="P43" s="1"/>
      <c r="Q43" s="1"/>
      <c r="R43" s="1"/>
    </row>
    <row r="44" spans="1:18">
      <c r="M44" s="1"/>
      <c r="N44" s="1"/>
      <c r="O44" s="1"/>
      <c r="P44" s="1"/>
      <c r="Q44" s="1"/>
      <c r="R44" s="1"/>
    </row>
    <row r="45" spans="1:18">
      <c r="M45" s="1"/>
      <c r="N45" s="1"/>
      <c r="O45" s="1"/>
      <c r="P45" s="1"/>
      <c r="Q45" s="1"/>
      <c r="R45" s="1"/>
    </row>
    <row r="46" spans="1:18">
      <c r="M46" s="1"/>
      <c r="N46" s="1"/>
      <c r="O46" s="1"/>
      <c r="P46" s="1"/>
      <c r="Q46" s="1"/>
      <c r="R46" s="1"/>
    </row>
    <row r="47" spans="1:18">
      <c r="A47" s="63" t="s">
        <v>32</v>
      </c>
    </row>
    <row r="67" spans="1:1">
      <c r="A67" s="63" t="s">
        <v>33</v>
      </c>
    </row>
    <row r="90" spans="1:1" ht="24" customHeight="1">
      <c r="A90" s="62" t="s">
        <v>34</v>
      </c>
    </row>
    <row r="116" spans="1:1">
      <c r="A116" t="s">
        <v>35</v>
      </c>
    </row>
  </sheetData>
  <hyperlinks>
    <hyperlink ref="T32" location="'Containment Wall'!A1" display="See sheet ' Containment Wall'" xr:uid="{00000000-0004-0000-0100-000000000000}"/>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60"/>
  <sheetViews>
    <sheetView zoomScale="80" zoomScaleNormal="80" workbookViewId="0">
      <selection activeCell="E38" sqref="E38"/>
    </sheetView>
  </sheetViews>
  <sheetFormatPr defaultRowHeight="15"/>
  <cols>
    <col min="1" max="1" width="27.140625" bestFit="1" customWidth="1"/>
    <col min="4" max="4" width="41.5703125" bestFit="1" customWidth="1"/>
    <col min="5" max="5" width="22" bestFit="1" customWidth="1"/>
    <col min="9" max="9" width="38.85546875" bestFit="1" customWidth="1"/>
    <col min="10" max="10" width="5.85546875" customWidth="1"/>
    <col min="15" max="15" width="12" bestFit="1" customWidth="1"/>
    <col min="16" max="16" width="11.42578125" bestFit="1" customWidth="1"/>
  </cols>
  <sheetData>
    <row r="1" spans="1:12">
      <c r="A1" s="36"/>
      <c r="B1" s="37"/>
      <c r="C1" s="37"/>
      <c r="D1" s="37"/>
      <c r="E1" s="37"/>
      <c r="F1" s="37"/>
      <c r="G1" s="37"/>
      <c r="H1" s="37"/>
      <c r="I1" s="37"/>
      <c r="J1" s="37"/>
      <c r="K1" s="37"/>
      <c r="L1" s="44"/>
    </row>
    <row r="2" spans="1:12">
      <c r="A2" s="38" t="s">
        <v>28</v>
      </c>
      <c r="C2" s="52">
        <f>'OPTION A'!S32</f>
        <v>380.01240000000001</v>
      </c>
      <c r="D2" t="s">
        <v>30</v>
      </c>
      <c r="L2" s="45"/>
    </row>
    <row r="3" spans="1:12">
      <c r="A3" s="38"/>
      <c r="C3" s="52"/>
      <c r="L3" s="45"/>
    </row>
    <row r="4" spans="1:12">
      <c r="A4" s="38"/>
      <c r="C4" s="52"/>
      <c r="L4" s="45"/>
    </row>
    <row r="5" spans="1:12">
      <c r="A5" s="38"/>
      <c r="C5" s="52"/>
      <c r="L5" s="45"/>
    </row>
    <row r="6" spans="1:12">
      <c r="A6" s="38"/>
      <c r="C6" s="52"/>
      <c r="L6" s="45"/>
    </row>
    <row r="7" spans="1:12">
      <c r="A7" s="38"/>
      <c r="C7" s="52"/>
      <c r="L7" s="45"/>
    </row>
    <row r="8" spans="1:12">
      <c r="A8" s="38"/>
      <c r="C8" s="52"/>
      <c r="L8" s="45"/>
    </row>
    <row r="9" spans="1:12">
      <c r="A9" s="38"/>
      <c r="C9" s="52"/>
      <c r="L9" s="45"/>
    </row>
    <row r="10" spans="1:12">
      <c r="A10" s="38"/>
      <c r="C10" s="52"/>
      <c r="L10" s="45"/>
    </row>
    <row r="11" spans="1:12">
      <c r="A11" s="38"/>
      <c r="C11" s="52"/>
      <c r="L11" s="45"/>
    </row>
    <row r="12" spans="1:12">
      <c r="A12" s="38"/>
      <c r="C12" s="52"/>
      <c r="L12" s="45"/>
    </row>
    <row r="13" spans="1:12">
      <c r="A13" s="38"/>
      <c r="C13" s="52"/>
      <c r="L13" s="45"/>
    </row>
    <row r="14" spans="1:12">
      <c r="A14" s="38"/>
      <c r="C14" s="52"/>
      <c r="L14" s="45"/>
    </row>
    <row r="15" spans="1:12">
      <c r="A15" s="38"/>
      <c r="C15" s="52"/>
      <c r="L15" s="45"/>
    </row>
    <row r="16" spans="1:12">
      <c r="A16" s="38"/>
      <c r="C16" s="52"/>
      <c r="L16" s="45"/>
    </row>
    <row r="17" spans="1:19">
      <c r="A17" s="38"/>
      <c r="C17" s="52"/>
      <c r="L17" s="45"/>
    </row>
    <row r="18" spans="1:19">
      <c r="A18" s="38"/>
      <c r="C18" s="52"/>
      <c r="L18" s="45"/>
    </row>
    <row r="19" spans="1:19">
      <c r="A19" s="38"/>
      <c r="C19" s="52"/>
      <c r="L19" s="45"/>
    </row>
    <row r="20" spans="1:19">
      <c r="A20" s="38"/>
      <c r="B20" t="s">
        <v>36</v>
      </c>
      <c r="C20" s="52"/>
      <c r="L20" s="45"/>
    </row>
    <row r="21" spans="1:19">
      <c r="A21" s="38"/>
      <c r="C21" s="52"/>
      <c r="L21" s="45"/>
    </row>
    <row r="22" spans="1:19">
      <c r="A22" s="38"/>
      <c r="J22" s="52"/>
      <c r="L22" s="45"/>
      <c r="S22" s="45"/>
    </row>
    <row r="23" spans="1:19">
      <c r="A23" s="38"/>
      <c r="J23" s="52"/>
      <c r="L23" s="45"/>
      <c r="S23" s="45"/>
    </row>
    <row r="24" spans="1:19">
      <c r="A24" s="38"/>
      <c r="J24" s="52"/>
      <c r="L24" s="45"/>
      <c r="S24" s="45"/>
    </row>
    <row r="25" spans="1:19">
      <c r="A25" s="38"/>
      <c r="J25" s="52"/>
      <c r="L25" s="45"/>
      <c r="S25" s="45"/>
    </row>
    <row r="26" spans="1:19">
      <c r="A26" s="38"/>
      <c r="L26" s="45"/>
      <c r="S26" s="45"/>
    </row>
    <row r="27" spans="1:19">
      <c r="A27" s="38"/>
      <c r="L27" s="45"/>
      <c r="S27" s="45"/>
    </row>
    <row r="28" spans="1:19">
      <c r="A28" s="38"/>
      <c r="L28" s="45"/>
      <c r="S28" s="45"/>
    </row>
    <row r="29" spans="1:19">
      <c r="A29" s="38"/>
      <c r="L29" s="45"/>
      <c r="S29" s="45"/>
    </row>
    <row r="30" spans="1:19">
      <c r="A30" s="38"/>
      <c r="D30" s="33"/>
      <c r="L30" s="45"/>
      <c r="S30" s="45"/>
    </row>
    <row r="31" spans="1:19">
      <c r="A31" s="38"/>
      <c r="D31" s="58"/>
      <c r="L31" s="45"/>
      <c r="S31" s="45"/>
    </row>
    <row r="32" spans="1:19">
      <c r="A32" s="38"/>
      <c r="D32" s="58"/>
      <c r="L32" s="45"/>
      <c r="S32" s="45"/>
    </row>
    <row r="33" spans="1:19" ht="15.75" thickBot="1">
      <c r="A33" s="40"/>
      <c r="B33" s="41"/>
      <c r="C33" s="41"/>
      <c r="D33" s="65"/>
      <c r="E33" s="41"/>
      <c r="F33" s="41"/>
      <c r="G33" s="41"/>
      <c r="H33" s="41"/>
      <c r="I33" s="41"/>
      <c r="J33" s="41"/>
      <c r="K33" s="41"/>
      <c r="L33" s="46"/>
      <c r="S33" s="45"/>
    </row>
    <row r="34" spans="1:19">
      <c r="A34" s="38"/>
      <c r="D34" s="58"/>
      <c r="S34" s="45"/>
    </row>
    <row r="35" spans="1:19">
      <c r="A35" s="38"/>
      <c r="S35" s="45"/>
    </row>
    <row r="36" spans="1:19">
      <c r="A36" s="38"/>
      <c r="S36" s="45"/>
    </row>
    <row r="37" spans="1:19">
      <c r="A37" s="38"/>
      <c r="S37" s="45"/>
    </row>
    <row r="38" spans="1:19">
      <c r="A38" s="38"/>
      <c r="S38" s="45"/>
    </row>
    <row r="39" spans="1:19">
      <c r="A39" s="60" t="s">
        <v>37</v>
      </c>
      <c r="O39" s="57"/>
      <c r="P39" s="64"/>
      <c r="S39" s="45"/>
    </row>
    <row r="40" spans="1:19" ht="15.75" thickBot="1">
      <c r="A40" s="40"/>
      <c r="B40" s="41"/>
      <c r="C40" s="41"/>
      <c r="D40" s="41"/>
      <c r="E40" s="41"/>
      <c r="F40" s="41"/>
      <c r="G40" s="41"/>
      <c r="H40" s="41"/>
      <c r="I40" s="41"/>
      <c r="J40" s="41"/>
      <c r="K40" s="41"/>
      <c r="L40" s="41"/>
      <c r="M40" s="41"/>
      <c r="N40" s="41"/>
      <c r="O40" s="41"/>
      <c r="P40" s="41"/>
      <c r="Q40" s="41"/>
      <c r="R40" s="41"/>
      <c r="S40" s="46"/>
    </row>
    <row r="42" spans="1:19">
      <c r="A42" s="61" t="s">
        <v>38</v>
      </c>
      <c r="B42" t="s">
        <v>39</v>
      </c>
      <c r="O42" s="57"/>
      <c r="P42" s="64"/>
    </row>
    <row r="43" spans="1:19">
      <c r="O43" s="57"/>
      <c r="P43" s="64"/>
    </row>
    <row r="44" spans="1:19">
      <c r="A44" s="33" t="s">
        <v>40</v>
      </c>
      <c r="O44" s="57"/>
    </row>
    <row r="50" spans="9:11">
      <c r="I50" s="59" t="s">
        <v>41</v>
      </c>
    </row>
    <row r="51" spans="9:11">
      <c r="I51" s="57" t="s">
        <v>42</v>
      </c>
    </row>
    <row r="52" spans="9:11">
      <c r="I52" s="57" t="s">
        <v>43</v>
      </c>
      <c r="J52">
        <v>13.6</v>
      </c>
      <c r="K52" t="s">
        <v>30</v>
      </c>
    </row>
    <row r="53" spans="9:11">
      <c r="I53" s="57" t="s">
        <v>44</v>
      </c>
      <c r="J53">
        <v>1.5</v>
      </c>
      <c r="K53" t="s">
        <v>30</v>
      </c>
    </row>
    <row r="54" spans="9:11">
      <c r="I54" s="57"/>
    </row>
    <row r="55" spans="9:11" ht="18">
      <c r="I55" s="57" t="s">
        <v>45</v>
      </c>
      <c r="J55">
        <f>J52-J53</f>
        <v>12.1</v>
      </c>
      <c r="K55" t="s">
        <v>30</v>
      </c>
    </row>
    <row r="56" spans="9:11">
      <c r="I56" s="57" t="s">
        <v>46</v>
      </c>
    </row>
    <row r="57" spans="9:11">
      <c r="I57" s="57" t="s">
        <v>43</v>
      </c>
      <c r="J57">
        <v>7</v>
      </c>
      <c r="K57" t="s">
        <v>30</v>
      </c>
    </row>
    <row r="58" spans="9:11">
      <c r="I58" s="57" t="s">
        <v>44</v>
      </c>
      <c r="J58">
        <v>1.5</v>
      </c>
      <c r="K58" t="s">
        <v>30</v>
      </c>
    </row>
    <row r="59" spans="9:11">
      <c r="I59" s="57"/>
    </row>
    <row r="60" spans="9:11" ht="18">
      <c r="I60" s="57" t="s">
        <v>45</v>
      </c>
      <c r="J60">
        <f>J57-J58</f>
        <v>5.5</v>
      </c>
      <c r="K60" t="s">
        <v>30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L1:AF68"/>
  <sheetViews>
    <sheetView zoomScale="96" zoomScaleNormal="96" workbookViewId="0">
      <selection activeCell="H38" sqref="H38"/>
    </sheetView>
  </sheetViews>
  <sheetFormatPr defaultRowHeight="15"/>
  <cols>
    <col min="12" max="12" width="51" customWidth="1"/>
    <col min="13" max="13" width="11.5703125" bestFit="1" customWidth="1"/>
    <col min="17" max="17" width="12" bestFit="1" customWidth="1"/>
    <col min="18" max="18" width="11" bestFit="1" customWidth="1"/>
    <col min="19" max="20" width="13.140625" customWidth="1"/>
    <col min="21" max="21" width="12" bestFit="1" customWidth="1"/>
    <col min="30" max="30" width="96" bestFit="1" customWidth="1"/>
    <col min="31" max="31" width="29.42578125" bestFit="1" customWidth="1"/>
    <col min="32" max="32" width="13" bestFit="1" customWidth="1"/>
  </cols>
  <sheetData>
    <row r="1" spans="12:14">
      <c r="L1" s="70" t="s">
        <v>47</v>
      </c>
    </row>
    <row r="2" spans="12:14" ht="45">
      <c r="L2" s="71" t="s">
        <v>48</v>
      </c>
      <c r="M2" s="72">
        <f>ROUNDUP(R46,-3)</f>
        <v>13000</v>
      </c>
      <c r="N2" s="73" t="s">
        <v>49</v>
      </c>
    </row>
    <row r="3" spans="12:14">
      <c r="M3" s="74"/>
      <c r="N3" s="73"/>
    </row>
    <row r="4" spans="12:14">
      <c r="L4" t="s">
        <v>50</v>
      </c>
      <c r="M4" s="72">
        <f>ROUNDUP(Z46,-1)</f>
        <v>550</v>
      </c>
      <c r="N4" s="73" t="s">
        <v>30</v>
      </c>
    </row>
    <row r="5" spans="12:14">
      <c r="M5" s="74"/>
      <c r="N5" s="73"/>
    </row>
    <row r="6" spans="12:14">
      <c r="L6" t="s">
        <v>51</v>
      </c>
      <c r="M6" s="74">
        <v>8</v>
      </c>
      <c r="N6" s="73" t="s">
        <v>52</v>
      </c>
    </row>
    <row r="32" spans="12:12">
      <c r="L32" s="51" t="s">
        <v>53</v>
      </c>
    </row>
    <row r="36" spans="16:32" ht="30">
      <c r="P36" t="s">
        <v>54</v>
      </c>
      <c r="Q36" s="35" t="s">
        <v>55</v>
      </c>
      <c r="R36" s="35" t="s">
        <v>55</v>
      </c>
      <c r="S36" s="75" t="s">
        <v>56</v>
      </c>
      <c r="T36" s="56" t="s">
        <v>57</v>
      </c>
      <c r="U36" s="56" t="s">
        <v>58</v>
      </c>
      <c r="V36" s="53" t="s">
        <v>59</v>
      </c>
      <c r="W36" s="53" t="s">
        <v>60</v>
      </c>
      <c r="X36" s="53" t="s">
        <v>61</v>
      </c>
      <c r="Y36" s="53" t="s">
        <v>62</v>
      </c>
      <c r="Z36" s="53" t="s">
        <v>63</v>
      </c>
      <c r="AA36" s="53" t="s">
        <v>64</v>
      </c>
      <c r="AB36" s="53" t="s">
        <v>65</v>
      </c>
    </row>
    <row r="37" spans="16:32" ht="17.25">
      <c r="Q37" s="35" t="s">
        <v>66</v>
      </c>
      <c r="R37" s="35" t="s">
        <v>49</v>
      </c>
      <c r="S37" s="35"/>
      <c r="T37" s="35"/>
      <c r="U37" s="35"/>
      <c r="V37" s="56"/>
      <c r="W37" s="56"/>
      <c r="X37" s="76"/>
      <c r="Y37" s="56"/>
      <c r="Z37" s="56"/>
      <c r="AA37" s="56"/>
      <c r="AB37" s="53"/>
      <c r="AD37" s="77" t="s">
        <v>67</v>
      </c>
    </row>
    <row r="38" spans="16:32">
      <c r="P38" t="s">
        <v>68</v>
      </c>
      <c r="Q38" s="72">
        <f>6201124013.4912-926168230.0948-973302556.0039-96355005.7863</f>
        <v>4205298221.6061997</v>
      </c>
      <c r="R38" s="72">
        <f t="shared" ref="R38:R45" si="0">Q38/(1000*1000)</f>
        <v>4205.2982216062001</v>
      </c>
      <c r="S38" s="78" t="s">
        <v>69</v>
      </c>
      <c r="T38" s="74">
        <v>49.83</v>
      </c>
      <c r="U38" s="74">
        <v>47.44</v>
      </c>
      <c r="V38" s="74">
        <f t="shared" ref="V38:V45" si="1">T38</f>
        <v>49.83</v>
      </c>
      <c r="W38" s="74">
        <f t="shared" ref="W38:W45" si="2">V38-0.55-(Y38/1000)</f>
        <v>49.13</v>
      </c>
      <c r="X38" s="79">
        <f t="shared" ref="X38:X44" si="3">1/200</f>
        <v>5.0000000000000001E-3</v>
      </c>
      <c r="Y38" s="74">
        <v>150</v>
      </c>
      <c r="Z38" s="74">
        <v>100</v>
      </c>
      <c r="AA38" s="74">
        <f t="shared" ref="AA38:AA45" si="4">W38-X38*Z38</f>
        <v>48.63</v>
      </c>
      <c r="AB38" s="73" t="str">
        <f t="shared" ref="AB38:AB45" si="5">IF(AA38&gt;U38,"OK","Won't work!")</f>
        <v>OK</v>
      </c>
      <c r="AD38" s="80" t="s">
        <v>70</v>
      </c>
    </row>
    <row r="39" spans="16:32">
      <c r="S39" s="74" t="s">
        <v>71</v>
      </c>
      <c r="T39" s="74">
        <v>48.5</v>
      </c>
      <c r="U39" s="74">
        <v>46.7</v>
      </c>
      <c r="V39" s="74">
        <f t="shared" si="1"/>
        <v>48.5</v>
      </c>
      <c r="W39" s="74">
        <f t="shared" si="2"/>
        <v>47.800000000000004</v>
      </c>
      <c r="X39" s="79">
        <f t="shared" si="3"/>
        <v>5.0000000000000001E-3</v>
      </c>
      <c r="Y39" s="74">
        <v>150</v>
      </c>
      <c r="Z39" s="74">
        <v>100</v>
      </c>
      <c r="AA39" s="74">
        <f t="shared" si="4"/>
        <v>47.300000000000004</v>
      </c>
      <c r="AB39" s="73" t="str">
        <f t="shared" si="5"/>
        <v>OK</v>
      </c>
      <c r="AD39" s="54"/>
      <c r="AE39" s="81" t="s">
        <v>72</v>
      </c>
      <c r="AF39" s="75" t="s">
        <v>73</v>
      </c>
    </row>
    <row r="40" spans="16:32" ht="30">
      <c r="P40" t="s">
        <v>18</v>
      </c>
      <c r="Q40" s="74">
        <v>3119060731.0999999</v>
      </c>
      <c r="R40" s="72">
        <f t="shared" si="0"/>
        <v>3119.0607310999999</v>
      </c>
      <c r="S40" s="78" t="s">
        <v>74</v>
      </c>
      <c r="T40" s="74">
        <v>49.99</v>
      </c>
      <c r="U40" s="74">
        <v>47.52</v>
      </c>
      <c r="V40" s="74">
        <f t="shared" si="1"/>
        <v>49.99</v>
      </c>
      <c r="W40" s="74">
        <f t="shared" si="2"/>
        <v>49.290000000000006</v>
      </c>
      <c r="X40" s="79">
        <f t="shared" si="3"/>
        <v>5.0000000000000001E-3</v>
      </c>
      <c r="Y40" s="74">
        <v>150</v>
      </c>
      <c r="Z40" s="74">
        <v>135</v>
      </c>
      <c r="AA40" s="74">
        <f t="shared" si="4"/>
        <v>48.615000000000009</v>
      </c>
      <c r="AB40" s="73" t="str">
        <f t="shared" si="5"/>
        <v>OK</v>
      </c>
      <c r="AD40" s="82" t="s">
        <v>75</v>
      </c>
      <c r="AE40" s="81" t="s">
        <v>76</v>
      </c>
      <c r="AF40" s="56" t="s">
        <v>77</v>
      </c>
    </row>
    <row r="41" spans="16:32" ht="30">
      <c r="P41" t="s">
        <v>78</v>
      </c>
      <c r="Q41" s="74">
        <f>212334251.9*3</f>
        <v>637002755.70000005</v>
      </c>
      <c r="R41" s="72">
        <f t="shared" si="0"/>
        <v>637.00275570000008</v>
      </c>
      <c r="S41" s="78" t="s">
        <v>79</v>
      </c>
      <c r="T41" s="74">
        <v>53.07</v>
      </c>
      <c r="U41" s="74">
        <v>48.87</v>
      </c>
      <c r="V41" s="74">
        <f t="shared" si="1"/>
        <v>53.07</v>
      </c>
      <c r="W41" s="74">
        <f t="shared" si="2"/>
        <v>52.370000000000005</v>
      </c>
      <c r="X41" s="79">
        <f t="shared" si="3"/>
        <v>5.0000000000000001E-3</v>
      </c>
      <c r="Y41" s="74">
        <v>150</v>
      </c>
      <c r="Z41" s="74">
        <v>85</v>
      </c>
      <c r="AA41" s="74">
        <f t="shared" si="4"/>
        <v>51.945000000000007</v>
      </c>
      <c r="AB41" s="73" t="str">
        <f t="shared" si="5"/>
        <v>OK</v>
      </c>
      <c r="AD41" s="82" t="s">
        <v>80</v>
      </c>
      <c r="AE41" s="81" t="s">
        <v>76</v>
      </c>
      <c r="AF41" s="56" t="s">
        <v>81</v>
      </c>
    </row>
    <row r="42" spans="16:32" ht="30">
      <c r="P42" t="s">
        <v>82</v>
      </c>
      <c r="Q42" s="74">
        <v>600040385.29999995</v>
      </c>
      <c r="R42" s="72">
        <f t="shared" si="0"/>
        <v>600.04038529999991</v>
      </c>
      <c r="S42" s="78" t="s">
        <v>79</v>
      </c>
      <c r="T42" s="74">
        <v>53.07</v>
      </c>
      <c r="U42" s="74">
        <v>48.87</v>
      </c>
      <c r="V42" s="74">
        <f t="shared" si="1"/>
        <v>53.07</v>
      </c>
      <c r="W42" s="74">
        <f t="shared" si="2"/>
        <v>52.370000000000005</v>
      </c>
      <c r="X42" s="79">
        <f t="shared" si="3"/>
        <v>5.0000000000000001E-3</v>
      </c>
      <c r="Y42" s="74">
        <v>150</v>
      </c>
      <c r="Z42" s="74">
        <v>55</v>
      </c>
      <c r="AA42" s="74">
        <f t="shared" si="4"/>
        <v>52.095000000000006</v>
      </c>
      <c r="AB42" s="73" t="str">
        <f t="shared" si="5"/>
        <v>OK</v>
      </c>
      <c r="AD42" s="82" t="s">
        <v>83</v>
      </c>
      <c r="AE42" s="81" t="s">
        <v>84</v>
      </c>
      <c r="AF42" s="83">
        <f>M2</f>
        <v>13000</v>
      </c>
    </row>
    <row r="43" spans="16:32">
      <c r="P43" t="s">
        <v>85</v>
      </c>
      <c r="Q43" s="74">
        <f>5944712538.4649-(4*574389868.1937)</f>
        <v>3647153065.6901002</v>
      </c>
      <c r="R43" s="72">
        <f t="shared" si="0"/>
        <v>3647.1530656901</v>
      </c>
      <c r="S43" s="74" t="s">
        <v>86</v>
      </c>
      <c r="T43" s="74">
        <v>49.53</v>
      </c>
      <c r="U43" s="74">
        <v>47.27</v>
      </c>
      <c r="V43" s="74">
        <f t="shared" si="1"/>
        <v>49.53</v>
      </c>
      <c r="W43" s="74">
        <f t="shared" si="2"/>
        <v>48.830000000000005</v>
      </c>
      <c r="X43" s="79">
        <f t="shared" si="3"/>
        <v>5.0000000000000001E-3</v>
      </c>
      <c r="Y43" s="74">
        <v>150</v>
      </c>
      <c r="Z43" s="74">
        <v>70</v>
      </c>
      <c r="AA43" s="74">
        <f t="shared" si="4"/>
        <v>48.480000000000004</v>
      </c>
      <c r="AB43" s="73" t="str">
        <f t="shared" si="5"/>
        <v>OK</v>
      </c>
      <c r="AD43" s="82" t="s">
        <v>87</v>
      </c>
      <c r="AE43" s="81"/>
      <c r="AF43" s="56">
        <f>AF42/10000</f>
        <v>1.3</v>
      </c>
    </row>
    <row r="44" spans="16:32">
      <c r="P44" t="s">
        <v>88</v>
      </c>
      <c r="Q44" s="74"/>
      <c r="R44" s="72">
        <f t="shared" si="0"/>
        <v>0</v>
      </c>
      <c r="S44" s="74"/>
      <c r="T44" s="74">
        <v>53</v>
      </c>
      <c r="U44" s="74">
        <v>2.31</v>
      </c>
      <c r="V44" s="74">
        <f t="shared" si="1"/>
        <v>53</v>
      </c>
      <c r="W44" s="74">
        <f t="shared" si="2"/>
        <v>52.300000000000004</v>
      </c>
      <c r="X44" s="79">
        <f t="shared" si="3"/>
        <v>5.0000000000000001E-3</v>
      </c>
      <c r="Y44" s="74">
        <v>150</v>
      </c>
      <c r="Z44" s="74"/>
      <c r="AA44" s="74">
        <f t="shared" si="4"/>
        <v>52.300000000000004</v>
      </c>
      <c r="AB44" s="73" t="str">
        <f t="shared" si="5"/>
        <v>OK</v>
      </c>
      <c r="AD44" s="84" t="s">
        <v>89</v>
      </c>
      <c r="AE44" s="85"/>
      <c r="AF44" s="86">
        <v>0</v>
      </c>
    </row>
    <row r="45" spans="16:32">
      <c r="P45" t="s">
        <v>90</v>
      </c>
      <c r="Q45" s="74"/>
      <c r="R45" s="72">
        <f t="shared" si="0"/>
        <v>0</v>
      </c>
      <c r="S45" s="74"/>
      <c r="T45" s="74">
        <v>5.95</v>
      </c>
      <c r="U45" s="74">
        <v>4.75</v>
      </c>
      <c r="V45" s="74">
        <f t="shared" si="1"/>
        <v>5.95</v>
      </c>
      <c r="W45" s="74">
        <f t="shared" si="2"/>
        <v>5.25</v>
      </c>
      <c r="X45" s="79">
        <f>1/200</f>
        <v>5.0000000000000001E-3</v>
      </c>
      <c r="Y45" s="74">
        <v>150</v>
      </c>
      <c r="Z45" s="74"/>
      <c r="AA45" s="74">
        <f t="shared" si="4"/>
        <v>5.25</v>
      </c>
      <c r="AB45" s="73" t="str">
        <f t="shared" si="5"/>
        <v>OK</v>
      </c>
      <c r="AD45" s="84" t="s">
        <v>91</v>
      </c>
      <c r="AE45" s="85"/>
      <c r="AF45" s="86">
        <f>AF43-AF44</f>
        <v>1.3</v>
      </c>
    </row>
    <row r="46" spans="16:32">
      <c r="R46" s="87">
        <f>SUM(R38:R45)</f>
        <v>12208.555159396299</v>
      </c>
      <c r="S46" s="35"/>
      <c r="Z46" s="87">
        <f>SUM(Z38:Z45)</f>
        <v>545</v>
      </c>
      <c r="AD46" s="82" t="s">
        <v>92</v>
      </c>
      <c r="AE46" s="81"/>
      <c r="AF46" s="56">
        <f>AF43</f>
        <v>1.3</v>
      </c>
    </row>
    <row r="47" spans="16:32">
      <c r="AD47" s="82" t="s">
        <v>93</v>
      </c>
      <c r="AE47" s="81"/>
      <c r="AF47" s="88">
        <f>AF46/AF45</f>
        <v>1</v>
      </c>
    </row>
    <row r="48" spans="16:32">
      <c r="AD48" s="82" t="s">
        <v>94</v>
      </c>
      <c r="AE48" s="81"/>
      <c r="AF48" s="56">
        <v>0</v>
      </c>
    </row>
    <row r="49" spans="30:32">
      <c r="AD49" s="82" t="s">
        <v>95</v>
      </c>
      <c r="AE49" s="81"/>
      <c r="AF49" s="56">
        <v>100</v>
      </c>
    </row>
    <row r="50" spans="30:32">
      <c r="AD50" s="84" t="s">
        <v>96</v>
      </c>
      <c r="AE50" s="85" t="s">
        <v>97</v>
      </c>
      <c r="AF50" s="86">
        <v>0</v>
      </c>
    </row>
    <row r="51" spans="30:32">
      <c r="AD51" s="84" t="s">
        <v>98</v>
      </c>
      <c r="AE51" s="85" t="s">
        <v>99</v>
      </c>
      <c r="AF51" s="86">
        <v>10</v>
      </c>
    </row>
    <row r="52" spans="30:32">
      <c r="AD52" s="84" t="s">
        <v>100</v>
      </c>
      <c r="AE52" s="85" t="s">
        <v>99</v>
      </c>
      <c r="AF52" s="89">
        <v>0.66</v>
      </c>
    </row>
    <row r="53" spans="30:32">
      <c r="AD53" s="84" t="s">
        <v>101</v>
      </c>
      <c r="AE53" s="85" t="s">
        <v>102</v>
      </c>
      <c r="AF53" s="86">
        <f>AF46</f>
        <v>1.3</v>
      </c>
    </row>
    <row r="54" spans="30:32">
      <c r="AD54" s="84" t="s">
        <v>103</v>
      </c>
      <c r="AE54" s="85" t="s">
        <v>102</v>
      </c>
      <c r="AF54" s="86">
        <f>AF53</f>
        <v>1.3</v>
      </c>
    </row>
    <row r="55" spans="30:32">
      <c r="AD55" s="84" t="s">
        <v>104</v>
      </c>
      <c r="AE55" s="85" t="s">
        <v>99</v>
      </c>
      <c r="AF55" s="86">
        <v>30</v>
      </c>
    </row>
    <row r="56" spans="30:32">
      <c r="AD56" s="82" t="s">
        <v>105</v>
      </c>
      <c r="AE56" s="80" t="s">
        <v>106</v>
      </c>
      <c r="AF56" s="56">
        <v>70</v>
      </c>
    </row>
    <row r="57" spans="30:32">
      <c r="AD57" s="82" t="s">
        <v>107</v>
      </c>
      <c r="AE57" s="80" t="s">
        <v>106</v>
      </c>
      <c r="AF57" s="56">
        <v>97.44</v>
      </c>
    </row>
    <row r="58" spans="30:32">
      <c r="AD58" s="82" t="s">
        <v>108</v>
      </c>
      <c r="AE58" s="81"/>
      <c r="AF58" s="56">
        <v>10.02</v>
      </c>
    </row>
    <row r="59" spans="30:32">
      <c r="AD59" s="82" t="s">
        <v>109</v>
      </c>
      <c r="AE59" s="81"/>
      <c r="AF59" s="56">
        <v>8.6999999999999993</v>
      </c>
    </row>
    <row r="60" spans="30:32">
      <c r="AD60" s="82" t="s">
        <v>110</v>
      </c>
      <c r="AE60" s="81"/>
      <c r="AF60" s="56">
        <v>17</v>
      </c>
    </row>
    <row r="61" spans="30:32">
      <c r="AD61" s="82" t="s">
        <v>111</v>
      </c>
      <c r="AE61" s="81"/>
      <c r="AF61" s="56">
        <v>20.8</v>
      </c>
    </row>
    <row r="62" spans="30:32">
      <c r="AD62" s="82" t="s">
        <v>112</v>
      </c>
      <c r="AE62" s="81"/>
      <c r="AF62" s="56">
        <v>1095</v>
      </c>
    </row>
    <row r="63" spans="30:32">
      <c r="AD63" s="82" t="s">
        <v>113</v>
      </c>
      <c r="AE63" s="81"/>
      <c r="AF63" s="56">
        <v>300</v>
      </c>
    </row>
    <row r="64" spans="30:32">
      <c r="AD64" s="82" t="s">
        <v>114</v>
      </c>
      <c r="AE64" s="81"/>
      <c r="AF64" s="56">
        <v>1396</v>
      </c>
    </row>
    <row r="65" spans="30:32">
      <c r="AD65" s="82" t="s">
        <v>115</v>
      </c>
      <c r="AE65" s="81"/>
      <c r="AF65" s="90">
        <f>AF60/AF42</f>
        <v>1.3076923076923077E-3</v>
      </c>
    </row>
    <row r="67" spans="30:32">
      <c r="AD67" t="s">
        <v>116</v>
      </c>
      <c r="AE67" t="s">
        <v>117</v>
      </c>
      <c r="AF67">
        <v>10.905225209704096</v>
      </c>
    </row>
    <row r="68" spans="30:32">
      <c r="AD68" t="s">
        <v>118</v>
      </c>
      <c r="AE68" t="s">
        <v>119</v>
      </c>
      <c r="AF68" s="83">
        <f>AF67/AF65</f>
        <v>8339.2898662443076</v>
      </c>
    </row>
  </sheetData>
  <hyperlinks>
    <hyperlink ref="L32" r:id="rId1" xr:uid="{00000000-0004-0000-0400-000000000000}"/>
    <hyperlink ref="AD37" r:id="rId2" xr:uid="{00000000-0004-0000-0400-000001000000}"/>
  </hyperlinks>
  <pageMargins left="0.7" right="0.7" top="0.75" bottom="0.75" header="0.3" footer="0.3"/>
  <pageSetup paperSize="9" orientation="portrait" horizontalDpi="1200" verticalDpi="120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71"/>
  <sheetViews>
    <sheetView topLeftCell="A19" zoomScale="70" zoomScaleNormal="70" workbookViewId="0">
      <selection activeCell="X37" sqref="X37"/>
    </sheetView>
  </sheetViews>
  <sheetFormatPr defaultRowHeight="15"/>
  <cols>
    <col min="11" max="11" width="9.140625" style="34"/>
    <col min="15" max="15" width="36.85546875" bestFit="1" customWidth="1"/>
    <col min="17" max="17" width="14.5703125" customWidth="1"/>
  </cols>
  <sheetData>
    <row r="1" spans="1:13">
      <c r="A1" s="33" t="s">
        <v>21</v>
      </c>
      <c r="M1" s="33" t="s">
        <v>22</v>
      </c>
    </row>
    <row r="2" spans="1:13">
      <c r="A2" t="s">
        <v>120</v>
      </c>
    </row>
    <row r="25" spans="1:21">
      <c r="A25" s="62" t="s">
        <v>121</v>
      </c>
    </row>
    <row r="29" spans="1:21" ht="15.75" thickBot="1"/>
    <row r="30" spans="1:21">
      <c r="N30" s="36"/>
      <c r="O30" s="37"/>
      <c r="P30" s="49"/>
      <c r="Q30" s="47" t="s">
        <v>122</v>
      </c>
      <c r="R30" s="47" t="s">
        <v>123</v>
      </c>
      <c r="S30" s="47" t="s">
        <v>124</v>
      </c>
      <c r="T30" s="48" t="s">
        <v>27</v>
      </c>
    </row>
    <row r="31" spans="1:21">
      <c r="N31" s="38"/>
      <c r="O31" t="s">
        <v>28</v>
      </c>
      <c r="P31" s="35" t="s">
        <v>29</v>
      </c>
      <c r="Q31">
        <v>118000</v>
      </c>
      <c r="R31">
        <v>194000</v>
      </c>
      <c r="S31">
        <v>246000</v>
      </c>
      <c r="T31" s="39"/>
    </row>
    <row r="32" spans="1:21" ht="15.75" thickBot="1">
      <c r="N32" s="40"/>
      <c r="O32" s="41"/>
      <c r="P32" s="50" t="s">
        <v>30</v>
      </c>
      <c r="Q32" s="42">
        <f>Q31/1000</f>
        <v>118</v>
      </c>
      <c r="R32" s="42">
        <f>R31/1000</f>
        <v>194</v>
      </c>
      <c r="S32" s="42">
        <f>S31/1000</f>
        <v>246</v>
      </c>
      <c r="T32" s="43">
        <f>SUM(Q32:S32)</f>
        <v>558</v>
      </c>
      <c r="U32" s="51" t="s">
        <v>31</v>
      </c>
    </row>
    <row r="33" spans="1:18" ht="15.75" thickBot="1"/>
    <row r="34" spans="1:18">
      <c r="N34" s="36"/>
      <c r="O34" s="37"/>
      <c r="P34" s="37"/>
      <c r="Q34" s="44"/>
    </row>
    <row r="35" spans="1:18" ht="17.25">
      <c r="N35" s="67"/>
      <c r="O35" t="s">
        <v>125</v>
      </c>
      <c r="P35" t="s">
        <v>49</v>
      </c>
      <c r="Q35" s="68">
        <f>'SACRIFICIAL AREA DRAINAGE Opt B'!$M$2</f>
        <v>17000</v>
      </c>
      <c r="R35" s="51" t="s">
        <v>126</v>
      </c>
    </row>
    <row r="36" spans="1:18" ht="15.75" thickBot="1">
      <c r="N36" s="40"/>
      <c r="O36" s="41"/>
      <c r="P36" s="41"/>
      <c r="Q36" s="46"/>
    </row>
    <row r="37" spans="1:18" ht="15.75" thickBot="1"/>
    <row r="38" spans="1:18">
      <c r="N38" s="36"/>
      <c r="O38" s="37"/>
      <c r="P38" s="37"/>
      <c r="Q38" s="44"/>
    </row>
    <row r="39" spans="1:18">
      <c r="N39" s="38"/>
      <c r="O39" t="s">
        <v>127</v>
      </c>
      <c r="P39" t="s">
        <v>30</v>
      </c>
      <c r="Q39" s="69">
        <f>'SACRIFICIAL AREA DRAINAGE Opt A'!$M$4</f>
        <v>550</v>
      </c>
    </row>
    <row r="40" spans="1:18" ht="15.75" thickBot="1">
      <c r="N40" s="40"/>
      <c r="O40" s="41"/>
      <c r="P40" s="41"/>
      <c r="Q40" s="46"/>
    </row>
    <row r="41" spans="1:18" ht="15.75" thickBot="1"/>
    <row r="42" spans="1:18">
      <c r="N42" s="36"/>
      <c r="O42" s="37"/>
      <c r="P42" s="37"/>
      <c r="Q42" s="44"/>
    </row>
    <row r="43" spans="1:18">
      <c r="M43" s="1"/>
      <c r="N43" s="38"/>
      <c r="O43" t="s">
        <v>128</v>
      </c>
      <c r="P43" t="s">
        <v>30</v>
      </c>
      <c r="Q43" s="69">
        <v>11</v>
      </c>
      <c r="R43" s="1"/>
    </row>
    <row r="44" spans="1:18" ht="15.75" thickBot="1">
      <c r="M44" s="1"/>
      <c r="N44" s="40"/>
      <c r="O44" s="41"/>
      <c r="P44" s="41"/>
      <c r="Q44" s="46"/>
      <c r="R44" s="1"/>
    </row>
    <row r="45" spans="1:18">
      <c r="M45" s="1"/>
      <c r="N45" s="1"/>
      <c r="O45" s="1"/>
      <c r="P45" s="1"/>
      <c r="Q45" s="1"/>
      <c r="R45" s="1"/>
    </row>
    <row r="46" spans="1:18">
      <c r="M46" s="1"/>
      <c r="N46" s="1"/>
      <c r="O46" s="1"/>
      <c r="P46" s="1"/>
      <c r="Q46" s="1"/>
      <c r="R46" s="1"/>
    </row>
    <row r="47" spans="1:18">
      <c r="A47" s="63" t="s">
        <v>129</v>
      </c>
    </row>
    <row r="67" spans="1:1">
      <c r="A67" s="63" t="s">
        <v>130</v>
      </c>
    </row>
    <row r="90" spans="1:1" ht="24" customHeight="1">
      <c r="A90" s="62" t="s">
        <v>131</v>
      </c>
    </row>
    <row r="116" spans="1:1">
      <c r="A116" t="s">
        <v>132</v>
      </c>
    </row>
    <row r="141" spans="1:1">
      <c r="A141" t="s">
        <v>133</v>
      </c>
    </row>
    <row r="171" spans="1:1">
      <c r="A171" t="s">
        <v>134</v>
      </c>
    </row>
  </sheetData>
  <phoneticPr fontId="23" type="noConversion"/>
  <hyperlinks>
    <hyperlink ref="U32" location="'Containment Wall'!A1" display="See sheet ' Containment Wall'" xr:uid="{00000000-0004-0000-0200-000000000000}"/>
    <hyperlink ref="R35" location="'SACRIFICIAL AREA DRAINAGE'!A1" display="See sheet 'SACRIFICIAL AREA DRAINAGE'" xr:uid="{00000000-0004-0000-0200-000001000000}"/>
  </hyperlink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27B1E-4869-4331-86A3-7D79E3B288DD}">
  <dimension ref="A1:S61"/>
  <sheetViews>
    <sheetView zoomScale="80" zoomScaleNormal="80" workbookViewId="0">
      <selection activeCell="D32" sqref="D32"/>
    </sheetView>
  </sheetViews>
  <sheetFormatPr defaultRowHeight="15"/>
  <cols>
    <col min="1" max="1" width="27.140625" bestFit="1" customWidth="1"/>
    <col min="4" max="4" width="41.5703125" bestFit="1" customWidth="1"/>
    <col min="5" max="5" width="22" bestFit="1" customWidth="1"/>
    <col min="9" max="9" width="38.85546875" bestFit="1" customWidth="1"/>
    <col min="10" max="10" width="5.85546875" customWidth="1"/>
    <col min="15" max="15" width="12" bestFit="1" customWidth="1"/>
    <col min="16" max="16" width="11.42578125" bestFit="1" customWidth="1"/>
  </cols>
  <sheetData>
    <row r="1" spans="1:12">
      <c r="A1" s="36"/>
      <c r="B1" s="37"/>
      <c r="C1" s="37"/>
      <c r="D1" s="37"/>
      <c r="E1" s="37"/>
      <c r="F1" s="37"/>
      <c r="G1" s="37"/>
      <c r="H1" s="37"/>
      <c r="I1" s="37"/>
      <c r="J1" s="37"/>
      <c r="K1" s="37"/>
      <c r="L1" s="44"/>
    </row>
    <row r="2" spans="1:12">
      <c r="A2" s="38" t="s">
        <v>28</v>
      </c>
      <c r="C2" s="94">
        <f>530-(C3)</f>
        <v>305</v>
      </c>
      <c r="D2" t="s">
        <v>135</v>
      </c>
      <c r="L2" s="45"/>
    </row>
    <row r="3" spans="1:12">
      <c r="A3" s="38"/>
      <c r="C3" s="94">
        <f>118+107</f>
        <v>225</v>
      </c>
      <c r="D3" t="s">
        <v>136</v>
      </c>
      <c r="L3" s="45"/>
    </row>
    <row r="4" spans="1:12">
      <c r="A4" s="38"/>
      <c r="C4" s="52">
        <f>SUM(C2:C3)</f>
        <v>530</v>
      </c>
      <c r="D4" t="s">
        <v>137</v>
      </c>
      <c r="L4" s="45"/>
    </row>
    <row r="5" spans="1:12">
      <c r="A5" s="38"/>
      <c r="C5" s="52"/>
      <c r="L5" s="45"/>
    </row>
    <row r="6" spans="1:12">
      <c r="A6" s="38"/>
      <c r="C6" s="52"/>
      <c r="L6" s="45"/>
    </row>
    <row r="7" spans="1:12">
      <c r="A7" s="38"/>
      <c r="C7" s="52"/>
      <c r="L7" s="45"/>
    </row>
    <row r="8" spans="1:12">
      <c r="A8" s="38"/>
      <c r="C8" s="52"/>
      <c r="L8" s="45"/>
    </row>
    <row r="9" spans="1:12">
      <c r="A9" s="38"/>
      <c r="C9" s="52"/>
      <c r="L9" s="45"/>
    </row>
    <row r="10" spans="1:12">
      <c r="A10" s="38"/>
      <c r="C10" s="52"/>
      <c r="L10" s="45"/>
    </row>
    <row r="11" spans="1:12">
      <c r="A11" s="38"/>
      <c r="C11" s="52"/>
      <c r="L11" s="45"/>
    </row>
    <row r="12" spans="1:12">
      <c r="A12" s="38"/>
      <c r="C12" s="52"/>
      <c r="L12" s="45"/>
    </row>
    <row r="13" spans="1:12">
      <c r="A13" s="38"/>
      <c r="C13" s="52"/>
      <c r="L13" s="45"/>
    </row>
    <row r="14" spans="1:12">
      <c r="A14" s="38"/>
      <c r="C14" s="52"/>
      <c r="L14" s="45"/>
    </row>
    <row r="15" spans="1:12">
      <c r="A15" s="38"/>
      <c r="C15" s="52"/>
      <c r="L15" s="45"/>
    </row>
    <row r="16" spans="1:12">
      <c r="A16" s="38"/>
      <c r="C16" s="52"/>
      <c r="L16" s="45"/>
    </row>
    <row r="17" spans="1:19">
      <c r="A17" s="38"/>
      <c r="C17" s="52"/>
      <c r="L17" s="45"/>
    </row>
    <row r="18" spans="1:19">
      <c r="A18" s="38"/>
      <c r="C18" s="52"/>
      <c r="L18" s="45"/>
    </row>
    <row r="19" spans="1:19">
      <c r="A19" s="38"/>
      <c r="C19" s="52"/>
      <c r="L19" s="45"/>
    </row>
    <row r="20" spans="1:19">
      <c r="A20" s="38"/>
      <c r="C20" s="52"/>
      <c r="L20" s="45"/>
    </row>
    <row r="21" spans="1:19">
      <c r="A21" s="38"/>
      <c r="B21" t="s">
        <v>36</v>
      </c>
      <c r="C21" s="52"/>
      <c r="L21" s="45"/>
    </row>
    <row r="22" spans="1:19">
      <c r="A22" s="38"/>
      <c r="C22" s="52"/>
      <c r="L22" s="45"/>
    </row>
    <row r="23" spans="1:19">
      <c r="A23" s="38"/>
      <c r="J23" s="52"/>
      <c r="L23" s="45"/>
      <c r="S23" s="45"/>
    </row>
    <row r="24" spans="1:19">
      <c r="A24" s="33" t="s">
        <v>138</v>
      </c>
      <c r="J24" s="52"/>
      <c r="L24" s="45"/>
      <c r="S24" s="45"/>
    </row>
    <row r="25" spans="1:19">
      <c r="A25" s="58" t="s">
        <v>139</v>
      </c>
      <c r="B25" s="93" t="s">
        <v>140</v>
      </c>
      <c r="J25" s="52"/>
      <c r="L25" s="45"/>
      <c r="S25" s="45"/>
    </row>
    <row r="26" spans="1:19" ht="57.95" customHeight="1">
      <c r="A26" s="92" t="s">
        <v>141</v>
      </c>
      <c r="B26" s="93" t="s">
        <v>142</v>
      </c>
      <c r="J26" s="52"/>
      <c r="L26" s="45"/>
      <c r="S26" s="45"/>
    </row>
    <row r="27" spans="1:19">
      <c r="A27" s="38"/>
      <c r="L27" s="45"/>
      <c r="S27" s="45"/>
    </row>
    <row r="28" spans="1:19">
      <c r="A28" s="38"/>
      <c r="L28" s="45"/>
      <c r="S28" s="45"/>
    </row>
    <row r="29" spans="1:19">
      <c r="A29" s="38"/>
      <c r="L29" s="45"/>
      <c r="S29" s="45"/>
    </row>
    <row r="30" spans="1:19">
      <c r="A30" s="38"/>
      <c r="L30" s="45"/>
      <c r="S30" s="45"/>
    </row>
    <row r="31" spans="1:19">
      <c r="A31" s="38"/>
      <c r="D31" s="33"/>
      <c r="L31" s="45"/>
      <c r="S31" s="45"/>
    </row>
    <row r="32" spans="1:19">
      <c r="A32" s="38"/>
      <c r="D32" s="58"/>
      <c r="L32" s="45"/>
      <c r="S32" s="45"/>
    </row>
    <row r="33" spans="1:19">
      <c r="A33" s="38"/>
      <c r="D33" s="58"/>
      <c r="L33" s="45"/>
      <c r="S33" s="45"/>
    </row>
    <row r="34" spans="1:19" ht="15.75" thickBot="1">
      <c r="A34" s="40"/>
      <c r="B34" s="41"/>
      <c r="C34" s="41"/>
      <c r="D34" s="65"/>
      <c r="E34" s="41"/>
      <c r="F34" s="41"/>
      <c r="G34" s="41"/>
      <c r="H34" s="41"/>
      <c r="I34" s="41"/>
      <c r="J34" s="41"/>
      <c r="K34" s="41"/>
      <c r="L34" s="46"/>
      <c r="S34" s="45"/>
    </row>
    <row r="35" spans="1:19">
      <c r="A35" s="38"/>
      <c r="D35" s="58"/>
      <c r="S35" s="45"/>
    </row>
    <row r="36" spans="1:19">
      <c r="A36" s="38"/>
      <c r="S36" s="45"/>
    </row>
    <row r="37" spans="1:19">
      <c r="A37" s="38"/>
      <c r="S37" s="45"/>
    </row>
    <row r="38" spans="1:19">
      <c r="A38" s="38"/>
      <c r="S38" s="45"/>
    </row>
    <row r="39" spans="1:19">
      <c r="A39" s="38"/>
      <c r="S39" s="45"/>
    </row>
    <row r="40" spans="1:19">
      <c r="A40" s="60" t="s">
        <v>37</v>
      </c>
      <c r="O40" s="57"/>
      <c r="P40" s="64"/>
      <c r="S40" s="45"/>
    </row>
    <row r="41" spans="1:19" ht="15.75" thickBot="1">
      <c r="A41" s="40"/>
      <c r="B41" s="41"/>
      <c r="C41" s="41"/>
      <c r="D41" s="41"/>
      <c r="E41" s="41"/>
      <c r="F41" s="41"/>
      <c r="G41" s="41"/>
      <c r="H41" s="41"/>
      <c r="I41" s="41"/>
      <c r="J41" s="41"/>
      <c r="K41" s="41"/>
      <c r="L41" s="41"/>
      <c r="M41" s="41"/>
      <c r="N41" s="41"/>
      <c r="O41" s="41"/>
      <c r="P41" s="41"/>
      <c r="Q41" s="41"/>
      <c r="R41" s="41"/>
      <c r="S41" s="46"/>
    </row>
    <row r="43" spans="1:19">
      <c r="A43" s="61" t="s">
        <v>38</v>
      </c>
      <c r="B43" t="s">
        <v>39</v>
      </c>
      <c r="O43" s="57"/>
      <c r="P43" s="64"/>
    </row>
    <row r="44" spans="1:19">
      <c r="O44" s="57"/>
      <c r="P44" s="64"/>
    </row>
    <row r="45" spans="1:19">
      <c r="A45" s="33" t="s">
        <v>40</v>
      </c>
      <c r="O45" s="57"/>
    </row>
    <row r="51" spans="9:11">
      <c r="I51" s="59" t="s">
        <v>41</v>
      </c>
    </row>
    <row r="52" spans="9:11">
      <c r="I52" s="57" t="s">
        <v>42</v>
      </c>
    </row>
    <row r="53" spans="9:11">
      <c r="I53" s="57" t="s">
        <v>43</v>
      </c>
      <c r="J53">
        <v>13.6</v>
      </c>
      <c r="K53" t="s">
        <v>30</v>
      </c>
    </row>
    <row r="54" spans="9:11">
      <c r="I54" s="57" t="s">
        <v>44</v>
      </c>
      <c r="J54">
        <v>1.5</v>
      </c>
      <c r="K54" t="s">
        <v>30</v>
      </c>
    </row>
    <row r="55" spans="9:11">
      <c r="I55" s="57"/>
    </row>
    <row r="56" spans="9:11" ht="18">
      <c r="I56" s="57" t="s">
        <v>45</v>
      </c>
      <c r="J56">
        <f>J53-J54</f>
        <v>12.1</v>
      </c>
      <c r="K56" t="s">
        <v>30</v>
      </c>
    </row>
    <row r="57" spans="9:11">
      <c r="I57" s="57" t="s">
        <v>46</v>
      </c>
    </row>
    <row r="58" spans="9:11">
      <c r="I58" s="57" t="s">
        <v>43</v>
      </c>
      <c r="J58">
        <v>7</v>
      </c>
      <c r="K58" t="s">
        <v>30</v>
      </c>
    </row>
    <row r="59" spans="9:11">
      <c r="I59" s="57" t="s">
        <v>44</v>
      </c>
      <c r="J59">
        <v>1.5</v>
      </c>
      <c r="K59" t="s">
        <v>30</v>
      </c>
    </row>
    <row r="60" spans="9:11">
      <c r="I60" s="57"/>
    </row>
    <row r="61" spans="9:11" ht="18">
      <c r="I61" s="57" t="s">
        <v>45</v>
      </c>
      <c r="J61">
        <f>J58-J59</f>
        <v>5.5</v>
      </c>
      <c r="K61" t="s">
        <v>30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99EF1-1EB3-4A60-8B0C-0920D04C4866}">
  <dimension ref="A1:AF125"/>
  <sheetViews>
    <sheetView topLeftCell="A8" zoomScale="55" zoomScaleNormal="55" workbookViewId="0">
      <selection activeCell="AA63" sqref="AA63"/>
    </sheetView>
  </sheetViews>
  <sheetFormatPr defaultRowHeight="15"/>
  <cols>
    <col min="12" max="12" width="51" customWidth="1"/>
    <col min="13" max="13" width="11.5703125" bestFit="1" customWidth="1"/>
    <col min="17" max="17" width="19.7109375" customWidth="1"/>
    <col min="18" max="18" width="13" customWidth="1"/>
    <col min="19" max="20" width="13.140625" customWidth="1"/>
    <col min="21" max="21" width="12" bestFit="1" customWidth="1"/>
    <col min="30" max="30" width="96" bestFit="1" customWidth="1"/>
    <col min="31" max="31" width="29.42578125" bestFit="1" customWidth="1"/>
    <col min="32" max="32" width="13" bestFit="1" customWidth="1"/>
  </cols>
  <sheetData>
    <row r="1" spans="12:14">
      <c r="L1" s="70" t="s">
        <v>47</v>
      </c>
    </row>
    <row r="2" spans="12:14" ht="45">
      <c r="L2" s="71" t="s">
        <v>48</v>
      </c>
      <c r="M2" s="95">
        <f>ROUNDUP(R54,-3)</f>
        <v>17000</v>
      </c>
      <c r="N2" s="73" t="s">
        <v>49</v>
      </c>
    </row>
    <row r="3" spans="12:14">
      <c r="M3" s="74"/>
      <c r="N3" s="73"/>
    </row>
    <row r="4" spans="12:14">
      <c r="L4" t="s">
        <v>50</v>
      </c>
      <c r="M4" s="95">
        <f>ROUNDUP(Z54,-1)</f>
        <v>1250</v>
      </c>
      <c r="N4" s="73" t="s">
        <v>30</v>
      </c>
    </row>
    <row r="5" spans="12:14">
      <c r="M5" s="74"/>
      <c r="N5" s="73"/>
    </row>
    <row r="6" spans="12:14">
      <c r="L6" t="s">
        <v>51</v>
      </c>
      <c r="M6" s="96">
        <v>11</v>
      </c>
      <c r="N6" s="73" t="s">
        <v>52</v>
      </c>
    </row>
    <row r="21" spans="12:12">
      <c r="L21" s="98">
        <f>Q52/R52</f>
        <v>1000000</v>
      </c>
    </row>
    <row r="32" spans="12:12">
      <c r="L32" s="51" t="s">
        <v>53</v>
      </c>
    </row>
    <row r="36" spans="16:32" ht="30">
      <c r="P36" t="s">
        <v>54</v>
      </c>
      <c r="Q36" s="35" t="s">
        <v>55</v>
      </c>
      <c r="R36" s="35" t="s">
        <v>55</v>
      </c>
      <c r="S36" s="75" t="s">
        <v>56</v>
      </c>
      <c r="T36" s="56" t="s">
        <v>57</v>
      </c>
      <c r="U36" s="56" t="s">
        <v>58</v>
      </c>
      <c r="V36" s="53" t="s">
        <v>59</v>
      </c>
      <c r="W36" s="53" t="s">
        <v>60</v>
      </c>
      <c r="X36" s="53" t="s">
        <v>61</v>
      </c>
      <c r="Y36" s="53" t="s">
        <v>62</v>
      </c>
      <c r="Z36" s="53" t="s">
        <v>63</v>
      </c>
      <c r="AA36" s="53" t="s">
        <v>64</v>
      </c>
      <c r="AB36" s="53" t="s">
        <v>65</v>
      </c>
    </row>
    <row r="37" spans="16:32" ht="17.25">
      <c r="Q37" s="35" t="s">
        <v>66</v>
      </c>
      <c r="R37" s="35" t="s">
        <v>49</v>
      </c>
      <c r="S37" s="35"/>
      <c r="T37" s="35"/>
      <c r="U37" s="35"/>
      <c r="V37" s="56"/>
      <c r="W37" s="56"/>
      <c r="X37" s="76"/>
      <c r="Y37" s="56"/>
      <c r="Z37" s="56"/>
      <c r="AA37" s="56"/>
      <c r="AB37" s="53"/>
      <c r="AD37" s="77" t="s">
        <v>67</v>
      </c>
    </row>
    <row r="38" spans="16:32">
      <c r="P38" t="s">
        <v>68</v>
      </c>
      <c r="Q38" s="99">
        <f>R38*1000000</f>
        <v>9322000000</v>
      </c>
      <c r="R38" s="99">
        <v>9322</v>
      </c>
      <c r="S38" s="78" t="s">
        <v>69</v>
      </c>
      <c r="T38" s="74">
        <v>49.83</v>
      </c>
      <c r="U38" s="74">
        <v>47.44</v>
      </c>
      <c r="V38" s="74">
        <f t="shared" ref="V38:V53" si="0">T38</f>
        <v>49.83</v>
      </c>
      <c r="W38" s="74">
        <f t="shared" ref="W38:W53" si="1">V38-0.55-(Y38/1000)</f>
        <v>49.13</v>
      </c>
      <c r="X38" s="79">
        <f t="shared" ref="X38:X52" si="2">1/200</f>
        <v>5.0000000000000001E-3</v>
      </c>
      <c r="Y38" s="74">
        <v>150</v>
      </c>
      <c r="Z38" s="74">
        <v>120</v>
      </c>
      <c r="AA38" s="74">
        <f t="shared" ref="AA38:AA53" si="3">W38-X38*Z38</f>
        <v>48.53</v>
      </c>
      <c r="AB38" s="73" t="str">
        <f t="shared" ref="AB38:AB53" si="4">IF(AA38&gt;U38,"OK","Won't work!")</f>
        <v>OK</v>
      </c>
      <c r="AD38" s="80" t="s">
        <v>70</v>
      </c>
    </row>
    <row r="39" spans="16:32">
      <c r="S39" s="78" t="s">
        <v>143</v>
      </c>
      <c r="T39" s="74">
        <v>47.32</v>
      </c>
      <c r="U39" s="74" t="s">
        <v>144</v>
      </c>
      <c r="V39" s="74">
        <f t="shared" ref="V39" si="5">T39</f>
        <v>47.32</v>
      </c>
      <c r="W39" s="74">
        <f t="shared" ref="W39" si="6">V39-0.55-(Y39/1000)</f>
        <v>46.620000000000005</v>
      </c>
      <c r="X39" s="79">
        <f t="shared" si="2"/>
        <v>5.0000000000000001E-3</v>
      </c>
      <c r="Y39" s="74">
        <v>150</v>
      </c>
      <c r="Z39" s="74">
        <v>105</v>
      </c>
      <c r="AA39" s="74">
        <f t="shared" ref="AA39" si="7">W39-X39*Z39</f>
        <v>46.095000000000006</v>
      </c>
      <c r="AB39" s="73" t="str">
        <f t="shared" ref="AB39" si="8">IF(AA39&gt;U39,"OK","Won't work!")</f>
        <v>Won't work!</v>
      </c>
      <c r="AD39" s="80"/>
    </row>
    <row r="40" spans="16:32">
      <c r="Q40" s="72"/>
      <c r="R40" s="72"/>
      <c r="S40" s="78" t="s">
        <v>143</v>
      </c>
      <c r="T40" s="74">
        <v>47.32</v>
      </c>
      <c r="U40" s="74" t="s">
        <v>144</v>
      </c>
      <c r="V40" s="74">
        <f t="shared" ref="V40:V41" si="9">T40</f>
        <v>47.32</v>
      </c>
      <c r="W40" s="74">
        <f t="shared" ref="W40:W41" si="10">V40-0.55-(Y40/1000)</f>
        <v>46.619</v>
      </c>
      <c r="X40" s="79">
        <f t="shared" si="2"/>
        <v>5.0000000000000001E-3</v>
      </c>
      <c r="Y40" s="74">
        <v>151</v>
      </c>
      <c r="Z40" s="74">
        <v>60</v>
      </c>
      <c r="AA40" s="74">
        <f t="shared" ref="AA40:AA41" si="11">W40-X40*Z40</f>
        <v>46.319000000000003</v>
      </c>
      <c r="AB40" s="73" t="str">
        <f t="shared" ref="AB40:AB41" si="12">IF(AA40&gt;U40,"OK","Won't work!")</f>
        <v>Won't work!</v>
      </c>
      <c r="AD40" s="80"/>
    </row>
    <row r="41" spans="16:32">
      <c r="Q41" s="72"/>
      <c r="R41" s="72"/>
      <c r="S41" s="78" t="s">
        <v>143</v>
      </c>
      <c r="T41" s="74">
        <v>47.32</v>
      </c>
      <c r="U41" s="74" t="s">
        <v>144</v>
      </c>
      <c r="V41" s="74">
        <f t="shared" si="9"/>
        <v>47.32</v>
      </c>
      <c r="W41" s="74">
        <f t="shared" si="10"/>
        <v>46.618000000000002</v>
      </c>
      <c r="X41" s="79">
        <f t="shared" si="2"/>
        <v>5.0000000000000001E-3</v>
      </c>
      <c r="Y41" s="74">
        <v>152</v>
      </c>
      <c r="Z41" s="74">
        <v>75</v>
      </c>
      <c r="AA41" s="74">
        <f t="shared" si="11"/>
        <v>46.243000000000002</v>
      </c>
      <c r="AB41" s="73" t="str">
        <f t="shared" si="12"/>
        <v>Won't work!</v>
      </c>
      <c r="AD41" s="80"/>
    </row>
    <row r="42" spans="16:32">
      <c r="Q42" s="72"/>
      <c r="R42" s="72"/>
      <c r="S42" s="78" t="s">
        <v>143</v>
      </c>
      <c r="T42" s="74">
        <v>47.32</v>
      </c>
      <c r="U42" s="74" t="s">
        <v>144</v>
      </c>
      <c r="V42" s="74">
        <f t="shared" ref="V42" si="13">T42</f>
        <v>47.32</v>
      </c>
      <c r="W42" s="74">
        <f t="shared" ref="W42" si="14">V42-0.55-(Y42/1000)</f>
        <v>46.618000000000002</v>
      </c>
      <c r="X42" s="79">
        <f t="shared" si="2"/>
        <v>5.0000000000000001E-3</v>
      </c>
      <c r="Y42" s="74">
        <v>152</v>
      </c>
      <c r="Z42" s="74">
        <v>120</v>
      </c>
      <c r="AA42" s="74">
        <f t="shared" ref="AA42" si="15">W42-X42*Z42</f>
        <v>46.018000000000001</v>
      </c>
      <c r="AB42" s="73" t="str">
        <f t="shared" ref="AB42" si="16">IF(AA42&gt;U42,"OK","Won't work!")</f>
        <v>Won't work!</v>
      </c>
      <c r="AD42" s="80"/>
    </row>
    <row r="43" spans="16:32">
      <c r="S43" s="74" t="s">
        <v>71</v>
      </c>
      <c r="T43" s="74">
        <v>48.5</v>
      </c>
      <c r="U43" s="74">
        <v>46.7</v>
      </c>
      <c r="V43" s="74">
        <f t="shared" si="0"/>
        <v>48.5</v>
      </c>
      <c r="W43" s="74">
        <f t="shared" si="1"/>
        <v>47.800000000000004</v>
      </c>
      <c r="X43" s="79">
        <f t="shared" si="2"/>
        <v>5.0000000000000001E-3</v>
      </c>
      <c r="Y43" s="74">
        <v>150</v>
      </c>
      <c r="Z43" s="74">
        <v>100</v>
      </c>
      <c r="AA43" s="74">
        <f t="shared" si="3"/>
        <v>47.300000000000004</v>
      </c>
      <c r="AB43" s="73" t="str">
        <f t="shared" si="4"/>
        <v>OK</v>
      </c>
      <c r="AD43" s="54"/>
      <c r="AE43" s="81" t="s">
        <v>72</v>
      </c>
      <c r="AF43" s="75" t="s">
        <v>73</v>
      </c>
    </row>
    <row r="44" spans="16:32" ht="30">
      <c r="P44" t="s">
        <v>18</v>
      </c>
      <c r="Q44" s="99">
        <f>R44*1000000</f>
        <v>70000000</v>
      </c>
      <c r="R44" s="99">
        <v>70</v>
      </c>
      <c r="S44" s="78" t="s">
        <v>145</v>
      </c>
      <c r="T44" s="74">
        <v>54.37</v>
      </c>
      <c r="U44" s="74">
        <v>52.09</v>
      </c>
      <c r="V44" s="74">
        <f t="shared" si="0"/>
        <v>54.37</v>
      </c>
      <c r="W44" s="74">
        <f t="shared" si="1"/>
        <v>53.67</v>
      </c>
      <c r="X44" s="79">
        <f t="shared" si="2"/>
        <v>5.0000000000000001E-3</v>
      </c>
      <c r="Y44" s="74">
        <v>150</v>
      </c>
      <c r="Z44" s="74">
        <v>30</v>
      </c>
      <c r="AA44" s="74">
        <f t="shared" si="3"/>
        <v>53.52</v>
      </c>
      <c r="AB44" s="73" t="str">
        <f t="shared" si="4"/>
        <v>OK</v>
      </c>
      <c r="AD44" s="82" t="s">
        <v>75</v>
      </c>
      <c r="AE44" s="81" t="s">
        <v>76</v>
      </c>
      <c r="AF44" s="56" t="s">
        <v>77</v>
      </c>
    </row>
    <row r="45" spans="16:32">
      <c r="P45" t="s">
        <v>78</v>
      </c>
      <c r="Q45" s="99">
        <f>R45*1000000</f>
        <v>5323000000</v>
      </c>
      <c r="R45" s="99">
        <v>5323</v>
      </c>
      <c r="S45" s="74" t="s">
        <v>86</v>
      </c>
      <c r="T45" s="74">
        <v>49.53</v>
      </c>
      <c r="U45" s="74">
        <v>47.27</v>
      </c>
      <c r="V45" s="74">
        <f t="shared" ref="V45" si="17">T45</f>
        <v>49.53</v>
      </c>
      <c r="W45" s="74">
        <f t="shared" ref="W45" si="18">V45-0.55-(Y45/1000)</f>
        <v>48.830000000000005</v>
      </c>
      <c r="X45" s="79">
        <f t="shared" si="2"/>
        <v>5.0000000000000001E-3</v>
      </c>
      <c r="Y45" s="74">
        <v>150</v>
      </c>
      <c r="Z45" s="74">
        <v>70</v>
      </c>
      <c r="AA45" s="74">
        <f t="shared" ref="AA45" si="19">W45-X45*Z45</f>
        <v>48.480000000000004</v>
      </c>
      <c r="AB45" s="73" t="str">
        <f t="shared" ref="AB45" si="20">IF(AA45&gt;U45,"OK","Won't work!")</f>
        <v>OK</v>
      </c>
      <c r="AD45" s="82"/>
      <c r="AE45" s="81"/>
      <c r="AF45" s="56"/>
    </row>
    <row r="46" spans="16:32">
      <c r="Q46" s="74"/>
      <c r="R46" s="72"/>
      <c r="S46" s="78" t="s">
        <v>69</v>
      </c>
      <c r="T46" s="74">
        <v>49.83</v>
      </c>
      <c r="U46" s="74">
        <v>47.44</v>
      </c>
      <c r="V46" s="74">
        <f t="shared" ref="V46:V49" si="21">T46</f>
        <v>49.83</v>
      </c>
      <c r="W46" s="74">
        <f t="shared" ref="W46:W49" si="22">V46-0.55-(Y46/1000)</f>
        <v>49.13</v>
      </c>
      <c r="X46" s="79">
        <f t="shared" si="2"/>
        <v>5.0000000000000001E-3</v>
      </c>
      <c r="Y46" s="74">
        <v>150</v>
      </c>
      <c r="Z46" s="74">
        <v>120</v>
      </c>
      <c r="AA46" s="74">
        <f t="shared" ref="AA46:AA49" si="23">W46-X46*Z46</f>
        <v>48.53</v>
      </c>
      <c r="AB46" s="73" t="str">
        <f t="shared" ref="AB46:AB49" si="24">IF(AA46&gt;U46,"OK","Won't work!")</f>
        <v>OK</v>
      </c>
      <c r="AD46" s="82"/>
      <c r="AE46" s="81"/>
      <c r="AF46" s="56"/>
    </row>
    <row r="47" spans="16:32">
      <c r="Q47" s="74"/>
      <c r="R47" s="72"/>
      <c r="S47" s="78" t="s">
        <v>69</v>
      </c>
      <c r="T47" s="74">
        <v>49.83</v>
      </c>
      <c r="U47" s="74">
        <v>47.44</v>
      </c>
      <c r="V47" s="74">
        <f t="shared" ref="V47" si="25">T47</f>
        <v>49.83</v>
      </c>
      <c r="W47" s="74">
        <f t="shared" ref="W47" si="26">V47-0.55-(Y47/1000)</f>
        <v>49.13</v>
      </c>
      <c r="X47" s="79">
        <f t="shared" si="2"/>
        <v>5.0000000000000001E-3</v>
      </c>
      <c r="Y47" s="74">
        <v>150</v>
      </c>
      <c r="Z47" s="74">
        <v>150</v>
      </c>
      <c r="AA47" s="74">
        <f t="shared" ref="AA47" si="27">W47-X47*Z47</f>
        <v>48.38</v>
      </c>
      <c r="AB47" s="73" t="str">
        <f t="shared" ref="AB47" si="28">IF(AA47&gt;U47,"OK","Won't work!")</f>
        <v>OK</v>
      </c>
      <c r="AD47" s="82"/>
      <c r="AE47" s="81"/>
      <c r="AF47" s="56"/>
    </row>
    <row r="48" spans="16:32">
      <c r="Q48" s="74"/>
      <c r="R48" s="72"/>
      <c r="S48" s="78" t="s">
        <v>146</v>
      </c>
      <c r="T48" s="74">
        <v>50.22</v>
      </c>
      <c r="U48" s="74" t="s">
        <v>144</v>
      </c>
      <c r="V48" s="74">
        <f t="shared" si="21"/>
        <v>50.22</v>
      </c>
      <c r="W48" s="74">
        <f t="shared" si="22"/>
        <v>49.52</v>
      </c>
      <c r="X48" s="79">
        <f t="shared" si="2"/>
        <v>5.0000000000000001E-3</v>
      </c>
      <c r="Y48" s="74">
        <v>150</v>
      </c>
      <c r="Z48" s="74">
        <v>100</v>
      </c>
      <c r="AA48" s="74">
        <f t="shared" si="23"/>
        <v>49.02</v>
      </c>
      <c r="AB48" s="73" t="str">
        <f t="shared" si="24"/>
        <v>Won't work!</v>
      </c>
      <c r="AD48" s="82"/>
      <c r="AE48" s="81"/>
      <c r="AF48" s="56"/>
    </row>
    <row r="49" spans="16:32">
      <c r="Q49" s="74"/>
      <c r="R49" s="72"/>
      <c r="S49" s="78" t="s">
        <v>145</v>
      </c>
      <c r="T49" s="74">
        <v>54.37</v>
      </c>
      <c r="U49" s="74">
        <v>52.09</v>
      </c>
      <c r="V49" s="74">
        <f t="shared" si="21"/>
        <v>54.37</v>
      </c>
      <c r="W49" s="74">
        <f t="shared" si="22"/>
        <v>53.67</v>
      </c>
      <c r="X49" s="79">
        <f t="shared" si="2"/>
        <v>5.0000000000000001E-3</v>
      </c>
      <c r="Y49" s="74">
        <v>150</v>
      </c>
      <c r="Z49" s="74">
        <v>30</v>
      </c>
      <c r="AA49" s="74">
        <f t="shared" si="23"/>
        <v>53.52</v>
      </c>
      <c r="AB49" s="73" t="str">
        <f t="shared" si="24"/>
        <v>OK</v>
      </c>
      <c r="AD49" s="82"/>
      <c r="AE49" s="81"/>
      <c r="AF49" s="56"/>
    </row>
    <row r="50" spans="16:32" ht="30">
      <c r="P50" t="s">
        <v>82</v>
      </c>
      <c r="Q50" s="99">
        <f>R50*1000000</f>
        <v>494000000</v>
      </c>
      <c r="R50" s="99">
        <v>494</v>
      </c>
      <c r="S50" s="78" t="s">
        <v>146</v>
      </c>
      <c r="T50" s="74">
        <v>54.14</v>
      </c>
      <c r="U50" s="74" t="s">
        <v>144</v>
      </c>
      <c r="V50" s="74">
        <f t="shared" si="0"/>
        <v>54.14</v>
      </c>
      <c r="W50" s="74">
        <f t="shared" si="1"/>
        <v>53.440000000000005</v>
      </c>
      <c r="X50" s="79">
        <f t="shared" si="2"/>
        <v>5.0000000000000001E-3</v>
      </c>
      <c r="Y50" s="74">
        <v>150</v>
      </c>
      <c r="Z50" s="74">
        <v>65</v>
      </c>
      <c r="AA50" s="74">
        <f t="shared" si="3"/>
        <v>53.115000000000002</v>
      </c>
      <c r="AB50" s="73" t="str">
        <f t="shared" si="4"/>
        <v>Won't work!</v>
      </c>
      <c r="AD50" s="82" t="s">
        <v>83</v>
      </c>
      <c r="AE50" s="81" t="s">
        <v>84</v>
      </c>
      <c r="AF50" s="83">
        <f>M2</f>
        <v>17000</v>
      </c>
    </row>
    <row r="51" spans="16:32">
      <c r="P51" t="s">
        <v>85</v>
      </c>
      <c r="Q51" s="99">
        <f>R51*1000000</f>
        <v>101000000</v>
      </c>
      <c r="R51" s="99">
        <v>101</v>
      </c>
      <c r="S51" s="78" t="s">
        <v>146</v>
      </c>
      <c r="T51" s="74">
        <v>54.14</v>
      </c>
      <c r="U51" s="74" t="s">
        <v>144</v>
      </c>
      <c r="V51" s="74">
        <f t="shared" ref="V51" si="29">T51</f>
        <v>54.14</v>
      </c>
      <c r="W51" s="74">
        <f t="shared" ref="W51" si="30">V51-0.55-(Y51/1000)</f>
        <v>53.440000000000005</v>
      </c>
      <c r="X51" s="79">
        <f t="shared" si="2"/>
        <v>5.0000000000000001E-3</v>
      </c>
      <c r="Y51" s="74">
        <v>150</v>
      </c>
      <c r="Z51" s="74">
        <v>40</v>
      </c>
      <c r="AA51" s="74">
        <f t="shared" ref="AA51" si="31">W51-X51*Z51</f>
        <v>53.24</v>
      </c>
      <c r="AB51" s="73" t="str">
        <f t="shared" ref="AB51" si="32">IF(AA51&gt;U51,"OK","Won't work!")</f>
        <v>Won't work!</v>
      </c>
      <c r="AD51" s="82" t="s">
        <v>87</v>
      </c>
      <c r="AE51" s="81"/>
      <c r="AF51" s="56">
        <f>AF50/10000</f>
        <v>1.7</v>
      </c>
    </row>
    <row r="52" spans="16:32">
      <c r="P52" t="s">
        <v>88</v>
      </c>
      <c r="Q52" s="99">
        <f>R52*1000000</f>
        <v>763000000</v>
      </c>
      <c r="R52" s="99">
        <v>763</v>
      </c>
      <c r="S52" s="74" t="s">
        <v>147</v>
      </c>
      <c r="T52" s="74">
        <v>54.13</v>
      </c>
      <c r="U52" s="74">
        <v>52.32</v>
      </c>
      <c r="V52" s="74">
        <f t="shared" si="0"/>
        <v>54.13</v>
      </c>
      <c r="W52" s="74">
        <f t="shared" si="1"/>
        <v>53.430000000000007</v>
      </c>
      <c r="X52" s="79">
        <f t="shared" si="2"/>
        <v>5.0000000000000001E-3</v>
      </c>
      <c r="Y52" s="74">
        <v>150</v>
      </c>
      <c r="Z52" s="74">
        <v>60</v>
      </c>
      <c r="AA52" s="74">
        <f t="shared" si="3"/>
        <v>53.13000000000001</v>
      </c>
      <c r="AB52" s="73" t="str">
        <f t="shared" si="4"/>
        <v>OK</v>
      </c>
      <c r="AD52" s="84" t="s">
        <v>89</v>
      </c>
      <c r="AE52" s="85"/>
      <c r="AF52" s="86">
        <v>0</v>
      </c>
    </row>
    <row r="53" spans="16:32">
      <c r="P53" t="s">
        <v>90</v>
      </c>
      <c r="Q53" s="99">
        <f>R53*1000000</f>
        <v>105000000</v>
      </c>
      <c r="R53" s="99">
        <v>105</v>
      </c>
      <c r="S53" s="74"/>
      <c r="T53" s="74"/>
      <c r="U53" s="74"/>
      <c r="V53" s="74"/>
      <c r="W53" s="74"/>
      <c r="X53" s="79"/>
      <c r="Y53" s="74"/>
      <c r="Z53" s="74"/>
      <c r="AA53" s="74"/>
      <c r="AB53" s="73"/>
      <c r="AD53" s="84" t="s">
        <v>91</v>
      </c>
      <c r="AE53" s="85"/>
      <c r="AF53" s="86">
        <f>AF51-AF52</f>
        <v>1.7</v>
      </c>
    </row>
    <row r="54" spans="16:32">
      <c r="R54" s="100">
        <f>SUM(R38:R53)</f>
        <v>16178</v>
      </c>
      <c r="S54" s="35"/>
      <c r="Z54" s="97">
        <f>SUM(Z38:Z53)</f>
        <v>1245</v>
      </c>
      <c r="AD54" s="82" t="s">
        <v>92</v>
      </c>
      <c r="AE54" s="81"/>
      <c r="AF54" s="56">
        <f>AF51</f>
        <v>1.7</v>
      </c>
    </row>
    <row r="55" spans="16:32">
      <c r="AD55" s="82" t="s">
        <v>93</v>
      </c>
      <c r="AE55" s="81"/>
      <c r="AF55" s="88">
        <f>AF54/AF53</f>
        <v>1</v>
      </c>
    </row>
    <row r="56" spans="16:32">
      <c r="AD56" s="82" t="s">
        <v>94</v>
      </c>
      <c r="AE56" s="81"/>
      <c r="AF56" s="56">
        <v>0</v>
      </c>
    </row>
    <row r="57" spans="16:32">
      <c r="AD57" s="82" t="s">
        <v>95</v>
      </c>
      <c r="AE57" s="81"/>
      <c r="AF57" s="56">
        <v>100</v>
      </c>
    </row>
    <row r="58" spans="16:32">
      <c r="AD58" s="84" t="s">
        <v>96</v>
      </c>
      <c r="AE58" s="85" t="s">
        <v>97</v>
      </c>
      <c r="AF58" s="86">
        <v>0</v>
      </c>
    </row>
    <row r="59" spans="16:32">
      <c r="AD59" s="84" t="s">
        <v>98</v>
      </c>
      <c r="AE59" s="85" t="s">
        <v>99</v>
      </c>
      <c r="AF59" s="86">
        <v>10</v>
      </c>
    </row>
    <row r="60" spans="16:32">
      <c r="AD60" s="84" t="s">
        <v>100</v>
      </c>
      <c r="AE60" s="85" t="s">
        <v>99</v>
      </c>
      <c r="AF60" s="89">
        <v>0.66</v>
      </c>
    </row>
    <row r="61" spans="16:32">
      <c r="AD61" s="84" t="s">
        <v>101</v>
      </c>
      <c r="AE61" s="85" t="s">
        <v>102</v>
      </c>
      <c r="AF61" s="86">
        <f>AF54</f>
        <v>1.7</v>
      </c>
    </row>
    <row r="62" spans="16:32">
      <c r="AD62" s="84" t="s">
        <v>103</v>
      </c>
      <c r="AE62" s="85" t="s">
        <v>102</v>
      </c>
      <c r="AF62" s="86">
        <f>AF61</f>
        <v>1.7</v>
      </c>
    </row>
    <row r="63" spans="16:32">
      <c r="AD63" s="84" t="s">
        <v>104</v>
      </c>
      <c r="AE63" s="85" t="s">
        <v>99</v>
      </c>
      <c r="AF63" s="86">
        <v>30</v>
      </c>
    </row>
    <row r="64" spans="16:32">
      <c r="AD64" s="82" t="s">
        <v>105</v>
      </c>
      <c r="AE64" s="80" t="s">
        <v>106</v>
      </c>
      <c r="AF64" s="56">
        <v>70</v>
      </c>
    </row>
    <row r="65" spans="30:32">
      <c r="AD65" s="82" t="s">
        <v>107</v>
      </c>
      <c r="AE65" s="80" t="s">
        <v>106</v>
      </c>
      <c r="AF65" s="56">
        <v>97.44</v>
      </c>
    </row>
    <row r="66" spans="30:32">
      <c r="AD66" s="82" t="s">
        <v>108</v>
      </c>
      <c r="AE66" s="81"/>
      <c r="AF66" s="56">
        <v>10.02</v>
      </c>
    </row>
    <row r="67" spans="30:32">
      <c r="AD67" s="82" t="s">
        <v>109</v>
      </c>
      <c r="AE67" s="81"/>
      <c r="AF67" s="56">
        <v>8.6999999999999993</v>
      </c>
    </row>
    <row r="68" spans="30:32">
      <c r="AD68" s="82" t="s">
        <v>110</v>
      </c>
      <c r="AE68" s="81"/>
      <c r="AF68" s="56">
        <v>17</v>
      </c>
    </row>
    <row r="69" spans="30:32">
      <c r="AD69" s="82" t="s">
        <v>111</v>
      </c>
      <c r="AE69" s="81"/>
      <c r="AF69" s="56">
        <v>20.8</v>
      </c>
    </row>
    <row r="70" spans="30:32">
      <c r="AD70" s="82" t="s">
        <v>112</v>
      </c>
      <c r="AE70" s="81"/>
      <c r="AF70" s="56">
        <v>1095</v>
      </c>
    </row>
    <row r="71" spans="30:32">
      <c r="AD71" s="82" t="s">
        <v>113</v>
      </c>
      <c r="AE71" s="81"/>
      <c r="AF71" s="56">
        <v>300</v>
      </c>
    </row>
    <row r="72" spans="30:32">
      <c r="AD72" s="82" t="s">
        <v>114</v>
      </c>
      <c r="AE72" s="81"/>
      <c r="AF72" s="56">
        <v>1396</v>
      </c>
    </row>
    <row r="73" spans="30:32">
      <c r="AD73" s="82" t="s">
        <v>115</v>
      </c>
      <c r="AE73" s="81"/>
      <c r="AF73" s="90">
        <f>AF68/AF50</f>
        <v>1E-3</v>
      </c>
    </row>
    <row r="75" spans="30:32">
      <c r="AD75" t="s">
        <v>116</v>
      </c>
      <c r="AE75" t="s">
        <v>117</v>
      </c>
      <c r="AF75">
        <v>10.905225209704096</v>
      </c>
    </row>
    <row r="76" spans="30:32">
      <c r="AD76" t="s">
        <v>118</v>
      </c>
      <c r="AE76" t="s">
        <v>119</v>
      </c>
      <c r="AF76" s="83">
        <f>AF75/AF73</f>
        <v>10905.225209704095</v>
      </c>
    </row>
    <row r="111" spans="1:1">
      <c r="A111" s="107" t="s">
        <v>148</v>
      </c>
    </row>
    <row r="114" spans="19:21" ht="15.75" thickBot="1"/>
    <row r="115" spans="19:21" ht="45.75" customHeight="1" thickBot="1">
      <c r="S115" s="101"/>
      <c r="T115" s="143" t="s">
        <v>149</v>
      </c>
      <c r="U115" s="144"/>
    </row>
    <row r="116" spans="19:21" ht="15.75" thickBot="1">
      <c r="S116" s="102" t="s">
        <v>150</v>
      </c>
      <c r="T116" s="103">
        <v>9322</v>
      </c>
    </row>
    <row r="117" spans="19:21" ht="15.75" thickBot="1">
      <c r="S117" s="102" t="s">
        <v>151</v>
      </c>
      <c r="T117" s="103">
        <v>70</v>
      </c>
    </row>
    <row r="118" spans="19:21" ht="15.75" thickBot="1">
      <c r="S118" s="102" t="s">
        <v>152</v>
      </c>
      <c r="T118" s="103">
        <v>5323</v>
      </c>
    </row>
    <row r="119" spans="19:21" ht="15.75" thickBot="1">
      <c r="S119" s="102" t="s">
        <v>153</v>
      </c>
      <c r="T119" s="103">
        <v>494</v>
      </c>
    </row>
    <row r="120" spans="19:21" ht="15.75" thickBot="1">
      <c r="S120" s="102" t="s">
        <v>154</v>
      </c>
      <c r="T120" s="103">
        <v>101</v>
      </c>
    </row>
    <row r="121" spans="19:21">
      <c r="S121" s="139" t="s">
        <v>155</v>
      </c>
      <c r="T121" s="104">
        <v>763</v>
      </c>
    </row>
    <row r="122" spans="19:21" ht="45.75" thickBot="1">
      <c r="S122" s="140"/>
      <c r="T122" s="103" t="s">
        <v>156</v>
      </c>
    </row>
    <row r="123" spans="19:21">
      <c r="S123" s="139" t="s">
        <v>157</v>
      </c>
      <c r="T123" s="141">
        <v>105</v>
      </c>
    </row>
    <row r="124" spans="19:21" ht="15.75" thickBot="1">
      <c r="S124" s="140"/>
      <c r="T124" s="142"/>
    </row>
    <row r="125" spans="19:21" ht="15.75" thickBot="1">
      <c r="S125" s="105" t="s">
        <v>158</v>
      </c>
      <c r="T125" s="106">
        <v>16178</v>
      </c>
    </row>
  </sheetData>
  <mergeCells count="4">
    <mergeCell ref="S121:S122"/>
    <mergeCell ref="S123:S124"/>
    <mergeCell ref="T123:T124"/>
    <mergeCell ref="T115:U115"/>
  </mergeCells>
  <phoneticPr fontId="23" type="noConversion"/>
  <hyperlinks>
    <hyperlink ref="L32" r:id="rId1" xr:uid="{2E0F7046-74C2-4EAC-B03A-6C3E383E5EFB}"/>
    <hyperlink ref="AD37" r:id="rId2" xr:uid="{F315A0A3-E242-4ED9-A780-FD8CE1E907BB}"/>
  </hyperlinks>
  <pageMargins left="0.7" right="0.7" top="0.75" bottom="0.75" header="0.3" footer="0.3"/>
  <pageSetup paperSize="9"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18"/>
  <sheetViews>
    <sheetView topLeftCell="A10" workbookViewId="0">
      <selection activeCell="C19" sqref="C19"/>
    </sheetView>
  </sheetViews>
  <sheetFormatPr defaultRowHeight="15"/>
  <cols>
    <col min="1" max="1" width="9.140625" style="53" customWidth="1"/>
    <col min="2" max="2" width="55.7109375" style="54" customWidth="1"/>
    <col min="3" max="3" width="55.7109375" customWidth="1"/>
  </cols>
  <sheetData>
    <row r="2" spans="1:3">
      <c r="A2" s="55" t="s">
        <v>159</v>
      </c>
    </row>
    <row r="3" spans="1:3" s="33" customFormat="1">
      <c r="A3" s="55"/>
      <c r="B3" s="66" t="s">
        <v>160</v>
      </c>
      <c r="C3" s="33" t="s">
        <v>161</v>
      </c>
    </row>
    <row r="4" spans="1:3">
      <c r="A4" s="56">
        <v>1</v>
      </c>
      <c r="B4" s="54" t="s">
        <v>162</v>
      </c>
      <c r="C4" s="54" t="s">
        <v>162</v>
      </c>
    </row>
    <row r="5" spans="1:3" ht="45">
      <c r="A5" s="56">
        <v>2</v>
      </c>
      <c r="B5" s="54" t="s">
        <v>163</v>
      </c>
      <c r="C5" s="54" t="s">
        <v>163</v>
      </c>
    </row>
    <row r="6" spans="1:3" ht="30">
      <c r="A6" s="56">
        <v>3</v>
      </c>
      <c r="B6" s="54" t="s">
        <v>164</v>
      </c>
      <c r="C6" t="s">
        <v>165</v>
      </c>
    </row>
    <row r="7" spans="1:3" ht="60">
      <c r="A7" s="56">
        <v>4</v>
      </c>
      <c r="B7" s="54" t="s">
        <v>165</v>
      </c>
      <c r="C7" s="54" t="s">
        <v>166</v>
      </c>
    </row>
    <row r="8" spans="1:3" ht="105">
      <c r="A8" s="56">
        <v>5</v>
      </c>
      <c r="B8" s="54" t="s">
        <v>167</v>
      </c>
      <c r="C8" s="54" t="s">
        <v>168</v>
      </c>
    </row>
    <row r="9" spans="1:3" ht="105">
      <c r="A9" s="56">
        <v>6</v>
      </c>
      <c r="B9" s="54" t="s">
        <v>169</v>
      </c>
      <c r="C9" s="54" t="s">
        <v>167</v>
      </c>
    </row>
    <row r="10" spans="1:3">
      <c r="A10" s="56">
        <v>7</v>
      </c>
      <c r="B10" s="54" t="s">
        <v>165</v>
      </c>
      <c r="C10" s="54" t="s">
        <v>165</v>
      </c>
    </row>
    <row r="11" spans="1:3">
      <c r="A11" s="56">
        <v>8</v>
      </c>
      <c r="B11" s="54" t="s">
        <v>165</v>
      </c>
      <c r="C11" s="54" t="s">
        <v>165</v>
      </c>
    </row>
    <row r="12" spans="1:3" ht="45">
      <c r="A12" s="56">
        <v>9</v>
      </c>
      <c r="B12" s="54" t="s">
        <v>170</v>
      </c>
      <c r="C12" s="54" t="s">
        <v>170</v>
      </c>
    </row>
    <row r="13" spans="1:3">
      <c r="A13" s="56">
        <v>10</v>
      </c>
      <c r="B13" s="54" t="s">
        <v>165</v>
      </c>
      <c r="C13" s="54" t="s">
        <v>165</v>
      </c>
    </row>
    <row r="14" spans="1:3" ht="30">
      <c r="A14" s="56">
        <v>11</v>
      </c>
      <c r="B14" s="54" t="s">
        <v>165</v>
      </c>
      <c r="C14" s="54" t="s">
        <v>171</v>
      </c>
    </row>
    <row r="15" spans="1:3" ht="30">
      <c r="A15" s="56">
        <v>12</v>
      </c>
      <c r="B15" s="54" t="s">
        <v>172</v>
      </c>
      <c r="C15" s="54" t="s">
        <v>172</v>
      </c>
    </row>
    <row r="16" spans="1:3" ht="45">
      <c r="A16" s="56">
        <v>13</v>
      </c>
      <c r="B16" s="54" t="s">
        <v>165</v>
      </c>
      <c r="C16" s="54" t="s">
        <v>173</v>
      </c>
    </row>
    <row r="17" spans="1:3" ht="45">
      <c r="A17" s="56">
        <v>14</v>
      </c>
      <c r="B17" s="54" t="s">
        <v>165</v>
      </c>
      <c r="C17" s="54" t="s">
        <v>174</v>
      </c>
    </row>
    <row r="18" spans="1:3" ht="60">
      <c r="A18" s="56">
        <v>15</v>
      </c>
      <c r="B18" s="54" t="s">
        <v>165</v>
      </c>
      <c r="C18" s="54" t="s">
        <v>175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AReceivedDate xmlns="eebef177-55b5-4448-a5fb-28ea454417ee">2023-12-20T00:00:00+00:00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epr-xp3638lj</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United Utilities Water Ltd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2023-12-20T00:00:00+00:00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EPR/XP3638LJ/</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FacilityAddressPostcode>
    <TaxCatchAll xmlns="662745e8-e224-48e8-a2e3-254862b8c2f5">
      <Value>12</Value>
      <Value>181</Value>
      <Value>10</Value>
      <Value>9</Value>
      <Value>38</Value>
      <Value>154</Value>
    </TaxCatchAll>
    <ExternalAuthor xmlns="eebef177-55b5-4448-a5fb-28ea454417ee">Helen Singer</ExternalAuthor>
    <SiteName xmlns="eebef177-55b5-4448-a5fb-28ea454417ee">Blackburn C H P</SiteName>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lcf76f155ced4ddcb4097134ff3c332f xmlns="f2b7f3ca-46f3-45f8-8338-025c3a7cf089">
      <Terms xmlns="http://schemas.microsoft.com/office/infopath/2007/PartnerControls"/>
    </lcf76f155ced4ddcb4097134ff3c332f>
    <ga477587807b4e8dbd9d142e03c014fa xmlns="8595a0ec-c146-4eeb-925a-270f4bc4be63">
      <Terms xmlns="http://schemas.microsoft.com/office/infopath/2007/PartnerControls">
        <TermInfo xmlns="http://schemas.microsoft.com/office/infopath/2007/PartnerControls">
          <TermName xmlns="http://schemas.microsoft.com/office/infopath/2007/PartnerControls">Darwen C071002</TermName>
          <TermId xmlns="http://schemas.microsoft.com/office/infopath/2007/PartnerControls">b10712f6-1e5b-4fbf-b976-d901375db329</TermId>
        </TermInfo>
      </Terms>
    </ga477587807b4e8dbd9d142e03c014fa>
    <FacilityAddress xmlns="eebef177-55b5-4448-a5fb-28ea454417ee">-</FacilityAddres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ermit File" ma:contentTypeID="0x0101000E9AD557692E154F9D2697C8C6432F76006D4D92D51675A442A00CEFF055B17D24" ma:contentTypeVersion="46" ma:contentTypeDescription="Create a new document." ma:contentTypeScope="" ma:versionID="d542380713750cbff61e4330fa7195cd">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f2b7f3ca-46f3-45f8-8338-025c3a7cf089" targetNamespace="http://schemas.microsoft.com/office/2006/metadata/properties" ma:root="true" ma:fieldsID="8a41d1611057cf4c7e4fa4fe287d21bf" ns2:_="" ns3:_="" ns4:_="" ns5:_="" ns6:_="">
    <xsd:import namespace="8595a0ec-c146-4eeb-925a-270f4bc4be63"/>
    <xsd:import namespace="662745e8-e224-48e8-a2e3-254862b8c2f5"/>
    <xsd:import namespace="eebef177-55b5-4448-a5fb-28ea454417ee"/>
    <xsd:import namespace="5ffd8e36-f429-4edc-ab50-c5be84842779"/>
    <xsd:import namespace="f2b7f3ca-46f3-45f8-8338-025c3a7cf089"/>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KeyPoints" minOccurs="0"/>
                <xsd:element ref="ns6:MediaServiceKeyPoints" minOccurs="0"/>
                <xsd:element ref="ns6:MediaServiceAutoTags" minOccurs="0"/>
                <xsd:element ref="ns6:MediaServiceGenerationTime" minOccurs="0"/>
                <xsd:element ref="ns6:MediaServiceEventHashCode" minOccurs="0"/>
                <xsd:element ref="ns6:MediaServiceOCR" minOccurs="0"/>
                <xsd:element ref="ns6:MediaServiceDateTaken" minOccurs="0"/>
                <xsd:element ref="ns6:MediaServiceLocation" minOccurs="0"/>
                <xsd:element ref="ns6:MediaLengthInSeconds" minOccurs="0"/>
                <xsd:element ref="ns6:lcf76f155ced4ddcb4097134ff3c332f" minOccurs="0"/>
                <xsd:element ref="ns2:SharedWithUsers" minOccurs="0"/>
                <xsd:element ref="ns2:SharedWithDetails" minOccurs="0"/>
                <xsd:element ref="ns6: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6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2e41c19-1047-4874-acff-e817b08e966f}"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2e41c19-1047-4874-acff-e817b08e966f}"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2b7f3ca-46f3-45f8-8338-025c3a7cf089"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KeyPoints" ma:index="50" nillable="true" ma:displayName="MediaServiceAutoKeyPoints" ma:hidden="true" ma:internalName="MediaServiceAutoKeyPoints" ma:readOnly="true">
      <xsd:simpleType>
        <xsd:restriction base="dms:Note"/>
      </xsd:simpleType>
    </xsd:element>
    <xsd:element name="MediaServiceKeyPoints" ma:index="51" nillable="true" ma:displayName="KeyPoints" ma:internalName="MediaServiceKeyPoints" ma:readOnly="true">
      <xsd:simpleType>
        <xsd:restriction base="dms:Note">
          <xsd:maxLength value="255"/>
        </xsd:restriction>
      </xsd:simpleType>
    </xsd:element>
    <xsd:element name="MediaServiceAutoTags" ma:index="52" nillable="true" ma:displayName="Tags" ma:internalName="MediaServiceAutoTags" ma:readOnly="true">
      <xsd:simpleType>
        <xsd:restriction base="dms:Text"/>
      </xsd:simpleType>
    </xsd:element>
    <xsd:element name="MediaServiceGenerationTime" ma:index="53" nillable="true" ma:displayName="MediaServiceGenerationTime" ma:hidden="true" ma:internalName="MediaServiceGenerationTime" ma:readOnly="true">
      <xsd:simpleType>
        <xsd:restriction base="dms:Text"/>
      </xsd:simpleType>
    </xsd:element>
    <xsd:element name="MediaServiceEventHashCode" ma:index="54" nillable="true" ma:displayName="MediaServiceEventHashCode" ma:hidden="true" ma:internalName="MediaServiceEventHashCode" ma:readOnly="true">
      <xsd:simpleType>
        <xsd:restriction base="dms:Text"/>
      </xsd:simpleType>
    </xsd:element>
    <xsd:element name="MediaServiceOCR" ma:index="55" nillable="true" ma:displayName="Extracted Text" ma:internalName="MediaServiceOCR" ma:readOnly="true">
      <xsd:simpleType>
        <xsd:restriction base="dms:Note">
          <xsd:maxLength value="255"/>
        </xsd:restriction>
      </xsd:simpleType>
    </xsd:element>
    <xsd:element name="MediaServiceDateTaken" ma:index="56" nillable="true" ma:displayName="MediaServiceDateTaken" ma:hidden="true" ma:internalName="MediaServiceDateTaken" ma:readOnly="true">
      <xsd:simpleType>
        <xsd:restriction base="dms:Text"/>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386ADD-BBA8-4439-89AA-070DD87C03FB}"/>
</file>

<file path=customXml/itemProps2.xml><?xml version="1.0" encoding="utf-8"?>
<ds:datastoreItem xmlns:ds="http://schemas.openxmlformats.org/officeDocument/2006/customXml" ds:itemID="{1E72F028-80F0-4F29-8FAE-A51804AC0707}"/>
</file>

<file path=customXml/itemProps3.xml><?xml version="1.0" encoding="utf-8"?>
<ds:datastoreItem xmlns:ds="http://schemas.openxmlformats.org/officeDocument/2006/customXml" ds:itemID="{79E60BD9-E9D4-46FE-BA7C-84C7B43DF236}"/>
</file>

<file path=docProps/app.xml><?xml version="1.0" encoding="utf-8"?>
<Properties xmlns="http://schemas.openxmlformats.org/officeDocument/2006/extended-properties" xmlns:vt="http://schemas.openxmlformats.org/officeDocument/2006/docPropsVTypes">
  <Application>Microsoft Excel Online</Application>
  <Manager>_ProjectWise Administrator *DO NOT DELETE/MODIFY*</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UU Excel Cover Sheet</dc:title>
  <dc:subject/>
  <dc:creator>Yarnold, Gregg</dc:creator>
  <cp:keywords/>
  <dc:description/>
  <cp:lastModifiedBy/>
  <cp:revision/>
  <dcterms:created xsi:type="dcterms:W3CDTF">2015-11-06T14:26:36Z</dcterms:created>
  <dcterms:modified xsi:type="dcterms:W3CDTF">2024-06-26T17:07:12Z</dcterms:modified>
  <cp:category>A</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_TITLE_LINE_1">
    <vt:lpwstr>---</vt:lpwstr>
  </property>
  <property fmtid="{D5CDD505-2E9C-101B-9397-08002B2CF9AE}" pid="3" name="TB_TITLE_LINE_2">
    <vt:lpwstr>---</vt:lpwstr>
  </property>
  <property fmtid="{D5CDD505-2E9C-101B-9397-08002B2CF9AE}" pid="4" name="TB_TITLE_LINE_3">
    <vt:lpwstr>---</vt:lpwstr>
  </property>
  <property fmtid="{D5CDD505-2E9C-101B-9397-08002B2CF9AE}" pid="5" name="TB_TITLE_LINE_4">
    <vt:lpwstr>---</vt:lpwstr>
  </property>
  <property fmtid="{D5CDD505-2E9C-101B-9397-08002B2CF9AE}" pid="6" name="PW_ASSET_DESC">
    <vt:lpwstr>---</vt:lpwstr>
  </property>
  <property fmtid="{D5CDD505-2E9C-101B-9397-08002B2CF9AE}" pid="7" name="RV_REV_1">
    <vt:lpwstr>---</vt:lpwstr>
  </property>
  <property fmtid="{D5CDD505-2E9C-101B-9397-08002B2CF9AE}" pid="8" name="TB_STATUS">
    <vt:lpwstr>---</vt:lpwstr>
  </property>
  <property fmtid="{D5CDD505-2E9C-101B-9397-08002B2CF9AE}" pid="9" name="TB_SUITABILITY">
    <vt:lpwstr>---</vt:lpwstr>
  </property>
  <property fmtid="{D5CDD505-2E9C-101B-9397-08002B2CF9AE}" pid="10" name="PW_SUITABILITY">
    <vt:lpwstr>---</vt:lpwstr>
  </property>
  <property fmtid="{D5CDD505-2E9C-101B-9397-08002B2CF9AE}" pid="11" name="TB_DRAWN_BY">
    <vt:lpwstr>---</vt:lpwstr>
  </property>
  <property fmtid="{D5CDD505-2E9C-101B-9397-08002B2CF9AE}" pid="12" name="TB_CHECKED_BY">
    <vt:lpwstr>---</vt:lpwstr>
  </property>
  <property fmtid="{D5CDD505-2E9C-101B-9397-08002B2CF9AE}" pid="13" name="TB_APPROVED_BY">
    <vt:lpwstr>---</vt:lpwstr>
  </property>
  <property fmtid="{D5CDD505-2E9C-101B-9397-08002B2CF9AE}" pid="14" name="TB_APPROVED_DATE">
    <vt:lpwstr>---</vt:lpwstr>
  </property>
  <property fmtid="{D5CDD505-2E9C-101B-9397-08002B2CF9AE}" pid="15" name="FI_ASSET_CODE">
    <vt:lpwstr>---</vt:lpwstr>
  </property>
  <property fmtid="{D5CDD505-2E9C-101B-9397-08002B2CF9AE}" pid="16" name="RV_NOTE_1">
    <vt:lpwstr>---</vt:lpwstr>
  </property>
  <property fmtid="{D5CDD505-2E9C-101B-9397-08002B2CF9AE}" pid="17" name="TB_FILE_ID">
    <vt:lpwstr>---</vt:lpwstr>
  </property>
  <property fmtid="{D5CDD505-2E9C-101B-9397-08002B2CF9AE}" pid="18" name="Folder_Number">
    <vt:lpwstr>00098</vt:lpwstr>
  </property>
  <property fmtid="{D5CDD505-2E9C-101B-9397-08002B2CF9AE}" pid="19" name="Folder_Code">
    <vt:lpwstr/>
  </property>
  <property fmtid="{D5CDD505-2E9C-101B-9397-08002B2CF9AE}" pid="20" name="Folder_Name">
    <vt:lpwstr>Office Document Templates</vt:lpwstr>
  </property>
  <property fmtid="{D5CDD505-2E9C-101B-9397-08002B2CF9AE}" pid="21" name="Folder_Description">
    <vt:lpwstr/>
  </property>
  <property fmtid="{D5CDD505-2E9C-101B-9397-08002B2CF9AE}" pid="22" name="/Folder_Name/">
    <vt:lpwstr>Templates/Office Document Templates</vt:lpwstr>
  </property>
  <property fmtid="{D5CDD505-2E9C-101B-9397-08002B2CF9AE}" pid="23" name="/Folder_Description/">
    <vt:lpwstr>Location for all template documents</vt:lpwstr>
  </property>
  <property fmtid="{D5CDD505-2E9C-101B-9397-08002B2CF9AE}" pid="24" name="Folder_Version">
    <vt:lpwstr/>
  </property>
  <property fmtid="{D5CDD505-2E9C-101B-9397-08002B2CF9AE}" pid="25" name="Folder_VersionSeq">
    <vt:lpwstr/>
  </property>
  <property fmtid="{D5CDD505-2E9C-101B-9397-08002B2CF9AE}" pid="26" name="Folder_Manager">
    <vt:lpwstr>_admin_31081</vt:lpwstr>
  </property>
  <property fmtid="{D5CDD505-2E9C-101B-9397-08002B2CF9AE}" pid="27" name="Folder_ManagerDesc">
    <vt:lpwstr>_ProjectWise Administrator *DO NOT DELETE/MODIFY*</vt:lpwstr>
  </property>
  <property fmtid="{D5CDD505-2E9C-101B-9397-08002B2CF9AE}" pid="28" name="Folder_Storage">
    <vt:lpwstr>Storage</vt:lpwstr>
  </property>
  <property fmtid="{D5CDD505-2E9C-101B-9397-08002B2CF9AE}" pid="29" name="Folder_StorageDesc">
    <vt:lpwstr>Storage</vt:lpwstr>
  </property>
  <property fmtid="{D5CDD505-2E9C-101B-9397-08002B2CF9AE}" pid="30" name="Folder_Creator">
    <vt:lpwstr>_admin_31081</vt:lpwstr>
  </property>
  <property fmtid="{D5CDD505-2E9C-101B-9397-08002B2CF9AE}" pid="31" name="Folder_CreatorDesc">
    <vt:lpwstr>_ProjectWise Administrator *DO NOT DELETE/MODIFY*</vt:lpwstr>
  </property>
  <property fmtid="{D5CDD505-2E9C-101B-9397-08002B2CF9AE}" pid="32" name="Folder_CreateDate">
    <vt:lpwstr>10.22.2014 04:02 PM</vt:lpwstr>
  </property>
  <property fmtid="{D5CDD505-2E9C-101B-9397-08002B2CF9AE}" pid="33" name="Folder_Updater">
    <vt:lpwstr>_admin_31081</vt:lpwstr>
  </property>
  <property fmtid="{D5CDD505-2E9C-101B-9397-08002B2CF9AE}" pid="34" name="Folder_UpdaterDesc">
    <vt:lpwstr>_ProjectWise Administrator *DO NOT DELETE/MODIFY*</vt:lpwstr>
  </property>
  <property fmtid="{D5CDD505-2E9C-101B-9397-08002B2CF9AE}" pid="35" name="Folder_UpdateDate">
    <vt:lpwstr>10.22.2014 04:02 PM</vt:lpwstr>
  </property>
  <property fmtid="{D5CDD505-2E9C-101B-9397-08002B2CF9AE}" pid="36" name="Document_Number">
    <vt:lpwstr>12</vt:lpwstr>
  </property>
  <property fmtid="{D5CDD505-2E9C-101B-9397-08002B2CF9AE}" pid="37" name="Document_Name">
    <vt:lpwstr>UU Excel Cover Sheet.xlsx</vt:lpwstr>
  </property>
  <property fmtid="{D5CDD505-2E9C-101B-9397-08002B2CF9AE}" pid="38" name="Document_FileName">
    <vt:lpwstr>UU Excel Cover Sheet.xlsx</vt:lpwstr>
  </property>
  <property fmtid="{D5CDD505-2E9C-101B-9397-08002B2CF9AE}" pid="39" name="Document_Version">
    <vt:lpwstr>A</vt:lpwstr>
  </property>
  <property fmtid="{D5CDD505-2E9C-101B-9397-08002B2CF9AE}" pid="40" name="Document_VersionSeq">
    <vt:lpwstr>0</vt:lpwstr>
  </property>
  <property fmtid="{D5CDD505-2E9C-101B-9397-08002B2CF9AE}" pid="41" name="Document_Creator">
    <vt:lpwstr/>
  </property>
  <property fmtid="{D5CDD505-2E9C-101B-9397-08002B2CF9AE}" pid="42" name="Document_CreatorDesc">
    <vt:lpwstr/>
  </property>
  <property fmtid="{D5CDD505-2E9C-101B-9397-08002B2CF9AE}" pid="43" name="Document_CreateDate">
    <vt:lpwstr/>
  </property>
  <property fmtid="{D5CDD505-2E9C-101B-9397-08002B2CF9AE}" pid="44" name="Document_Updater">
    <vt:lpwstr/>
  </property>
  <property fmtid="{D5CDD505-2E9C-101B-9397-08002B2CF9AE}" pid="45" name="Document_UpdaterDesc">
    <vt:lpwstr/>
  </property>
  <property fmtid="{D5CDD505-2E9C-101B-9397-08002B2CF9AE}" pid="46" name="Document_UpdateDate">
    <vt:lpwstr/>
  </property>
  <property fmtid="{D5CDD505-2E9C-101B-9397-08002B2CF9AE}" pid="47" name="Document_Size">
    <vt:lpwstr/>
  </property>
  <property fmtid="{D5CDD505-2E9C-101B-9397-08002B2CF9AE}" pid="48" name="Document_Storage">
    <vt:lpwstr/>
  </property>
  <property fmtid="{D5CDD505-2E9C-101B-9397-08002B2CF9AE}" pid="49" name="Document_StorageDesc">
    <vt:lpwstr/>
  </property>
  <property fmtid="{D5CDD505-2E9C-101B-9397-08002B2CF9AE}" pid="50" name="Document_Department">
    <vt:lpwstr/>
  </property>
  <property fmtid="{D5CDD505-2E9C-101B-9397-08002B2CF9AE}" pid="51" name="Document_DepartmentDesc">
    <vt:lpwstr/>
  </property>
  <property fmtid="{D5CDD505-2E9C-101B-9397-08002B2CF9AE}" pid="52" name="ContentTypeId">
    <vt:lpwstr>0x0101000E9AD557692E154F9D2697C8C6432F76006D4D92D51675A442A00CEFF055B17D24</vt:lpwstr>
  </property>
  <property fmtid="{D5CDD505-2E9C-101B-9397-08002B2CF9AE}" pid="53" name="PermitDocumentType">
    <vt:lpwstr/>
  </property>
  <property fmtid="{D5CDD505-2E9C-101B-9397-08002B2CF9AE}" pid="54" name="MediaServiceImageTags">
    <vt:lpwstr/>
  </property>
  <property fmtid="{D5CDD505-2E9C-101B-9397-08002B2CF9AE}" pid="55" name="TypeofPermit">
    <vt:lpwstr>9;#N/A - Do not select for New Permits|0430e4c2-ee0a-4b2d-9af6-df735aafbcb2</vt:lpwstr>
  </property>
  <property fmtid="{D5CDD505-2E9C-101B-9397-08002B2CF9AE}" pid="56" name="DisclosureStatus">
    <vt:lpwstr>181;#Public Register|f1fcf6a6-5d97-4f1d-964e-a2f916eb1f18</vt:lpwstr>
  </property>
  <property fmtid="{D5CDD505-2E9C-101B-9397-08002B2CF9AE}" pid="57" name="ActivityGrouping">
    <vt:lpwstr>12;#Application ＆ Associated Docs|5eadfd3c-6deb-44e1-b7e1-16accd427bec</vt:lpwstr>
  </property>
  <property fmtid="{D5CDD505-2E9C-101B-9397-08002B2CF9AE}" pid="58" name="Catchment">
    <vt:lpwstr>154;#Darwen C071002|b10712f6-1e5b-4fbf-b976-d901375db329</vt:lpwstr>
  </property>
  <property fmtid="{D5CDD505-2E9C-101B-9397-08002B2CF9AE}" pid="59" name="MajorProjectID">
    <vt:lpwstr/>
  </property>
  <property fmtid="{D5CDD505-2E9C-101B-9397-08002B2CF9AE}" pid="60" name="StandardRulesID">
    <vt:lpwstr/>
  </property>
  <property fmtid="{D5CDD505-2E9C-101B-9397-08002B2CF9AE}" pid="61" name="CessationStatus">
    <vt:lpwstr/>
  </property>
  <property fmtid="{D5CDD505-2E9C-101B-9397-08002B2CF9AE}" pid="62" name="Regime">
    <vt:lpwstr>10;#EPR|0e5af97d-1a8c-4d8f-a20b-528a11cab1f6</vt:lpwstr>
  </property>
  <property fmtid="{D5CDD505-2E9C-101B-9397-08002B2CF9AE}" pid="63" name="RegulatedActivitySub-Class">
    <vt:lpwstr/>
  </property>
  <property fmtid="{D5CDD505-2E9C-101B-9397-08002B2CF9AE}" pid="64" name="EventType1">
    <vt:lpwstr/>
  </property>
  <property fmtid="{D5CDD505-2E9C-101B-9397-08002B2CF9AE}" pid="65" name="RegulatedActivityClass">
    <vt:lpwstr>38;#Installations|645f1c9c-65df-490a-9ce3-4a2aa7c5ff7f</vt:lpwstr>
  </property>
</Properties>
</file>