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jake_walker_environment-agency_gov_uk/Documents/Desktop/Consultation/"/>
    </mc:Choice>
  </mc:AlternateContent>
  <xr:revisionPtr revIDLastSave="46" documentId="8_{84CA2750-5BFC-4206-B1A4-CCF8812D6B25}" xr6:coauthVersionLast="47" xr6:coauthVersionMax="47" xr10:uidLastSave="{D61F1897-FE53-4FDA-B0EF-CF770DC05B39}"/>
  <bookViews>
    <workbookView xWindow="28680" yWindow="-120" windowWidth="29040" windowHeight="15840" xr2:uid="{00000000-000D-0000-FFFF-FFFF00000000}"/>
  </bookViews>
  <sheets>
    <sheet name="Workings Table 6-1 of the NIA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J7" i="1" s="1"/>
  <c r="K7" i="1" l="1"/>
  <c r="H4" i="1"/>
  <c r="I4" i="1" s="1"/>
  <c r="J4" i="1" s="1"/>
  <c r="H5" i="1"/>
  <c r="I5" i="1" s="1"/>
  <c r="J5" i="1" s="1"/>
  <c r="K5" i="1" s="1"/>
  <c r="H6" i="1"/>
  <c r="I6" i="1" s="1"/>
  <c r="J6" i="1" s="1"/>
  <c r="K6" i="1" s="1"/>
  <c r="H8" i="1"/>
  <c r="I8" i="1" s="1"/>
  <c r="J8" i="1" s="1"/>
  <c r="H9" i="1"/>
  <c r="I9" i="1" s="1"/>
  <c r="J9" i="1" s="1"/>
  <c r="H10" i="1"/>
  <c r="I10" i="1" s="1"/>
  <c r="J10" i="1" s="1"/>
  <c r="K10" i="1" s="1"/>
  <c r="H11" i="1"/>
  <c r="I11" i="1"/>
  <c r="J11" i="1" s="1"/>
  <c r="K11" i="1" s="1"/>
  <c r="H12" i="1"/>
  <c r="I12" i="1" s="1"/>
  <c r="J12" i="1" s="1"/>
  <c r="H13" i="1"/>
  <c r="I13" i="1" s="1"/>
  <c r="J13" i="1" s="1"/>
  <c r="H14" i="1"/>
  <c r="I14" i="1"/>
  <c r="J14" i="1" s="1"/>
  <c r="K14" i="1" s="1"/>
  <c r="H3" i="1"/>
  <c r="I3" i="1" s="1"/>
  <c r="J3" i="1" s="1"/>
  <c r="K3" i="1" s="1"/>
  <c r="G10" i="2"/>
  <c r="D10" i="2" s="1"/>
  <c r="G9" i="2"/>
  <c r="D9" i="2" s="1"/>
  <c r="G8" i="2"/>
  <c r="D8" i="2" s="1"/>
  <c r="G7" i="2"/>
  <c r="D7" i="2" s="1"/>
  <c r="L12" i="1" l="1"/>
  <c r="M12" i="1" s="1"/>
  <c r="K12" i="1"/>
  <c r="L4" i="1"/>
  <c r="M4" i="1" s="1"/>
  <c r="K4" i="1"/>
  <c r="L11" i="1"/>
  <c r="M11" i="1" s="1"/>
  <c r="L10" i="1"/>
  <c r="M10" i="1" s="1"/>
  <c r="K8" i="1"/>
  <c r="L8" i="1"/>
  <c r="M8" i="1" s="1"/>
  <c r="L9" i="1"/>
  <c r="M9" i="1" s="1"/>
  <c r="K9" i="1"/>
  <c r="L13" i="1"/>
  <c r="M13" i="1" s="1"/>
  <c r="K13" i="1"/>
  <c r="L7" i="1"/>
  <c r="M7" i="1" s="1"/>
  <c r="L6" i="1"/>
  <c r="M6" i="1" s="1"/>
  <c r="L14" i="1"/>
  <c r="M14" i="1" s="1"/>
  <c r="L5" i="1"/>
  <c r="M5" i="1" s="1"/>
  <c r="L3" i="1" l="1"/>
  <c r="M3" i="1" s="1"/>
</calcChain>
</file>

<file path=xl/sharedStrings.xml><?xml version="1.0" encoding="utf-8"?>
<sst xmlns="http://schemas.openxmlformats.org/spreadsheetml/2006/main" count="35" uniqueCount="35">
  <si>
    <t>Easting</t>
  </si>
  <si>
    <t>Northing</t>
  </si>
  <si>
    <t>Screen rpm</t>
  </si>
  <si>
    <t>Stroke normal to deck(mm)</t>
  </si>
  <si>
    <t>Vibrating Area (A) (m^2)</t>
  </si>
  <si>
    <t>rms disp (m)</t>
  </si>
  <si>
    <t>rms Velocity (v) (m/s)</t>
  </si>
  <si>
    <t>Characteristic pressure (Pa amplitude)</t>
  </si>
  <si>
    <t>Characteristic pressure inside enclosure (Pa amplitude)</t>
  </si>
  <si>
    <t>140-SN-01  DMS Feed Preparation Screen</t>
  </si>
  <si>
    <t>140-SN-06  Secondary DMS Screen</t>
  </si>
  <si>
    <t>140-SN-07  Scavenger DMS Screen</t>
  </si>
  <si>
    <t>150-SN-01  Primary Mill Sizing Screen</t>
  </si>
  <si>
    <t>125-SN-01  Pebble Ore Sorter 1 Dewatering Screen</t>
  </si>
  <si>
    <t>125-SN-02  Pebble Ore Sorter 2 Dewatering Screen</t>
  </si>
  <si>
    <t>130-SN-12 Tertiary Crusher Sizing Screen</t>
  </si>
  <si>
    <t>130-SN-13 Tertiary Crusher Deatering Screen</t>
  </si>
  <si>
    <t>Note: z = 415 Rayls for air</t>
  </si>
  <si>
    <t>AE</t>
  </si>
  <si>
    <t>rms vel</t>
  </si>
  <si>
    <t>Pa rms</t>
  </si>
  <si>
    <t>140-SN-01</t>
  </si>
  <si>
    <t>140-SN-06</t>
  </si>
  <si>
    <t>140-SN-07</t>
  </si>
  <si>
    <t>150-SN-01</t>
  </si>
  <si>
    <t>This table replaces the following from the Schedule 5 response, dated October 2023: 
Appendix G
Table Error! No text of specified style in document.-1 (Revised) – LFN Sources Included in the Noise Model (Excluding Inherent Mitigation)</t>
  </si>
  <si>
    <t>115-SN-02 Secondary Crusher Scalping Screen</t>
  </si>
  <si>
    <t>125-SN-11 Ore Sorter Sizing Screen</t>
  </si>
  <si>
    <t>125-SN-03  Cobble Ore Sorter 1 Dewatering Screen</t>
  </si>
  <si>
    <t>125-SN-04  Cobble Ore Sorter 2 Dewatering Screen</t>
  </si>
  <si>
    <t>Red text shows updated text (compared to original Appendix G)</t>
  </si>
  <si>
    <t>Green shaded text shows SPLs which were incorrect in revised Table 6-1 (but correct here). Mistake was due to stroke values changing the SPL. Noise levels used in the model were correct.</t>
  </si>
  <si>
    <r>
      <t>Acoustic Efficiency (</t>
    </r>
    <r>
      <rPr>
        <i/>
        <sz val="8"/>
        <color theme="1"/>
        <rFont val="Symbol"/>
        <family val="1"/>
        <charset val="2"/>
      </rPr>
      <t>r</t>
    </r>
    <r>
      <rPr>
        <sz val="8"/>
        <color theme="1"/>
        <rFont val="Calibri"/>
        <family val="2"/>
        <scheme val="minor"/>
      </rPr>
      <t>)</t>
    </r>
  </si>
  <si>
    <r>
      <t>Characteristic pressure (p</t>
    </r>
    <r>
      <rPr>
        <vertAlign val="subscript"/>
        <sz val="8"/>
        <color theme="1"/>
        <rFont val="Calibri"/>
        <family val="2"/>
        <scheme val="minor"/>
      </rPr>
      <t>sc</t>
    </r>
    <r>
      <rPr>
        <sz val="8"/>
        <color theme="1"/>
        <rFont val="Calibri"/>
        <family val="2"/>
        <scheme val="minor"/>
      </rPr>
      <t>) (Pa rms)</t>
    </r>
  </si>
  <si>
    <r>
      <t>Characteristic pressure (p</t>
    </r>
    <r>
      <rPr>
        <vertAlign val="subscript"/>
        <sz val="8"/>
        <color theme="1"/>
        <rFont val="Calibri"/>
        <family val="2"/>
        <scheme val="minor"/>
      </rPr>
      <t>sc</t>
    </r>
    <r>
      <rPr>
        <sz val="8"/>
        <color theme="1"/>
        <rFont val="Calibri"/>
        <family val="2"/>
        <scheme val="minor"/>
      </rPr>
      <t>) (dBZ)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</si>
</sst>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Symbol"/>
      <family val="1"/>
      <charset val="2"/>
    </font>
    <font>
      <vertAlign val="subscript"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5" applyNumberFormat="0" applyAlignment="0" applyProtection="0"/>
    <xf numFmtId="0" fontId="8" fillId="6" borderId="6" applyNumberFormat="0" applyAlignment="0" applyProtection="0"/>
    <xf numFmtId="0" fontId="9" fillId="6" borderId="5" applyNumberFormat="0" applyAlignment="0" applyProtection="0"/>
    <xf numFmtId="0" fontId="10" fillId="0" borderId="7" applyNumberFormat="0" applyFill="0" applyAlignment="0" applyProtection="0"/>
    <xf numFmtId="0" fontId="11" fillId="7" borderId="8" applyNumberFormat="0" applyAlignment="0" applyProtection="0"/>
    <xf numFmtId="0" fontId="1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2" fontId="0" fillId="0" borderId="0" xfId="0" applyNumberFormat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33" borderId="1" xfId="0" applyFont="1" applyFill="1" applyBorder="1" applyAlignment="1">
      <alignment vertical="center"/>
    </xf>
    <xf numFmtId="0" fontId="23" fillId="33" borderId="1" xfId="0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0" xfId="0" applyFont="1"/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164" fontId="24" fillId="35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34" borderId="1" xfId="0" applyFont="1" applyFill="1" applyBorder="1" applyAlignment="1">
      <alignment vertical="center"/>
    </xf>
    <xf numFmtId="0" fontId="26" fillId="0" borderId="1" xfId="0" applyFont="1" applyBorder="1"/>
    <xf numFmtId="0" fontId="20" fillId="35" borderId="1" xfId="0" applyFont="1" applyFill="1" applyBorder="1" applyAlignment="1">
      <alignment wrapText="1"/>
    </xf>
  </cellXfs>
  <cellStyles count="43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7" builtinId="20" customBuiltin="1"/>
    <cellStyle name="Linked Cell" xfId="10" builtinId="24" customBuiltin="1"/>
    <cellStyle name="Neutral 2" xfId="35" xr:uid="{00000000-0005-0000-0000-000023000000}"/>
    <cellStyle name="Normal" xfId="0" builtinId="0"/>
    <cellStyle name="Normal 2" xfId="42" xr:uid="{00000000-0005-0000-0000-000025000000}"/>
    <cellStyle name="Note" xfId="13" builtinId="10" customBuiltin="1"/>
    <cellStyle name="Output" xfId="8" builtinId="21" customBuiltin="1"/>
    <cellStyle name="Title 2" xfId="34" xr:uid="{00000000-0005-0000-0000-000028000000}"/>
    <cellStyle name="Total" xfId="15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38100</xdr:rowOff>
    </xdr:from>
    <xdr:to>
      <xdr:col>0</xdr:col>
      <xdr:colOff>1333500</xdr:colOff>
      <xdr:row>1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AD969B-489E-38C6-65E6-E4741436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2668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="130" zoomScaleNormal="130" workbookViewId="0">
      <selection activeCell="K6" sqref="K6"/>
    </sheetView>
  </sheetViews>
  <sheetFormatPr defaultRowHeight="11.25" x14ac:dyDescent="0.2"/>
  <cols>
    <col min="1" max="1" width="37.28515625" style="4" customWidth="1"/>
    <col min="2" max="13" width="7.42578125" style="4" customWidth="1"/>
    <col min="14" max="16384" width="9.140625" style="4"/>
  </cols>
  <sheetData>
    <row r="1" spans="1:13" ht="78" customHeight="1" x14ac:dyDescent="0.2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3" s="7" customFormat="1" ht="65.45" customHeight="1" x14ac:dyDescent="0.2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32</v>
      </c>
      <c r="H2" s="6" t="s">
        <v>5</v>
      </c>
      <c r="I2" s="5" t="s">
        <v>6</v>
      </c>
      <c r="J2" s="5" t="s">
        <v>33</v>
      </c>
      <c r="K2" s="5" t="s">
        <v>34</v>
      </c>
      <c r="L2" s="6" t="s">
        <v>7</v>
      </c>
      <c r="M2" s="6" t="s">
        <v>8</v>
      </c>
    </row>
    <row r="3" spans="1:13" ht="15" customHeight="1" x14ac:dyDescent="0.2">
      <c r="A3" s="8" t="s">
        <v>9</v>
      </c>
      <c r="B3" s="9">
        <v>56899.869999999995</v>
      </c>
      <c r="C3" s="9">
        <v>58963.89</v>
      </c>
      <c r="D3" s="9">
        <v>936.12</v>
      </c>
      <c r="E3" s="9">
        <v>6.98</v>
      </c>
      <c r="F3" s="9">
        <v>11.52</v>
      </c>
      <c r="G3" s="10">
        <v>0.3</v>
      </c>
      <c r="H3" s="11">
        <f t="shared" ref="H3:H14" si="0">E3/(2000*SQRT(2))</f>
        <v>2.4678026663410508E-3</v>
      </c>
      <c r="I3" s="12">
        <f>H3*D3*2*PI()/60</f>
        <v>0.24191933000800245</v>
      </c>
      <c r="J3" s="13">
        <f>G3*F3*415*I3/(4*PI())</f>
        <v>27.611025531445488</v>
      </c>
      <c r="K3" s="14">
        <f>20*LOG10(J3/0.00002)</f>
        <v>122.8010508376704</v>
      </c>
      <c r="L3" s="15">
        <f>J3*SQRT(2)</f>
        <v>39.047886777600006</v>
      </c>
      <c r="M3" s="15">
        <f>L3*2</f>
        <v>78.095773555200012</v>
      </c>
    </row>
    <row r="4" spans="1:13" ht="15" customHeight="1" x14ac:dyDescent="0.2">
      <c r="A4" s="8" t="s">
        <v>10</v>
      </c>
      <c r="B4" s="9">
        <v>56912.200000000012</v>
      </c>
      <c r="C4" s="9">
        <v>58956.66</v>
      </c>
      <c r="D4" s="9">
        <v>1000.8</v>
      </c>
      <c r="E4" s="9">
        <v>3.96</v>
      </c>
      <c r="F4" s="9">
        <v>8.64</v>
      </c>
      <c r="G4" s="10">
        <v>0.3</v>
      </c>
      <c r="H4" s="11">
        <f t="shared" si="0"/>
        <v>1.4000714267493641E-3</v>
      </c>
      <c r="I4" s="12">
        <f t="shared" ref="I4:I14" si="1">H4*D4*2*PI()/60</f>
        <v>0.14673242906879347</v>
      </c>
      <c r="J4" s="13">
        <f t="shared" ref="J4:J14" si="2">G4*F4*415*I4/(4*PI())</f>
        <v>12.560280461596806</v>
      </c>
      <c r="K4" s="14">
        <f t="shared" ref="K4:K14" si="3">20*LOG10(J4/0.00002)</f>
        <v>115.95938682627892</v>
      </c>
      <c r="L4" s="15">
        <f t="shared" ref="L4:L14" si="4">J4*SQRT(2)</f>
        <v>17.762918976000002</v>
      </c>
      <c r="M4" s="15">
        <f t="shared" ref="M4:M14" si="5">L4*2</f>
        <v>35.525837952000003</v>
      </c>
    </row>
    <row r="5" spans="1:13" ht="15" customHeight="1" x14ac:dyDescent="0.2">
      <c r="A5" s="8" t="s">
        <v>11</v>
      </c>
      <c r="B5" s="9">
        <v>56914.899999999994</v>
      </c>
      <c r="C5" s="9">
        <v>58958.64</v>
      </c>
      <c r="D5" s="9">
        <v>990.96</v>
      </c>
      <c r="E5" s="9">
        <v>3.76</v>
      </c>
      <c r="F5" s="9">
        <v>8.64</v>
      </c>
      <c r="G5" s="10">
        <v>0.3</v>
      </c>
      <c r="H5" s="11">
        <f t="shared" si="0"/>
        <v>1.3293607486307092E-3</v>
      </c>
      <c r="I5" s="12">
        <f t="shared" si="1"/>
        <v>0.13795187066045231</v>
      </c>
      <c r="J5" s="13">
        <f t="shared" si="2"/>
        <v>11.808665587379117</v>
      </c>
      <c r="K5" s="14">
        <f t="shared" si="3"/>
        <v>115.42341656434078</v>
      </c>
      <c r="L5" s="15">
        <f t="shared" si="4"/>
        <v>16.699975027200001</v>
      </c>
      <c r="M5" s="15">
        <f t="shared" si="5"/>
        <v>33.399950054400001</v>
      </c>
    </row>
    <row r="6" spans="1:13" ht="15" customHeight="1" x14ac:dyDescent="0.2">
      <c r="A6" s="8" t="s">
        <v>12</v>
      </c>
      <c r="B6" s="9">
        <v>56920.260000000009</v>
      </c>
      <c r="C6" s="9">
        <v>58955.83</v>
      </c>
      <c r="D6" s="9">
        <v>948.54</v>
      </c>
      <c r="E6" s="9">
        <v>6.57</v>
      </c>
      <c r="F6" s="9">
        <v>9</v>
      </c>
      <c r="G6" s="10">
        <v>0.3</v>
      </c>
      <c r="H6" s="11">
        <f t="shared" si="0"/>
        <v>2.3228457761978087E-3</v>
      </c>
      <c r="I6" s="12">
        <f t="shared" si="1"/>
        <v>0.23073030697330033</v>
      </c>
      <c r="J6" s="13">
        <f t="shared" si="2"/>
        <v>20.573427037729225</v>
      </c>
      <c r="K6" s="14">
        <f t="shared" si="3"/>
        <v>120.24553290127318</v>
      </c>
      <c r="L6" s="15">
        <f t="shared" si="4"/>
        <v>29.09521954125</v>
      </c>
      <c r="M6" s="15">
        <f t="shared" si="5"/>
        <v>58.190439082499999</v>
      </c>
    </row>
    <row r="7" spans="1:13" ht="15" customHeight="1" x14ac:dyDescent="0.2">
      <c r="A7" s="16" t="s">
        <v>26</v>
      </c>
      <c r="B7" s="17">
        <v>57124.2</v>
      </c>
      <c r="C7" s="17">
        <v>59103.8</v>
      </c>
      <c r="D7" s="18">
        <v>738</v>
      </c>
      <c r="E7" s="18">
        <v>8.5</v>
      </c>
      <c r="F7" s="17">
        <v>18</v>
      </c>
      <c r="G7" s="13">
        <v>0.3</v>
      </c>
      <c r="H7" s="11">
        <f>E7/(2000*SQRT(2))</f>
        <v>3.0052038200428267E-3</v>
      </c>
      <c r="I7" s="12">
        <f>H7*D7*2*PI()/60</f>
        <v>0.23225170559222855</v>
      </c>
      <c r="J7" s="13">
        <f>G7*F7*415*I7/(4*PI())</f>
        <v>41.418169828403236</v>
      </c>
      <c r="K7" s="19">
        <f>20*LOG10(J7/0.00002)</f>
        <v>126.32321817729634</v>
      </c>
      <c r="L7" s="15">
        <f t="shared" si="4"/>
        <v>58.574137499999985</v>
      </c>
      <c r="M7" s="15">
        <f t="shared" si="5"/>
        <v>117.14827499999997</v>
      </c>
    </row>
    <row r="8" spans="1:13" ht="15" customHeight="1" x14ac:dyDescent="0.2">
      <c r="A8" s="16" t="s">
        <v>27</v>
      </c>
      <c r="B8" s="20">
        <v>57058.3</v>
      </c>
      <c r="C8" s="20">
        <v>58979.4</v>
      </c>
      <c r="D8" s="20">
        <v>738</v>
      </c>
      <c r="E8" s="20">
        <v>8.5</v>
      </c>
      <c r="F8" s="20">
        <v>14</v>
      </c>
      <c r="G8" s="10">
        <v>0.3</v>
      </c>
      <c r="H8" s="11">
        <f t="shared" si="0"/>
        <v>3.0052038200428267E-3</v>
      </c>
      <c r="I8" s="12">
        <f t="shared" si="1"/>
        <v>0.23225170559222855</v>
      </c>
      <c r="J8" s="13">
        <f t="shared" si="2"/>
        <v>32.214132088758078</v>
      </c>
      <c r="K8" s="19">
        <f t="shared" si="3"/>
        <v>124.14032878879499</v>
      </c>
      <c r="L8" s="15">
        <f t="shared" si="4"/>
        <v>45.557662499999999</v>
      </c>
      <c r="M8" s="15">
        <f t="shared" si="5"/>
        <v>91.115324999999999</v>
      </c>
    </row>
    <row r="9" spans="1:13" ht="15" customHeight="1" x14ac:dyDescent="0.2">
      <c r="A9" s="21" t="s">
        <v>13</v>
      </c>
      <c r="B9" s="20">
        <v>57040.6</v>
      </c>
      <c r="C9" s="20">
        <v>59019.9</v>
      </c>
      <c r="D9" s="20">
        <v>960</v>
      </c>
      <c r="E9" s="20">
        <v>5.7</v>
      </c>
      <c r="F9" s="20">
        <v>3.6</v>
      </c>
      <c r="G9" s="10">
        <v>0.3</v>
      </c>
      <c r="H9" s="11">
        <f t="shared" si="0"/>
        <v>2.0152543263816606E-3</v>
      </c>
      <c r="I9" s="12">
        <f t="shared" si="1"/>
        <v>0.20259546198002151</v>
      </c>
      <c r="J9" s="13">
        <f t="shared" si="2"/>
        <v>7.2258959126740834</v>
      </c>
      <c r="K9" s="19">
        <f t="shared" si="3"/>
        <v>111.15723411407048</v>
      </c>
      <c r="L9" s="15">
        <f t="shared" si="4"/>
        <v>10.218960000000003</v>
      </c>
      <c r="M9" s="15">
        <f t="shared" si="5"/>
        <v>20.437920000000005</v>
      </c>
    </row>
    <row r="10" spans="1:13" ht="15" customHeight="1" x14ac:dyDescent="0.2">
      <c r="A10" s="21" t="s">
        <v>14</v>
      </c>
      <c r="B10" s="20">
        <v>57036.6</v>
      </c>
      <c r="C10" s="20">
        <v>59017.9</v>
      </c>
      <c r="D10" s="20">
        <v>960</v>
      </c>
      <c r="E10" s="20">
        <v>5.7</v>
      </c>
      <c r="F10" s="20">
        <v>3.6</v>
      </c>
      <c r="G10" s="10">
        <v>0.3</v>
      </c>
      <c r="H10" s="11">
        <f t="shared" si="0"/>
        <v>2.0152543263816606E-3</v>
      </c>
      <c r="I10" s="12">
        <f t="shared" si="1"/>
        <v>0.20259546198002151</v>
      </c>
      <c r="J10" s="13">
        <f t="shared" si="2"/>
        <v>7.2258959126740834</v>
      </c>
      <c r="K10" s="19">
        <f t="shared" si="3"/>
        <v>111.15723411407048</v>
      </c>
      <c r="L10" s="15">
        <f t="shared" si="4"/>
        <v>10.218960000000003</v>
      </c>
      <c r="M10" s="15">
        <f t="shared" si="5"/>
        <v>20.437920000000005</v>
      </c>
    </row>
    <row r="11" spans="1:13" ht="15" customHeight="1" x14ac:dyDescent="0.2">
      <c r="A11" s="16" t="s">
        <v>28</v>
      </c>
      <c r="B11" s="20">
        <v>57033.5</v>
      </c>
      <c r="C11" s="20">
        <v>59016.6</v>
      </c>
      <c r="D11" s="20">
        <v>960</v>
      </c>
      <c r="E11" s="20">
        <v>5.7</v>
      </c>
      <c r="F11" s="20">
        <v>3.6</v>
      </c>
      <c r="G11" s="10">
        <v>0.3</v>
      </c>
      <c r="H11" s="11">
        <f t="shared" si="0"/>
        <v>2.0152543263816606E-3</v>
      </c>
      <c r="I11" s="12">
        <f t="shared" si="1"/>
        <v>0.20259546198002151</v>
      </c>
      <c r="J11" s="13">
        <f t="shared" si="2"/>
        <v>7.2258959126740834</v>
      </c>
      <c r="K11" s="19">
        <f t="shared" si="3"/>
        <v>111.15723411407048</v>
      </c>
      <c r="L11" s="15">
        <f t="shared" si="4"/>
        <v>10.218960000000003</v>
      </c>
      <c r="M11" s="15">
        <f t="shared" si="5"/>
        <v>20.437920000000005</v>
      </c>
    </row>
    <row r="12" spans="1:13" ht="15" customHeight="1" x14ac:dyDescent="0.2">
      <c r="A12" s="16" t="s">
        <v>29</v>
      </c>
      <c r="B12" s="20">
        <v>57029.1</v>
      </c>
      <c r="C12" s="20">
        <v>59014.7</v>
      </c>
      <c r="D12" s="20">
        <v>960</v>
      </c>
      <c r="E12" s="20">
        <v>5.7</v>
      </c>
      <c r="F12" s="20">
        <v>3.6</v>
      </c>
      <c r="G12" s="10">
        <v>0.3</v>
      </c>
      <c r="H12" s="11">
        <f t="shared" si="0"/>
        <v>2.0152543263816606E-3</v>
      </c>
      <c r="I12" s="12">
        <f t="shared" si="1"/>
        <v>0.20259546198002151</v>
      </c>
      <c r="J12" s="13">
        <f t="shared" si="2"/>
        <v>7.2258959126740834</v>
      </c>
      <c r="K12" s="19">
        <f t="shared" si="3"/>
        <v>111.15723411407048</v>
      </c>
      <c r="L12" s="15">
        <f t="shared" si="4"/>
        <v>10.218960000000003</v>
      </c>
      <c r="M12" s="15">
        <f t="shared" si="5"/>
        <v>20.437920000000005</v>
      </c>
    </row>
    <row r="13" spans="1:13" ht="15" customHeight="1" x14ac:dyDescent="0.2">
      <c r="A13" s="21" t="s">
        <v>15</v>
      </c>
      <c r="B13" s="20">
        <v>56958</v>
      </c>
      <c r="C13" s="20">
        <v>58926.400000000001</v>
      </c>
      <c r="D13" s="20">
        <v>740</v>
      </c>
      <c r="E13" s="20">
        <v>8.5</v>
      </c>
      <c r="F13" s="20">
        <v>18</v>
      </c>
      <c r="G13" s="10">
        <v>0.3</v>
      </c>
      <c r="H13" s="11">
        <f t="shared" si="0"/>
        <v>3.0052038200428267E-3</v>
      </c>
      <c r="I13" s="12">
        <f t="shared" si="1"/>
        <v>0.23288111400846764</v>
      </c>
      <c r="J13" s="13">
        <f t="shared" si="2"/>
        <v>41.530414191081839</v>
      </c>
      <c r="K13" s="19">
        <f t="shared" si="3"/>
        <v>126.34672533545505</v>
      </c>
      <c r="L13" s="15">
        <f t="shared" si="4"/>
        <v>58.732874999999993</v>
      </c>
      <c r="M13" s="15">
        <f t="shared" si="5"/>
        <v>117.46574999999999</v>
      </c>
    </row>
    <row r="14" spans="1:13" ht="15" customHeight="1" x14ac:dyDescent="0.2">
      <c r="A14" s="21" t="s">
        <v>16</v>
      </c>
      <c r="B14" s="20">
        <v>57013.5</v>
      </c>
      <c r="C14" s="20">
        <v>58965.7</v>
      </c>
      <c r="D14" s="20">
        <v>740</v>
      </c>
      <c r="E14" s="20">
        <v>8.5</v>
      </c>
      <c r="F14" s="20">
        <v>18</v>
      </c>
      <c r="G14" s="10">
        <v>0.3</v>
      </c>
      <c r="H14" s="11">
        <f t="shared" si="0"/>
        <v>3.0052038200428267E-3</v>
      </c>
      <c r="I14" s="12">
        <f t="shared" si="1"/>
        <v>0.23288111400846764</v>
      </c>
      <c r="J14" s="13">
        <f t="shared" si="2"/>
        <v>41.530414191081839</v>
      </c>
      <c r="K14" s="14">
        <f t="shared" si="3"/>
        <v>126.34672533545505</v>
      </c>
      <c r="L14" s="15">
        <f t="shared" si="4"/>
        <v>58.732874999999993</v>
      </c>
      <c r="M14" s="15">
        <f t="shared" si="5"/>
        <v>117.46574999999999</v>
      </c>
    </row>
    <row r="15" spans="1:13" x14ac:dyDescent="0.2">
      <c r="A15" s="22" t="s">
        <v>17</v>
      </c>
    </row>
    <row r="16" spans="1:13" x14ac:dyDescent="0.2">
      <c r="A16" s="23" t="s">
        <v>30</v>
      </c>
    </row>
    <row r="17" spans="1:1" ht="22.5" x14ac:dyDescent="0.2">
      <c r="A17" s="24" t="s">
        <v>31</v>
      </c>
    </row>
  </sheetData>
  <mergeCells count="1">
    <mergeCell ref="A1:K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G10"/>
  <sheetViews>
    <sheetView workbookViewId="0">
      <selection activeCell="F30" sqref="F30"/>
    </sheetView>
  </sheetViews>
  <sheetFormatPr defaultRowHeight="15" x14ac:dyDescent="0.25"/>
  <sheetData>
    <row r="6" spans="3:7" x14ac:dyDescent="0.25">
      <c r="D6" t="s">
        <v>18</v>
      </c>
      <c r="E6" t="s">
        <v>19</v>
      </c>
      <c r="F6" t="s">
        <v>20</v>
      </c>
    </row>
    <row r="7" spans="3:7" x14ac:dyDescent="0.25">
      <c r="C7" t="s">
        <v>21</v>
      </c>
      <c r="D7" s="1">
        <f>F7/G7</f>
        <v>0.63598372508555545</v>
      </c>
      <c r="E7">
        <v>0.13874</v>
      </c>
      <c r="F7">
        <v>33.569000000000003</v>
      </c>
      <c r="G7">
        <f>'Workings Table 6-1 of the NIA'!F3*415/(4*PI())*E7</f>
        <v>52.782797225643073</v>
      </c>
    </row>
    <row r="8" spans="3:7" x14ac:dyDescent="0.25">
      <c r="C8" s="1" t="s">
        <v>22</v>
      </c>
      <c r="D8" s="1">
        <f>F8/G8</f>
        <v>0.73362115835134289</v>
      </c>
      <c r="E8">
        <v>0.13864000000000001</v>
      </c>
      <c r="F8">
        <v>29.021000000000001</v>
      </c>
      <c r="G8">
        <f>'Workings Table 6-1 of the NIA'!F4*415/(4*PI())*E8</f>
        <v>39.558564621034797</v>
      </c>
    </row>
    <row r="9" spans="3:7" x14ac:dyDescent="0.25">
      <c r="C9" s="1" t="s">
        <v>23</v>
      </c>
      <c r="D9" s="1">
        <f>F9/G9</f>
        <v>0.58459824578053055</v>
      </c>
      <c r="E9">
        <v>0.22864999999999999</v>
      </c>
      <c r="F9">
        <v>38.14</v>
      </c>
      <c r="G9">
        <f>'Workings Table 6-1 of the NIA'!F5*415/(4*PI())*E9</f>
        <v>65.241386328618049</v>
      </c>
    </row>
    <row r="10" spans="3:7" x14ac:dyDescent="0.25">
      <c r="C10" t="s">
        <v>24</v>
      </c>
      <c r="D10" s="1">
        <f>F10/G10</f>
        <v>0.64025630049195836</v>
      </c>
      <c r="E10">
        <v>0.24046999999999999</v>
      </c>
      <c r="F10">
        <v>45.761000000000003</v>
      </c>
      <c r="G10">
        <f>'Workings Table 6-1 of the NIA'!F6*415/(4*PI())*E10</f>
        <v>71.472939766212832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2023-11-14T00:00:00+00:00</EAReceivedDate>
    <ga477587807b4e8dbd9d142e03c014fa xmlns="dbe221e7-66db-4bdb-a92c-aa517c005f15">
      <Terms xmlns="http://schemas.microsoft.com/office/infopath/2007/PartnerControls"/>
    </ga477587807b4e8dbd9d142e03c014fa>
    <lcf76f155ced4ddcb4097134ff3c332f xmlns="da21e935-9c4e-465c-9eca-732bd850eeb1">
      <Terms xmlns="http://schemas.microsoft.com/office/infopath/2007/PartnerControls"/>
    </lcf76f155ced4ddcb4097134ff3c332f>
    <PermitNumber xmlns="eebef177-55b5-4448-a5fb-28ea454417ee">EPR-AP3203ML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EPR/AP3203ML</OtherReference>
    <EventLink xmlns="5ffd8e36-f429-4edc-ab50-c5be84842779" xsi:nil="true"/>
    <Customer_x002f_OperatorName xmlns="eebef177-55b5-4448-a5fb-28ea454417ee">Drakelands Restoration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2023-11-14T00:00:00+00:00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EPR-AP3203ML</EPRNumber>
    <FacilityAddressPostcode xmlns="eebef177-55b5-4448-a5fb-28ea454417ee">PL7 5BW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32</Value>
      <Value>14</Value>
    </TaxCatchAll>
    <ExternalAuthor xmlns="eebef177-55b5-4448-a5fb-28ea454417ee">Emily Pitts</ExternalAuthor>
    <SiteName xmlns="eebef177-55b5-4448-a5fb-28ea454417ee">Hemerdon Mine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Hemerdon Mine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56E373D105EEC340838F4C20D6107928" ma:contentTypeVersion="47" ma:contentTypeDescription="Create a new document." ma:contentTypeScope="" ma:versionID="77b3d8d8f9e9d557bfc55f6a9dd5561c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da21e935-9c4e-465c-9eca-732bd850eeb1" targetNamespace="http://schemas.microsoft.com/office/2006/metadata/properties" ma:root="true" ma:fieldsID="5c1f0b995dcfbd599a8a3d2af9e272c0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da21e935-9c4e-465c-9eca-732bd850eeb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MediaServiceOCR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e935-9c4e-465c-9eca-732bd850ee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5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1" nillable="true" ma:displayName="Tags" ma:internalName="MediaServiceAutoTags" ma:readOnly="true">
      <xsd:simpleType>
        <xsd:restriction base="dms:Text"/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5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281352-3A8E-40B1-A843-34F95EA168A7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eebef177-55b5-4448-a5fb-28ea454417ee"/>
    <ds:schemaRef ds:uri="dbe221e7-66db-4bdb-a92c-aa517c005f15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da21e935-9c4e-465c-9eca-732bd850eeb1"/>
    <ds:schemaRef ds:uri="5ffd8e36-f429-4edc-ab50-c5be84842779"/>
    <ds:schemaRef ds:uri="662745e8-e224-48e8-a2e3-254862b8c2f5"/>
  </ds:schemaRefs>
</ds:datastoreItem>
</file>

<file path=customXml/itemProps2.xml><?xml version="1.0" encoding="utf-8"?>
<ds:datastoreItem xmlns:ds="http://schemas.openxmlformats.org/officeDocument/2006/customXml" ds:itemID="{D1FF68D1-A304-4C82-AB44-298A333052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0D915C-04B4-465B-9891-D3576C023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221e7-66db-4bdb-a92c-aa517c005f15"/>
    <ds:schemaRef ds:uri="662745e8-e224-48e8-a2e3-254862b8c2f5"/>
    <ds:schemaRef ds:uri="eebef177-55b5-4448-a5fb-28ea454417ee"/>
    <ds:schemaRef ds:uri="5ffd8e36-f429-4edc-ab50-c5be84842779"/>
    <ds:schemaRef ds:uri="da21e935-9c4e-465c-9eca-732bd850e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3d234255-e20f-4205-88a5-9658a402999b}" enabled="0" method="" siteId="{3d234255-e20f-4205-88a5-9658a402999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Workings Table 6-1 of the NIA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BPJ</dc:creator>
  <cp:keywords/>
  <dc:description/>
  <cp:lastModifiedBy>Walker, Jake</cp:lastModifiedBy>
  <cp:revision/>
  <cp:lastPrinted>2024-03-12T13:58:55Z</cp:lastPrinted>
  <dcterms:created xsi:type="dcterms:W3CDTF">2021-07-16T07:49:51Z</dcterms:created>
  <dcterms:modified xsi:type="dcterms:W3CDTF">2024-03-12T14:00:00Z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0x0101000E9AD557692E154F9D2697C8C6432F760056E373D105EEC340838F4C20D6107928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14;#Application ＆ Associated Docs|5eadfd3c-6deb-44e1-b7e1-16accd427bec</vt:lpwstr>
  </property>
  <property fmtid="{D5CDD505-2E9C-101B-9397-08002B2CF9AE}" pid="9" name="RegulatedActivityClass">
    <vt:lpwstr>49;#Installations|645f1c9c-65df-490a-9ce3-4a2aa7c5ff7f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11;#EPR|0e5af97d-1a8c-4d8f-a20b-528a11cab1f6</vt:lpwstr>
  </property>
  <property fmtid="{D5CDD505-2E9C-101B-9397-08002B2CF9AE}" pid="15" name="RegulatedActivitySub-Class">
    <vt:lpwstr/>
  </property>
</Properties>
</file>