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4.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xl/tables/table5.xml" ContentType="application/vnd.openxmlformats-officedocument.spreadsheetml.table+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https://wsponlinegbr.sharepoint.com/sites/2025UK376005/Shared Documents/03 WIP/SCHEDULE 5/Prepared Response for EA/Appendix B SWPRA/"/>
    </mc:Choice>
  </mc:AlternateContent>
  <xr:revisionPtr revIDLastSave="53" documentId="8_{ECA1861E-D6AA-4D3F-B270-01DD64BBEEC2}" xr6:coauthVersionLast="47" xr6:coauthVersionMax="47" xr10:uidLastSave="{4BE8DB2A-A141-45A3-89D8-8F996E4FF1E5}"/>
  <bookViews>
    <workbookView xWindow="9915" yWindow="-16695" windowWidth="17280" windowHeight="8880" tabRatio="548" activeTab="6" xr2:uid="{A4C176CC-8D92-4C6A-91C8-D101A0C65A88}"/>
  </bookViews>
  <sheets>
    <sheet name="Cover" sheetId="15" r:id="rId1"/>
    <sheet name="EQSs_for_estuary" sheetId="12" r:id="rId2"/>
    <sheet name="BAT_AELs" sheetId="22" state="hidden" r:id="rId3"/>
    <sheet name="BC_Data" sheetId="24" r:id="rId4"/>
    <sheet name="Sewage Treatment Reduction Fact" sheetId="23" state="hidden" r:id="rId5"/>
    <sheet name="Input Data" sheetId="2" r:id="rId6"/>
    <sheet name="SWPRA " sheetId="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55" i="24" l="1"/>
  <c r="B3" i="2"/>
  <c r="B1" i="3"/>
  <c r="F144" i="3"/>
  <c r="J144" i="2"/>
  <c r="B144" i="3"/>
  <c r="AB144" i="3"/>
  <c r="F44" i="3"/>
  <c r="J44" i="2"/>
  <c r="B44" i="3"/>
  <c r="AB44" i="3"/>
  <c r="E49" i="3"/>
  <c r="C49" i="3"/>
  <c r="L49" i="3"/>
  <c r="O49" i="3"/>
  <c r="V49" i="3"/>
  <c r="E50" i="3"/>
  <c r="C50" i="3"/>
  <c r="L50" i="3"/>
  <c r="O50" i="3"/>
  <c r="V50" i="3"/>
  <c r="E51" i="3"/>
  <c r="L51" i="3"/>
  <c r="O51" i="3"/>
  <c r="V51" i="3"/>
  <c r="E52" i="3"/>
  <c r="L52" i="3"/>
  <c r="O52" i="3"/>
  <c r="V52" i="3"/>
  <c r="E53" i="3"/>
  <c r="L53" i="3"/>
  <c r="O53" i="3"/>
  <c r="V53" i="3"/>
  <c r="E54" i="3"/>
  <c r="L54" i="3"/>
  <c r="O54" i="3"/>
  <c r="V54" i="3"/>
  <c r="E55" i="3"/>
  <c r="L55" i="3"/>
  <c r="O55" i="3"/>
  <c r="V55" i="3"/>
  <c r="E56" i="3"/>
  <c r="L56" i="3"/>
  <c r="O56" i="3"/>
  <c r="V56" i="3"/>
  <c r="E57" i="3"/>
  <c r="L57" i="3"/>
  <c r="O57" i="3"/>
  <c r="V57" i="3"/>
  <c r="E58" i="3"/>
  <c r="L58" i="3"/>
  <c r="O58" i="3"/>
  <c r="V58" i="3"/>
  <c r="E59" i="3"/>
  <c r="C59" i="3"/>
  <c r="L59" i="3"/>
  <c r="O59" i="3"/>
  <c r="V59" i="3"/>
  <c r="E60" i="3"/>
  <c r="C60" i="3"/>
  <c r="L60" i="3"/>
  <c r="O60" i="3"/>
  <c r="V60" i="3"/>
  <c r="E61" i="3"/>
  <c r="C61" i="3"/>
  <c r="L61" i="3"/>
  <c r="O61" i="3"/>
  <c r="V61" i="3"/>
  <c r="E62" i="3"/>
  <c r="C62" i="3"/>
  <c r="L62" i="3"/>
  <c r="O62" i="3"/>
  <c r="V62" i="3"/>
  <c r="E63" i="3"/>
  <c r="C63" i="3"/>
  <c r="L63" i="3"/>
  <c r="O63" i="3"/>
  <c r="V63" i="3"/>
  <c r="E64" i="3"/>
  <c r="C64" i="3"/>
  <c r="L64" i="3"/>
  <c r="O64" i="3"/>
  <c r="V64" i="3"/>
  <c r="E65" i="3"/>
  <c r="C65" i="3"/>
  <c r="L65" i="3"/>
  <c r="O65" i="3"/>
  <c r="V65" i="3"/>
  <c r="E66" i="3"/>
  <c r="C66" i="3"/>
  <c r="L66" i="3"/>
  <c r="O66" i="3"/>
  <c r="V66" i="3"/>
  <c r="E67" i="3"/>
  <c r="C67" i="3"/>
  <c r="L67" i="3"/>
  <c r="O67" i="3"/>
  <c r="V67" i="3"/>
  <c r="E68" i="3"/>
  <c r="C68" i="3"/>
  <c r="L68" i="3"/>
  <c r="O68" i="3"/>
  <c r="V68" i="3"/>
  <c r="E69" i="3"/>
  <c r="C69" i="3"/>
  <c r="L69" i="3"/>
  <c r="O69" i="3"/>
  <c r="V69" i="3"/>
  <c r="E70" i="3"/>
  <c r="C70" i="3"/>
  <c r="L70" i="3"/>
  <c r="O70" i="3"/>
  <c r="V70" i="3"/>
  <c r="E71" i="3"/>
  <c r="C71" i="3"/>
  <c r="L71" i="3"/>
  <c r="O71" i="3"/>
  <c r="V71" i="3"/>
  <c r="E72" i="3"/>
  <c r="C72" i="3"/>
  <c r="L72" i="3"/>
  <c r="O72" i="3"/>
  <c r="V72" i="3"/>
  <c r="B3" i="3"/>
  <c r="D73" i="2"/>
  <c r="E73" i="3"/>
  <c r="C73" i="3"/>
  <c r="L73" i="3"/>
  <c r="B2" i="3"/>
  <c r="O73" i="3"/>
  <c r="V73" i="3"/>
  <c r="E74" i="3"/>
  <c r="C74" i="3"/>
  <c r="L74" i="3"/>
  <c r="O74" i="3"/>
  <c r="V74" i="3"/>
  <c r="E75" i="3"/>
  <c r="L75" i="3"/>
  <c r="O75" i="3"/>
  <c r="V75" i="3"/>
  <c r="E76" i="3"/>
  <c r="L76" i="3"/>
  <c r="O76" i="3"/>
  <c r="V76" i="3"/>
  <c r="E77" i="3"/>
  <c r="L77" i="3"/>
  <c r="O77" i="3"/>
  <c r="V77" i="3"/>
  <c r="E78" i="3"/>
  <c r="C78" i="3"/>
  <c r="L78" i="3"/>
  <c r="O78" i="3"/>
  <c r="V78" i="3"/>
  <c r="E79" i="3"/>
  <c r="L79" i="3"/>
  <c r="O79" i="3"/>
  <c r="V79" i="3"/>
  <c r="E80" i="3"/>
  <c r="L80" i="3"/>
  <c r="O80" i="3"/>
  <c r="V80" i="3"/>
  <c r="E81" i="3"/>
  <c r="L81" i="3"/>
  <c r="O81" i="3"/>
  <c r="V81" i="3"/>
  <c r="E82" i="3"/>
  <c r="L82" i="3"/>
  <c r="O82" i="3"/>
  <c r="V82" i="3"/>
  <c r="E83" i="3"/>
  <c r="L83" i="3"/>
  <c r="O83" i="3"/>
  <c r="V83" i="3"/>
  <c r="E84" i="3"/>
  <c r="L84" i="3"/>
  <c r="O84" i="3"/>
  <c r="V84" i="3"/>
  <c r="E85" i="3"/>
  <c r="L85" i="3"/>
  <c r="O85" i="3"/>
  <c r="V85" i="3"/>
  <c r="E86" i="3"/>
  <c r="L86" i="3"/>
  <c r="O86" i="3"/>
  <c r="V86" i="3"/>
  <c r="E87" i="3"/>
  <c r="C87" i="3"/>
  <c r="L87" i="3"/>
  <c r="O87" i="3"/>
  <c r="V87" i="3"/>
  <c r="E88" i="3"/>
  <c r="C88" i="3"/>
  <c r="L88" i="3"/>
  <c r="O88" i="3"/>
  <c r="V88" i="3"/>
  <c r="E89" i="3"/>
  <c r="C89" i="3"/>
  <c r="L89" i="3"/>
  <c r="O89" i="3"/>
  <c r="V89" i="3"/>
  <c r="E90" i="3"/>
  <c r="C90" i="3"/>
  <c r="L90" i="3"/>
  <c r="O90" i="3"/>
  <c r="V90" i="3"/>
  <c r="E91" i="3"/>
  <c r="L91" i="3"/>
  <c r="O91" i="3"/>
  <c r="V91" i="3"/>
  <c r="E92" i="3"/>
  <c r="L92" i="3"/>
  <c r="O92" i="3"/>
  <c r="V92" i="3"/>
  <c r="E93" i="3"/>
  <c r="L93" i="3"/>
  <c r="O93" i="3"/>
  <c r="V93" i="3"/>
  <c r="E94" i="3"/>
  <c r="L94" i="3"/>
  <c r="O94" i="3"/>
  <c r="V94" i="3"/>
  <c r="E95" i="3"/>
  <c r="C95" i="3"/>
  <c r="L95" i="3"/>
  <c r="O95" i="3"/>
  <c r="V95" i="3"/>
  <c r="E96" i="3"/>
  <c r="C96" i="3"/>
  <c r="L96" i="3"/>
  <c r="O96" i="3"/>
  <c r="V96" i="3"/>
  <c r="E97" i="3"/>
  <c r="C97" i="3"/>
  <c r="L97" i="3"/>
  <c r="O97" i="3"/>
  <c r="V97" i="3"/>
  <c r="E98" i="3"/>
  <c r="C98" i="3"/>
  <c r="L98" i="3"/>
  <c r="O98" i="3"/>
  <c r="V98" i="3"/>
  <c r="E99" i="3"/>
  <c r="C99" i="3"/>
  <c r="L99" i="3"/>
  <c r="O99" i="3"/>
  <c r="V99" i="3"/>
  <c r="E100" i="3"/>
  <c r="C100" i="3"/>
  <c r="L100" i="3"/>
  <c r="O100" i="3"/>
  <c r="V100" i="3"/>
  <c r="E101" i="3"/>
  <c r="C101" i="3"/>
  <c r="L101" i="3"/>
  <c r="O101" i="3"/>
  <c r="V101" i="3"/>
  <c r="E102" i="3"/>
  <c r="C102" i="3"/>
  <c r="L102" i="3"/>
  <c r="O102" i="3"/>
  <c r="V102" i="3"/>
  <c r="E103" i="3"/>
  <c r="C103" i="3"/>
  <c r="L103" i="3"/>
  <c r="O103" i="3"/>
  <c r="V103" i="3"/>
  <c r="E104" i="3"/>
  <c r="C104" i="3"/>
  <c r="L104" i="3"/>
  <c r="O104" i="3"/>
  <c r="V104" i="3"/>
  <c r="E105" i="3"/>
  <c r="C105" i="3"/>
  <c r="L105" i="3"/>
  <c r="O105" i="3"/>
  <c r="V105" i="3"/>
  <c r="E106" i="3"/>
  <c r="C106" i="3"/>
  <c r="L106" i="3"/>
  <c r="O106" i="3"/>
  <c r="V106" i="3"/>
  <c r="E107" i="3"/>
  <c r="C107" i="3"/>
  <c r="L107" i="3"/>
  <c r="O107" i="3"/>
  <c r="V107" i="3"/>
  <c r="E108" i="3"/>
  <c r="C108" i="3"/>
  <c r="L108" i="3"/>
  <c r="O108" i="3"/>
  <c r="V108" i="3"/>
  <c r="E109" i="3"/>
  <c r="C109" i="3"/>
  <c r="L109" i="3"/>
  <c r="O109" i="3"/>
  <c r="V109" i="3"/>
  <c r="E110" i="3"/>
  <c r="C110" i="3"/>
  <c r="L110" i="3"/>
  <c r="O110" i="3"/>
  <c r="V110" i="3"/>
  <c r="E111" i="3"/>
  <c r="C111" i="3"/>
  <c r="L111" i="3"/>
  <c r="O111" i="3"/>
  <c r="V111" i="3"/>
  <c r="E112" i="3"/>
  <c r="C112" i="3"/>
  <c r="L112" i="3"/>
  <c r="O112" i="3"/>
  <c r="V112" i="3"/>
  <c r="E113" i="3"/>
  <c r="C113" i="3"/>
  <c r="L113" i="3"/>
  <c r="O113" i="3"/>
  <c r="V113" i="3"/>
  <c r="E114" i="3"/>
  <c r="C114" i="3"/>
  <c r="L114" i="3"/>
  <c r="O114" i="3"/>
  <c r="V114" i="3"/>
  <c r="E115" i="3"/>
  <c r="C115" i="3"/>
  <c r="L115" i="3"/>
  <c r="O115" i="3"/>
  <c r="V115" i="3"/>
  <c r="E116" i="3"/>
  <c r="C116" i="3"/>
  <c r="L116" i="3"/>
  <c r="O116" i="3"/>
  <c r="V116" i="3"/>
  <c r="E117" i="3"/>
  <c r="C117" i="3"/>
  <c r="L117" i="3"/>
  <c r="O117" i="3"/>
  <c r="V117" i="3"/>
  <c r="E118" i="3"/>
  <c r="C118" i="3"/>
  <c r="L118" i="3"/>
  <c r="O118" i="3"/>
  <c r="V118" i="3"/>
  <c r="E119" i="3"/>
  <c r="C119" i="3"/>
  <c r="L119" i="3"/>
  <c r="O119" i="3"/>
  <c r="V119" i="3"/>
  <c r="E120" i="3"/>
  <c r="C120" i="3"/>
  <c r="L120" i="3"/>
  <c r="O120" i="3"/>
  <c r="V120" i="3"/>
  <c r="E121" i="3"/>
  <c r="C121" i="3"/>
  <c r="L121" i="3"/>
  <c r="O121" i="3"/>
  <c r="V121" i="3"/>
  <c r="E122" i="3"/>
  <c r="C122" i="3"/>
  <c r="L122" i="3"/>
  <c r="O122" i="3"/>
  <c r="V122" i="3"/>
  <c r="E123" i="3"/>
  <c r="C123" i="3"/>
  <c r="L123" i="3"/>
  <c r="O123" i="3"/>
  <c r="V123" i="3"/>
  <c r="E124" i="3"/>
  <c r="C124" i="3"/>
  <c r="L124" i="3"/>
  <c r="O124" i="3"/>
  <c r="V124" i="3"/>
  <c r="E125" i="3"/>
  <c r="C125" i="3"/>
  <c r="L125" i="3"/>
  <c r="O125" i="3"/>
  <c r="V125" i="3"/>
  <c r="E126" i="3"/>
  <c r="C126" i="3"/>
  <c r="L126" i="3"/>
  <c r="O126" i="3"/>
  <c r="V126" i="3"/>
  <c r="E127" i="3"/>
  <c r="C127" i="3"/>
  <c r="L127" i="3"/>
  <c r="O127" i="3"/>
  <c r="V127" i="3"/>
  <c r="E128" i="3"/>
  <c r="C128" i="3"/>
  <c r="L128" i="3"/>
  <c r="O128" i="3"/>
  <c r="V128" i="3"/>
  <c r="E129" i="3"/>
  <c r="C129" i="3"/>
  <c r="L129" i="3"/>
  <c r="O129" i="3"/>
  <c r="V129" i="3"/>
  <c r="E130" i="3"/>
  <c r="C130" i="3"/>
  <c r="L130" i="3"/>
  <c r="O130" i="3"/>
  <c r="V130" i="3"/>
  <c r="E131" i="3"/>
  <c r="C131" i="3"/>
  <c r="L131" i="3"/>
  <c r="O131" i="3"/>
  <c r="V131" i="3"/>
  <c r="E132" i="3"/>
  <c r="C132" i="3"/>
  <c r="L132" i="3"/>
  <c r="O132" i="3"/>
  <c r="V132" i="3"/>
  <c r="E133" i="3"/>
  <c r="C133" i="3"/>
  <c r="L133" i="3"/>
  <c r="O133" i="3"/>
  <c r="V133" i="3"/>
  <c r="E134" i="3"/>
  <c r="L134" i="3"/>
  <c r="O134" i="3"/>
  <c r="V134" i="3"/>
  <c r="E135" i="3"/>
  <c r="L135" i="3"/>
  <c r="O135" i="3"/>
  <c r="V135" i="3"/>
  <c r="E136" i="3"/>
  <c r="L136" i="3"/>
  <c r="O136" i="3"/>
  <c r="V136" i="3"/>
  <c r="E137" i="3"/>
  <c r="L137" i="3"/>
  <c r="O137" i="3"/>
  <c r="V137" i="3"/>
  <c r="E138" i="3"/>
  <c r="C138" i="3"/>
  <c r="L138" i="3"/>
  <c r="O138" i="3"/>
  <c r="V138" i="3"/>
  <c r="E139" i="3"/>
  <c r="C139" i="3"/>
  <c r="L139" i="3"/>
  <c r="O139" i="3"/>
  <c r="V139" i="3"/>
  <c r="E140" i="3"/>
  <c r="C140" i="3"/>
  <c r="L140" i="3"/>
  <c r="O140" i="3"/>
  <c r="V140" i="3"/>
  <c r="E141" i="3"/>
  <c r="C141" i="3"/>
  <c r="L141" i="3"/>
  <c r="O141" i="3"/>
  <c r="V141" i="3"/>
  <c r="E142" i="3"/>
  <c r="C142" i="3"/>
  <c r="L142" i="3"/>
  <c r="O142" i="3"/>
  <c r="V142" i="3"/>
  <c r="E143" i="3"/>
  <c r="C143" i="3"/>
  <c r="L143" i="3"/>
  <c r="O143" i="3"/>
  <c r="V143" i="3"/>
  <c r="E144" i="3"/>
  <c r="C144" i="3"/>
  <c r="L144" i="3"/>
  <c r="O144" i="3"/>
  <c r="V144" i="3"/>
  <c r="E146" i="3"/>
  <c r="C146" i="3"/>
  <c r="L146" i="3"/>
  <c r="O146" i="3"/>
  <c r="V146" i="3"/>
  <c r="E147" i="3"/>
  <c r="C147" i="3"/>
  <c r="L147" i="3"/>
  <c r="O147" i="3"/>
  <c r="V147" i="3"/>
  <c r="E148" i="3"/>
  <c r="C148" i="3"/>
  <c r="L148" i="3"/>
  <c r="O148" i="3"/>
  <c r="V148" i="3"/>
  <c r="E149" i="3"/>
  <c r="C149" i="3"/>
  <c r="L149" i="3"/>
  <c r="O149" i="3"/>
  <c r="V149" i="3"/>
  <c r="E150" i="3"/>
  <c r="C150" i="3"/>
  <c r="L150" i="3"/>
  <c r="O150" i="3"/>
  <c r="V150" i="3"/>
  <c r="E151" i="3"/>
  <c r="C151" i="3"/>
  <c r="L151" i="3"/>
  <c r="O151" i="3"/>
  <c r="V151" i="3"/>
  <c r="C152" i="3"/>
  <c r="E152" i="3"/>
  <c r="L152" i="3"/>
  <c r="O152" i="3"/>
  <c r="V152" i="3"/>
  <c r="E153" i="3"/>
  <c r="C153" i="3"/>
  <c r="L153" i="3"/>
  <c r="O153" i="3"/>
  <c r="V153" i="3"/>
  <c r="E154" i="3"/>
  <c r="C154" i="3"/>
  <c r="L154" i="3"/>
  <c r="O154" i="3"/>
  <c r="V154" i="3"/>
  <c r="E155" i="3"/>
  <c r="C155" i="3"/>
  <c r="L155" i="3"/>
  <c r="O155" i="3"/>
  <c r="V155" i="3"/>
  <c r="E156" i="3"/>
  <c r="C156" i="3"/>
  <c r="L156" i="3"/>
  <c r="O156" i="3"/>
  <c r="V156" i="3"/>
  <c r="E157" i="3"/>
  <c r="C157" i="3"/>
  <c r="L157" i="3"/>
  <c r="O157" i="3"/>
  <c r="V157" i="3"/>
  <c r="E158" i="3"/>
  <c r="C158" i="3"/>
  <c r="L158" i="3"/>
  <c r="O158" i="3"/>
  <c r="V158" i="3"/>
  <c r="E159" i="3"/>
  <c r="C159" i="3"/>
  <c r="L159" i="3"/>
  <c r="O159" i="3"/>
  <c r="V159" i="3"/>
  <c r="E160" i="3"/>
  <c r="C160" i="3"/>
  <c r="L160" i="3"/>
  <c r="O160" i="3"/>
  <c r="V160" i="3"/>
  <c r="E161" i="3"/>
  <c r="C161" i="3"/>
  <c r="L161" i="3"/>
  <c r="O161" i="3"/>
  <c r="V161" i="3"/>
  <c r="E162" i="3"/>
  <c r="C162" i="3"/>
  <c r="L162" i="3"/>
  <c r="O162" i="3"/>
  <c r="V162" i="3"/>
  <c r="E163" i="3"/>
  <c r="C163" i="3"/>
  <c r="L163" i="3"/>
  <c r="O163" i="3"/>
  <c r="V163" i="3"/>
  <c r="E164" i="3"/>
  <c r="C164" i="3"/>
  <c r="L164" i="3"/>
  <c r="O164" i="3"/>
  <c r="V164" i="3"/>
  <c r="E165" i="3"/>
  <c r="C165" i="3"/>
  <c r="L165" i="3"/>
  <c r="O165" i="3"/>
  <c r="V165" i="3"/>
  <c r="E166" i="3"/>
  <c r="C166" i="3"/>
  <c r="L166" i="3"/>
  <c r="O166" i="3"/>
  <c r="V166" i="3"/>
  <c r="E167" i="3"/>
  <c r="C167" i="3"/>
  <c r="L167" i="3"/>
  <c r="O167" i="3"/>
  <c r="V167" i="3"/>
  <c r="E168" i="3"/>
  <c r="C168" i="3"/>
  <c r="L168" i="3"/>
  <c r="O168" i="3"/>
  <c r="V168" i="3"/>
  <c r="E169" i="3"/>
  <c r="L169" i="3"/>
  <c r="O169" i="3"/>
  <c r="V169" i="3"/>
  <c r="E170" i="3"/>
  <c r="L170" i="3"/>
  <c r="O170" i="3"/>
  <c r="V170" i="3"/>
  <c r="E171" i="3"/>
  <c r="L171" i="3"/>
  <c r="O171" i="3"/>
  <c r="V171" i="3"/>
  <c r="E172" i="3"/>
  <c r="L172" i="3"/>
  <c r="O172" i="3"/>
  <c r="V172" i="3"/>
  <c r="E173" i="3"/>
  <c r="C173" i="3"/>
  <c r="L173" i="3"/>
  <c r="O173" i="3"/>
  <c r="V173" i="3"/>
  <c r="E174" i="3"/>
  <c r="C174" i="3"/>
  <c r="L174" i="3"/>
  <c r="O174" i="3"/>
  <c r="V174" i="3"/>
  <c r="E175" i="3"/>
  <c r="C175" i="3"/>
  <c r="L175" i="3"/>
  <c r="O175" i="3"/>
  <c r="V175" i="3"/>
  <c r="E176" i="3"/>
  <c r="C176" i="3"/>
  <c r="L176" i="3"/>
  <c r="O176" i="3"/>
  <c r="V176" i="3"/>
  <c r="E177" i="3"/>
  <c r="C177" i="3"/>
  <c r="L177" i="3"/>
  <c r="O177" i="3"/>
  <c r="V177" i="3"/>
  <c r="E178" i="3"/>
  <c r="C178" i="3"/>
  <c r="L178" i="3"/>
  <c r="O178" i="3"/>
  <c r="V178" i="3"/>
  <c r="E179" i="3"/>
  <c r="C179" i="3"/>
  <c r="L179" i="3"/>
  <c r="O179" i="3"/>
  <c r="V179" i="3"/>
  <c r="E180" i="3"/>
  <c r="C180" i="3"/>
  <c r="L180" i="3"/>
  <c r="O180" i="3"/>
  <c r="V180" i="3"/>
  <c r="E181" i="3"/>
  <c r="C181" i="3"/>
  <c r="L181" i="3"/>
  <c r="O181" i="3"/>
  <c r="V181" i="3"/>
  <c r="E182" i="3"/>
  <c r="C182" i="3"/>
  <c r="L182" i="3"/>
  <c r="O182" i="3"/>
  <c r="V182" i="3"/>
  <c r="E183" i="3"/>
  <c r="C183" i="3"/>
  <c r="L183" i="3"/>
  <c r="O183" i="3"/>
  <c r="V183" i="3"/>
  <c r="E184" i="3"/>
  <c r="C184" i="3"/>
  <c r="L184" i="3"/>
  <c r="O184" i="3"/>
  <c r="V184" i="3"/>
  <c r="E185" i="3"/>
  <c r="C185" i="3"/>
  <c r="L185" i="3"/>
  <c r="O185" i="3"/>
  <c r="V185" i="3"/>
  <c r="E186" i="3"/>
  <c r="C186" i="3"/>
  <c r="L186" i="3"/>
  <c r="O186" i="3"/>
  <c r="V186" i="3"/>
  <c r="E187" i="3"/>
  <c r="C187" i="3"/>
  <c r="L187" i="3"/>
  <c r="O187" i="3"/>
  <c r="V187" i="3"/>
  <c r="E188" i="3"/>
  <c r="C188" i="3"/>
  <c r="L188" i="3"/>
  <c r="O188" i="3"/>
  <c r="V188" i="3"/>
  <c r="E189" i="3"/>
  <c r="C189" i="3"/>
  <c r="L189" i="3"/>
  <c r="O189" i="3"/>
  <c r="V189" i="3"/>
  <c r="E190" i="3"/>
  <c r="C190" i="3"/>
  <c r="L190" i="3"/>
  <c r="O190" i="3"/>
  <c r="V190" i="3"/>
  <c r="E191" i="3"/>
  <c r="L191" i="3"/>
  <c r="O191" i="3"/>
  <c r="V191" i="3"/>
  <c r="E192" i="3"/>
  <c r="L192" i="3"/>
  <c r="O192" i="3"/>
  <c r="V192" i="3"/>
  <c r="E193" i="3"/>
  <c r="L193" i="3"/>
  <c r="O193" i="3"/>
  <c r="V193" i="3"/>
  <c r="E194" i="3"/>
  <c r="L194" i="3"/>
  <c r="O194" i="3"/>
  <c r="V194" i="3"/>
  <c r="E195" i="3"/>
  <c r="L195" i="3"/>
  <c r="O195" i="3"/>
  <c r="V195" i="3"/>
  <c r="E196" i="3"/>
  <c r="L196" i="3"/>
  <c r="O196" i="3"/>
  <c r="V196" i="3"/>
  <c r="E197" i="3"/>
  <c r="C197" i="3"/>
  <c r="L197" i="3"/>
  <c r="O197" i="3"/>
  <c r="V197" i="3"/>
  <c r="E48" i="3"/>
  <c r="C48" i="3"/>
  <c r="L48" i="3"/>
  <c r="O48" i="3"/>
  <c r="V48" i="3"/>
  <c r="D48" i="3"/>
  <c r="J48" i="2"/>
  <c r="B48" i="3"/>
  <c r="K48" i="3"/>
  <c r="M48" i="3"/>
  <c r="M49" i="3"/>
  <c r="M50" i="3"/>
  <c r="M51" i="3"/>
  <c r="M52" i="3"/>
  <c r="D53" i="3"/>
  <c r="K53" i="3"/>
  <c r="M53" i="3"/>
  <c r="M54" i="3"/>
  <c r="D55" i="3"/>
  <c r="K55" i="3"/>
  <c r="M55" i="3"/>
  <c r="M56" i="3"/>
  <c r="D57" i="3"/>
  <c r="K57" i="3"/>
  <c r="M57" i="3"/>
  <c r="D58" i="3"/>
  <c r="K58" i="3"/>
  <c r="M58" i="3"/>
  <c r="M59" i="3"/>
  <c r="D60" i="3"/>
  <c r="J60" i="2"/>
  <c r="B60" i="3"/>
  <c r="K60" i="3"/>
  <c r="M60" i="3"/>
  <c r="M61" i="3"/>
  <c r="D62" i="3"/>
  <c r="J62" i="2"/>
  <c r="B62" i="3"/>
  <c r="K62" i="3"/>
  <c r="M62" i="3"/>
  <c r="M63" i="3"/>
  <c r="M64" i="3"/>
  <c r="D65" i="3"/>
  <c r="J65" i="2"/>
  <c r="B65" i="3"/>
  <c r="K65" i="3"/>
  <c r="M65" i="3"/>
  <c r="D66" i="3"/>
  <c r="J66" i="2"/>
  <c r="B66" i="3"/>
  <c r="K66" i="3"/>
  <c r="M66" i="3"/>
  <c r="D67" i="3"/>
  <c r="J67" i="2"/>
  <c r="B67" i="3"/>
  <c r="K67" i="3"/>
  <c r="M67" i="3"/>
  <c r="M68" i="3"/>
  <c r="D69" i="3"/>
  <c r="J69" i="2"/>
  <c r="B69" i="3"/>
  <c r="K69" i="3"/>
  <c r="M69" i="3"/>
  <c r="D70" i="3"/>
  <c r="J70" i="2"/>
  <c r="B70" i="3"/>
  <c r="K70" i="3"/>
  <c r="M70" i="3"/>
  <c r="M71" i="3"/>
  <c r="D72" i="3"/>
  <c r="J72" i="2"/>
  <c r="B72" i="3"/>
  <c r="K72" i="3"/>
  <c r="M72" i="3"/>
  <c r="D73" i="3"/>
  <c r="J73" i="2"/>
  <c r="B73" i="3"/>
  <c r="K73" i="3"/>
  <c r="M73" i="3"/>
  <c r="D74" i="3"/>
  <c r="J74" i="2"/>
  <c r="B74" i="3"/>
  <c r="K74" i="3"/>
  <c r="M74" i="3"/>
  <c r="D75" i="3"/>
  <c r="K75" i="3"/>
  <c r="M75" i="3"/>
  <c r="M76" i="3"/>
  <c r="D77" i="3"/>
  <c r="K77" i="3"/>
  <c r="M77" i="3"/>
  <c r="D78" i="3"/>
  <c r="J78" i="2"/>
  <c r="B78" i="3"/>
  <c r="K78" i="3"/>
  <c r="M78" i="3"/>
  <c r="D79" i="3"/>
  <c r="K79" i="3"/>
  <c r="M79" i="3"/>
  <c r="M80" i="3"/>
  <c r="D81" i="3"/>
  <c r="K81" i="3"/>
  <c r="M81" i="3"/>
  <c r="D82" i="3"/>
  <c r="K82" i="3"/>
  <c r="M82" i="3"/>
  <c r="D83" i="3"/>
  <c r="K83" i="3"/>
  <c r="M83" i="3"/>
  <c r="M84" i="3"/>
  <c r="D85" i="3"/>
  <c r="K85" i="3"/>
  <c r="M85" i="3"/>
  <c r="M86" i="3"/>
  <c r="M87" i="3"/>
  <c r="D88" i="3"/>
  <c r="J88" i="2"/>
  <c r="B88" i="3"/>
  <c r="K88" i="3"/>
  <c r="M88" i="3"/>
  <c r="D89" i="3"/>
  <c r="J89" i="2"/>
  <c r="B89" i="3"/>
  <c r="K89" i="3"/>
  <c r="M89" i="3"/>
  <c r="M90" i="3"/>
  <c r="D91" i="3"/>
  <c r="K91" i="3"/>
  <c r="M91" i="3"/>
  <c r="M92" i="3"/>
  <c r="D93" i="3"/>
  <c r="K93" i="3"/>
  <c r="M93" i="3"/>
  <c r="D94" i="3"/>
  <c r="K94" i="3"/>
  <c r="M94" i="3"/>
  <c r="D95" i="3"/>
  <c r="J95" i="2"/>
  <c r="B95" i="3"/>
  <c r="K95" i="3"/>
  <c r="M95" i="3"/>
  <c r="D96" i="3"/>
  <c r="J96" i="2"/>
  <c r="B96" i="3"/>
  <c r="K96" i="3"/>
  <c r="M96" i="3"/>
  <c r="D97" i="3"/>
  <c r="J97" i="2"/>
  <c r="B97" i="3"/>
  <c r="K97" i="3"/>
  <c r="M97" i="3"/>
  <c r="D98" i="3"/>
  <c r="J98" i="2"/>
  <c r="B98" i="3"/>
  <c r="K98" i="3"/>
  <c r="M98" i="3"/>
  <c r="D99" i="3"/>
  <c r="J99" i="2"/>
  <c r="B99" i="3"/>
  <c r="K99" i="3"/>
  <c r="M99" i="3"/>
  <c r="D100" i="3"/>
  <c r="J100" i="2"/>
  <c r="B100" i="3"/>
  <c r="K100" i="3"/>
  <c r="M100" i="3"/>
  <c r="D101" i="3"/>
  <c r="J101" i="2"/>
  <c r="B101" i="3"/>
  <c r="K101" i="3"/>
  <c r="M101" i="3"/>
  <c r="D102" i="3"/>
  <c r="J102" i="2"/>
  <c r="B102" i="3"/>
  <c r="K102" i="3"/>
  <c r="M102" i="3"/>
  <c r="D103" i="3"/>
  <c r="J103" i="2"/>
  <c r="B103" i="3"/>
  <c r="K103" i="3"/>
  <c r="M103" i="3"/>
  <c r="M104" i="3"/>
  <c r="D105" i="3"/>
  <c r="J105" i="2"/>
  <c r="B105" i="3"/>
  <c r="K105" i="3"/>
  <c r="M105" i="3"/>
  <c r="D106" i="3"/>
  <c r="J106" i="2"/>
  <c r="B106" i="3"/>
  <c r="K106" i="3"/>
  <c r="M106" i="3"/>
  <c r="M107" i="3"/>
  <c r="M108" i="3"/>
  <c r="D109" i="3"/>
  <c r="J109" i="2"/>
  <c r="B109" i="3"/>
  <c r="K109" i="3"/>
  <c r="M109" i="3"/>
  <c r="D110" i="3"/>
  <c r="J110" i="2"/>
  <c r="B110" i="3"/>
  <c r="K110" i="3"/>
  <c r="M110" i="3"/>
  <c r="D111" i="3"/>
  <c r="J111" i="2"/>
  <c r="B111" i="3"/>
  <c r="K111" i="3"/>
  <c r="M111" i="3"/>
  <c r="D112" i="3"/>
  <c r="J112" i="2"/>
  <c r="B112" i="3"/>
  <c r="K112" i="3"/>
  <c r="M112" i="3"/>
  <c r="D113" i="3"/>
  <c r="J113" i="2"/>
  <c r="B113" i="3"/>
  <c r="K113" i="3"/>
  <c r="M113" i="3"/>
  <c r="D114" i="3"/>
  <c r="J114" i="2"/>
  <c r="B114" i="3"/>
  <c r="K114" i="3"/>
  <c r="M114" i="3"/>
  <c r="D115" i="3"/>
  <c r="J115" i="2"/>
  <c r="B115" i="3"/>
  <c r="K115" i="3"/>
  <c r="M115" i="3"/>
  <c r="D116" i="3"/>
  <c r="J116" i="2"/>
  <c r="B116" i="3"/>
  <c r="K116" i="3"/>
  <c r="M116" i="3"/>
  <c r="M117" i="3"/>
  <c r="D118" i="3"/>
  <c r="J118" i="2"/>
  <c r="B118" i="3"/>
  <c r="K118" i="3"/>
  <c r="M118" i="3"/>
  <c r="M119" i="3"/>
  <c r="M120" i="3"/>
  <c r="M121" i="3"/>
  <c r="D122" i="3"/>
  <c r="J122" i="2"/>
  <c r="B122" i="3"/>
  <c r="K122" i="3"/>
  <c r="M122" i="3"/>
  <c r="D123" i="3"/>
  <c r="J123" i="2"/>
  <c r="B123" i="3"/>
  <c r="K123" i="3"/>
  <c r="M123" i="3"/>
  <c r="M124" i="3"/>
  <c r="D125" i="3"/>
  <c r="J125" i="2"/>
  <c r="B125" i="3"/>
  <c r="K125" i="3"/>
  <c r="M125" i="3"/>
  <c r="D126" i="3"/>
  <c r="J126" i="2"/>
  <c r="B126" i="3"/>
  <c r="K126" i="3"/>
  <c r="M126" i="3"/>
  <c r="D127" i="3"/>
  <c r="J127" i="2"/>
  <c r="B127" i="3"/>
  <c r="K127" i="3"/>
  <c r="M127" i="3"/>
  <c r="D128" i="3"/>
  <c r="J128" i="2"/>
  <c r="B128" i="3"/>
  <c r="K128" i="3"/>
  <c r="M128" i="3"/>
  <c r="D129" i="3"/>
  <c r="J129" i="2"/>
  <c r="B129" i="3"/>
  <c r="K129" i="3"/>
  <c r="M129" i="3"/>
  <c r="D130" i="3"/>
  <c r="J130" i="2"/>
  <c r="B130" i="3"/>
  <c r="K130" i="3"/>
  <c r="M130" i="3"/>
  <c r="M131" i="3"/>
  <c r="D132" i="3"/>
  <c r="J132" i="2"/>
  <c r="B132" i="3"/>
  <c r="K132" i="3"/>
  <c r="M132" i="3"/>
  <c r="M133" i="3"/>
  <c r="D134" i="3"/>
  <c r="K134" i="3"/>
  <c r="M134" i="3"/>
  <c r="D135" i="3"/>
  <c r="K135" i="3"/>
  <c r="M135" i="3"/>
  <c r="M136" i="3"/>
  <c r="D137" i="3"/>
  <c r="K137" i="3"/>
  <c r="M137" i="3"/>
  <c r="D139" i="3"/>
  <c r="J139" i="2"/>
  <c r="B139" i="3"/>
  <c r="K139" i="3"/>
  <c r="M139" i="3"/>
  <c r="D140" i="3"/>
  <c r="J140" i="2"/>
  <c r="B140" i="3"/>
  <c r="K140" i="3"/>
  <c r="M140" i="3"/>
  <c r="D141" i="3"/>
  <c r="J141" i="2"/>
  <c r="B141" i="3"/>
  <c r="K141" i="3"/>
  <c r="M141" i="3"/>
  <c r="D142" i="3"/>
  <c r="J142" i="2"/>
  <c r="B142" i="3"/>
  <c r="K142" i="3"/>
  <c r="M142" i="3"/>
  <c r="D143" i="3"/>
  <c r="J143" i="2"/>
  <c r="B143" i="3"/>
  <c r="K143" i="3"/>
  <c r="M143" i="3"/>
  <c r="D144" i="3"/>
  <c r="K144" i="3"/>
  <c r="M144" i="3"/>
  <c r="D146" i="3"/>
  <c r="J146" i="2"/>
  <c r="B146" i="3"/>
  <c r="K146" i="3"/>
  <c r="M146" i="3"/>
  <c r="D147" i="3"/>
  <c r="J147" i="2"/>
  <c r="B147" i="3"/>
  <c r="K147" i="3"/>
  <c r="M147" i="3"/>
  <c r="D148" i="3"/>
  <c r="J148" i="2"/>
  <c r="B148" i="3"/>
  <c r="K148" i="3"/>
  <c r="M148" i="3"/>
  <c r="D149" i="3"/>
  <c r="J149" i="2"/>
  <c r="B149" i="3"/>
  <c r="K149" i="3"/>
  <c r="M149" i="3"/>
  <c r="D150" i="3"/>
  <c r="J150" i="2"/>
  <c r="B150" i="3"/>
  <c r="K150" i="3"/>
  <c r="M150" i="3"/>
  <c r="D151" i="3"/>
  <c r="J151" i="2"/>
  <c r="B151" i="3"/>
  <c r="K151" i="3"/>
  <c r="M151" i="3"/>
  <c r="J152" i="2"/>
  <c r="B152" i="3"/>
  <c r="D152" i="3"/>
  <c r="K152" i="3"/>
  <c r="M152" i="3"/>
  <c r="D153" i="3"/>
  <c r="J153" i="2"/>
  <c r="B153" i="3"/>
  <c r="K153" i="3"/>
  <c r="M153" i="3"/>
  <c r="D154" i="3"/>
  <c r="J154" i="2"/>
  <c r="B154" i="3"/>
  <c r="K154" i="3"/>
  <c r="M154" i="3"/>
  <c r="D155" i="3"/>
  <c r="J155" i="2"/>
  <c r="B155" i="3"/>
  <c r="K155" i="3"/>
  <c r="M155" i="3"/>
  <c r="D156" i="3"/>
  <c r="J156" i="2"/>
  <c r="B156" i="3"/>
  <c r="K156" i="3"/>
  <c r="M156" i="3"/>
  <c r="D157" i="3"/>
  <c r="J157" i="2"/>
  <c r="B157" i="3"/>
  <c r="K157" i="3"/>
  <c r="M157" i="3"/>
  <c r="D158" i="3"/>
  <c r="J158" i="2"/>
  <c r="B158" i="3"/>
  <c r="K158" i="3"/>
  <c r="M158" i="3"/>
  <c r="D159" i="3"/>
  <c r="J159" i="2"/>
  <c r="B159" i="3"/>
  <c r="K159" i="3"/>
  <c r="M159" i="3"/>
  <c r="D160" i="3"/>
  <c r="J160" i="2"/>
  <c r="B160" i="3"/>
  <c r="K160" i="3"/>
  <c r="M160" i="3"/>
  <c r="D161" i="3"/>
  <c r="J161" i="2"/>
  <c r="B161" i="3"/>
  <c r="K161" i="3"/>
  <c r="M161" i="3"/>
  <c r="D162" i="3"/>
  <c r="J162" i="2"/>
  <c r="B162" i="3"/>
  <c r="K162" i="3"/>
  <c r="M162" i="3"/>
  <c r="D163" i="3"/>
  <c r="J163" i="2"/>
  <c r="B163" i="3"/>
  <c r="K163" i="3"/>
  <c r="M163" i="3"/>
  <c r="D164" i="3"/>
  <c r="J164" i="2"/>
  <c r="B164" i="3"/>
  <c r="K164" i="3"/>
  <c r="M164" i="3"/>
  <c r="D165" i="3"/>
  <c r="J165" i="2"/>
  <c r="B165" i="3"/>
  <c r="K165" i="3"/>
  <c r="M165" i="3"/>
  <c r="D166" i="3"/>
  <c r="J166" i="2"/>
  <c r="B166" i="3"/>
  <c r="K166" i="3"/>
  <c r="M166" i="3"/>
  <c r="D167" i="3"/>
  <c r="J167" i="2"/>
  <c r="B167" i="3"/>
  <c r="K167" i="3"/>
  <c r="M167" i="3"/>
  <c r="D168" i="3"/>
  <c r="J168" i="2"/>
  <c r="B168" i="3"/>
  <c r="K168" i="3"/>
  <c r="M168" i="3"/>
  <c r="D169" i="3"/>
  <c r="K169" i="3"/>
  <c r="M169" i="3"/>
  <c r="D170" i="3"/>
  <c r="K170" i="3"/>
  <c r="M170" i="3"/>
  <c r="D171" i="3"/>
  <c r="K171" i="3"/>
  <c r="M171" i="3"/>
  <c r="D172" i="3"/>
  <c r="K172" i="3"/>
  <c r="M172" i="3"/>
  <c r="D173" i="3"/>
  <c r="J173" i="2"/>
  <c r="B173" i="3"/>
  <c r="K173" i="3"/>
  <c r="M173" i="3"/>
  <c r="D174" i="3"/>
  <c r="J174" i="2"/>
  <c r="B174" i="3"/>
  <c r="K174" i="3"/>
  <c r="M174" i="3"/>
  <c r="D175" i="3"/>
  <c r="J175" i="2"/>
  <c r="B175" i="3"/>
  <c r="K175" i="3"/>
  <c r="M175" i="3"/>
  <c r="D176" i="3"/>
  <c r="J176" i="2"/>
  <c r="B176" i="3"/>
  <c r="K176" i="3"/>
  <c r="M176" i="3"/>
  <c r="D177" i="3"/>
  <c r="J177" i="2"/>
  <c r="B177" i="3"/>
  <c r="K177" i="3"/>
  <c r="M177" i="3"/>
  <c r="D178" i="3"/>
  <c r="J178" i="2"/>
  <c r="B178" i="3"/>
  <c r="K178" i="3"/>
  <c r="M178" i="3"/>
  <c r="D179" i="3"/>
  <c r="J179" i="2"/>
  <c r="B179" i="3"/>
  <c r="K179" i="3"/>
  <c r="M179" i="3"/>
  <c r="D180" i="3"/>
  <c r="J180" i="2"/>
  <c r="B180" i="3"/>
  <c r="K180" i="3"/>
  <c r="M180" i="3"/>
  <c r="D181" i="3"/>
  <c r="J181" i="2"/>
  <c r="B181" i="3"/>
  <c r="K181" i="3"/>
  <c r="M181" i="3"/>
  <c r="D182" i="3"/>
  <c r="J182" i="2"/>
  <c r="B182" i="3"/>
  <c r="K182" i="3"/>
  <c r="M182" i="3"/>
  <c r="D183" i="3"/>
  <c r="J183" i="2"/>
  <c r="B183" i="3"/>
  <c r="K183" i="3"/>
  <c r="M183" i="3"/>
  <c r="D184" i="3"/>
  <c r="J184" i="2"/>
  <c r="B184" i="3"/>
  <c r="K184" i="3"/>
  <c r="M184" i="3"/>
  <c r="D185" i="3"/>
  <c r="J185" i="2"/>
  <c r="B185" i="3"/>
  <c r="K185" i="3"/>
  <c r="M185" i="3"/>
  <c r="D186" i="3"/>
  <c r="J186" i="2"/>
  <c r="B186" i="3"/>
  <c r="K186" i="3"/>
  <c r="M186" i="3"/>
  <c r="D187" i="3"/>
  <c r="J187" i="2"/>
  <c r="B187" i="3"/>
  <c r="K187" i="3"/>
  <c r="M187" i="3"/>
  <c r="D188" i="3"/>
  <c r="J188" i="2"/>
  <c r="B188" i="3"/>
  <c r="K188" i="3"/>
  <c r="M188" i="3"/>
  <c r="D189" i="3"/>
  <c r="J189" i="2"/>
  <c r="B189" i="3"/>
  <c r="K189" i="3"/>
  <c r="M189" i="3"/>
  <c r="D190" i="3"/>
  <c r="J190" i="2"/>
  <c r="B190" i="3"/>
  <c r="K190" i="3"/>
  <c r="M190" i="3"/>
  <c r="D191" i="3"/>
  <c r="K191" i="3"/>
  <c r="M191" i="3"/>
  <c r="D192" i="3"/>
  <c r="K192" i="3"/>
  <c r="M192" i="3"/>
  <c r="D193" i="3"/>
  <c r="K193" i="3"/>
  <c r="M193" i="3"/>
  <c r="D194" i="3"/>
  <c r="K194" i="3"/>
  <c r="M194" i="3"/>
  <c r="D195" i="3"/>
  <c r="K195" i="3"/>
  <c r="M195" i="3"/>
  <c r="D196" i="3"/>
  <c r="K196" i="3"/>
  <c r="M196" i="3"/>
  <c r="D138" i="3"/>
  <c r="J138" i="2"/>
  <c r="B138" i="3"/>
  <c r="K138" i="3"/>
  <c r="M138" i="3"/>
  <c r="AA47" i="3"/>
  <c r="AA46" i="3"/>
  <c r="AA45" i="3"/>
  <c r="AA44" i="3"/>
  <c r="AA43" i="3"/>
  <c r="AA41" i="3"/>
  <c r="AA40" i="3"/>
  <c r="AA39" i="3"/>
  <c r="E38" i="3"/>
  <c r="C38" i="3"/>
  <c r="L38" i="3"/>
  <c r="M38" i="3"/>
  <c r="Q38" i="3"/>
  <c r="R38" i="3"/>
  <c r="AA38" i="3"/>
  <c r="AA37" i="3"/>
  <c r="AA36" i="3"/>
  <c r="AA35" i="3"/>
  <c r="AA34" i="3"/>
  <c r="AA32" i="3"/>
  <c r="AA31" i="3"/>
  <c r="E30" i="3"/>
  <c r="C30" i="3"/>
  <c r="L30" i="3"/>
  <c r="M30" i="3"/>
  <c r="Q30" i="3"/>
  <c r="R30" i="3"/>
  <c r="AA30" i="3"/>
  <c r="E28" i="3"/>
  <c r="C28" i="3"/>
  <c r="L28" i="3"/>
  <c r="M28" i="3"/>
  <c r="Q28" i="3"/>
  <c r="R28" i="3"/>
  <c r="AA28" i="3"/>
  <c r="X31" i="3"/>
  <c r="X32" i="3"/>
  <c r="X34" i="3"/>
  <c r="X35" i="3"/>
  <c r="X36" i="3"/>
  <c r="X37" i="3"/>
  <c r="X39" i="3"/>
  <c r="X40" i="3"/>
  <c r="X41" i="3"/>
  <c r="X43" i="3"/>
  <c r="X44" i="3"/>
  <c r="X45" i="3"/>
  <c r="X46" i="3"/>
  <c r="X47" i="3"/>
  <c r="X48" i="3"/>
  <c r="X53" i="3"/>
  <c r="X55" i="3"/>
  <c r="X57" i="3"/>
  <c r="X58" i="3"/>
  <c r="X60" i="3"/>
  <c r="X62" i="3"/>
  <c r="X65" i="3"/>
  <c r="X66" i="3"/>
  <c r="X67" i="3"/>
  <c r="X69" i="3"/>
  <c r="X70" i="3"/>
  <c r="X72" i="3"/>
  <c r="X73" i="3"/>
  <c r="X74" i="3"/>
  <c r="X75" i="3"/>
  <c r="X77" i="3"/>
  <c r="X78" i="3"/>
  <c r="X79" i="3"/>
  <c r="X81" i="3"/>
  <c r="X82" i="3"/>
  <c r="X83" i="3"/>
  <c r="X85" i="3"/>
  <c r="X88" i="3"/>
  <c r="X89" i="3"/>
  <c r="X91" i="3"/>
  <c r="X93" i="3"/>
  <c r="X94" i="3"/>
  <c r="X95" i="3"/>
  <c r="X96" i="3"/>
  <c r="X97" i="3"/>
  <c r="X98" i="3"/>
  <c r="X99" i="3"/>
  <c r="X100" i="3"/>
  <c r="X101" i="3"/>
  <c r="X102" i="3"/>
  <c r="X103" i="3"/>
  <c r="X105" i="3"/>
  <c r="X106" i="3"/>
  <c r="X109" i="3"/>
  <c r="X110" i="3"/>
  <c r="X111" i="3"/>
  <c r="X112" i="3"/>
  <c r="X113" i="3"/>
  <c r="X114" i="3"/>
  <c r="X115" i="3"/>
  <c r="X116" i="3"/>
  <c r="X118" i="3"/>
  <c r="X122" i="3"/>
  <c r="X123" i="3"/>
  <c r="X125" i="3"/>
  <c r="X126" i="3"/>
  <c r="X127" i="3"/>
  <c r="X128" i="3"/>
  <c r="X129" i="3"/>
  <c r="X130" i="3"/>
  <c r="X132" i="3"/>
  <c r="X134" i="3"/>
  <c r="X135" i="3"/>
  <c r="X137" i="3"/>
  <c r="X138" i="3"/>
  <c r="X139" i="3"/>
  <c r="X141" i="3"/>
  <c r="X142" i="3"/>
  <c r="X143" i="3"/>
  <c r="X144" i="3"/>
  <c r="X146" i="3"/>
  <c r="X148" i="3"/>
  <c r="X150"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X182" i="3"/>
  <c r="X183" i="3"/>
  <c r="X184" i="3"/>
  <c r="X185" i="3"/>
  <c r="X186" i="3"/>
  <c r="X187" i="3"/>
  <c r="X188" i="3"/>
  <c r="X189" i="3"/>
  <c r="X190" i="3"/>
  <c r="X191" i="3"/>
  <c r="X192" i="3"/>
  <c r="X193" i="3"/>
  <c r="X194" i="3"/>
  <c r="X195" i="3"/>
  <c r="X196" i="3"/>
  <c r="X197" i="3"/>
  <c r="Q7" i="3"/>
  <c r="R7" i="3"/>
  <c r="Q8" i="3"/>
  <c r="R8" i="3"/>
  <c r="Q10" i="3"/>
  <c r="R10" i="3"/>
  <c r="E20" i="3"/>
  <c r="C20" i="3"/>
  <c r="L20" i="3"/>
  <c r="M20" i="3"/>
  <c r="Q20" i="3"/>
  <c r="R20" i="3"/>
  <c r="E21" i="3"/>
  <c r="C21" i="3"/>
  <c r="L21" i="3"/>
  <c r="M21" i="3"/>
  <c r="Q21" i="3"/>
  <c r="R21" i="3"/>
  <c r="E25" i="3"/>
  <c r="C25" i="3"/>
  <c r="L25" i="3"/>
  <c r="M25" i="3"/>
  <c r="Q25" i="3"/>
  <c r="R25" i="3"/>
  <c r="E26" i="3"/>
  <c r="C26" i="3"/>
  <c r="L26" i="3"/>
  <c r="M26" i="3"/>
  <c r="Q26" i="3"/>
  <c r="R26" i="3"/>
  <c r="E27" i="3"/>
  <c r="C27" i="3"/>
  <c r="L27" i="3"/>
  <c r="M27" i="3"/>
  <c r="Q27" i="3"/>
  <c r="R27" i="3"/>
  <c r="AA27" i="3"/>
  <c r="E29" i="3"/>
  <c r="C29" i="3"/>
  <c r="L29" i="3"/>
  <c r="M29" i="3"/>
  <c r="Q29" i="3"/>
  <c r="R29" i="3"/>
  <c r="AA29" i="3"/>
  <c r="E33" i="3"/>
  <c r="C33" i="3"/>
  <c r="L33" i="3"/>
  <c r="M33" i="3"/>
  <c r="Q33" i="3"/>
  <c r="R33" i="3"/>
  <c r="AA33" i="3"/>
  <c r="E42" i="3"/>
  <c r="C42" i="3"/>
  <c r="L42" i="3"/>
  <c r="M42" i="3"/>
  <c r="Q42" i="3"/>
  <c r="R42" i="3"/>
  <c r="AA42" i="3"/>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5" i="2"/>
  <c r="J46" i="2"/>
  <c r="J47" i="2"/>
  <c r="J49" i="2"/>
  <c r="J50" i="2"/>
  <c r="J51" i="2"/>
  <c r="J52" i="2"/>
  <c r="J53" i="2"/>
  <c r="J54" i="2"/>
  <c r="J55" i="2"/>
  <c r="J56" i="2"/>
  <c r="J57" i="2"/>
  <c r="J58" i="2"/>
  <c r="J59" i="2"/>
  <c r="J61" i="2"/>
  <c r="J63" i="2"/>
  <c r="J64" i="2"/>
  <c r="J68" i="2"/>
  <c r="J71" i="2"/>
  <c r="J75" i="2"/>
  <c r="J76" i="2"/>
  <c r="J77" i="2"/>
  <c r="J79" i="2"/>
  <c r="J80" i="2"/>
  <c r="J81" i="2"/>
  <c r="J82" i="2"/>
  <c r="J83" i="2"/>
  <c r="J84" i="2"/>
  <c r="J85" i="2"/>
  <c r="J86" i="2"/>
  <c r="J87" i="2"/>
  <c r="J90" i="2"/>
  <c r="J91" i="2"/>
  <c r="J92" i="2"/>
  <c r="J93" i="2"/>
  <c r="J94" i="2"/>
  <c r="J104" i="2"/>
  <c r="J107" i="2"/>
  <c r="J108" i="2"/>
  <c r="J117" i="2"/>
  <c r="J119" i="2"/>
  <c r="J120" i="2"/>
  <c r="J121" i="2"/>
  <c r="J124" i="2"/>
  <c r="J131" i="2"/>
  <c r="J133" i="2"/>
  <c r="J134" i="2"/>
  <c r="J135" i="2"/>
  <c r="J136" i="2"/>
  <c r="J137" i="2"/>
  <c r="J145" i="2"/>
  <c r="J169" i="2"/>
  <c r="J170" i="2"/>
  <c r="J171" i="2"/>
  <c r="J172" i="2"/>
  <c r="J191" i="2"/>
  <c r="J192" i="2"/>
  <c r="J193" i="2"/>
  <c r="J194" i="2"/>
  <c r="J195" i="2"/>
  <c r="J196" i="2"/>
  <c r="J197" i="2"/>
  <c r="B39" i="3"/>
  <c r="B27" i="3"/>
  <c r="I13" i="2"/>
  <c r="I14" i="2"/>
  <c r="I15" i="2"/>
  <c r="I16" i="2"/>
  <c r="I17" i="2"/>
  <c r="I18" i="2"/>
  <c r="I19" i="2"/>
  <c r="I20" i="2"/>
  <c r="I21" i="2"/>
  <c r="I22" i="2"/>
  <c r="I23" i="2"/>
  <c r="I24" i="2"/>
  <c r="I25" i="2"/>
  <c r="I26" i="2"/>
  <c r="I28" i="2"/>
  <c r="I29" i="2"/>
  <c r="I30" i="2"/>
  <c r="I31" i="2"/>
  <c r="I32" i="2"/>
  <c r="I33" i="2"/>
  <c r="I34" i="2"/>
  <c r="I35" i="2"/>
  <c r="I36" i="2"/>
  <c r="I37" i="2"/>
  <c r="I38" i="2"/>
  <c r="I39" i="2"/>
  <c r="I40" i="2"/>
  <c r="I41" i="2"/>
  <c r="I42" i="2"/>
  <c r="I43" i="2"/>
  <c r="Q14" i="24"/>
  <c r="Q48" i="24"/>
  <c r="Q84" i="24"/>
  <c r="Q120" i="24"/>
  <c r="Q2" i="24"/>
  <c r="Q3" i="24"/>
  <c r="Q4" i="24"/>
  <c r="Q5" i="24"/>
  <c r="Q6" i="24"/>
  <c r="Q7" i="24"/>
  <c r="Q8" i="24"/>
  <c r="Q9" i="24"/>
  <c r="Q10" i="24"/>
  <c r="Q11" i="24"/>
  <c r="Q12" i="24"/>
  <c r="Q13" i="24"/>
  <c r="Q15" i="24"/>
  <c r="Q16" i="24"/>
  <c r="Q17" i="24"/>
  <c r="Q18" i="24"/>
  <c r="Q19" i="24"/>
  <c r="Q20" i="24"/>
  <c r="Q21" i="24"/>
  <c r="Q22" i="24"/>
  <c r="Q23" i="24"/>
  <c r="Q24" i="24"/>
  <c r="Q25" i="24"/>
  <c r="Q26" i="24"/>
  <c r="Q27" i="24"/>
  <c r="Q28" i="24"/>
  <c r="Q29" i="24"/>
  <c r="Q30" i="24"/>
  <c r="Q31" i="24"/>
  <c r="Q32" i="24"/>
  <c r="Q33" i="24"/>
  <c r="Q34" i="24"/>
  <c r="Q35" i="24"/>
  <c r="Q36" i="24"/>
  <c r="Q37" i="24"/>
  <c r="Q38" i="24"/>
  <c r="Q39" i="24"/>
  <c r="Q40" i="24"/>
  <c r="Q41" i="24"/>
  <c r="Q42" i="24"/>
  <c r="Q43" i="24"/>
  <c r="Q44" i="24"/>
  <c r="Q45" i="24"/>
  <c r="Q46" i="24"/>
  <c r="Q47" i="24"/>
  <c r="Q49" i="24"/>
  <c r="Q50" i="24"/>
  <c r="Q51" i="24"/>
  <c r="Q52" i="24"/>
  <c r="Q53" i="24"/>
  <c r="Q54" i="24"/>
  <c r="Q55" i="24"/>
  <c r="Q56" i="24"/>
  <c r="Q57" i="24"/>
  <c r="Q58" i="24"/>
  <c r="Q59" i="24"/>
  <c r="Q60" i="24"/>
  <c r="Q61" i="24"/>
  <c r="Q62" i="24"/>
  <c r="Q63" i="24"/>
  <c r="Q64" i="24"/>
  <c r="Q65" i="24"/>
  <c r="Q66" i="24"/>
  <c r="Q67" i="24"/>
  <c r="Q68" i="24"/>
  <c r="Q69" i="24"/>
  <c r="Q70" i="24"/>
  <c r="Q71" i="24"/>
  <c r="Q72" i="24"/>
  <c r="Q73" i="24"/>
  <c r="Q74" i="24"/>
  <c r="Q75" i="24"/>
  <c r="Q76" i="24"/>
  <c r="Q77" i="24"/>
  <c r="Q78" i="24"/>
  <c r="Q79" i="24"/>
  <c r="Q80" i="24"/>
  <c r="Q81" i="24"/>
  <c r="Q82" i="24"/>
  <c r="Q83" i="24"/>
  <c r="Q85" i="24"/>
  <c r="Q86" i="24"/>
  <c r="Q87" i="24"/>
  <c r="Q88" i="24"/>
  <c r="Q89" i="24"/>
  <c r="Q90" i="24"/>
  <c r="Q91" i="24"/>
  <c r="Q92" i="24"/>
  <c r="Q93" i="24"/>
  <c r="Q94" i="24"/>
  <c r="Q95" i="24"/>
  <c r="Q96" i="24"/>
  <c r="Q97" i="24"/>
  <c r="Q98" i="24"/>
  <c r="Q99" i="24"/>
  <c r="Q100" i="24"/>
  <c r="Q101" i="24"/>
  <c r="Q102" i="24"/>
  <c r="Q103" i="24"/>
  <c r="Q104" i="24"/>
  <c r="Q105" i="24"/>
  <c r="Q106" i="24"/>
  <c r="Q107" i="24"/>
  <c r="Q108" i="24"/>
  <c r="Q109" i="24"/>
  <c r="Q110" i="24"/>
  <c r="Q111" i="24"/>
  <c r="Q112" i="24"/>
  <c r="Q113" i="24"/>
  <c r="Q114" i="24"/>
  <c r="Q115" i="24"/>
  <c r="Q116" i="24"/>
  <c r="Q117" i="24"/>
  <c r="Q118" i="24"/>
  <c r="Q119" i="24"/>
  <c r="Q121" i="24"/>
  <c r="Q122" i="24"/>
  <c r="Q123" i="24"/>
  <c r="Q124" i="24"/>
  <c r="Q125" i="24"/>
  <c r="Q126" i="24"/>
  <c r="Q127" i="24"/>
  <c r="Q128" i="24"/>
  <c r="Q129" i="24"/>
  <c r="Q130" i="24"/>
  <c r="Q131" i="24"/>
  <c r="Q132" i="24"/>
  <c r="Q133" i="24"/>
  <c r="Q134" i="24"/>
  <c r="Q135" i="24"/>
  <c r="Q136" i="24"/>
  <c r="Q137" i="24"/>
  <c r="Q138" i="24"/>
  <c r="Q139" i="24"/>
  <c r="Q140" i="24"/>
  <c r="Q141" i="24"/>
  <c r="Q142" i="24"/>
  <c r="Q143" i="24"/>
  <c r="Q144" i="24"/>
  <c r="Q145" i="24"/>
  <c r="Q146" i="24"/>
  <c r="Q147" i="24"/>
  <c r="Q148" i="24"/>
  <c r="Q149" i="24"/>
  <c r="Q150" i="24"/>
  <c r="Q151" i="24"/>
  <c r="Q152" i="24"/>
  <c r="Q153" i="24"/>
  <c r="Q154" i="24"/>
  <c r="Q155" i="24"/>
  <c r="Q156" i="24"/>
  <c r="Q157" i="24"/>
  <c r="Q158" i="24"/>
  <c r="Q159" i="24"/>
  <c r="Q160" i="24"/>
  <c r="Q161" i="24"/>
  <c r="Q162" i="24"/>
  <c r="Q163" i="24"/>
  <c r="Q164" i="24"/>
  <c r="Q165" i="24"/>
  <c r="Q166" i="24"/>
  <c r="Q167" i="24"/>
  <c r="Q168" i="24"/>
  <c r="Q169" i="24"/>
  <c r="Q170" i="24"/>
  <c r="Q171" i="24"/>
  <c r="Q172" i="24"/>
  <c r="Q173" i="24"/>
  <c r="Q174" i="24"/>
  <c r="Q175" i="24"/>
  <c r="Q176" i="24"/>
  <c r="Q177" i="24"/>
  <c r="Q178" i="24"/>
  <c r="Q179" i="24"/>
  <c r="Q180" i="24"/>
  <c r="Q181" i="24"/>
  <c r="Q182" i="24"/>
  <c r="Q183" i="24"/>
  <c r="Q184" i="24"/>
  <c r="Q185" i="24"/>
  <c r="Q186" i="24"/>
  <c r="Q187" i="24"/>
  <c r="Q188" i="24"/>
  <c r="Q189" i="24"/>
  <c r="Q190" i="24"/>
  <c r="Q191" i="24"/>
  <c r="Q192" i="24"/>
  <c r="Q193" i="24"/>
  <c r="Q194" i="24"/>
  <c r="Q195" i="24"/>
  <c r="Q196" i="24"/>
  <c r="Q197" i="24"/>
  <c r="Q198" i="24"/>
  <c r="Q199" i="24"/>
  <c r="Q200" i="24"/>
  <c r="Q201" i="24"/>
  <c r="Q202" i="24"/>
  <c r="Q203" i="24"/>
  <c r="Q204" i="24"/>
  <c r="Q205" i="24"/>
  <c r="Q206" i="24"/>
  <c r="Q207" i="24"/>
  <c r="Q208" i="24"/>
  <c r="Q209" i="24"/>
  <c r="Q210" i="24"/>
  <c r="Q211" i="24"/>
  <c r="Q212" i="24"/>
  <c r="Q213" i="24"/>
  <c r="Q214" i="24"/>
  <c r="Q215" i="24"/>
  <c r="Q216" i="24"/>
  <c r="Q217" i="24"/>
  <c r="Q218" i="24"/>
  <c r="Q219" i="24"/>
  <c r="Q220" i="24"/>
  <c r="Q221" i="24"/>
  <c r="Q222" i="24"/>
  <c r="Q223" i="24"/>
  <c r="Q224" i="24"/>
  <c r="Q225" i="24"/>
  <c r="Q226" i="24"/>
  <c r="Q227" i="24"/>
  <c r="Q228" i="24"/>
  <c r="Q229" i="24"/>
  <c r="Q230" i="24"/>
  <c r="Q231" i="24"/>
  <c r="Q232" i="24"/>
  <c r="Q233" i="24"/>
  <c r="Q234" i="24"/>
  <c r="Q235" i="24"/>
  <c r="Q236" i="24"/>
  <c r="Q237" i="24"/>
  <c r="Q238" i="24"/>
  <c r="Q239" i="24"/>
  <c r="Q240" i="24"/>
  <c r="Q241" i="24"/>
  <c r="Q242" i="24"/>
  <c r="Q243" i="24"/>
  <c r="Q244" i="24"/>
  <c r="Q245" i="24"/>
  <c r="Q246" i="24"/>
  <c r="Q247" i="24"/>
  <c r="Q248" i="24"/>
  <c r="Q249" i="24"/>
  <c r="Q250" i="24"/>
  <c r="Q251" i="24"/>
  <c r="Q252" i="24"/>
  <c r="Q253" i="24"/>
  <c r="Q254" i="24"/>
  <c r="Q255" i="24"/>
  <c r="Q256" i="24"/>
  <c r="Q257" i="24"/>
  <c r="Q258" i="24"/>
  <c r="Q259" i="24"/>
  <c r="Q260" i="24"/>
  <c r="Q261" i="24"/>
  <c r="Q262" i="24"/>
  <c r="Q263" i="24"/>
  <c r="Q264" i="24"/>
  <c r="Q265" i="24"/>
  <c r="Q266" i="24"/>
  <c r="Q267" i="24"/>
  <c r="Q268" i="24"/>
  <c r="Q269" i="24"/>
  <c r="Q270" i="24"/>
  <c r="Q271" i="24"/>
  <c r="Q272" i="24"/>
  <c r="Q273" i="24"/>
  <c r="Q274" i="24"/>
  <c r="Q275" i="24"/>
  <c r="Q276" i="24"/>
  <c r="Q277" i="24"/>
  <c r="Q278" i="24"/>
  <c r="Q279" i="24"/>
  <c r="Q280" i="24"/>
  <c r="Q281" i="24"/>
  <c r="Q282" i="24"/>
  <c r="Q283" i="24"/>
  <c r="Q284" i="24"/>
  <c r="Q285" i="24"/>
  <c r="Q286" i="24"/>
  <c r="Q287" i="24"/>
  <c r="Q288" i="24"/>
  <c r="Q289" i="24"/>
  <c r="Q290" i="24"/>
  <c r="Q291" i="24"/>
  <c r="Q292" i="24"/>
  <c r="Q293" i="24"/>
  <c r="Q294" i="24"/>
  <c r="Q295" i="24"/>
  <c r="Q296" i="24"/>
  <c r="Q297" i="24"/>
  <c r="Q298" i="24"/>
  <c r="Q299" i="24"/>
  <c r="Q300" i="24"/>
  <c r="Q301" i="24"/>
  <c r="Q302" i="24"/>
  <c r="Q303" i="24"/>
  <c r="Q304" i="24"/>
  <c r="Q305" i="24"/>
  <c r="Q306" i="24"/>
  <c r="Q307" i="24"/>
  <c r="Q308" i="24"/>
  <c r="Q309" i="24"/>
  <c r="Q310" i="24"/>
  <c r="Q311" i="24"/>
  <c r="Q312" i="24"/>
  <c r="Q313" i="24"/>
  <c r="Q314" i="24"/>
  <c r="Q315" i="24"/>
  <c r="Q316" i="24"/>
  <c r="Q317" i="24"/>
  <c r="Q318" i="24"/>
  <c r="Q319" i="24"/>
  <c r="Q320" i="24"/>
  <c r="Q321" i="24"/>
  <c r="Q322" i="24"/>
  <c r="Q323" i="24"/>
  <c r="Q324" i="24"/>
  <c r="Q325" i="24"/>
  <c r="Q326" i="24"/>
  <c r="Q327" i="24"/>
  <c r="Q328" i="24"/>
  <c r="Q329" i="24"/>
  <c r="Q330" i="24"/>
  <c r="Q331" i="24"/>
  <c r="Q332" i="24"/>
  <c r="Q333" i="24"/>
  <c r="Q334" i="24"/>
  <c r="Q335" i="24"/>
  <c r="Q336" i="24"/>
  <c r="Q337" i="24"/>
  <c r="Q338" i="24"/>
  <c r="Q339" i="24"/>
  <c r="Q340" i="24"/>
  <c r="Q341" i="24"/>
  <c r="Q342" i="24"/>
  <c r="Q343" i="24"/>
  <c r="Q344" i="24"/>
  <c r="Q345" i="24"/>
  <c r="Q346" i="24"/>
  <c r="Q347" i="24"/>
  <c r="Q348" i="24"/>
  <c r="Q349" i="24"/>
  <c r="Q350" i="24"/>
  <c r="Q351" i="24"/>
  <c r="Q352" i="24"/>
  <c r="Q353" i="24"/>
  <c r="Q354" i="24"/>
  <c r="Q355" i="24"/>
  <c r="Q356" i="24"/>
  <c r="Q357" i="24"/>
  <c r="Q358" i="24"/>
  <c r="Q359" i="24"/>
  <c r="Q360" i="24"/>
  <c r="Q361" i="24"/>
  <c r="Q362" i="24"/>
  <c r="Q363" i="24"/>
  <c r="Q364" i="24"/>
  <c r="Q365" i="24"/>
  <c r="Q366" i="24"/>
  <c r="Q367" i="24"/>
  <c r="Q368" i="24"/>
  <c r="Q369" i="24"/>
  <c r="Q370" i="24"/>
  <c r="Q371" i="24"/>
  <c r="Q372" i="24"/>
  <c r="Q373" i="24"/>
  <c r="Q374" i="24"/>
  <c r="Q375" i="24"/>
  <c r="Q376" i="24"/>
  <c r="Q377" i="24"/>
  <c r="Q378" i="24"/>
  <c r="Q379" i="24"/>
  <c r="Q380" i="24"/>
  <c r="Q381" i="24"/>
  <c r="Q382" i="24"/>
  <c r="Q383" i="24"/>
  <c r="Q384" i="24"/>
  <c r="Q385" i="24"/>
  <c r="Q386" i="24"/>
  <c r="Q387" i="24"/>
  <c r="Q388" i="24"/>
  <c r="Q389" i="24"/>
  <c r="Q390" i="24"/>
  <c r="Q391" i="24"/>
  <c r="Q392" i="24"/>
  <c r="Q393" i="24"/>
  <c r="Q394" i="24"/>
  <c r="Q395" i="24"/>
  <c r="Q396" i="24"/>
  <c r="Q397" i="24"/>
  <c r="Q398" i="24"/>
  <c r="Q399" i="24"/>
  <c r="Q400" i="24"/>
  <c r="Q401" i="24"/>
  <c r="Q402" i="24"/>
  <c r="Q403" i="24"/>
  <c r="Q404" i="24"/>
  <c r="Q405" i="24"/>
  <c r="Q406" i="24"/>
  <c r="Q407" i="24"/>
  <c r="Q408" i="24"/>
  <c r="Q409" i="24"/>
  <c r="Q410" i="24"/>
  <c r="Q411" i="24"/>
  <c r="Q412" i="24"/>
  <c r="Q413" i="24"/>
  <c r="Q414" i="24"/>
  <c r="Q415" i="24"/>
  <c r="Q416" i="24"/>
  <c r="Q417" i="24"/>
  <c r="Q418" i="24"/>
  <c r="Q419" i="24"/>
  <c r="Q420" i="24"/>
  <c r="Q421" i="24"/>
  <c r="Q422" i="24"/>
  <c r="Q423" i="24"/>
  <c r="Q424" i="24"/>
  <c r="Q425" i="24"/>
  <c r="Q426" i="24"/>
  <c r="Q427" i="24"/>
  <c r="Q428" i="24"/>
  <c r="Q429" i="24"/>
  <c r="Q430" i="24"/>
  <c r="Q431" i="24"/>
  <c r="Q432" i="24"/>
  <c r="Q433" i="24"/>
  <c r="Q434" i="24"/>
  <c r="Q435" i="24"/>
  <c r="Q436" i="24"/>
  <c r="Q437" i="24"/>
  <c r="Q438" i="24"/>
  <c r="Q439" i="24"/>
  <c r="Q440" i="24"/>
  <c r="Q441" i="24"/>
  <c r="Q442" i="24"/>
  <c r="Q443" i="24"/>
  <c r="Q444" i="24"/>
  <c r="Q445" i="24"/>
  <c r="Q446" i="24"/>
  <c r="Q447" i="24"/>
  <c r="Q448" i="24"/>
  <c r="Q449" i="24"/>
  <c r="Q450" i="24"/>
  <c r="Q451" i="24"/>
  <c r="Q452" i="24"/>
  <c r="Q453" i="24"/>
  <c r="Q454" i="24"/>
  <c r="Q455" i="24"/>
  <c r="Q456" i="24"/>
  <c r="Q457" i="24"/>
  <c r="Q458" i="24"/>
  <c r="Q459" i="24"/>
  <c r="Q460" i="24"/>
  <c r="Q461" i="24"/>
  <c r="Q462" i="24"/>
  <c r="Q463" i="24"/>
  <c r="Q464" i="24"/>
  <c r="Q465" i="24"/>
  <c r="Q466" i="24"/>
  <c r="Q467" i="24"/>
  <c r="Q468" i="24"/>
  <c r="Q469" i="24"/>
  <c r="Q470" i="24"/>
  <c r="Q471" i="24"/>
  <c r="Q472" i="24"/>
  <c r="Q473" i="24"/>
  <c r="Q474" i="24"/>
  <c r="Q475" i="24"/>
  <c r="Q476" i="24"/>
  <c r="Q477" i="24"/>
  <c r="Q478" i="24"/>
  <c r="Q479" i="24"/>
  <c r="Q480" i="24"/>
  <c r="Q481" i="24"/>
  <c r="Q482" i="24"/>
  <c r="Q483" i="24"/>
  <c r="Q484" i="24"/>
  <c r="Q485" i="24"/>
  <c r="Q486" i="24"/>
  <c r="Q487" i="24"/>
  <c r="Q488" i="24"/>
  <c r="Q489" i="24"/>
  <c r="Q490" i="24"/>
  <c r="Q491" i="24"/>
  <c r="Q492" i="24"/>
  <c r="Q493" i="24"/>
  <c r="Q494" i="24"/>
  <c r="Q495" i="24"/>
  <c r="Q496" i="24"/>
  <c r="Q497" i="24"/>
  <c r="Q498" i="24"/>
  <c r="Q499" i="24"/>
  <c r="Q500" i="24"/>
  <c r="Q501" i="24"/>
  <c r="Q502" i="24"/>
  <c r="Q503" i="24"/>
  <c r="Q504" i="24"/>
  <c r="Q505" i="24"/>
  <c r="Q506" i="24"/>
  <c r="Q507" i="24"/>
  <c r="Q508" i="24"/>
  <c r="Q509" i="24"/>
  <c r="Q510" i="24"/>
  <c r="Q511" i="24"/>
  <c r="Q512" i="24"/>
  <c r="Q513" i="24"/>
  <c r="Q514" i="24"/>
  <c r="Q515" i="24"/>
  <c r="Q516" i="24"/>
  <c r="Q517" i="24"/>
  <c r="Q518" i="24"/>
  <c r="Q519" i="24"/>
  <c r="Q520" i="24"/>
  <c r="Q521" i="24"/>
  <c r="Q522" i="24"/>
  <c r="Q523" i="24"/>
  <c r="Q524" i="24"/>
  <c r="Q525" i="24"/>
  <c r="Q526" i="24"/>
  <c r="Q527" i="24"/>
  <c r="Q528" i="24"/>
  <c r="Q529" i="24"/>
  <c r="Q530" i="24"/>
  <c r="Q531" i="24"/>
  <c r="Q532" i="24"/>
  <c r="Q533" i="24"/>
  <c r="Q534" i="24"/>
  <c r="Q535" i="24"/>
  <c r="Q536" i="24"/>
  <c r="Q537" i="24"/>
  <c r="Q538" i="24"/>
  <c r="Q539" i="24"/>
  <c r="Q540" i="24"/>
  <c r="Q541" i="24"/>
  <c r="Q542" i="24"/>
  <c r="Q543" i="24"/>
  <c r="Q544" i="24"/>
  <c r="Q545" i="24"/>
  <c r="Q546" i="24"/>
  <c r="Q547" i="24"/>
  <c r="Q548" i="24"/>
  <c r="Q549" i="24"/>
  <c r="Q550" i="24"/>
  <c r="Q551" i="24"/>
  <c r="Q552" i="24"/>
  <c r="Q553" i="24"/>
  <c r="Q554" i="24"/>
  <c r="Q555" i="24"/>
  <c r="Q556" i="24"/>
  <c r="Q557" i="24"/>
  <c r="Q558" i="24"/>
  <c r="Q559" i="24"/>
  <c r="Q560" i="24"/>
  <c r="Q561" i="24"/>
  <c r="Q562" i="24"/>
  <c r="Q563" i="24"/>
  <c r="Q564" i="24"/>
  <c r="Q565" i="24"/>
  <c r="Q566" i="24"/>
  <c r="Q567" i="24"/>
  <c r="Q568" i="24"/>
  <c r="Q569" i="24"/>
  <c r="Q570" i="24"/>
  <c r="Q571" i="24"/>
  <c r="Q572" i="24"/>
  <c r="Q573" i="24"/>
  <c r="Q574" i="24"/>
  <c r="Q575" i="24"/>
  <c r="Q576" i="24"/>
  <c r="Q577" i="24"/>
  <c r="Q578" i="24"/>
  <c r="Q579" i="24"/>
  <c r="Q580" i="24"/>
  <c r="Q581" i="24"/>
  <c r="Q582" i="24"/>
  <c r="Q583" i="24"/>
  <c r="Q584" i="24"/>
  <c r="Q585" i="24"/>
  <c r="Q586" i="24"/>
  <c r="Q587" i="24"/>
  <c r="Q588" i="24"/>
  <c r="Q589" i="24"/>
  <c r="Q590" i="24"/>
  <c r="Q591" i="24"/>
  <c r="Q592" i="24"/>
  <c r="Q593" i="24"/>
  <c r="Q594" i="24"/>
  <c r="Q595" i="24"/>
  <c r="Q596" i="24"/>
  <c r="Q597" i="24"/>
  <c r="Q598" i="24"/>
  <c r="Q599" i="24"/>
  <c r="Q600" i="24"/>
  <c r="Q601" i="24"/>
  <c r="Q602" i="24"/>
  <c r="Q603" i="24"/>
  <c r="Q604" i="24"/>
  <c r="Q605" i="24"/>
  <c r="Q606" i="24"/>
  <c r="Q607" i="24"/>
  <c r="Q608" i="24"/>
  <c r="Q609" i="24"/>
  <c r="Q610" i="24"/>
  <c r="Q611" i="24"/>
  <c r="Q612" i="24"/>
  <c r="Q613" i="24"/>
  <c r="Q614" i="24"/>
  <c r="Q615" i="24"/>
  <c r="Q616" i="24"/>
  <c r="Q617" i="24"/>
  <c r="Q618" i="24"/>
  <c r="Q619" i="24"/>
  <c r="Q620" i="24"/>
  <c r="Q621" i="24"/>
  <c r="Q622" i="24"/>
  <c r="Q623" i="24"/>
  <c r="Q624" i="24"/>
  <c r="Q625" i="24"/>
  <c r="Q626" i="24"/>
  <c r="Q627" i="24"/>
  <c r="Q628" i="24"/>
  <c r="Q629" i="24"/>
  <c r="Q630" i="24"/>
  <c r="Q631" i="24"/>
  <c r="Q632" i="24"/>
  <c r="Q633" i="24"/>
  <c r="Q634" i="24"/>
  <c r="Q635" i="24"/>
  <c r="Q636" i="24"/>
  <c r="Q637" i="24"/>
  <c r="Q638" i="24"/>
  <c r="Q639" i="24"/>
  <c r="Q640" i="24"/>
  <c r="Q641" i="24"/>
  <c r="Q642" i="24"/>
  <c r="Q643" i="24"/>
  <c r="Q644" i="24"/>
  <c r="Q645" i="24"/>
  <c r="Q646" i="24"/>
  <c r="Q647" i="24"/>
  <c r="Q648" i="24"/>
  <c r="Q649" i="24"/>
  <c r="Q650" i="24"/>
  <c r="Q651" i="24"/>
  <c r="Q652" i="24"/>
  <c r="Q653" i="24"/>
  <c r="Q654" i="24"/>
  <c r="Q655" i="24"/>
  <c r="Q656" i="24"/>
  <c r="Q657" i="24"/>
  <c r="Q658" i="24"/>
  <c r="Q659" i="24"/>
  <c r="Q660" i="24"/>
  <c r="Q661" i="24"/>
  <c r="Q662" i="24"/>
  <c r="Q663" i="24"/>
  <c r="Q664" i="24"/>
  <c r="Q665" i="24"/>
  <c r="Q666" i="24"/>
  <c r="Q667" i="24"/>
  <c r="Q668" i="24"/>
  <c r="Q669" i="24"/>
  <c r="Q670" i="24"/>
  <c r="Q671" i="24"/>
  <c r="Q672" i="24"/>
  <c r="Q673" i="24"/>
  <c r="Q674" i="24"/>
  <c r="Q675" i="24"/>
  <c r="Q676" i="24"/>
  <c r="Q677" i="24"/>
  <c r="Q678" i="24"/>
  <c r="Q679" i="24"/>
  <c r="Q680" i="24"/>
  <c r="Q681" i="24"/>
  <c r="Q682" i="24"/>
  <c r="Q683" i="24"/>
  <c r="Q684" i="24"/>
  <c r="Q685" i="24"/>
  <c r="Q686" i="24"/>
  <c r="Q687" i="24"/>
  <c r="Q688" i="24"/>
  <c r="Q689" i="24"/>
  <c r="Q690" i="24"/>
  <c r="Q691" i="24"/>
  <c r="Q692" i="24"/>
  <c r="Q693" i="24"/>
  <c r="Q694" i="24"/>
  <c r="Q695" i="24"/>
  <c r="Q696" i="24"/>
  <c r="Q697" i="24"/>
  <c r="Q698" i="24"/>
  <c r="Q699" i="24"/>
  <c r="Q700" i="24"/>
  <c r="Q701" i="24"/>
  <c r="Q702" i="24"/>
  <c r="Q703" i="24"/>
  <c r="Q704" i="24"/>
  <c r="Q705" i="24"/>
  <c r="Q706" i="24"/>
  <c r="Q707" i="24"/>
  <c r="Q708" i="24"/>
  <c r="Q709" i="24"/>
  <c r="Q710" i="24"/>
  <c r="Q711" i="24"/>
  <c r="Q712" i="24"/>
  <c r="Q713" i="24"/>
  <c r="Q714" i="24"/>
  <c r="Q715" i="24"/>
  <c r="Q716" i="24"/>
  <c r="Q717" i="24"/>
  <c r="Q718" i="24"/>
  <c r="Q719" i="24"/>
  <c r="Q720" i="24"/>
  <c r="Q721" i="24"/>
  <c r="Q722" i="24"/>
  <c r="Q723" i="24"/>
  <c r="Q724" i="24"/>
  <c r="Q725" i="24"/>
  <c r="Q726" i="24"/>
  <c r="Q727" i="24"/>
  <c r="Q728" i="24"/>
  <c r="Q729" i="24"/>
  <c r="Q730" i="24"/>
  <c r="Q731" i="24"/>
  <c r="Q732" i="24"/>
  <c r="Q733" i="24"/>
  <c r="Q734" i="24"/>
  <c r="Q735" i="24"/>
  <c r="Q736" i="24"/>
  <c r="Q737" i="24"/>
  <c r="Q738" i="24"/>
  <c r="Q739" i="24"/>
  <c r="Q740" i="24"/>
  <c r="Q741" i="24"/>
  <c r="Q742" i="24"/>
  <c r="Q743" i="24"/>
  <c r="Q744" i="24"/>
  <c r="Q745" i="24"/>
  <c r="Q746" i="24"/>
  <c r="Q747" i="24"/>
  <c r="Q748" i="24"/>
  <c r="Q749" i="24"/>
  <c r="Q750" i="24"/>
  <c r="Q751" i="24"/>
  <c r="Q752" i="24"/>
  <c r="Q753" i="24"/>
  <c r="Q754" i="24"/>
  <c r="Q755" i="24"/>
  <c r="Q756" i="24"/>
  <c r="Q757" i="24"/>
  <c r="Q758" i="24"/>
  <c r="Q759" i="24"/>
  <c r="Q760" i="24"/>
  <c r="Q761" i="24"/>
  <c r="Q762" i="24"/>
  <c r="Q763" i="24"/>
  <c r="Q764" i="24"/>
  <c r="Q765" i="24"/>
  <c r="Q766" i="24"/>
  <c r="Q767" i="24"/>
  <c r="Q768" i="24"/>
  <c r="Q769" i="24"/>
  <c r="Q770" i="24"/>
  <c r="Q771" i="24"/>
  <c r="Q772" i="24"/>
  <c r="Q773" i="24"/>
  <c r="Q774" i="24"/>
  <c r="Q775" i="24"/>
  <c r="Q776" i="24"/>
  <c r="Q777" i="24"/>
  <c r="Q778" i="24"/>
  <c r="Q779" i="24"/>
  <c r="Q780" i="24"/>
  <c r="Q781" i="24"/>
  <c r="Q782" i="24"/>
  <c r="Q783" i="24"/>
  <c r="Q784" i="24"/>
  <c r="Q785" i="24"/>
  <c r="Q786" i="24"/>
  <c r="Q787" i="24"/>
  <c r="Q788" i="24"/>
  <c r="Q789" i="24"/>
  <c r="Q790" i="24"/>
  <c r="Q791" i="24"/>
  <c r="Q792" i="24"/>
  <c r="Q793" i="24"/>
  <c r="Q794" i="24"/>
  <c r="Q795" i="24"/>
  <c r="Q796" i="24"/>
  <c r="Q797" i="24"/>
  <c r="Q798" i="24"/>
  <c r="Q799" i="24"/>
  <c r="Q800" i="24"/>
  <c r="Q801" i="24"/>
  <c r="Q802" i="24"/>
  <c r="Q803" i="24"/>
  <c r="Q804" i="24"/>
  <c r="Q805" i="24"/>
  <c r="Q806" i="24"/>
  <c r="Q807" i="24"/>
  <c r="Q808" i="24"/>
  <c r="Q809" i="24"/>
  <c r="Q810" i="24"/>
  <c r="Q811" i="24"/>
  <c r="Q812" i="24"/>
  <c r="Q813" i="24"/>
  <c r="Q814" i="24"/>
  <c r="Q815" i="24"/>
  <c r="Q816" i="24"/>
  <c r="Q817" i="24"/>
  <c r="Q818" i="24"/>
  <c r="Q819" i="24"/>
  <c r="Q820" i="24"/>
  <c r="Q821" i="24"/>
  <c r="Q822" i="24"/>
  <c r="Q823" i="24"/>
  <c r="Q824" i="24"/>
  <c r="Q825" i="24"/>
  <c r="Q826" i="24"/>
  <c r="Q827" i="24"/>
  <c r="Q828" i="24"/>
  <c r="Q829" i="24"/>
  <c r="Q830" i="24"/>
  <c r="Q831" i="24"/>
  <c r="Q832" i="24"/>
  <c r="Q833" i="24"/>
  <c r="Q834" i="24"/>
  <c r="Q835" i="24"/>
  <c r="Q836" i="24"/>
  <c r="Q837" i="24"/>
  <c r="Q838" i="24"/>
  <c r="Q839" i="24"/>
  <c r="Q840" i="24"/>
  <c r="Q841" i="24"/>
  <c r="Q842" i="24"/>
  <c r="Q843" i="24"/>
  <c r="Q844" i="24"/>
  <c r="Q845" i="24"/>
  <c r="Q846" i="24"/>
  <c r="Q847" i="24"/>
  <c r="Q848" i="24"/>
  <c r="Q849" i="24"/>
  <c r="Q850" i="24"/>
  <c r="Q851" i="24"/>
  <c r="Q852" i="24"/>
  <c r="Q853" i="24"/>
  <c r="Q854" i="24"/>
  <c r="Q855" i="24"/>
  <c r="Q856" i="24"/>
  <c r="Q857" i="24"/>
  <c r="Q858" i="24"/>
  <c r="Q859" i="24"/>
  <c r="Q860" i="24"/>
  <c r="Q861" i="24"/>
  <c r="Q862" i="24"/>
  <c r="Q863" i="24"/>
  <c r="Q864" i="24"/>
  <c r="Q865" i="24"/>
  <c r="Q866" i="24"/>
  <c r="Q867" i="24"/>
  <c r="Q868" i="24"/>
  <c r="Q869" i="24"/>
  <c r="Q870" i="24"/>
  <c r="Q871" i="24"/>
  <c r="Q872" i="24"/>
  <c r="Q873" i="24"/>
  <c r="Q874" i="24"/>
  <c r="Q875" i="24"/>
  <c r="Q876" i="24"/>
  <c r="Q877" i="24"/>
  <c r="Q878" i="24"/>
  <c r="Q879" i="24"/>
  <c r="Q880" i="24"/>
  <c r="Q881" i="24"/>
  <c r="Q882" i="24"/>
  <c r="Q883" i="24"/>
  <c r="Q884" i="24"/>
  <c r="Q885" i="24"/>
  <c r="Q886" i="24"/>
  <c r="Q887" i="24"/>
  <c r="Q888" i="24"/>
  <c r="Q889" i="24"/>
  <c r="Q890" i="24"/>
  <c r="Q891" i="24"/>
  <c r="Q892" i="24"/>
  <c r="Q893" i="24"/>
  <c r="Q894" i="24"/>
  <c r="Q895" i="24"/>
  <c r="Q896" i="24"/>
  <c r="Q897" i="24"/>
  <c r="Q898" i="24"/>
  <c r="Q899" i="24"/>
  <c r="Q900" i="24"/>
  <c r="Q901" i="24"/>
  <c r="Q902" i="24"/>
  <c r="Q903" i="24"/>
  <c r="Q904" i="24"/>
  <c r="Q905" i="24"/>
  <c r="Q906" i="24"/>
  <c r="Q907" i="24"/>
  <c r="Q908" i="24"/>
  <c r="Q909" i="24"/>
  <c r="Q910" i="24"/>
  <c r="Q911" i="24"/>
  <c r="Q912" i="24"/>
  <c r="Q913" i="24"/>
  <c r="Q914" i="24"/>
  <c r="Q915" i="24"/>
  <c r="Q916" i="24"/>
  <c r="Q917" i="24"/>
  <c r="Q918" i="24"/>
  <c r="Q919" i="24"/>
  <c r="Q920" i="24"/>
  <c r="Q921" i="24"/>
  <c r="Q922" i="24"/>
  <c r="Q923" i="24"/>
  <c r="Q924" i="24"/>
  <c r="Q925" i="24"/>
  <c r="Q926" i="24"/>
  <c r="Q927" i="24"/>
  <c r="Q928" i="24"/>
  <c r="Q929" i="24"/>
  <c r="Q930" i="24"/>
  <c r="Q931" i="24"/>
  <c r="Q932" i="24"/>
  <c r="Q933" i="24"/>
  <c r="Q934" i="24"/>
  <c r="Q935" i="24"/>
  <c r="Q936" i="24"/>
  <c r="Q937" i="24"/>
  <c r="Q938" i="24"/>
  <c r="Q939" i="24"/>
  <c r="Q940" i="24"/>
  <c r="Q941" i="24"/>
  <c r="Q942" i="24"/>
  <c r="Q943" i="24"/>
  <c r="Q944" i="24"/>
  <c r="Q945" i="24"/>
  <c r="Q946" i="24"/>
  <c r="Q947" i="24"/>
  <c r="Q948" i="24"/>
  <c r="Q949" i="24"/>
  <c r="Q950" i="24"/>
  <c r="Q951" i="24"/>
  <c r="Q952" i="24"/>
  <c r="Q953" i="24"/>
  <c r="Q954" i="24"/>
  <c r="Q955" i="24"/>
  <c r="Q956" i="24"/>
  <c r="Q957" i="24"/>
  <c r="Q958" i="24"/>
  <c r="Q959" i="24"/>
  <c r="Q960" i="24"/>
  <c r="Q961" i="24"/>
  <c r="Q962" i="24"/>
  <c r="Q963" i="24"/>
  <c r="Q964" i="24"/>
  <c r="Q965" i="24"/>
  <c r="Q966" i="24"/>
  <c r="Q967" i="24"/>
  <c r="Q968" i="24"/>
  <c r="Q969" i="24"/>
  <c r="Q970" i="24"/>
  <c r="Q971" i="24"/>
  <c r="Q972" i="24"/>
  <c r="Q973" i="24"/>
  <c r="Q974" i="24"/>
  <c r="Q975" i="24"/>
  <c r="Q976" i="24"/>
  <c r="Q977" i="24"/>
  <c r="Q978" i="24"/>
  <c r="Q979" i="24"/>
  <c r="Q980" i="24"/>
  <c r="Q981" i="24"/>
  <c r="Q982" i="24"/>
  <c r="Q983" i="24"/>
  <c r="Q984" i="24"/>
  <c r="Q985" i="24"/>
  <c r="Q986" i="24"/>
  <c r="Q987" i="24"/>
  <c r="Q988" i="24"/>
  <c r="Q989" i="24"/>
  <c r="Q990" i="24"/>
  <c r="Q991" i="24"/>
  <c r="Q992" i="24"/>
  <c r="Q993" i="24"/>
  <c r="Q994" i="24"/>
  <c r="Q995" i="24"/>
  <c r="Q996" i="24"/>
  <c r="Q997" i="24"/>
  <c r="Q998" i="24"/>
  <c r="Q999" i="24"/>
  <c r="Q1000" i="24"/>
  <c r="Q1001" i="24"/>
  <c r="Q1002" i="24"/>
  <c r="Q1003" i="24"/>
  <c r="Q1004" i="24"/>
  <c r="Q1005" i="24"/>
  <c r="Q1006" i="24"/>
  <c r="Q1007" i="24"/>
  <c r="Q1008" i="24"/>
  <c r="Q1009" i="24"/>
  <c r="Q1010" i="24"/>
  <c r="Q1011" i="24"/>
  <c r="Q1012" i="24"/>
  <c r="Q1013" i="24"/>
  <c r="Q1014" i="24"/>
  <c r="Q1015" i="24"/>
  <c r="Q1016" i="24"/>
  <c r="Q1017" i="24"/>
  <c r="Q1018" i="24"/>
  <c r="Q1019" i="24"/>
  <c r="Q1020" i="24"/>
  <c r="Q1021" i="24"/>
  <c r="Q1022" i="24"/>
  <c r="Q1023" i="24"/>
  <c r="Q1024" i="24"/>
  <c r="Q1025" i="24"/>
  <c r="Q1026" i="24"/>
  <c r="Q1027" i="24"/>
  <c r="Q1028" i="24"/>
  <c r="Q1029" i="24"/>
  <c r="Q1030" i="24"/>
  <c r="Q1031" i="24"/>
  <c r="Q1032" i="24"/>
  <c r="Q1033" i="24"/>
  <c r="Q1034" i="24"/>
  <c r="Q1035" i="24"/>
  <c r="Q1036" i="24"/>
  <c r="Q1037" i="24"/>
  <c r="Q1038" i="24"/>
  <c r="Q1039" i="24"/>
  <c r="Q1040" i="24"/>
  <c r="Q1041" i="24"/>
  <c r="Q1042" i="24"/>
  <c r="Q1043" i="24"/>
  <c r="Q1044" i="24"/>
  <c r="Q1045" i="24"/>
  <c r="Q1046" i="24"/>
  <c r="Q1047" i="24"/>
  <c r="Q1048" i="24"/>
  <c r="Q1049" i="24"/>
  <c r="Q1050" i="24"/>
  <c r="Q1051" i="24"/>
  <c r="Q1052" i="24"/>
  <c r="Q1053" i="24"/>
  <c r="Q1054" i="24"/>
  <c r="Q1055" i="24"/>
  <c r="Q1056" i="24"/>
  <c r="Q1057" i="24"/>
  <c r="Q1058" i="24"/>
  <c r="Q1059" i="24"/>
  <c r="Q1060" i="24"/>
  <c r="Q1061" i="24"/>
  <c r="Q1062" i="24"/>
  <c r="Q1063" i="24"/>
  <c r="Q1064" i="24"/>
  <c r="Q1065" i="24"/>
  <c r="Q1066" i="24"/>
  <c r="Q1067" i="24"/>
  <c r="Q1068" i="24"/>
  <c r="Q1069" i="24"/>
  <c r="Q1070" i="24"/>
  <c r="Q1071" i="24"/>
  <c r="Q1072" i="24"/>
  <c r="Q1073" i="24"/>
  <c r="Q1074" i="24"/>
  <c r="Q1075" i="24"/>
  <c r="Q1076" i="24"/>
  <c r="Q1077" i="24"/>
  <c r="Q1078" i="24"/>
  <c r="Q1079" i="24"/>
  <c r="Q1080" i="24"/>
  <c r="Q1081" i="24"/>
  <c r="Q1082" i="24"/>
  <c r="Q1083" i="24"/>
  <c r="Q1084" i="24"/>
  <c r="Q1085" i="24"/>
  <c r="Q1086" i="24"/>
  <c r="Q1087" i="24"/>
  <c r="Q1088" i="24"/>
  <c r="Q1089" i="24"/>
  <c r="Q1090" i="24"/>
  <c r="Q1091" i="24"/>
  <c r="Q1092" i="24"/>
  <c r="Q1093" i="24"/>
  <c r="Q1094" i="24"/>
  <c r="Q1095" i="24"/>
  <c r="Q1096" i="24"/>
  <c r="Q1097" i="24"/>
  <c r="Q1098" i="24"/>
  <c r="Q1099" i="24"/>
  <c r="Q1100" i="24"/>
  <c r="Q1101" i="24"/>
  <c r="Q1102" i="24"/>
  <c r="Q1103" i="24"/>
  <c r="Q1104" i="24"/>
  <c r="Q1105" i="24"/>
  <c r="Q1106" i="24"/>
  <c r="Q1107" i="24"/>
  <c r="Q1108" i="24"/>
  <c r="Q1109" i="24"/>
  <c r="Q1110" i="24"/>
  <c r="Q1111" i="24"/>
  <c r="Q1112" i="24"/>
  <c r="Q1113" i="24"/>
  <c r="Q1114" i="24"/>
  <c r="Q1115" i="24"/>
  <c r="Q1116" i="24"/>
  <c r="Q1117" i="24"/>
  <c r="Q1118" i="24"/>
  <c r="Q1119" i="24"/>
  <c r="Q1120" i="24"/>
  <c r="Q1121" i="24"/>
  <c r="Q1122" i="24"/>
  <c r="Q1123" i="24"/>
  <c r="Q1124" i="24"/>
  <c r="Q1125" i="24"/>
  <c r="Q1126" i="24"/>
  <c r="Q1127" i="24"/>
  <c r="Q1128" i="24"/>
  <c r="Q1129" i="24"/>
  <c r="Q1130" i="24"/>
  <c r="Q1131" i="24"/>
  <c r="Q1132" i="24"/>
  <c r="Q1133" i="24"/>
  <c r="Q1134" i="24"/>
  <c r="Q1135" i="24"/>
  <c r="Q1136" i="24"/>
  <c r="Q1137" i="24"/>
  <c r="Q1138" i="24"/>
  <c r="Q1139" i="24"/>
  <c r="Q1140" i="24"/>
  <c r="Q1141" i="24"/>
  <c r="Q1142" i="24"/>
  <c r="Q1143" i="24"/>
  <c r="Q1144" i="24"/>
  <c r="Q1145" i="24"/>
  <c r="Q1146" i="24"/>
  <c r="Q1147" i="24"/>
  <c r="Q1148" i="24"/>
  <c r="Q1149" i="24"/>
  <c r="Q1150" i="24"/>
  <c r="Q1151" i="24"/>
  <c r="Q1152" i="24"/>
  <c r="Q1153" i="24"/>
  <c r="Q1154" i="24"/>
  <c r="Q1155" i="24"/>
  <c r="Q1156" i="24"/>
  <c r="Q1157" i="24"/>
  <c r="Q1158" i="24"/>
  <c r="Q1159" i="24"/>
  <c r="Q1160" i="24"/>
  <c r="Q1161" i="24"/>
  <c r="Q1162" i="24"/>
  <c r="Q1163" i="24"/>
  <c r="Q1164" i="24"/>
  <c r="Q1165" i="24"/>
  <c r="Q1166" i="24"/>
  <c r="Q1167" i="24"/>
  <c r="Q1168" i="24"/>
  <c r="Q1169" i="24"/>
  <c r="Q1170" i="24"/>
  <c r="Q1171" i="24"/>
  <c r="Q1172" i="24"/>
  <c r="Q1173" i="24"/>
  <c r="Q1174" i="24"/>
  <c r="Q1175" i="24"/>
  <c r="Q1176" i="24"/>
  <c r="Q1177" i="24"/>
  <c r="Q1178" i="24"/>
  <c r="Q1179" i="24"/>
  <c r="Q1180" i="24"/>
  <c r="Q1181" i="24"/>
  <c r="Q1182" i="24"/>
  <c r="Q1183" i="24"/>
  <c r="Q1184" i="24"/>
  <c r="Q1185" i="24"/>
  <c r="Q1186" i="24"/>
  <c r="Q1187" i="24"/>
  <c r="Q1188" i="24"/>
  <c r="Q1189" i="24"/>
  <c r="Q1190" i="24"/>
  <c r="Q1191" i="24"/>
  <c r="Q1192" i="24"/>
  <c r="Q1193" i="24"/>
  <c r="Q1194" i="24"/>
  <c r="Q1195" i="24"/>
  <c r="Q1196" i="24"/>
  <c r="Q1197" i="24"/>
  <c r="Q1198" i="24"/>
  <c r="Q1199" i="24"/>
  <c r="Q1200" i="24"/>
  <c r="Q1201" i="24"/>
  <c r="Q1202" i="24"/>
  <c r="Q1203" i="24"/>
  <c r="Q1204" i="24"/>
  <c r="Q1205" i="24"/>
  <c r="Q1206" i="24"/>
  <c r="Q1207" i="24"/>
  <c r="Q1208" i="24"/>
  <c r="Q1209" i="24"/>
  <c r="Q1210" i="24"/>
  <c r="Q1211" i="24"/>
  <c r="Q1212" i="24"/>
  <c r="Q1213" i="24"/>
  <c r="Q1214" i="24"/>
  <c r="Q1215" i="24"/>
  <c r="Q1216" i="24"/>
  <c r="Q1217" i="24"/>
  <c r="Q1218" i="24"/>
  <c r="Q1219" i="24"/>
  <c r="Q1220" i="24"/>
  <c r="Q1221" i="24"/>
  <c r="Q1222" i="24"/>
  <c r="Q1223" i="24"/>
  <c r="Q1224" i="24"/>
  <c r="Q1225" i="24"/>
  <c r="Q1226" i="24"/>
  <c r="Q1227" i="24"/>
  <c r="Q1228" i="24"/>
  <c r="Q1229" i="24"/>
  <c r="Q1230" i="24"/>
  <c r="Q1231" i="24"/>
  <c r="Q1232" i="24"/>
  <c r="Q1233" i="24"/>
  <c r="Q1234" i="24"/>
  <c r="Q1235" i="24"/>
  <c r="Q1236" i="24"/>
  <c r="Q1237" i="24"/>
  <c r="Q1238" i="24"/>
  <c r="Q1239" i="24"/>
  <c r="Q1240" i="24"/>
  <c r="Q1241" i="24"/>
  <c r="Q1242" i="24"/>
  <c r="Q1243" i="24"/>
  <c r="Q1244" i="24"/>
  <c r="Q1245" i="24"/>
  <c r="Q1246" i="24"/>
  <c r="Q1247" i="24"/>
  <c r="Q1248" i="24"/>
  <c r="Q1249" i="24"/>
  <c r="Q1250" i="24"/>
  <c r="Q1251" i="24"/>
  <c r="Q1252" i="24"/>
  <c r="Q1253" i="24"/>
  <c r="Q1254" i="24"/>
  <c r="Q1255" i="24"/>
  <c r="Q1256" i="24"/>
  <c r="Q1257" i="24"/>
  <c r="Q1258" i="24"/>
  <c r="Q1259" i="24"/>
  <c r="Q1260" i="24"/>
  <c r="Q1261" i="24"/>
  <c r="Q1262" i="24"/>
  <c r="Q1263" i="24"/>
  <c r="Q1264" i="24"/>
  <c r="Q1265" i="24"/>
  <c r="Q1266" i="24"/>
  <c r="Q1267" i="24"/>
  <c r="Q1268" i="24"/>
  <c r="Q1269" i="24"/>
  <c r="Q1270" i="24"/>
  <c r="Q1271" i="24"/>
  <c r="Q1272" i="24"/>
  <c r="Q1273" i="24"/>
  <c r="Q1274" i="24"/>
  <c r="Q1275" i="24"/>
  <c r="Q1276" i="24"/>
  <c r="Q1277" i="24"/>
  <c r="Q1278" i="24"/>
  <c r="Q1279" i="24"/>
  <c r="Q1280" i="24"/>
  <c r="Q1281" i="24"/>
  <c r="Q1282" i="24"/>
  <c r="Q1283" i="24"/>
  <c r="Q1284" i="24"/>
  <c r="Q1285" i="24"/>
  <c r="Q1286" i="24"/>
  <c r="Q1287" i="24"/>
  <c r="Q1288" i="24"/>
  <c r="Q1289" i="24"/>
  <c r="Q1290" i="24"/>
  <c r="Q1291" i="24"/>
  <c r="Q1292" i="24"/>
  <c r="Q1293" i="24"/>
  <c r="Q1294" i="24"/>
  <c r="Q1295" i="24"/>
  <c r="Q1296" i="24"/>
  <c r="Q1297" i="24"/>
  <c r="Q1298" i="24"/>
  <c r="Q1299" i="24"/>
  <c r="Q1300" i="24"/>
  <c r="Q1301" i="24"/>
  <c r="Q1302" i="24"/>
  <c r="Q1303" i="24"/>
  <c r="Q1304" i="24"/>
  <c r="Q1305" i="24"/>
  <c r="Q1306" i="24"/>
  <c r="Q1307" i="24"/>
  <c r="Q1308" i="24"/>
  <c r="Q1309" i="24"/>
  <c r="Q1310" i="24"/>
  <c r="Q1311" i="24"/>
  <c r="Q1312" i="24"/>
  <c r="Q1313" i="24"/>
  <c r="Q1314" i="24"/>
  <c r="Q1315" i="24"/>
  <c r="Q1316" i="24"/>
  <c r="Q1317" i="24"/>
  <c r="Q1318" i="24"/>
  <c r="Q1319" i="24"/>
  <c r="Q1320" i="24"/>
  <c r="Q1321" i="24"/>
  <c r="Q1322" i="24"/>
  <c r="Q1323" i="24"/>
  <c r="Q1324" i="24"/>
  <c r="Q1325" i="24"/>
  <c r="Q1326" i="24"/>
  <c r="Q1327" i="24"/>
  <c r="Q1328" i="24"/>
  <c r="Q1329" i="24"/>
  <c r="Q1330" i="24"/>
  <c r="Q1331" i="24"/>
  <c r="Q1332" i="24"/>
  <c r="Q1333" i="24"/>
  <c r="Q1334" i="24"/>
  <c r="Q1335" i="24"/>
  <c r="Q1336" i="24"/>
  <c r="Q1337" i="24"/>
  <c r="Q1338" i="24"/>
  <c r="Q1339" i="24"/>
  <c r="Q1340" i="24"/>
  <c r="Q1341" i="24"/>
  <c r="Q1342" i="24"/>
  <c r="Q1343" i="24"/>
  <c r="Q1344" i="24"/>
  <c r="Q1345" i="24"/>
  <c r="Q1346" i="24"/>
  <c r="Q1347" i="24"/>
  <c r="Q1348" i="24"/>
  <c r="Q1349" i="24"/>
  <c r="Q1350" i="24"/>
  <c r="Q1351" i="24"/>
  <c r="Q1352" i="24"/>
  <c r="Q1353" i="24"/>
  <c r="Q1354" i="24"/>
  <c r="Q1355" i="24"/>
  <c r="Q1356" i="24"/>
  <c r="Q1357" i="24"/>
  <c r="Q1358" i="24"/>
  <c r="Q1359" i="24"/>
  <c r="Q1360" i="24"/>
  <c r="Q1361" i="24"/>
  <c r="Q1362" i="24"/>
  <c r="Q1363" i="24"/>
  <c r="Q1364" i="24"/>
  <c r="Q1365" i="24"/>
  <c r="Q1366" i="24"/>
  <c r="Q1367" i="24"/>
  <c r="Q1368" i="24"/>
  <c r="Q1369" i="24"/>
  <c r="Q1370" i="24"/>
  <c r="Q1371" i="24"/>
  <c r="Q1372" i="24"/>
  <c r="Q1373" i="24"/>
  <c r="Q1374" i="24"/>
  <c r="Q1375" i="24"/>
  <c r="Q1376" i="24"/>
  <c r="Q1377" i="24"/>
  <c r="Q1378" i="24"/>
  <c r="Q1379" i="24"/>
  <c r="Q1380" i="24"/>
  <c r="Q1381" i="24"/>
  <c r="Q1382" i="24"/>
  <c r="Q1383" i="24"/>
  <c r="Q1384" i="24"/>
  <c r="Q1385" i="24"/>
  <c r="Q1386" i="24"/>
  <c r="Q1387" i="24"/>
  <c r="Q1388" i="24"/>
  <c r="Q1389" i="24"/>
  <c r="Q1390" i="24"/>
  <c r="Q1391" i="24"/>
  <c r="Q1392" i="24"/>
  <c r="Q1393" i="24"/>
  <c r="Q1394" i="24"/>
  <c r="Q1395" i="24"/>
  <c r="Q1396" i="24"/>
  <c r="Q1397" i="24"/>
  <c r="Q1398" i="24"/>
  <c r="Q1399" i="24"/>
  <c r="Q1400" i="24"/>
  <c r="Q1401" i="24"/>
  <c r="Q1402" i="24"/>
  <c r="Q1403" i="24"/>
  <c r="Q1404" i="24"/>
  <c r="Q1405" i="24"/>
  <c r="Q1406" i="24"/>
  <c r="Q1407" i="24"/>
  <c r="Q1408" i="24"/>
  <c r="Q1409" i="24"/>
  <c r="Q1410" i="24"/>
  <c r="Q1411" i="24"/>
  <c r="Q1412" i="24"/>
  <c r="Q1413" i="24"/>
  <c r="Q1414" i="24"/>
  <c r="Q1415" i="24"/>
  <c r="Q1416" i="24"/>
  <c r="Q1417" i="24"/>
  <c r="Q1418" i="24"/>
  <c r="Q1419" i="24"/>
  <c r="Q1420" i="24"/>
  <c r="Q1421" i="24"/>
  <c r="Q1422" i="24"/>
  <c r="Q1423" i="24"/>
  <c r="Q1424" i="24"/>
  <c r="Q1425" i="24"/>
  <c r="Q1426" i="24"/>
  <c r="Q1427" i="24"/>
  <c r="Q1428" i="24"/>
  <c r="Q1429" i="24"/>
  <c r="Q1430" i="24"/>
  <c r="Q1431" i="24"/>
  <c r="Q1432" i="24"/>
  <c r="Q1433" i="24"/>
  <c r="Q1434" i="24"/>
  <c r="Q1435" i="24"/>
  <c r="Q1436" i="24"/>
  <c r="Q1437" i="24"/>
  <c r="Q1438" i="24"/>
  <c r="Q1439" i="24"/>
  <c r="Q1440" i="24"/>
  <c r="Q1441" i="24"/>
  <c r="Q1442" i="24"/>
  <c r="Q1443" i="24"/>
  <c r="Q1444" i="24"/>
  <c r="Q1445" i="24"/>
  <c r="Q1446" i="24"/>
  <c r="Q1447" i="24"/>
  <c r="Q1448" i="24"/>
  <c r="Q1449" i="24"/>
  <c r="Q1450" i="24"/>
  <c r="Q1451" i="24"/>
  <c r="Q1452" i="24"/>
  <c r="Q1453" i="24"/>
  <c r="Q1454" i="24"/>
  <c r="Q1455" i="24"/>
  <c r="Q1456" i="24"/>
  <c r="Q1457" i="24"/>
  <c r="Q1458" i="24"/>
  <c r="Q1459" i="24"/>
  <c r="Q1460" i="24"/>
  <c r="Q1461" i="24"/>
  <c r="Q1462" i="24"/>
  <c r="Q1463" i="24"/>
  <c r="Q1464" i="24"/>
  <c r="Q1465" i="24"/>
  <c r="Q1466" i="24"/>
  <c r="Q1467" i="24"/>
  <c r="Q1468" i="24"/>
  <c r="Q1469" i="24"/>
  <c r="Q1470" i="24"/>
  <c r="Q1471" i="24"/>
  <c r="Q1472" i="24"/>
  <c r="Q1473" i="24"/>
  <c r="Q1474" i="24"/>
  <c r="Q1475" i="24"/>
  <c r="Q1476" i="24"/>
  <c r="Q1477" i="24"/>
  <c r="Q1478" i="24"/>
  <c r="Q1479" i="24"/>
  <c r="Q1480" i="24"/>
  <c r="Q1481" i="24"/>
  <c r="Q1482" i="24"/>
  <c r="Q1483" i="24"/>
  <c r="Q1484" i="24"/>
  <c r="Q1485" i="24"/>
  <c r="Q1486" i="24"/>
  <c r="Q1487" i="24"/>
  <c r="Q1488" i="24"/>
  <c r="Q1489" i="24"/>
  <c r="Q1490" i="24"/>
  <c r="Q1491" i="24"/>
  <c r="Q1492" i="24"/>
  <c r="Q1493" i="24"/>
  <c r="Q1494" i="24"/>
  <c r="Q1495" i="24"/>
  <c r="Q1496" i="24"/>
  <c r="Q1497" i="24"/>
  <c r="Q1498" i="24"/>
  <c r="Q1499" i="24"/>
  <c r="Q1500" i="24"/>
  <c r="Q1501" i="24"/>
  <c r="Q1502" i="24"/>
  <c r="Q1503" i="24"/>
  <c r="Q1504" i="24"/>
  <c r="Q1505" i="24"/>
  <c r="Q1506" i="24"/>
  <c r="Q1507" i="24"/>
  <c r="Q1508" i="24"/>
  <c r="Q1509" i="24"/>
  <c r="Q1510" i="24"/>
  <c r="Q1511" i="24"/>
  <c r="Q1512" i="24"/>
  <c r="Q1513" i="24"/>
  <c r="Q1514" i="24"/>
  <c r="Q1515" i="24"/>
  <c r="Q1516" i="24"/>
  <c r="Q1517" i="24"/>
  <c r="Q1518" i="24"/>
  <c r="Q1519" i="24"/>
  <c r="Q1520" i="24"/>
  <c r="Q1521" i="24"/>
  <c r="Q1522" i="24"/>
  <c r="Q1523" i="24"/>
  <c r="Q1524" i="24"/>
  <c r="Q1525" i="24"/>
  <c r="Q1526" i="24"/>
  <c r="Q1527" i="24"/>
  <c r="Q1528" i="24"/>
  <c r="Q1529" i="24"/>
  <c r="Q1530" i="24"/>
  <c r="Q1531" i="24"/>
  <c r="Q1532" i="24"/>
  <c r="Q1533" i="24"/>
  <c r="Q1534" i="24"/>
  <c r="Q1535" i="24"/>
  <c r="Q1536" i="24"/>
  <c r="Q1537" i="24"/>
  <c r="Q1538" i="24"/>
  <c r="Q1539" i="24"/>
  <c r="Q1540" i="24"/>
  <c r="Q1541" i="24"/>
  <c r="Q1542" i="24"/>
  <c r="Q1543" i="24"/>
  <c r="Q1544" i="24"/>
  <c r="Q1545" i="24"/>
  <c r="Q1546" i="24"/>
  <c r="Q1547" i="24"/>
  <c r="Q1548" i="24"/>
  <c r="Q1549" i="24"/>
  <c r="Q1550" i="24"/>
  <c r="Q1551" i="24"/>
  <c r="Q1552" i="24"/>
  <c r="Q1553" i="24"/>
  <c r="Q1554" i="24"/>
  <c r="Q1555" i="24"/>
  <c r="Q1556" i="24"/>
  <c r="Q1557" i="24"/>
  <c r="Q1558" i="24"/>
  <c r="Q1559" i="24"/>
  <c r="Q1560" i="24"/>
  <c r="Q1561" i="24"/>
  <c r="Q1562" i="24"/>
  <c r="Q1563" i="24"/>
  <c r="Q1564" i="24"/>
  <c r="Q1565" i="24"/>
  <c r="Q1566" i="24"/>
  <c r="Q1567" i="24"/>
  <c r="Q1568" i="24"/>
  <c r="Q1569" i="24"/>
  <c r="Q1570" i="24"/>
  <c r="Q1571" i="24"/>
  <c r="Q1572" i="24"/>
  <c r="Q1573" i="24"/>
  <c r="Q1574" i="24"/>
  <c r="Q1575" i="24"/>
  <c r="Q1576" i="24"/>
  <c r="Q1577" i="24"/>
  <c r="Q1578" i="24"/>
  <c r="Q1579" i="24"/>
  <c r="Q1580" i="24"/>
  <c r="Q1581" i="24"/>
  <c r="Q1582" i="24"/>
  <c r="Q1583" i="24"/>
  <c r="Q1584" i="24"/>
  <c r="Q1585" i="24"/>
  <c r="Q1586" i="24"/>
  <c r="Q1587" i="24"/>
  <c r="Q1588" i="24"/>
  <c r="Q1589" i="24"/>
  <c r="Q1590" i="24"/>
  <c r="Q1591" i="24"/>
  <c r="Q1592" i="24"/>
  <c r="Q1593" i="24"/>
  <c r="Q1594" i="24"/>
  <c r="Q1595" i="24"/>
  <c r="Q1596" i="24"/>
  <c r="Q1597" i="24"/>
  <c r="Q1598" i="24"/>
  <c r="Q1599" i="24"/>
  <c r="Q1600" i="24"/>
  <c r="Q1601" i="24"/>
  <c r="Q1602" i="24"/>
  <c r="Q1603" i="24"/>
  <c r="Q1604" i="24"/>
  <c r="Q1605" i="24"/>
  <c r="Q1606" i="24"/>
  <c r="Q1607" i="24"/>
  <c r="Q1608" i="24"/>
  <c r="Q1609" i="24"/>
  <c r="Q1610" i="24"/>
  <c r="Q1611" i="24"/>
  <c r="Q1612" i="24"/>
  <c r="Q1613" i="24"/>
  <c r="Q1614" i="24"/>
  <c r="Q1615" i="24"/>
  <c r="Q1616" i="24"/>
  <c r="Q1617" i="24"/>
  <c r="Q1618" i="24"/>
  <c r="Q1619" i="24"/>
  <c r="Q1620" i="24"/>
  <c r="Q1621" i="24"/>
  <c r="Q1622" i="24"/>
  <c r="Q1623" i="24"/>
  <c r="Q1624" i="24"/>
  <c r="Q1625" i="24"/>
  <c r="Q1626" i="24"/>
  <c r="Q1627" i="24"/>
  <c r="Q1628" i="24"/>
  <c r="Q1629" i="24"/>
  <c r="Q1630" i="24"/>
  <c r="Q1631" i="24"/>
  <c r="Q1632" i="24"/>
  <c r="Q1633" i="24"/>
  <c r="Q1634" i="24"/>
  <c r="Q1635" i="24"/>
  <c r="Q1636" i="24"/>
  <c r="Q1637" i="24"/>
  <c r="Q1638" i="24"/>
  <c r="Q1639" i="24"/>
  <c r="Q1640" i="24"/>
  <c r="Q1641" i="24"/>
  <c r="Q1642" i="24"/>
  <c r="Q1643" i="24"/>
  <c r="Q1644" i="24"/>
  <c r="Q1645" i="24"/>
  <c r="Q1646" i="24"/>
  <c r="Q1647" i="24"/>
  <c r="Q1648" i="24"/>
  <c r="Q1649" i="24"/>
  <c r="Q1650" i="24"/>
  <c r="Q1651" i="24"/>
  <c r="Q1652" i="24"/>
  <c r="Q1653" i="24"/>
  <c r="Q1654" i="24"/>
  <c r="Q1655" i="24"/>
  <c r="Q1656" i="24"/>
  <c r="Q1657" i="24"/>
  <c r="Q1658" i="24"/>
  <c r="Q1659" i="24"/>
  <c r="Q1660" i="24"/>
  <c r="Q1661" i="24"/>
  <c r="Q1662" i="24"/>
  <c r="Q1663" i="24"/>
  <c r="Q1664" i="24"/>
  <c r="Q1665" i="24"/>
  <c r="Q1666" i="24"/>
  <c r="Q1667" i="24"/>
  <c r="Q1668" i="24"/>
  <c r="Q1669" i="24"/>
  <c r="Q1670" i="24"/>
  <c r="Q1671" i="24"/>
  <c r="Q1672" i="24"/>
  <c r="Q1673" i="24"/>
  <c r="Q1674" i="24"/>
  <c r="Q1675" i="24"/>
  <c r="Q1676" i="24"/>
  <c r="Q1677" i="24"/>
  <c r="Q1678" i="24"/>
  <c r="Q1679" i="24"/>
  <c r="Q1680" i="24"/>
  <c r="Q1681" i="24"/>
  <c r="Q1682" i="24"/>
  <c r="Q1683" i="24"/>
  <c r="Q1684" i="24"/>
  <c r="Q1685" i="24"/>
  <c r="Q1686" i="24"/>
  <c r="Q1687" i="24"/>
  <c r="Q1688" i="24"/>
  <c r="Q1689" i="24"/>
  <c r="Q1690" i="24"/>
  <c r="Q1691" i="24"/>
  <c r="Q1692" i="24"/>
  <c r="Q1693" i="24"/>
  <c r="Q1694" i="24"/>
  <c r="Q1695" i="24"/>
  <c r="Q1696" i="24"/>
  <c r="Q1697" i="24"/>
  <c r="Q1698" i="24"/>
  <c r="Q1699" i="24"/>
  <c r="Q1700" i="24"/>
  <c r="Q1701" i="24"/>
  <c r="Q1702" i="24"/>
  <c r="Q1703" i="24"/>
  <c r="Q1704" i="24"/>
  <c r="Q1705" i="24"/>
  <c r="Q1706" i="24"/>
  <c r="Q1707" i="24"/>
  <c r="Q1708" i="24"/>
  <c r="Q1709" i="24"/>
  <c r="Q1710" i="24"/>
  <c r="Q1711" i="24"/>
  <c r="Q1712" i="24"/>
  <c r="Q1713" i="24"/>
  <c r="Q1714" i="24"/>
  <c r="Q1715" i="24"/>
  <c r="Q1716" i="24"/>
  <c r="Q1717" i="24"/>
  <c r="Q1718" i="24"/>
  <c r="Q1719" i="24"/>
  <c r="Q1720" i="24"/>
  <c r="Q1721" i="24"/>
  <c r="Q1722" i="24"/>
  <c r="Q1723" i="24"/>
  <c r="Q1724" i="24"/>
  <c r="Q1725" i="24"/>
  <c r="Q1726" i="24"/>
  <c r="Q1727" i="24"/>
  <c r="Q1728" i="24"/>
  <c r="Q1729" i="24"/>
  <c r="Q1730" i="24"/>
  <c r="Q1731" i="24"/>
  <c r="Q1732" i="24"/>
  <c r="Q1733" i="24"/>
  <c r="Q1734" i="24"/>
  <c r="Q1735" i="24"/>
  <c r="Q1736" i="24"/>
  <c r="Q1737" i="24"/>
  <c r="Q1738" i="24"/>
  <c r="Q1739" i="24"/>
  <c r="Q1740" i="24"/>
  <c r="Q1741" i="24"/>
  <c r="Q1742" i="24"/>
  <c r="Q1743" i="24"/>
  <c r="Q1744" i="24"/>
  <c r="Q1745" i="24"/>
  <c r="Q1746" i="24"/>
  <c r="Q1747" i="24"/>
  <c r="Q1748" i="24"/>
  <c r="Q1749" i="24"/>
  <c r="Q1750" i="24"/>
  <c r="Q1751" i="24"/>
  <c r="Q1752" i="24"/>
  <c r="Q1753" i="24"/>
  <c r="Q1754" i="24"/>
  <c r="Q1755" i="24"/>
  <c r="Q1756" i="24"/>
  <c r="Q1757" i="24"/>
  <c r="Q1758" i="24"/>
  <c r="Q1759" i="24"/>
  <c r="Q1760" i="24"/>
  <c r="Q1761" i="24"/>
  <c r="Q1762" i="24"/>
  <c r="Q1763" i="24"/>
  <c r="Q1764" i="24"/>
  <c r="Q1765" i="24"/>
  <c r="Q1766" i="24"/>
  <c r="Q1767" i="24"/>
  <c r="Q1768" i="24"/>
  <c r="Q1769" i="24"/>
  <c r="Q1770" i="24"/>
  <c r="Q1771" i="24"/>
  <c r="Q1772" i="24"/>
  <c r="Q1773" i="24"/>
  <c r="Q1774" i="24"/>
  <c r="Q1775" i="24"/>
  <c r="Q1776" i="24"/>
  <c r="Q1777" i="24"/>
  <c r="Q1778" i="24"/>
  <c r="Q1779" i="24"/>
  <c r="Q1780" i="24"/>
  <c r="Q1781" i="24"/>
  <c r="Q1782" i="24"/>
  <c r="Q1783" i="24"/>
  <c r="Q1784" i="24"/>
  <c r="Q1785" i="24"/>
  <c r="Q1786" i="24"/>
  <c r="Q1787" i="24"/>
  <c r="Q1788" i="24"/>
  <c r="Q1789" i="24"/>
  <c r="Q1790" i="24"/>
  <c r="Q1791" i="24"/>
  <c r="Q1792" i="24"/>
  <c r="Q1793" i="24"/>
  <c r="Q1794" i="24"/>
  <c r="Q1795" i="24"/>
  <c r="Q1796" i="24"/>
  <c r="Q1797" i="24"/>
  <c r="Q1798" i="24"/>
  <c r="Q1799" i="24"/>
  <c r="Q1800" i="24"/>
  <c r="Q1801" i="24"/>
  <c r="Q1802" i="24"/>
  <c r="Q1803" i="24"/>
  <c r="Q1804" i="24"/>
  <c r="Q1805" i="24"/>
  <c r="Q1806" i="24"/>
  <c r="Q1807" i="24"/>
  <c r="Q1808" i="24"/>
  <c r="Q1809" i="24"/>
  <c r="Q1810" i="24"/>
  <c r="Q1811" i="24"/>
  <c r="Q1812" i="24"/>
  <c r="Q1813" i="24"/>
  <c r="Q1814" i="24"/>
  <c r="Q1815" i="24"/>
  <c r="Q1816" i="24"/>
  <c r="Q1817" i="24"/>
  <c r="Q1818" i="24"/>
  <c r="Q1819" i="24"/>
  <c r="Q1820" i="24"/>
  <c r="Q1821" i="24"/>
  <c r="Q1822" i="24"/>
  <c r="Q1823" i="24"/>
  <c r="Q1824" i="24"/>
  <c r="Q1825" i="24"/>
  <c r="Q1826" i="24"/>
  <c r="Q1827" i="24"/>
  <c r="Q1828" i="24"/>
  <c r="Q1829" i="24"/>
  <c r="Q1830" i="24"/>
  <c r="Q1831" i="24"/>
  <c r="Q1832" i="24"/>
  <c r="Q1833" i="24"/>
  <c r="Q1834" i="24"/>
  <c r="Q1835" i="24"/>
  <c r="Q1836" i="24"/>
  <c r="Q1837" i="24"/>
  <c r="Q1838" i="24"/>
  <c r="Q1839" i="24"/>
  <c r="Q1840" i="24"/>
  <c r="Q1841" i="24"/>
  <c r="Q1842" i="24"/>
  <c r="Q1843" i="24"/>
  <c r="Q1844" i="24"/>
  <c r="Q1845" i="24"/>
  <c r="Q1846" i="24"/>
  <c r="Q1847" i="24"/>
  <c r="Q1848" i="24"/>
  <c r="Q1849" i="24"/>
  <c r="Q1850" i="24"/>
  <c r="Q1851" i="24"/>
  <c r="Q1852" i="24"/>
  <c r="Q1853" i="24"/>
  <c r="Q1854" i="24"/>
  <c r="Q1855" i="24"/>
  <c r="Q1856" i="24"/>
  <c r="Q1857" i="24"/>
  <c r="Q1858" i="24"/>
  <c r="Q1859" i="24"/>
  <c r="Q1860" i="24"/>
  <c r="Q1861" i="24"/>
  <c r="Q1862" i="24"/>
  <c r="Q1863" i="24"/>
  <c r="Q1864" i="24"/>
  <c r="Q1865" i="24"/>
  <c r="Q1866" i="24"/>
  <c r="Q1867" i="24"/>
  <c r="Q1868" i="24"/>
  <c r="Q1869" i="24"/>
  <c r="Q1870" i="24"/>
  <c r="Q1871" i="24"/>
  <c r="Q1872" i="24"/>
  <c r="Q1873" i="24"/>
  <c r="Q1874" i="24"/>
  <c r="Q1875" i="24"/>
  <c r="Q1876" i="24"/>
  <c r="Q1877" i="24"/>
  <c r="Q1878" i="24"/>
  <c r="Q1879" i="24"/>
  <c r="Q1880" i="24"/>
  <c r="Q1881" i="24"/>
  <c r="Q1882" i="24"/>
  <c r="Q1883" i="24"/>
  <c r="Q1884" i="24"/>
  <c r="Q1885" i="24"/>
  <c r="Q1886" i="24"/>
  <c r="Q1887" i="24"/>
  <c r="Q1888" i="24"/>
  <c r="Q1889" i="24"/>
  <c r="Q1890" i="24"/>
  <c r="Q1891" i="24"/>
  <c r="Q1892" i="24"/>
  <c r="Q1893" i="24"/>
  <c r="Q1894" i="24"/>
  <c r="Q1895" i="24"/>
  <c r="Q1896" i="24"/>
  <c r="Q1897" i="24"/>
  <c r="Q1898" i="24"/>
  <c r="Q1899" i="24"/>
  <c r="Q1900" i="24"/>
  <c r="Q1901" i="24"/>
  <c r="Q1902" i="24"/>
  <c r="Q1903" i="24"/>
  <c r="Q1904" i="24"/>
  <c r="Q1905" i="24"/>
  <c r="Q1906" i="24"/>
  <c r="Q1907" i="24"/>
  <c r="Q1908" i="24"/>
  <c r="Q1909" i="24"/>
  <c r="Q1910" i="24"/>
  <c r="Q1911" i="24"/>
  <c r="Q1912" i="24"/>
  <c r="Q1913" i="24"/>
  <c r="Q1914" i="24"/>
  <c r="Q1915" i="24"/>
  <c r="Q1916" i="24"/>
  <c r="Q1917" i="24"/>
  <c r="Q1918" i="24"/>
  <c r="Q1919" i="24"/>
  <c r="Q1920" i="24"/>
  <c r="Q1921" i="24"/>
  <c r="Q1922" i="24"/>
  <c r="Q1923" i="24"/>
  <c r="Q1924" i="24"/>
  <c r="Q1925" i="24"/>
  <c r="Q1926" i="24"/>
  <c r="Q1927" i="24"/>
  <c r="Q1928" i="24"/>
  <c r="Q1929" i="24"/>
  <c r="Q1930" i="24"/>
  <c r="Q1931" i="24"/>
  <c r="Q1932" i="24"/>
  <c r="Q1933" i="24"/>
  <c r="Q1934" i="24"/>
  <c r="Q1935" i="24"/>
  <c r="Q1936" i="24"/>
  <c r="Q1937" i="24"/>
  <c r="Q1938" i="24"/>
  <c r="Q1939" i="24"/>
  <c r="Q1940" i="24"/>
  <c r="Q1941" i="24"/>
  <c r="Q1942" i="24"/>
  <c r="Q1943" i="24"/>
  <c r="Q1944" i="24"/>
  <c r="Q1945" i="24"/>
  <c r="Q1946" i="24"/>
  <c r="Q1947" i="24"/>
  <c r="Q1948" i="24"/>
  <c r="Q1949" i="24"/>
  <c r="Q1950" i="24"/>
  <c r="Q1951" i="24"/>
  <c r="Q1952" i="24"/>
  <c r="Q1953" i="24"/>
  <c r="Q1954" i="24"/>
  <c r="Q1955" i="24"/>
  <c r="Q1956" i="24"/>
  <c r="Q1957" i="24"/>
  <c r="Q1958" i="24"/>
  <c r="Q1959" i="24"/>
  <c r="Q1960" i="24"/>
  <c r="Q1961" i="24"/>
  <c r="Q1962" i="24"/>
  <c r="Q1963" i="24"/>
  <c r="Q1964" i="24"/>
  <c r="Q1965" i="24"/>
  <c r="Q1966" i="24"/>
  <c r="Q1967" i="24"/>
  <c r="Q1968" i="24"/>
  <c r="Q1969" i="24"/>
  <c r="Q1970" i="24"/>
  <c r="Q1971" i="24"/>
  <c r="Q1972" i="24"/>
  <c r="Q1973" i="24"/>
  <c r="Q1974" i="24"/>
  <c r="Q1975" i="24"/>
  <c r="Q1976" i="24"/>
  <c r="Q1977" i="24"/>
  <c r="Q1978" i="24"/>
  <c r="Q1979" i="24"/>
  <c r="Q1980" i="24"/>
  <c r="Q1981" i="24"/>
  <c r="Q1982" i="24"/>
  <c r="Q1983" i="24"/>
  <c r="Q1984" i="24"/>
  <c r="Q1985" i="24"/>
  <c r="Q1986" i="24"/>
  <c r="Q1987" i="24"/>
  <c r="Q1988" i="24"/>
  <c r="Q1989" i="24"/>
  <c r="Q1990" i="24"/>
  <c r="Q1991" i="24"/>
  <c r="Q1992" i="24"/>
  <c r="Q1993" i="24"/>
  <c r="Q1994" i="24"/>
  <c r="Q1995" i="24"/>
  <c r="Q1996" i="24"/>
  <c r="Q1997" i="24"/>
  <c r="Q1998" i="24"/>
  <c r="Q1999" i="24"/>
  <c r="Q2000" i="24"/>
  <c r="Q2001" i="24"/>
  <c r="Q2002" i="24"/>
  <c r="Q2003" i="24"/>
  <c r="Q2004" i="24"/>
  <c r="Q2005" i="24"/>
  <c r="Q2006" i="24"/>
  <c r="Q2007" i="24"/>
  <c r="Q2008" i="24"/>
  <c r="Q2009" i="24"/>
  <c r="Q2010" i="24"/>
  <c r="Q2011" i="24"/>
  <c r="Q2012" i="24"/>
  <c r="Q2013" i="24"/>
  <c r="Q2014" i="24"/>
  <c r="Q2015" i="24"/>
  <c r="Q2016" i="24"/>
  <c r="Q2017" i="24"/>
  <c r="Q2018" i="24"/>
  <c r="Q2019" i="24"/>
  <c r="Q2020" i="24"/>
  <c r="Q2021" i="24"/>
  <c r="Q2022" i="24"/>
  <c r="Q2023" i="24"/>
  <c r="Q2024" i="24"/>
  <c r="Q2025" i="24"/>
  <c r="Q2026" i="24"/>
  <c r="Q2027" i="24"/>
  <c r="Q2028" i="24"/>
  <c r="Q2029" i="24"/>
  <c r="Q2030" i="24"/>
  <c r="Q2031" i="24"/>
  <c r="Q2032" i="24"/>
  <c r="Q2033" i="24"/>
  <c r="Q2034" i="24"/>
  <c r="Q2035" i="24"/>
  <c r="Q2036" i="24"/>
  <c r="Q2037" i="24"/>
  <c r="Q2038" i="24"/>
  <c r="Q2039" i="24"/>
  <c r="Q2040" i="24"/>
  <c r="Q2041" i="24"/>
  <c r="Q2042" i="24"/>
  <c r="Q2043" i="24"/>
  <c r="Q2044" i="24"/>
  <c r="Q2045" i="24"/>
  <c r="Q2046" i="24"/>
  <c r="Q2047" i="24"/>
  <c r="Q2048" i="24"/>
  <c r="Q2049" i="24"/>
  <c r="Q2050" i="24"/>
  <c r="Q2051" i="24"/>
  <c r="Q2052" i="24"/>
  <c r="Q2053" i="24"/>
  <c r="Q2054" i="24"/>
  <c r="Q2055" i="24"/>
  <c r="Q2056" i="24"/>
  <c r="Q2057" i="24"/>
  <c r="Q2058" i="24"/>
  <c r="Q2059" i="24"/>
  <c r="Q2060" i="24"/>
  <c r="Q2061" i="24"/>
  <c r="Q2062" i="24"/>
  <c r="Q2063" i="24"/>
  <c r="Q2064" i="24"/>
  <c r="Q2065" i="24"/>
  <c r="Q2066" i="24"/>
  <c r="Q2067" i="24"/>
  <c r="Q2068" i="24"/>
  <c r="Q2069" i="24"/>
  <c r="Q2070" i="24"/>
  <c r="Q2071" i="24"/>
  <c r="Q2072" i="24"/>
  <c r="Q2073" i="24"/>
  <c r="Q2074" i="24"/>
  <c r="Q2075" i="24"/>
  <c r="Q2076" i="24"/>
  <c r="Q2077" i="24"/>
  <c r="Q2078" i="24"/>
  <c r="Q2079" i="24"/>
  <c r="Q2080" i="24"/>
  <c r="Q2081" i="24"/>
  <c r="Q2082" i="24"/>
  <c r="Q2083" i="24"/>
  <c r="Q2084" i="24"/>
  <c r="Q2085" i="24"/>
  <c r="Q2086" i="24"/>
  <c r="Q2087" i="24"/>
  <c r="Q2088" i="24"/>
  <c r="Q2089" i="24"/>
  <c r="Q2090" i="24"/>
  <c r="Q2091" i="24"/>
  <c r="Q2092" i="24"/>
  <c r="Q2093" i="24"/>
  <c r="Q2094" i="24"/>
  <c r="Q2095" i="24"/>
  <c r="Q2096" i="24"/>
  <c r="Q2097" i="24"/>
  <c r="Q2098" i="24"/>
  <c r="Q2099" i="24"/>
  <c r="Q2100" i="24"/>
  <c r="Q2101" i="24"/>
  <c r="Q2102" i="24"/>
  <c r="Q2103" i="24"/>
  <c r="Q2104" i="24"/>
  <c r="Q2105" i="24"/>
  <c r="Q2106" i="24"/>
  <c r="Q2107" i="24"/>
  <c r="Q2108" i="24"/>
  <c r="Q2109" i="24"/>
  <c r="Q2110" i="24"/>
  <c r="Q2111" i="24"/>
  <c r="Q2112" i="24"/>
  <c r="Q2113" i="24"/>
  <c r="Q2114" i="24"/>
  <c r="Q2115" i="24"/>
  <c r="Q2116" i="24"/>
  <c r="Q2117" i="24"/>
  <c r="Q2118" i="24"/>
  <c r="Q2119" i="24"/>
  <c r="Q2120" i="24"/>
  <c r="Q2121" i="24"/>
  <c r="Q2122" i="24"/>
  <c r="Q2123" i="24"/>
  <c r="Q2124" i="24"/>
  <c r="Q2125" i="24"/>
  <c r="Q2126" i="24"/>
  <c r="Q2127" i="24"/>
  <c r="Q2128" i="24"/>
  <c r="Q2129" i="24"/>
  <c r="Q2130" i="24"/>
  <c r="Q2131" i="24"/>
  <c r="Q2132" i="24"/>
  <c r="Q2133" i="24"/>
  <c r="Q2134" i="24"/>
  <c r="Q2135" i="24"/>
  <c r="Q2136" i="24"/>
  <c r="Q2137" i="24"/>
  <c r="Q2138" i="24"/>
  <c r="Q2139" i="24"/>
  <c r="Q2140" i="24"/>
  <c r="Q2141" i="24"/>
  <c r="Q2142" i="24"/>
  <c r="Q2143" i="24"/>
  <c r="Q2144" i="24"/>
  <c r="Q2145" i="24"/>
  <c r="Q2146" i="24"/>
  <c r="Q2147" i="24"/>
  <c r="Q2148" i="24"/>
  <c r="Q2149" i="24"/>
  <c r="Q2150" i="24"/>
  <c r="Q2151" i="24"/>
  <c r="Q2152" i="24"/>
  <c r="Q2153" i="24"/>
  <c r="Q2154" i="24"/>
  <c r="Q2155" i="24"/>
  <c r="Q2156" i="24"/>
  <c r="Q2157" i="24"/>
  <c r="Q2158" i="24"/>
  <c r="Q2159" i="24"/>
  <c r="Q2160" i="24"/>
  <c r="Q2161" i="24"/>
  <c r="Q2162" i="24"/>
  <c r="Q2163" i="24"/>
  <c r="Q2164" i="24"/>
  <c r="Q2165" i="24"/>
  <c r="Q2166" i="24"/>
  <c r="Q2167" i="24"/>
  <c r="Q2168" i="24"/>
  <c r="Q2169" i="24"/>
  <c r="Q2170" i="24"/>
  <c r="Q2171" i="24"/>
  <c r="Q2172" i="24"/>
  <c r="Q2173" i="24"/>
  <c r="Q2174" i="24"/>
  <c r="Q2175" i="24"/>
  <c r="Q2176" i="24"/>
  <c r="Q2177" i="24"/>
  <c r="Q2178" i="24"/>
  <c r="Q2179" i="24"/>
  <c r="Q2180" i="24"/>
  <c r="Q2181" i="24"/>
  <c r="Q2182" i="24"/>
  <c r="Q2183" i="24"/>
  <c r="Q2184" i="24"/>
  <c r="Q2185" i="24"/>
  <c r="Q2186" i="24"/>
  <c r="Q2187" i="24"/>
  <c r="Q2188" i="24"/>
  <c r="Q2189" i="24"/>
  <c r="Q2190" i="24"/>
  <c r="Q2191" i="24"/>
  <c r="Q2192" i="24"/>
  <c r="Q2193" i="24"/>
  <c r="Q2194" i="24"/>
  <c r="Q2195" i="24"/>
  <c r="Q2196" i="24"/>
  <c r="Q2197" i="24"/>
  <c r="Q2198" i="24"/>
  <c r="Q2199" i="24"/>
  <c r="Q2200" i="24"/>
  <c r="Q2201" i="24"/>
  <c r="Q2202" i="24"/>
  <c r="Q2203" i="24"/>
  <c r="Q2204" i="24"/>
  <c r="Q2205" i="24"/>
  <c r="Q2206" i="24"/>
  <c r="Q2207" i="24"/>
  <c r="Q2208" i="24"/>
  <c r="Q2209" i="24"/>
  <c r="Q2210" i="24"/>
  <c r="Q2211" i="24"/>
  <c r="Q2212" i="24"/>
  <c r="Q2213" i="24"/>
  <c r="Q2214" i="24"/>
  <c r="Q2215" i="24"/>
  <c r="Q2216" i="24"/>
  <c r="Q2217" i="24"/>
  <c r="Q2218" i="24"/>
  <c r="Q2219" i="24"/>
  <c r="Q2220" i="24"/>
  <c r="Q2221" i="24"/>
  <c r="Q2222" i="24"/>
  <c r="Q2223" i="24"/>
  <c r="Q2224" i="24"/>
  <c r="Q2225" i="24"/>
  <c r="Q2226" i="24"/>
  <c r="Q2227" i="24"/>
  <c r="Q2228" i="24"/>
  <c r="Q2229" i="24"/>
  <c r="Q2230" i="24"/>
  <c r="Q2231" i="24"/>
  <c r="Q2232" i="24"/>
  <c r="Q2233" i="24"/>
  <c r="Q2234" i="24"/>
  <c r="Q2235" i="24"/>
  <c r="Q2236" i="24"/>
  <c r="Q2237" i="24"/>
  <c r="Q2238" i="24"/>
  <c r="Q2239" i="24"/>
  <c r="Q2240" i="24"/>
  <c r="Q2241" i="24"/>
  <c r="Q2242" i="24"/>
  <c r="Q2243" i="24"/>
  <c r="Q2244" i="24"/>
  <c r="Q2245" i="24"/>
  <c r="Q2246" i="24"/>
  <c r="Q2247" i="24"/>
  <c r="Q2248" i="24"/>
  <c r="Q2249" i="24"/>
  <c r="Q2250" i="24"/>
  <c r="Q2251" i="24"/>
  <c r="Q2252" i="24"/>
  <c r="Q2253" i="24"/>
  <c r="Q2254" i="24"/>
  <c r="Q2255" i="24"/>
  <c r="Q2256" i="24"/>
  <c r="Q2257" i="24"/>
  <c r="Q2258" i="24"/>
  <c r="Q2259" i="24"/>
  <c r="Q2260" i="24"/>
  <c r="Q2261" i="24"/>
  <c r="Q2262" i="24"/>
  <c r="Q2263" i="24"/>
  <c r="Q2264" i="24"/>
  <c r="Q2265" i="24"/>
  <c r="Q2266" i="24"/>
  <c r="Q2267" i="24"/>
  <c r="Q2268" i="24"/>
  <c r="Q2269" i="24"/>
  <c r="Q2270" i="24"/>
  <c r="Q2271" i="24"/>
  <c r="Q2272" i="24"/>
  <c r="Q2273" i="24"/>
  <c r="Q2274" i="24"/>
  <c r="Q2275" i="24"/>
  <c r="Q2276" i="24"/>
  <c r="Q2277" i="24"/>
  <c r="Q2278" i="24"/>
  <c r="Q2279" i="24"/>
  <c r="Q2280" i="24"/>
  <c r="Q2281" i="24"/>
  <c r="Q2282" i="24"/>
  <c r="Q2283" i="24"/>
  <c r="Q2284" i="24"/>
  <c r="Q2285" i="24"/>
  <c r="Q2286" i="24"/>
  <c r="Q2287" i="24"/>
  <c r="Q2288" i="24"/>
  <c r="Q2289" i="24"/>
  <c r="Q2290" i="24"/>
  <c r="Q2291" i="24"/>
  <c r="Q2292" i="24"/>
  <c r="Q2293" i="24"/>
  <c r="Q2294" i="24"/>
  <c r="Q2295" i="24"/>
  <c r="Q2296" i="24"/>
  <c r="Q2297" i="24"/>
  <c r="Q2298" i="24"/>
  <c r="Q2299" i="24"/>
  <c r="Q2300" i="24"/>
  <c r="Q2301" i="24"/>
  <c r="Q2302" i="24"/>
  <c r="Q2303" i="24"/>
  <c r="Q2304" i="24"/>
  <c r="Q2305" i="24"/>
  <c r="Q2306" i="24"/>
  <c r="Q2307" i="24"/>
  <c r="Q2308" i="24"/>
  <c r="Q2309" i="24"/>
  <c r="Q2310" i="24"/>
  <c r="Q2311" i="24"/>
  <c r="Q2312" i="24"/>
  <c r="Q2313" i="24"/>
  <c r="Q2314" i="24"/>
  <c r="Q2315" i="24"/>
  <c r="Q2316" i="24"/>
  <c r="Q2317" i="24"/>
  <c r="Q2318" i="24"/>
  <c r="Q2319" i="24"/>
  <c r="Q2320" i="24"/>
  <c r="Q2321" i="24"/>
  <c r="Q2322" i="24"/>
  <c r="Q2323" i="24"/>
  <c r="Q2324" i="24"/>
  <c r="Q2325" i="24"/>
  <c r="Q2326" i="24"/>
  <c r="Q2327" i="24"/>
  <c r="Q2328" i="24"/>
  <c r="Q2329" i="24"/>
  <c r="Q2330" i="24"/>
  <c r="Q2331" i="24"/>
  <c r="Q2332" i="24"/>
  <c r="Q2333" i="24"/>
  <c r="Q2334" i="24"/>
  <c r="Q2335" i="24"/>
  <c r="Q2336" i="24"/>
  <c r="Q2337" i="24"/>
  <c r="Q2338" i="24"/>
  <c r="Q2339" i="24"/>
  <c r="Q2340" i="24"/>
  <c r="Q2341" i="24"/>
  <c r="Q2342" i="24"/>
  <c r="Q2343" i="24"/>
  <c r="Q2344" i="24"/>
  <c r="Q2345" i="24"/>
  <c r="Q2346" i="24"/>
  <c r="Q2347" i="24"/>
  <c r="Q2348" i="24"/>
  <c r="Q2349" i="24"/>
  <c r="Q2350" i="24"/>
  <c r="Q2351" i="24"/>
  <c r="Q2352" i="24"/>
  <c r="Q2353" i="24"/>
  <c r="Q2354" i="24"/>
  <c r="Q2355" i="24"/>
  <c r="Q2356" i="24"/>
  <c r="Q2357" i="24"/>
  <c r="Q2358" i="24"/>
  <c r="Q2359" i="24"/>
  <c r="Q2360" i="24"/>
  <c r="Q2361" i="24"/>
  <c r="Q2362" i="24"/>
  <c r="Q2363" i="24"/>
  <c r="Q2364" i="24"/>
  <c r="Q2365" i="24"/>
  <c r="Q2366" i="24"/>
  <c r="Q2367" i="24"/>
  <c r="Q2368" i="24"/>
  <c r="Q2369" i="24"/>
  <c r="Q2370" i="24"/>
  <c r="Q2371" i="24"/>
  <c r="Q2372" i="24"/>
  <c r="Q2373" i="24"/>
  <c r="Q2374" i="24"/>
  <c r="Q2375" i="24"/>
  <c r="Q2376" i="24"/>
  <c r="Q2377" i="24"/>
  <c r="Q2378" i="24"/>
  <c r="Q2379" i="24"/>
  <c r="Q2380" i="24"/>
  <c r="Q2381" i="24"/>
  <c r="Q2382" i="24"/>
  <c r="Q2383" i="24"/>
  <c r="Q2384" i="24"/>
  <c r="Q2385" i="24"/>
  <c r="Q2386" i="24"/>
  <c r="Q2387" i="24"/>
  <c r="Q2388" i="24"/>
  <c r="Q2389" i="24"/>
  <c r="Q2390" i="24"/>
  <c r="Q2391" i="24"/>
  <c r="Q2392" i="24"/>
  <c r="Q2393" i="24"/>
  <c r="Q2394" i="24"/>
  <c r="Q2395" i="24"/>
  <c r="Q2396" i="24"/>
  <c r="Q2397" i="24"/>
  <c r="Q2398" i="24"/>
  <c r="Q2399" i="24"/>
  <c r="Q2400" i="24"/>
  <c r="Q2401" i="24"/>
  <c r="Q2402" i="24"/>
  <c r="Q2403" i="24"/>
  <c r="Q2404" i="24"/>
  <c r="Q2405" i="24"/>
  <c r="Q2406" i="24"/>
  <c r="Q2407" i="24"/>
  <c r="Q2408" i="24"/>
  <c r="Q2409" i="24"/>
  <c r="Q2410" i="24"/>
  <c r="Q2411" i="24"/>
  <c r="Q2412" i="24"/>
  <c r="Q2413" i="24"/>
  <c r="Q2414" i="24"/>
  <c r="Q2415" i="24"/>
  <c r="Q2416" i="24"/>
  <c r="Q2417" i="24"/>
  <c r="Q2418" i="24"/>
  <c r="Q2419" i="24"/>
  <c r="Q2420" i="24"/>
  <c r="Q2421" i="24"/>
  <c r="Q2422" i="24"/>
  <c r="Q2423" i="24"/>
  <c r="Q2424" i="24"/>
  <c r="Q2425" i="24"/>
  <c r="Q2426" i="24"/>
  <c r="Q2427" i="24"/>
  <c r="Q2428" i="24"/>
  <c r="Q2429" i="24"/>
  <c r="Q2430" i="24"/>
  <c r="Q2431" i="24"/>
  <c r="Q2432" i="24"/>
  <c r="Q2433" i="24"/>
  <c r="Q2434" i="24"/>
  <c r="Q2435" i="24"/>
  <c r="Q2436" i="24"/>
  <c r="Q2437" i="24"/>
  <c r="Q2438" i="24"/>
  <c r="Q2439" i="24"/>
  <c r="Q2440" i="24"/>
  <c r="Q2441" i="24"/>
  <c r="Q2442" i="24"/>
  <c r="Q2443" i="24"/>
  <c r="Q2444" i="24"/>
  <c r="Q2445" i="24"/>
  <c r="Q2446" i="24"/>
  <c r="Q2447" i="24"/>
  <c r="Q2448" i="24"/>
  <c r="Q2449" i="24"/>
  <c r="Q2450" i="24"/>
  <c r="Q2451" i="24"/>
  <c r="Q2452" i="24"/>
  <c r="Q2453" i="24"/>
  <c r="Q2454" i="24"/>
  <c r="Q2455" i="24"/>
  <c r="Q2456" i="24"/>
  <c r="Q2457" i="24"/>
  <c r="Q2458" i="24"/>
  <c r="Q2459" i="24"/>
  <c r="Q2460" i="24"/>
  <c r="Q2461" i="24"/>
  <c r="Q2462" i="24"/>
  <c r="Q2463" i="24"/>
  <c r="Q2464" i="24"/>
  <c r="Q2465" i="24"/>
  <c r="Q2466" i="24"/>
  <c r="Q2467" i="24"/>
  <c r="Q2468" i="24"/>
  <c r="Q2469" i="24"/>
  <c r="Q2470" i="24"/>
  <c r="Q2471" i="24"/>
  <c r="Q2472" i="24"/>
  <c r="Q2473" i="24"/>
  <c r="Q2474" i="24"/>
  <c r="Q2475" i="24"/>
  <c r="Q2476" i="24"/>
  <c r="Q2477" i="24"/>
  <c r="Q2478" i="24"/>
  <c r="Q2479" i="24"/>
  <c r="Q2480" i="24"/>
  <c r="Q2481" i="24"/>
  <c r="Q2482" i="24"/>
  <c r="Q2483" i="24"/>
  <c r="Q2484" i="24"/>
  <c r="Q2485" i="24"/>
  <c r="Q2486" i="24"/>
  <c r="Q2487" i="24"/>
  <c r="Q2488" i="24"/>
  <c r="Q2489" i="24"/>
  <c r="Q2490" i="24"/>
  <c r="Q2491" i="24"/>
  <c r="Q2492" i="24"/>
  <c r="Q2493" i="24"/>
  <c r="Q2494" i="24"/>
  <c r="Q2495" i="24"/>
  <c r="Q2496" i="24"/>
  <c r="Q2497" i="24"/>
  <c r="Q2498" i="24"/>
  <c r="Q2499" i="24"/>
  <c r="Q2500" i="24"/>
  <c r="Q2501" i="24"/>
  <c r="Q2502" i="24"/>
  <c r="Q2503" i="24"/>
  <c r="Q2504" i="24"/>
  <c r="Q2505" i="24"/>
  <c r="Q2506" i="24"/>
  <c r="Q2507" i="24"/>
  <c r="Q2508" i="24"/>
  <c r="Q2509" i="24"/>
  <c r="Q2510" i="24"/>
  <c r="Q2511" i="24"/>
  <c r="Q2512" i="24"/>
  <c r="Q2513" i="24"/>
  <c r="Q2514" i="24"/>
  <c r="Q2515" i="24"/>
  <c r="Q2516" i="24"/>
  <c r="Q2517" i="24"/>
  <c r="Q2518" i="24"/>
  <c r="Q2519" i="24"/>
  <c r="Q2520" i="24"/>
  <c r="Q2521" i="24"/>
  <c r="Q2522" i="24"/>
  <c r="Q2523" i="24"/>
  <c r="Q2524" i="24"/>
  <c r="Q2525" i="24"/>
  <c r="Q2526" i="24"/>
  <c r="Q2527" i="24"/>
  <c r="Q2528" i="24"/>
  <c r="Q2529" i="24"/>
  <c r="Q2530" i="24"/>
  <c r="Q2531" i="24"/>
  <c r="Q2532" i="24"/>
  <c r="Q2533" i="24"/>
  <c r="Q2534" i="24"/>
  <c r="Q2535" i="24"/>
  <c r="Q2536" i="24"/>
  <c r="Q2537" i="24"/>
  <c r="Q2538" i="24"/>
  <c r="Q2539" i="24"/>
  <c r="Q2540" i="24"/>
  <c r="Q2541" i="24"/>
  <c r="Q2542" i="24"/>
  <c r="Q2543" i="24"/>
  <c r="Q2544" i="24"/>
  <c r="Q2545" i="24"/>
  <c r="Q2546" i="24"/>
  <c r="Q2547" i="24"/>
  <c r="Q2548" i="24"/>
  <c r="Q2549" i="24"/>
  <c r="Q2550" i="24"/>
  <c r="Q2551" i="24"/>
  <c r="Q2552" i="24"/>
  <c r="Q2553" i="24"/>
  <c r="Q2554" i="24"/>
  <c r="Q2555" i="24"/>
  <c r="Q2556" i="24"/>
  <c r="Q2557" i="24"/>
  <c r="Q2558" i="24"/>
  <c r="Q2559" i="24"/>
  <c r="Q2560" i="24"/>
  <c r="Q2561" i="24"/>
  <c r="Q2562" i="24"/>
  <c r="Q2563" i="24"/>
  <c r="Q2564" i="24"/>
  <c r="Q2565" i="24"/>
  <c r="Q2566" i="24"/>
  <c r="Q2567" i="24"/>
  <c r="Q2568" i="24"/>
  <c r="Q2569" i="24"/>
  <c r="Q2570" i="24"/>
  <c r="Q2571" i="24"/>
  <c r="Q2572" i="24"/>
  <c r="Q2573" i="24"/>
  <c r="Q2574" i="24"/>
  <c r="Q2575" i="24"/>
  <c r="Q2576" i="24"/>
  <c r="Q2577" i="24"/>
  <c r="Q2578" i="24"/>
  <c r="Q2579" i="24"/>
  <c r="Q2580" i="24"/>
  <c r="Q2581" i="24"/>
  <c r="Q2582" i="24"/>
  <c r="Q2583" i="24"/>
  <c r="Q2584" i="24"/>
  <c r="Q2585" i="24"/>
  <c r="Q2586" i="24"/>
  <c r="Q2587" i="24"/>
  <c r="Q2588" i="24"/>
  <c r="Q2589" i="24"/>
  <c r="Q2590" i="24"/>
  <c r="Q2591" i="24"/>
  <c r="Q2592" i="24"/>
  <c r="Q2593" i="24"/>
  <c r="Q2594" i="24"/>
  <c r="Q2595" i="24"/>
  <c r="Q2596" i="24"/>
  <c r="Q2597" i="24"/>
  <c r="Q2598" i="24"/>
  <c r="Q2599" i="24"/>
  <c r="Q2600" i="24"/>
  <c r="Q2601" i="24"/>
  <c r="Q2602" i="24"/>
  <c r="Q2603" i="24"/>
  <c r="Q2604" i="24"/>
  <c r="Q2605" i="24"/>
  <c r="Q2606" i="24"/>
  <c r="Q2607" i="24"/>
  <c r="Q2608" i="24"/>
  <c r="Q2609" i="24"/>
  <c r="Q2610" i="24"/>
  <c r="Q2611" i="24"/>
  <c r="Q2612" i="24"/>
  <c r="Q2613" i="24"/>
  <c r="Q2614" i="24"/>
  <c r="Q2615" i="24"/>
  <c r="Q2616" i="24"/>
  <c r="Q2617" i="24"/>
  <c r="Q2618" i="24"/>
  <c r="Q2619" i="24"/>
  <c r="Q2620" i="24"/>
  <c r="Q2621" i="24"/>
  <c r="Q2622" i="24"/>
  <c r="Q2623" i="24"/>
  <c r="Q2624" i="24"/>
  <c r="Q2625" i="24"/>
  <c r="Q2626" i="24"/>
  <c r="Q2627" i="24"/>
  <c r="Q2628" i="24"/>
  <c r="Q2629" i="24"/>
  <c r="Q2630" i="24"/>
  <c r="Q2631" i="24"/>
  <c r="Q2632" i="24"/>
  <c r="Q2633" i="24"/>
  <c r="Q2634" i="24"/>
  <c r="Q2635" i="24"/>
  <c r="Q2636" i="24"/>
  <c r="Q2637" i="24"/>
  <c r="Q2638" i="24"/>
  <c r="Q2639" i="24"/>
  <c r="Q2640" i="24"/>
  <c r="Q2641" i="24"/>
  <c r="Q2642" i="24"/>
  <c r="Q2643" i="24"/>
  <c r="Q2644" i="24"/>
  <c r="Q2645" i="24"/>
  <c r="Q2646" i="24"/>
  <c r="Q2647" i="24"/>
  <c r="Q2648" i="24"/>
  <c r="Q2649" i="24"/>
  <c r="Q2650" i="24"/>
  <c r="Q2651" i="24"/>
  <c r="Q2652" i="24"/>
  <c r="Q2653" i="24"/>
  <c r="Q2654" i="24"/>
  <c r="Q2655" i="24"/>
  <c r="Q2656" i="24"/>
  <c r="Q2657" i="24"/>
  <c r="Q2658" i="24"/>
  <c r="Q2659" i="24"/>
  <c r="Q2660" i="24"/>
  <c r="Q2661" i="24"/>
  <c r="Q2662" i="24"/>
  <c r="Q2663" i="24"/>
  <c r="Q2664" i="24"/>
  <c r="Q2665" i="24"/>
  <c r="Q2666" i="24"/>
  <c r="Q2667" i="24"/>
  <c r="Q2668" i="24"/>
  <c r="Q2669" i="24"/>
  <c r="Q2670" i="24"/>
  <c r="Q2671" i="24"/>
  <c r="Q2672" i="24"/>
  <c r="Q2673" i="24"/>
  <c r="Q2674" i="24"/>
  <c r="Q2675" i="24"/>
  <c r="Q2676" i="24"/>
  <c r="Q2677" i="24"/>
  <c r="Q2678" i="24"/>
  <c r="Q2679" i="24"/>
  <c r="Q2680" i="24"/>
  <c r="Q2681" i="24"/>
  <c r="Q2682" i="24"/>
  <c r="Q2683" i="24"/>
  <c r="Q2684" i="24"/>
  <c r="Q2685" i="24"/>
  <c r="Q2686" i="24"/>
  <c r="Q2687" i="24"/>
  <c r="Q2688" i="24"/>
  <c r="Q2689" i="24"/>
  <c r="Q2690" i="24"/>
  <c r="Q2691" i="24"/>
  <c r="Q2692" i="24"/>
  <c r="Q2693" i="24"/>
  <c r="Q2694" i="24"/>
  <c r="Q2695" i="24"/>
  <c r="Q2696" i="24"/>
  <c r="Q2697" i="24"/>
  <c r="Q2698" i="24"/>
  <c r="Q2699" i="24"/>
  <c r="Q2700" i="24"/>
  <c r="Q2701" i="24"/>
  <c r="Q2702" i="24"/>
  <c r="Q2703" i="24"/>
  <c r="Q2704" i="24"/>
  <c r="Q2705" i="24"/>
  <c r="Q2706" i="24"/>
  <c r="Q2707" i="24"/>
  <c r="Q2708" i="24"/>
  <c r="Q2709" i="24"/>
  <c r="Q2710" i="24"/>
  <c r="Q2711" i="24"/>
  <c r="Q2712" i="24"/>
  <c r="Q2713" i="24"/>
  <c r="Q2714" i="24"/>
  <c r="Q2715" i="24"/>
  <c r="Q2716" i="24"/>
  <c r="Q2717" i="24"/>
  <c r="Q2718" i="24"/>
  <c r="Q2719" i="24"/>
  <c r="Q2720" i="24"/>
  <c r="Q2721" i="24"/>
  <c r="Q2722" i="24"/>
  <c r="Q2723" i="24"/>
  <c r="Q2724" i="24"/>
  <c r="Q2725" i="24"/>
  <c r="Q2726" i="24"/>
  <c r="Q2727" i="24"/>
  <c r="Q2728" i="24"/>
  <c r="Q2729" i="24"/>
  <c r="Q2730" i="24"/>
  <c r="Q2731" i="24"/>
  <c r="Q2732" i="24"/>
  <c r="Q2733" i="24"/>
  <c r="Q2734" i="24"/>
  <c r="Q2735" i="24"/>
  <c r="Q2736" i="24"/>
  <c r="Q2737" i="24"/>
  <c r="Q2738" i="24"/>
  <c r="Q2739" i="24"/>
  <c r="Q2740" i="24"/>
  <c r="Q2741" i="24"/>
  <c r="Q2742" i="24"/>
  <c r="Q2743" i="24"/>
  <c r="Q2744" i="24"/>
  <c r="Q2745" i="24"/>
  <c r="Q2746" i="24"/>
  <c r="Q2747" i="24"/>
  <c r="Q2748" i="24"/>
  <c r="Q2749" i="24"/>
  <c r="Q2750" i="24"/>
  <c r="Q2751" i="24"/>
  <c r="Q2752" i="24"/>
  <c r="Q2753" i="24"/>
  <c r="Q2754" i="24"/>
  <c r="Q2755" i="24"/>
  <c r="Q2756" i="24"/>
  <c r="Q2757" i="24"/>
  <c r="Q2758" i="24"/>
  <c r="Q2759" i="24"/>
  <c r="Q2760" i="24"/>
  <c r="Q2761" i="24"/>
  <c r="Q2762" i="24"/>
  <c r="Q2763" i="24"/>
  <c r="Q2764" i="24"/>
  <c r="Q2765" i="24"/>
  <c r="Q2766" i="24"/>
  <c r="Q2767" i="24"/>
  <c r="Q2768" i="24"/>
  <c r="Q2769" i="24"/>
  <c r="Q2770" i="24"/>
  <c r="Q2771" i="24"/>
  <c r="Q2772" i="24"/>
  <c r="Q2773" i="24"/>
  <c r="Q2774" i="24"/>
  <c r="Q2775" i="24"/>
  <c r="Q2776" i="24"/>
  <c r="Q2777" i="24"/>
  <c r="Q2778" i="24"/>
  <c r="Q2779" i="24"/>
  <c r="Q2780" i="24"/>
  <c r="Q2781" i="24"/>
  <c r="Q2782" i="24"/>
  <c r="Q2783" i="24"/>
  <c r="Q2784" i="24"/>
  <c r="Q2785" i="24"/>
  <c r="Q2786" i="24"/>
  <c r="Q2787" i="24"/>
  <c r="Q2788" i="24"/>
  <c r="Q2789" i="24"/>
  <c r="Q2790" i="24"/>
  <c r="Q2791" i="24"/>
  <c r="Q2792" i="24"/>
  <c r="Q2793" i="24"/>
  <c r="Q2794" i="24"/>
  <c r="Q2795" i="24"/>
  <c r="Q2796" i="24"/>
  <c r="Q2797" i="24"/>
  <c r="Q2798" i="24"/>
  <c r="Q2799" i="24"/>
  <c r="Q2800" i="24"/>
  <c r="Q2801" i="24"/>
  <c r="Q2802" i="24"/>
  <c r="Q2803" i="24"/>
  <c r="Q2804" i="24"/>
  <c r="Q2805" i="24"/>
  <c r="Q2806" i="24"/>
  <c r="Q2807" i="24"/>
  <c r="Q2808" i="24"/>
  <c r="Q2809" i="24"/>
  <c r="Q2810" i="24"/>
  <c r="Q2811" i="24"/>
  <c r="Q2812" i="24"/>
  <c r="Q2813" i="24"/>
  <c r="Q2814" i="24"/>
  <c r="Q2815" i="24"/>
  <c r="Q2816" i="24"/>
  <c r="Q2817" i="24"/>
  <c r="Q2818" i="24"/>
  <c r="Q2819" i="24"/>
  <c r="Q2820" i="24"/>
  <c r="Q2821" i="24"/>
  <c r="Q2822" i="24"/>
  <c r="Q2823" i="24"/>
  <c r="Q2824" i="24"/>
  <c r="Q2825" i="24"/>
  <c r="Q2826" i="24"/>
  <c r="Q2827" i="24"/>
  <c r="Q2828" i="24"/>
  <c r="Q2829" i="24"/>
  <c r="Q2830" i="24"/>
  <c r="Q2831" i="24"/>
  <c r="Q2832" i="24"/>
  <c r="Q2833" i="24"/>
  <c r="Q2834" i="24"/>
  <c r="Q2835" i="24"/>
  <c r="Q2836" i="24"/>
  <c r="Q2837" i="24"/>
  <c r="Q2838" i="24"/>
  <c r="Q2839" i="24"/>
  <c r="Q2840" i="24"/>
  <c r="Q2841" i="24"/>
  <c r="Q2842" i="24"/>
  <c r="Q2843" i="24"/>
  <c r="Q2844" i="24"/>
  <c r="Q2845" i="24"/>
  <c r="Q2846" i="24"/>
  <c r="Q2847" i="24"/>
  <c r="Q2848" i="24"/>
  <c r="Q2849" i="24"/>
  <c r="Q2850" i="24"/>
  <c r="Q2851" i="24"/>
  <c r="Q2852" i="24"/>
  <c r="Q2853" i="24"/>
  <c r="Q2854" i="24"/>
  <c r="Q2855" i="24"/>
  <c r="Q2856" i="24"/>
  <c r="Q2857" i="24"/>
  <c r="Q2858" i="24"/>
  <c r="Q2859" i="24"/>
  <c r="Q2860" i="24"/>
  <c r="Q2861" i="24"/>
  <c r="Q2862" i="24"/>
  <c r="Q2863" i="24"/>
  <c r="Q2864" i="24"/>
  <c r="Q2865" i="24"/>
  <c r="Q2866" i="24"/>
  <c r="Q2867" i="24"/>
  <c r="Q2868" i="24"/>
  <c r="Q2869" i="24"/>
  <c r="Q2870" i="24"/>
  <c r="Q2871" i="24"/>
  <c r="Q2872" i="24"/>
  <c r="Q2873" i="24"/>
  <c r="Q2874" i="24"/>
  <c r="Q2875" i="24"/>
  <c r="Q2876" i="24"/>
  <c r="Q2877" i="24"/>
  <c r="Q2878" i="24"/>
  <c r="Q2879" i="24"/>
  <c r="Q2880" i="24"/>
  <c r="Q2881" i="24"/>
  <c r="Q2882" i="24"/>
  <c r="Q2883" i="24"/>
  <c r="Q2884" i="24"/>
  <c r="Q2885" i="24"/>
  <c r="Q2886" i="24"/>
  <c r="Q2887" i="24"/>
  <c r="Q2888" i="24"/>
  <c r="Q2889" i="24"/>
  <c r="Q2890" i="24"/>
  <c r="Q2891" i="24"/>
  <c r="Q2892" i="24"/>
  <c r="Q2893" i="24"/>
  <c r="Q2894" i="24"/>
  <c r="Q2895" i="24"/>
  <c r="Q2896" i="24"/>
  <c r="Q2897" i="24"/>
  <c r="Q2898" i="24"/>
  <c r="Q2899" i="24"/>
  <c r="Q2900" i="24"/>
  <c r="Q2901" i="24"/>
  <c r="Q2902" i="24"/>
  <c r="Q2903" i="24"/>
  <c r="Q2904" i="24"/>
  <c r="Q2905" i="24"/>
  <c r="Q2906" i="24"/>
  <c r="Q2907" i="24"/>
  <c r="Q2908" i="24"/>
  <c r="Q2909" i="24"/>
  <c r="Q2910" i="24"/>
  <c r="Q2911" i="24"/>
  <c r="Q2912" i="24"/>
  <c r="Q2913" i="24"/>
  <c r="Q2914" i="24"/>
  <c r="Q2915" i="24"/>
  <c r="Q2916" i="24"/>
  <c r="Q2917" i="24"/>
  <c r="Q2918" i="24"/>
  <c r="Q2919" i="24"/>
  <c r="Q2920" i="24"/>
  <c r="Q2921" i="24"/>
  <c r="Q2922" i="24"/>
  <c r="Q2923" i="24"/>
  <c r="Q2924" i="24"/>
  <c r="Q2925" i="24"/>
  <c r="Q2926" i="24"/>
  <c r="Q2927" i="24"/>
  <c r="Q2928" i="24"/>
  <c r="Q2929" i="24"/>
  <c r="Q2930" i="24"/>
  <c r="Q2931" i="24"/>
  <c r="Q2932" i="24"/>
  <c r="Q2933" i="24"/>
  <c r="Q2934" i="24"/>
  <c r="Q2935" i="24"/>
  <c r="Q2936" i="24"/>
  <c r="Q2937" i="24"/>
  <c r="Q2938" i="24"/>
  <c r="Q2939" i="24"/>
  <c r="Q2940" i="24"/>
  <c r="Q2941" i="24"/>
  <c r="Q2942" i="24"/>
  <c r="Q2943" i="24"/>
  <c r="Q2944" i="24"/>
  <c r="Q2945" i="24"/>
  <c r="Q2946" i="24"/>
  <c r="Q2947" i="24"/>
  <c r="Q2948" i="24"/>
  <c r="Q2949" i="24"/>
  <c r="Q2950" i="24"/>
  <c r="Q2951" i="24"/>
  <c r="Q2952" i="24"/>
  <c r="Q2953" i="24"/>
  <c r="Q2954" i="24"/>
  <c r="Q2956" i="24"/>
  <c r="Q2957" i="24"/>
  <c r="Q2958" i="24"/>
  <c r="Q2959" i="24"/>
  <c r="Q2960" i="24"/>
  <c r="Q2961" i="24"/>
  <c r="Q2962" i="24"/>
  <c r="Q2963" i="24"/>
  <c r="Q2964" i="24"/>
  <c r="Q2965" i="24"/>
  <c r="Q2966" i="24"/>
  <c r="Q2967" i="24"/>
  <c r="Q2968" i="24"/>
  <c r="Q2969" i="24"/>
  <c r="Q2970" i="24"/>
  <c r="Q2971" i="24"/>
  <c r="Q2972" i="24"/>
  <c r="Q2973" i="24"/>
  <c r="Q2974" i="24"/>
  <c r="Q2975" i="24"/>
  <c r="Q2976" i="24"/>
  <c r="Q2977" i="24"/>
  <c r="Q2978" i="24"/>
  <c r="Q2979" i="24"/>
  <c r="I44" i="2"/>
  <c r="I45" i="2"/>
  <c r="I46" i="2"/>
  <c r="I47" i="2"/>
  <c r="I48" i="2"/>
  <c r="I49" i="2"/>
  <c r="I50" i="2"/>
  <c r="I51" i="2"/>
  <c r="I52" i="2"/>
  <c r="I53" i="2"/>
  <c r="I54" i="2"/>
  <c r="I55" i="2"/>
  <c r="I56" i="2"/>
  <c r="I57" i="2"/>
  <c r="I58" i="2"/>
  <c r="I59" i="2"/>
  <c r="I60" i="2"/>
  <c r="I61" i="2"/>
  <c r="I63" i="2"/>
  <c r="I65"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6" i="2"/>
  <c r="I127" i="2"/>
  <c r="I128" i="2"/>
  <c r="I129" i="2"/>
  <c r="I130" i="2"/>
  <c r="I131" i="2"/>
  <c r="I132" i="2"/>
  <c r="I133" i="2"/>
  <c r="I134" i="2"/>
  <c r="I135" i="2"/>
  <c r="I136" i="2"/>
  <c r="I137" i="2"/>
  <c r="I139" i="2"/>
  <c r="I140" i="2"/>
  <c r="I141"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38" i="2"/>
  <c r="I197" i="2"/>
  <c r="C197" i="2"/>
  <c r="D197" i="3"/>
  <c r="I27" i="2"/>
  <c r="I62" i="2"/>
  <c r="I125" i="2"/>
  <c r="I64" i="2"/>
  <c r="I66" i="2"/>
  <c r="I142" i="2"/>
  <c r="D14" i="3"/>
  <c r="E14" i="3"/>
  <c r="F14" i="3"/>
  <c r="D15" i="3"/>
  <c r="E15" i="3"/>
  <c r="F15" i="3"/>
  <c r="D16" i="3"/>
  <c r="E16" i="3"/>
  <c r="F16" i="3"/>
  <c r="D17" i="3"/>
  <c r="E17" i="3"/>
  <c r="F17" i="3"/>
  <c r="D18" i="3"/>
  <c r="E18" i="3"/>
  <c r="F18" i="3"/>
  <c r="D19" i="3"/>
  <c r="E19" i="3"/>
  <c r="C19" i="3"/>
  <c r="L19" i="3"/>
  <c r="O19" i="3"/>
  <c r="F19" i="3"/>
  <c r="D20" i="3"/>
  <c r="F20" i="3"/>
  <c r="D21" i="3"/>
  <c r="F21" i="3"/>
  <c r="D22" i="3"/>
  <c r="E22" i="3"/>
  <c r="F22" i="3"/>
  <c r="D23" i="3"/>
  <c r="E23" i="3"/>
  <c r="F23" i="3"/>
  <c r="D24" i="3"/>
  <c r="E24" i="3"/>
  <c r="F24" i="3"/>
  <c r="D25" i="3"/>
  <c r="F25" i="3"/>
  <c r="D26" i="3"/>
  <c r="F26" i="3"/>
  <c r="D27" i="3"/>
  <c r="F27" i="3"/>
  <c r="D28" i="3"/>
  <c r="F28" i="3"/>
  <c r="D29" i="3"/>
  <c r="F29" i="3"/>
  <c r="D30" i="3"/>
  <c r="F30" i="3"/>
  <c r="D31" i="3"/>
  <c r="E31" i="3"/>
  <c r="F31" i="3"/>
  <c r="D32" i="3"/>
  <c r="E32" i="3"/>
  <c r="F32" i="3"/>
  <c r="D33" i="3"/>
  <c r="F33" i="3"/>
  <c r="D34" i="3"/>
  <c r="E34" i="3"/>
  <c r="F34" i="3"/>
  <c r="D35" i="3"/>
  <c r="E35" i="3"/>
  <c r="F35" i="3"/>
  <c r="D36" i="3"/>
  <c r="E36" i="3"/>
  <c r="F36" i="3"/>
  <c r="D37" i="3"/>
  <c r="E37" i="3"/>
  <c r="F37" i="3"/>
  <c r="D38" i="3"/>
  <c r="F38" i="3"/>
  <c r="D39" i="3"/>
  <c r="E39" i="3"/>
  <c r="F39" i="3"/>
  <c r="D40" i="3"/>
  <c r="E40" i="3"/>
  <c r="F40" i="3"/>
  <c r="D41" i="3"/>
  <c r="E41" i="3"/>
  <c r="F41" i="3"/>
  <c r="D42" i="3"/>
  <c r="F42" i="3"/>
  <c r="D43" i="3"/>
  <c r="E43" i="3"/>
  <c r="F43" i="3"/>
  <c r="D44" i="3"/>
  <c r="E44" i="3"/>
  <c r="D45" i="3"/>
  <c r="E45" i="3"/>
  <c r="F45" i="3"/>
  <c r="D46" i="3"/>
  <c r="E46" i="3"/>
  <c r="F46" i="3"/>
  <c r="D47" i="3"/>
  <c r="E47" i="3"/>
  <c r="F47" i="3"/>
  <c r="F48" i="3"/>
  <c r="D49" i="3"/>
  <c r="F49" i="3"/>
  <c r="D50" i="3"/>
  <c r="F50" i="3"/>
  <c r="D51" i="3"/>
  <c r="F51" i="3"/>
  <c r="D52" i="3"/>
  <c r="F52" i="3"/>
  <c r="F53" i="3"/>
  <c r="D54" i="3"/>
  <c r="F54" i="3"/>
  <c r="F55" i="3"/>
  <c r="D56" i="3"/>
  <c r="F56" i="3"/>
  <c r="F57" i="3"/>
  <c r="F58" i="3"/>
  <c r="D59" i="3"/>
  <c r="F59" i="3"/>
  <c r="F60" i="3"/>
  <c r="D61" i="3"/>
  <c r="F61" i="3"/>
  <c r="F62" i="3"/>
  <c r="D63" i="3"/>
  <c r="F63" i="3"/>
  <c r="D64" i="3"/>
  <c r="F64" i="3"/>
  <c r="F65" i="3"/>
  <c r="F66" i="3"/>
  <c r="F67" i="3"/>
  <c r="D68" i="3"/>
  <c r="F68" i="3"/>
  <c r="J69" i="3"/>
  <c r="F69" i="3"/>
  <c r="F70" i="3"/>
  <c r="D71" i="3"/>
  <c r="F71" i="3"/>
  <c r="F72" i="3"/>
  <c r="F73" i="3"/>
  <c r="F74" i="3"/>
  <c r="F75" i="3"/>
  <c r="D76" i="3"/>
  <c r="F76" i="3"/>
  <c r="F77" i="3"/>
  <c r="F78" i="3"/>
  <c r="F79" i="3"/>
  <c r="D80" i="3"/>
  <c r="F80" i="3"/>
  <c r="F81" i="3"/>
  <c r="F82" i="3"/>
  <c r="F83" i="3"/>
  <c r="D84" i="3"/>
  <c r="F84" i="3"/>
  <c r="F85" i="3"/>
  <c r="D86" i="3"/>
  <c r="F86" i="3"/>
  <c r="D87" i="3"/>
  <c r="F87" i="3"/>
  <c r="F88" i="3"/>
  <c r="F89" i="3"/>
  <c r="D90" i="3"/>
  <c r="F90" i="3"/>
  <c r="F91" i="3"/>
  <c r="D92" i="3"/>
  <c r="F92" i="3"/>
  <c r="F93" i="3"/>
  <c r="F94" i="3"/>
  <c r="F95" i="3"/>
  <c r="F96" i="3"/>
  <c r="F97" i="3"/>
  <c r="F98" i="3"/>
  <c r="F99" i="3"/>
  <c r="F100" i="3"/>
  <c r="F101" i="3"/>
  <c r="F102" i="3"/>
  <c r="F103" i="3"/>
  <c r="D104" i="3"/>
  <c r="F104" i="3"/>
  <c r="F105" i="3"/>
  <c r="F106" i="3"/>
  <c r="D107" i="3"/>
  <c r="F107" i="3"/>
  <c r="D108" i="3"/>
  <c r="F108" i="3"/>
  <c r="F109" i="3"/>
  <c r="F110" i="3"/>
  <c r="F111" i="3"/>
  <c r="F112" i="3"/>
  <c r="F113" i="3"/>
  <c r="F114" i="3"/>
  <c r="F115" i="3"/>
  <c r="F116" i="3"/>
  <c r="D117" i="3"/>
  <c r="F117" i="3"/>
  <c r="F118" i="3"/>
  <c r="D119" i="3"/>
  <c r="F119" i="3"/>
  <c r="D120" i="3"/>
  <c r="F120" i="3"/>
  <c r="D121" i="3"/>
  <c r="F121" i="3"/>
  <c r="F122" i="3"/>
  <c r="F123" i="3"/>
  <c r="D124" i="3"/>
  <c r="F124" i="3"/>
  <c r="F125" i="3"/>
  <c r="F126" i="3"/>
  <c r="F127" i="3"/>
  <c r="F128" i="3"/>
  <c r="F129" i="3"/>
  <c r="F130" i="3"/>
  <c r="D131" i="3"/>
  <c r="F131" i="3"/>
  <c r="F132" i="3"/>
  <c r="D133" i="3"/>
  <c r="F133" i="3"/>
  <c r="F134" i="3"/>
  <c r="F135" i="3"/>
  <c r="D136" i="3"/>
  <c r="F136" i="3"/>
  <c r="F137" i="3"/>
  <c r="F138" i="3"/>
  <c r="F139" i="3"/>
  <c r="F140" i="3"/>
  <c r="F141" i="3"/>
  <c r="F142" i="3"/>
  <c r="F143" i="3"/>
  <c r="D145" i="3"/>
  <c r="E145" i="3"/>
  <c r="F145" i="3"/>
  <c r="F146" i="3"/>
  <c r="F147" i="3"/>
  <c r="F148" i="3"/>
  <c r="F149" i="3"/>
  <c r="F150" i="3"/>
  <c r="F151" i="3"/>
  <c r="F152" i="3"/>
  <c r="F153" i="3"/>
  <c r="F154" i="3"/>
  <c r="AB154" i="3"/>
  <c r="AC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3" i="3"/>
  <c r="E13" i="3"/>
  <c r="D13" i="3"/>
  <c r="B14" i="3"/>
  <c r="C14" i="3"/>
  <c r="B15" i="3"/>
  <c r="C15" i="3"/>
  <c r="B16" i="3"/>
  <c r="K16" i="3"/>
  <c r="N16" i="3"/>
  <c r="U16" i="3"/>
  <c r="C16" i="3"/>
  <c r="B17" i="3"/>
  <c r="K17" i="3"/>
  <c r="C17" i="3"/>
  <c r="B18" i="3"/>
  <c r="K18" i="3"/>
  <c r="P18" i="3"/>
  <c r="C18" i="3"/>
  <c r="B19" i="3"/>
  <c r="K19" i="3"/>
  <c r="B20" i="3"/>
  <c r="K20" i="3"/>
  <c r="N20" i="3"/>
  <c r="U20" i="3"/>
  <c r="B21" i="3"/>
  <c r="B22" i="3"/>
  <c r="C22" i="3"/>
  <c r="B23" i="3"/>
  <c r="C23" i="3"/>
  <c r="B24" i="3"/>
  <c r="C24" i="3"/>
  <c r="B25" i="3"/>
  <c r="K25" i="3"/>
  <c r="N25" i="3"/>
  <c r="U25" i="3"/>
  <c r="B26" i="3"/>
  <c r="AB26" i="3"/>
  <c r="AC26" i="3"/>
  <c r="B28" i="3"/>
  <c r="B29" i="3"/>
  <c r="B30" i="3"/>
  <c r="B31" i="3"/>
  <c r="C31" i="3"/>
  <c r="B32" i="3"/>
  <c r="C32" i="3"/>
  <c r="B33" i="3"/>
  <c r="K33" i="3"/>
  <c r="N33" i="3"/>
  <c r="U33" i="3"/>
  <c r="B34" i="3"/>
  <c r="K34" i="3"/>
  <c r="C34" i="3"/>
  <c r="B35" i="3"/>
  <c r="C35" i="3"/>
  <c r="B36" i="3"/>
  <c r="C36" i="3"/>
  <c r="B37" i="3"/>
  <c r="C37" i="3"/>
  <c r="B38" i="3"/>
  <c r="C39" i="3"/>
  <c r="B40" i="3"/>
  <c r="AB40" i="3"/>
  <c r="AC40" i="3"/>
  <c r="C40" i="3"/>
  <c r="B41" i="3"/>
  <c r="K41" i="3"/>
  <c r="C41" i="3"/>
  <c r="B42" i="3"/>
  <c r="K42" i="3"/>
  <c r="N42" i="3"/>
  <c r="B43" i="3"/>
  <c r="C43" i="3"/>
  <c r="K44" i="3"/>
  <c r="C44" i="3"/>
  <c r="B45" i="3"/>
  <c r="C45" i="3"/>
  <c r="B46" i="3"/>
  <c r="K46" i="3"/>
  <c r="C46" i="3"/>
  <c r="B47" i="3"/>
  <c r="K47" i="3"/>
  <c r="P47" i="3"/>
  <c r="C47" i="3"/>
  <c r="N48" i="3"/>
  <c r="U48" i="3"/>
  <c r="B49" i="3"/>
  <c r="K49" i="3"/>
  <c r="N49" i="3"/>
  <c r="U49" i="3"/>
  <c r="B50" i="3"/>
  <c r="B51" i="3"/>
  <c r="C51" i="3"/>
  <c r="B52" i="3"/>
  <c r="C52" i="3"/>
  <c r="B53" i="3"/>
  <c r="C53" i="3"/>
  <c r="B54" i="3"/>
  <c r="C54" i="3"/>
  <c r="B55" i="3"/>
  <c r="C55" i="3"/>
  <c r="B56" i="3"/>
  <c r="C56" i="3"/>
  <c r="B57" i="3"/>
  <c r="C57" i="3"/>
  <c r="B58" i="3"/>
  <c r="C58" i="3"/>
  <c r="B59" i="3"/>
  <c r="K59" i="3"/>
  <c r="N59" i="3"/>
  <c r="U59" i="3"/>
  <c r="B61" i="3"/>
  <c r="K61" i="3"/>
  <c r="N61" i="3"/>
  <c r="U61" i="3"/>
  <c r="B63" i="3"/>
  <c r="K63" i="3"/>
  <c r="N63" i="3"/>
  <c r="U63" i="3"/>
  <c r="B64" i="3"/>
  <c r="B68" i="3"/>
  <c r="K68" i="3"/>
  <c r="N68" i="3"/>
  <c r="U68" i="3"/>
  <c r="B71" i="3"/>
  <c r="B75" i="3"/>
  <c r="C75" i="3"/>
  <c r="B76" i="3"/>
  <c r="C76" i="3"/>
  <c r="B77" i="3"/>
  <c r="C77" i="3"/>
  <c r="B79" i="3"/>
  <c r="C79" i="3"/>
  <c r="B80" i="3"/>
  <c r="C80" i="3"/>
  <c r="B81" i="3"/>
  <c r="C81" i="3"/>
  <c r="B82" i="3"/>
  <c r="C82" i="3"/>
  <c r="B83" i="3"/>
  <c r="C83" i="3"/>
  <c r="B84" i="3"/>
  <c r="C84" i="3"/>
  <c r="B85" i="3"/>
  <c r="C85" i="3"/>
  <c r="B86" i="3"/>
  <c r="C86" i="3"/>
  <c r="B87" i="3"/>
  <c r="B90" i="3"/>
  <c r="K90" i="3"/>
  <c r="N90" i="3"/>
  <c r="U90" i="3"/>
  <c r="B91" i="3"/>
  <c r="C91" i="3"/>
  <c r="B92" i="3"/>
  <c r="C92" i="3"/>
  <c r="B93" i="3"/>
  <c r="C93" i="3"/>
  <c r="B94" i="3"/>
  <c r="C94" i="3"/>
  <c r="AB102" i="3"/>
  <c r="AC102" i="3"/>
  <c r="B104" i="3"/>
  <c r="K104" i="3"/>
  <c r="N104" i="3"/>
  <c r="U104" i="3"/>
  <c r="B107" i="3"/>
  <c r="B108" i="3"/>
  <c r="K108" i="3"/>
  <c r="N108" i="3"/>
  <c r="U108" i="3"/>
  <c r="N109" i="3"/>
  <c r="U109" i="3"/>
  <c r="Q111" i="3"/>
  <c r="R111" i="3"/>
  <c r="AA111" i="3"/>
  <c r="B117" i="3"/>
  <c r="B119" i="3"/>
  <c r="K119" i="3"/>
  <c r="N119" i="3"/>
  <c r="U119" i="3"/>
  <c r="B120" i="3"/>
  <c r="B121" i="3"/>
  <c r="B124" i="3"/>
  <c r="K124" i="3"/>
  <c r="N124" i="3"/>
  <c r="U124" i="3"/>
  <c r="B131" i="3"/>
  <c r="K131" i="3"/>
  <c r="N131" i="3"/>
  <c r="U131" i="3"/>
  <c r="B133" i="3"/>
  <c r="K133" i="3"/>
  <c r="N133" i="3"/>
  <c r="U133" i="3"/>
  <c r="B134" i="3"/>
  <c r="C134" i="3"/>
  <c r="B135" i="3"/>
  <c r="C135" i="3"/>
  <c r="B136" i="3"/>
  <c r="C136" i="3"/>
  <c r="B137" i="3"/>
  <c r="C137" i="3"/>
  <c r="N140" i="3"/>
  <c r="N143" i="3"/>
  <c r="U143" i="3"/>
  <c r="K145" i="3"/>
  <c r="N147" i="3"/>
  <c r="U147" i="3"/>
  <c r="N151" i="3"/>
  <c r="U151" i="3"/>
  <c r="N152" i="3"/>
  <c r="U152" i="3"/>
  <c r="N153" i="3"/>
  <c r="U153" i="3"/>
  <c r="B169" i="3"/>
  <c r="C169" i="3"/>
  <c r="B170" i="3"/>
  <c r="C170" i="3"/>
  <c r="B171" i="3"/>
  <c r="C171" i="3"/>
  <c r="B172" i="3"/>
  <c r="C172" i="3"/>
  <c r="N173" i="3"/>
  <c r="U173" i="3"/>
  <c r="B191" i="3"/>
  <c r="C191" i="3"/>
  <c r="B192" i="3"/>
  <c r="C192" i="3"/>
  <c r="B193" i="3"/>
  <c r="C193" i="3"/>
  <c r="B194" i="3"/>
  <c r="C194" i="3"/>
  <c r="B195" i="3"/>
  <c r="C195" i="3"/>
  <c r="B196" i="3"/>
  <c r="C196" i="3"/>
  <c r="B197" i="3"/>
  <c r="C13" i="3"/>
  <c r="B13" i="3"/>
  <c r="AA13" i="3"/>
  <c r="A154" i="3"/>
  <c r="A155" i="3"/>
  <c r="A156" i="3"/>
  <c r="A157" i="3"/>
  <c r="A158" i="3"/>
  <c r="A159" i="3"/>
  <c r="A160" i="3"/>
  <c r="J160" i="3"/>
  <c r="A161" i="3"/>
  <c r="A162" i="3"/>
  <c r="AB162" i="3"/>
  <c r="AC162" i="3"/>
  <c r="A163" i="3"/>
  <c r="A164" i="3"/>
  <c r="A165" i="3"/>
  <c r="A166" i="3"/>
  <c r="A167" i="3"/>
  <c r="A168" i="3"/>
  <c r="A169" i="3"/>
  <c r="A170" i="3"/>
  <c r="A171" i="3"/>
  <c r="A172" i="3"/>
  <c r="AB172" i="3"/>
  <c r="AC172" i="3"/>
  <c r="A173" i="3"/>
  <c r="AB173" i="3"/>
  <c r="AC173" i="3"/>
  <c r="A174" i="3"/>
  <c r="A175" i="3"/>
  <c r="A176" i="3"/>
  <c r="A177" i="3"/>
  <c r="A178" i="3"/>
  <c r="A179" i="3"/>
  <c r="A180" i="3"/>
  <c r="A181" i="3"/>
  <c r="A182" i="3"/>
  <c r="A183" i="3"/>
  <c r="A184" i="3"/>
  <c r="A185" i="3"/>
  <c r="A186" i="3"/>
  <c r="A187" i="3"/>
  <c r="A188" i="3"/>
  <c r="J188" i="3"/>
  <c r="A189" i="3"/>
  <c r="A190" i="3"/>
  <c r="A191" i="3"/>
  <c r="A192" i="3"/>
  <c r="A193" i="3"/>
  <c r="AB193" i="3"/>
  <c r="AC193" i="3"/>
  <c r="A194" i="3"/>
  <c r="A195" i="3"/>
  <c r="A196" i="3"/>
  <c r="A197" i="3"/>
  <c r="N155" i="3"/>
  <c r="U155" i="3"/>
  <c r="I156" i="3"/>
  <c r="I157" i="3"/>
  <c r="G167" i="3"/>
  <c r="J167" i="3"/>
  <c r="AB155" i="3"/>
  <c r="AC155" i="3"/>
  <c r="AB156" i="3"/>
  <c r="AC156" i="3"/>
  <c r="AB167" i="3"/>
  <c r="AC167" i="3"/>
  <c r="AB168" i="3"/>
  <c r="AC168" i="3"/>
  <c r="AB174" i="3"/>
  <c r="AC174" i="3"/>
  <c r="AB181" i="3"/>
  <c r="AC181" i="3"/>
  <c r="AB195" i="3"/>
  <c r="AC195" i="3"/>
  <c r="AB197" i="3"/>
  <c r="AC197" i="3"/>
  <c r="A7" i="3"/>
  <c r="H196" i="3"/>
  <c r="I170" i="3"/>
  <c r="AB196" i="3"/>
  <c r="AC196" i="3"/>
  <c r="H181" i="3"/>
  <c r="AB187" i="3"/>
  <c r="AC187" i="3"/>
  <c r="H170" i="3"/>
  <c r="G185" i="3"/>
  <c r="I184" i="3"/>
  <c r="G164" i="3"/>
  <c r="I185" i="3"/>
  <c r="AB171" i="3"/>
  <c r="AC171" i="3"/>
  <c r="AB170" i="3"/>
  <c r="AC170" i="3"/>
  <c r="N156" i="3"/>
  <c r="U156" i="3"/>
  <c r="AB188" i="3"/>
  <c r="AC188" i="3"/>
  <c r="H184" i="3"/>
  <c r="P157" i="3"/>
  <c r="N157" i="3"/>
  <c r="U157" i="3"/>
  <c r="P196" i="3"/>
  <c r="N196" i="3"/>
  <c r="U196" i="3"/>
  <c r="I188" i="3"/>
  <c r="I181" i="3"/>
  <c r="J197" i="3"/>
  <c r="AB189" i="3"/>
  <c r="AC189" i="3"/>
  <c r="G187" i="3"/>
  <c r="I154" i="3"/>
  <c r="G154" i="3"/>
  <c r="AB175" i="3"/>
  <c r="AC175" i="3"/>
  <c r="H183" i="3"/>
  <c r="J183" i="3"/>
  <c r="I187" i="3"/>
  <c r="I155" i="3"/>
  <c r="J176" i="3"/>
  <c r="H160" i="3"/>
  <c r="AB169" i="3"/>
  <c r="AC169" i="3"/>
  <c r="N185" i="3"/>
  <c r="U185" i="3"/>
  <c r="AB185" i="3"/>
  <c r="AC185" i="3"/>
  <c r="G183" i="3"/>
  <c r="AB184" i="3"/>
  <c r="AC184" i="3"/>
  <c r="G170" i="3"/>
  <c r="N183" i="3"/>
  <c r="U183" i="3"/>
  <c r="G168" i="3"/>
  <c r="H182" i="3"/>
  <c r="J182" i="3"/>
  <c r="H192" i="3"/>
  <c r="AB192" i="3"/>
  <c r="AC192" i="3"/>
  <c r="H188" i="3"/>
  <c r="AB160" i="3"/>
  <c r="AC160" i="3"/>
  <c r="AB159" i="3"/>
  <c r="AC159" i="3"/>
  <c r="I168" i="3"/>
  <c r="AB183" i="3"/>
  <c r="AC183" i="3"/>
  <c r="AB157" i="3"/>
  <c r="AC157" i="3"/>
  <c r="H197" i="3"/>
  <c r="AB164" i="3"/>
  <c r="AC164" i="3"/>
  <c r="N171" i="3"/>
  <c r="U171" i="3"/>
  <c r="H174" i="3"/>
  <c r="AB178" i="3"/>
  <c r="AC178" i="3"/>
  <c r="I196" i="3"/>
  <c r="J196" i="3"/>
  <c r="J195" i="3"/>
  <c r="H195" i="3"/>
  <c r="H172" i="3"/>
  <c r="AB194" i="3"/>
  <c r="AC194" i="3"/>
  <c r="P194" i="3"/>
  <c r="AB180" i="3"/>
  <c r="AC180" i="3"/>
  <c r="AB166" i="3"/>
  <c r="AC166" i="3"/>
  <c r="H157" i="3"/>
  <c r="J157" i="3"/>
  <c r="AB190" i="3"/>
  <c r="AC190" i="3"/>
  <c r="P193" i="3"/>
  <c r="N193" i="3"/>
  <c r="U193" i="3"/>
  <c r="J155" i="3"/>
  <c r="J156" i="3"/>
  <c r="AB165" i="3"/>
  <c r="AC165" i="3"/>
  <c r="H171" i="3"/>
  <c r="J171" i="3"/>
  <c r="G181" i="3"/>
  <c r="I167" i="3"/>
  <c r="P191" i="3"/>
  <c r="N191" i="3"/>
  <c r="U191" i="3"/>
  <c r="AB191" i="3"/>
  <c r="AC191" i="3"/>
  <c r="AB163" i="3"/>
  <c r="AC163" i="3"/>
  <c r="AB179" i="3"/>
  <c r="AC179" i="3"/>
  <c r="I160" i="3"/>
  <c r="H176" i="3"/>
  <c r="H154" i="3"/>
  <c r="J154" i="3"/>
  <c r="N162" i="3"/>
  <c r="U162" i="3"/>
  <c r="H193" i="3"/>
  <c r="AB186" i="3"/>
  <c r="AC186" i="3"/>
  <c r="J172" i="3"/>
  <c r="H155" i="3"/>
  <c r="H167" i="3"/>
  <c r="AB177" i="3"/>
  <c r="AC177" i="3"/>
  <c r="I183" i="3"/>
  <c r="AB176" i="3"/>
  <c r="AC176" i="3"/>
  <c r="AB161" i="3"/>
  <c r="AC161" i="3"/>
  <c r="N192" i="3"/>
  <c r="U192" i="3"/>
  <c r="N172" i="3"/>
  <c r="U172" i="3"/>
  <c r="J181" i="3"/>
  <c r="B7" i="3"/>
  <c r="AA9" i="3"/>
  <c r="AA11" i="3"/>
  <c r="AA12" i="3"/>
  <c r="AA14" i="3"/>
  <c r="AA15" i="3"/>
  <c r="AA16" i="3"/>
  <c r="AA17" i="3"/>
  <c r="AA18" i="3"/>
  <c r="AA19" i="3"/>
  <c r="AA22" i="3"/>
  <c r="AA23" i="3"/>
  <c r="AA24" i="3"/>
  <c r="A150" i="3"/>
  <c r="A151" i="3"/>
  <c r="A152" i="3"/>
  <c r="A153" i="3"/>
  <c r="A139" i="3"/>
  <c r="A140" i="3"/>
  <c r="AB140" i="3"/>
  <c r="AC140" i="3"/>
  <c r="A141" i="3"/>
  <c r="AB141" i="3"/>
  <c r="AC141" i="3"/>
  <c r="A142" i="3"/>
  <c r="A143" i="3"/>
  <c r="A144" i="3"/>
  <c r="A145" i="3"/>
  <c r="A146" i="3"/>
  <c r="A147" i="3"/>
  <c r="AB147" i="3"/>
  <c r="AC147" i="3"/>
  <c r="A148" i="3"/>
  <c r="AB148" i="3"/>
  <c r="AC148" i="3"/>
  <c r="A149" i="3"/>
  <c r="AB149" i="3"/>
  <c r="AC149" i="3"/>
  <c r="A8" i="3"/>
  <c r="A9" i="3"/>
  <c r="D9" i="3"/>
  <c r="K9" i="3"/>
  <c r="A10" i="3"/>
  <c r="B10" i="3"/>
  <c r="A11" i="3"/>
  <c r="E11" i="3"/>
  <c r="A12" i="3"/>
  <c r="B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B39" i="3"/>
  <c r="AC39" i="3"/>
  <c r="A40" i="3"/>
  <c r="A41" i="3"/>
  <c r="A42" i="3"/>
  <c r="A43" i="3"/>
  <c r="A44" i="3"/>
  <c r="A45" i="3"/>
  <c r="A46" i="3"/>
  <c r="A47" i="3"/>
  <c r="A48" i="3"/>
  <c r="AB48" i="3"/>
  <c r="AC48" i="3"/>
  <c r="A49" i="3"/>
  <c r="A50" i="3"/>
  <c r="A51" i="3"/>
  <c r="K51" i="3"/>
  <c r="N51" i="3"/>
  <c r="U51" i="3"/>
  <c r="A52" i="3"/>
  <c r="A53" i="3"/>
  <c r="A54" i="3"/>
  <c r="A55" i="3"/>
  <c r="A56" i="3"/>
  <c r="A57" i="3"/>
  <c r="A58" i="3"/>
  <c r="A59" i="3"/>
  <c r="A60" i="3"/>
  <c r="A61" i="3"/>
  <c r="A62" i="3"/>
  <c r="AB62" i="3"/>
  <c r="AC62" i="3"/>
  <c r="A63" i="3"/>
  <c r="A64" i="3"/>
  <c r="AB64" i="3"/>
  <c r="AC64" i="3"/>
  <c r="A65" i="3"/>
  <c r="A66" i="3"/>
  <c r="AB66" i="3"/>
  <c r="AC66" i="3"/>
  <c r="A67" i="3"/>
  <c r="A68" i="3"/>
  <c r="A69" i="3"/>
  <c r="A70" i="3"/>
  <c r="A71" i="3"/>
  <c r="A72" i="3"/>
  <c r="A73" i="3"/>
  <c r="A74" i="3"/>
  <c r="A75" i="3"/>
  <c r="A76" i="3"/>
  <c r="A77" i="3"/>
  <c r="A78" i="3"/>
  <c r="A79" i="3"/>
  <c r="A80" i="3"/>
  <c r="AB80" i="3"/>
  <c r="AC80" i="3"/>
  <c r="A81" i="3"/>
  <c r="N81" i="3"/>
  <c r="U81" i="3"/>
  <c r="A82" i="3"/>
  <c r="A83" i="3"/>
  <c r="N83" i="3"/>
  <c r="A84" i="3"/>
  <c r="K84" i="3"/>
  <c r="N84" i="3"/>
  <c r="U84" i="3"/>
  <c r="A85" i="3"/>
  <c r="A86" i="3"/>
  <c r="A87" i="3"/>
  <c r="A88" i="3"/>
  <c r="A89" i="3"/>
  <c r="A90" i="3"/>
  <c r="AB90" i="3"/>
  <c r="AC90" i="3"/>
  <c r="A91" i="3"/>
  <c r="A92" i="3"/>
  <c r="A93" i="3"/>
  <c r="A94" i="3"/>
  <c r="A95" i="3"/>
  <c r="A96" i="3"/>
  <c r="A97" i="3"/>
  <c r="A98" i="3"/>
  <c r="A99" i="3"/>
  <c r="A100" i="3"/>
  <c r="AB100" i="3"/>
  <c r="AC100" i="3"/>
  <c r="A101" i="3"/>
  <c r="A102" i="3"/>
  <c r="A103" i="3"/>
  <c r="A104" i="3"/>
  <c r="A105" i="3"/>
  <c r="A106" i="3"/>
  <c r="A107" i="3"/>
  <c r="A108" i="3"/>
  <c r="AB108" i="3"/>
  <c r="AC108" i="3"/>
  <c r="A109" i="3"/>
  <c r="A110" i="3"/>
  <c r="A111" i="3"/>
  <c r="A112" i="3"/>
  <c r="A113" i="3"/>
  <c r="AB113" i="3"/>
  <c r="AC113" i="3"/>
  <c r="A114" i="3"/>
  <c r="A115" i="3"/>
  <c r="A116" i="3"/>
  <c r="A117" i="3"/>
  <c r="A118" i="3"/>
  <c r="A119" i="3"/>
  <c r="A120" i="3"/>
  <c r="A121" i="3"/>
  <c r="A122" i="3"/>
  <c r="A123" i="3"/>
  <c r="A124" i="3"/>
  <c r="A125" i="3"/>
  <c r="A126" i="3"/>
  <c r="A127" i="3"/>
  <c r="A128" i="3"/>
  <c r="A129" i="3"/>
  <c r="A130" i="3"/>
  <c r="A131" i="3"/>
  <c r="A132" i="3"/>
  <c r="A133" i="3"/>
  <c r="A134" i="3"/>
  <c r="A135" i="3"/>
  <c r="A136" i="3"/>
  <c r="A137" i="3"/>
  <c r="AB137" i="3"/>
  <c r="AC137" i="3"/>
  <c r="A138" i="3"/>
  <c r="G155" i="3"/>
  <c r="G156" i="3"/>
  <c r="G157" i="3"/>
  <c r="F7" i="3"/>
  <c r="AB7" i="3"/>
  <c r="AC7" i="3"/>
  <c r="H156" i="3"/>
  <c r="I164" i="3"/>
  <c r="G184" i="3"/>
  <c r="N176" i="3"/>
  <c r="U176" i="3"/>
  <c r="J170" i="3"/>
  <c r="N184" i="3"/>
  <c r="U184" i="3"/>
  <c r="P190" i="3"/>
  <c r="J169" i="3"/>
  <c r="N163" i="3"/>
  <c r="U163" i="3"/>
  <c r="I169" i="3"/>
  <c r="G196" i="3"/>
  <c r="H175" i="3"/>
  <c r="AB182" i="3"/>
  <c r="AC182" i="3"/>
  <c r="I161" i="3"/>
  <c r="J187" i="3"/>
  <c r="P128" i="3"/>
  <c r="N128" i="3"/>
  <c r="U128" i="3"/>
  <c r="G182" i="3"/>
  <c r="G188" i="3"/>
  <c r="L11" i="3"/>
  <c r="N186" i="3"/>
  <c r="U186" i="3"/>
  <c r="I182" i="3"/>
  <c r="J184" i="3"/>
  <c r="P155" i="3"/>
  <c r="J25" i="3"/>
  <c r="H152" i="3"/>
  <c r="H168" i="3"/>
  <c r="J168" i="3"/>
  <c r="J174" i="3"/>
  <c r="H173" i="3"/>
  <c r="I124" i="3"/>
  <c r="G169" i="3"/>
  <c r="J138" i="3"/>
  <c r="J49" i="3"/>
  <c r="G21" i="3"/>
  <c r="G131" i="3"/>
  <c r="I146" i="3"/>
  <c r="J175" i="3"/>
  <c r="G81" i="3"/>
  <c r="H187" i="3"/>
  <c r="H130" i="3"/>
  <c r="H169" i="3"/>
  <c r="H73" i="3"/>
  <c r="I59" i="3"/>
  <c r="H45" i="3"/>
  <c r="H31" i="3"/>
  <c r="J192" i="3"/>
  <c r="H185" i="3"/>
  <c r="J185" i="3"/>
  <c r="H158" i="3"/>
  <c r="J158" i="3"/>
  <c r="G160" i="3"/>
  <c r="J103" i="3"/>
  <c r="J173" i="3"/>
  <c r="G174" i="3"/>
  <c r="H104" i="3"/>
  <c r="J15" i="3"/>
  <c r="J136" i="3"/>
  <c r="J98" i="3"/>
  <c r="G28" i="3"/>
  <c r="I142" i="3"/>
  <c r="I121" i="3"/>
  <c r="I9" i="3"/>
  <c r="H189" i="3"/>
  <c r="J189" i="3"/>
  <c r="I128" i="3"/>
  <c r="J85" i="3"/>
  <c r="J111" i="3"/>
  <c r="I41" i="3"/>
  <c r="G161" i="3"/>
  <c r="G173" i="3"/>
  <c r="I173" i="3"/>
  <c r="E10" i="3"/>
  <c r="L10" i="3"/>
  <c r="J193" i="3"/>
  <c r="I174" i="3"/>
  <c r="G171" i="3"/>
  <c r="I171" i="3"/>
  <c r="G159" i="3"/>
  <c r="I159" i="3"/>
  <c r="J164" i="3"/>
  <c r="H164" i="3"/>
  <c r="C10" i="3"/>
  <c r="J159" i="3"/>
  <c r="H159" i="3"/>
  <c r="I158" i="3"/>
  <c r="G158" i="3"/>
  <c r="H162" i="3"/>
  <c r="J162" i="3"/>
  <c r="I179" i="3"/>
  <c r="G179" i="3"/>
  <c r="J166" i="3"/>
  <c r="H166" i="3"/>
  <c r="G195" i="3"/>
  <c r="I195" i="3"/>
  <c r="I193" i="3"/>
  <c r="G193" i="3"/>
  <c r="J180" i="3"/>
  <c r="H180" i="3"/>
  <c r="Q183" i="3"/>
  <c r="R183" i="3"/>
  <c r="AA183" i="3"/>
  <c r="J191" i="3"/>
  <c r="H191" i="3"/>
  <c r="J163" i="3"/>
  <c r="H163" i="3"/>
  <c r="I175" i="3"/>
  <c r="G175" i="3"/>
  <c r="I190" i="3"/>
  <c r="G190" i="3"/>
  <c r="I191" i="3"/>
  <c r="G191" i="3"/>
  <c r="I177" i="3"/>
  <c r="G177" i="3"/>
  <c r="G163" i="3"/>
  <c r="I163" i="3"/>
  <c r="H178" i="3"/>
  <c r="J178" i="3"/>
  <c r="I194" i="3"/>
  <c r="G194" i="3"/>
  <c r="G172" i="3"/>
  <c r="I172" i="3"/>
  <c r="I176" i="3"/>
  <c r="G176" i="3"/>
  <c r="G189" i="3"/>
  <c r="I189" i="3"/>
  <c r="H194" i="3"/>
  <c r="J194" i="3"/>
  <c r="I162" i="3"/>
  <c r="G162" i="3"/>
  <c r="G186" i="3"/>
  <c r="I186" i="3"/>
  <c r="I192" i="3"/>
  <c r="G192" i="3"/>
  <c r="J165" i="3"/>
  <c r="H165" i="3"/>
  <c r="I180" i="3"/>
  <c r="G180" i="3"/>
  <c r="J177" i="3"/>
  <c r="H177" i="3"/>
  <c r="P156" i="3"/>
  <c r="I165" i="3"/>
  <c r="G165" i="3"/>
  <c r="I166" i="3"/>
  <c r="G166" i="3"/>
  <c r="G178" i="3"/>
  <c r="I178" i="3"/>
  <c r="H161" i="3"/>
  <c r="J161" i="3"/>
  <c r="J186" i="3"/>
  <c r="H186" i="3"/>
  <c r="J190" i="3"/>
  <c r="H190" i="3"/>
  <c r="H179" i="3"/>
  <c r="J179" i="3"/>
  <c r="H108" i="3"/>
  <c r="K136" i="3"/>
  <c r="N136" i="3"/>
  <c r="U136" i="3"/>
  <c r="K38" i="3"/>
  <c r="N38" i="3"/>
  <c r="U38" i="3"/>
  <c r="K52" i="3"/>
  <c r="N52" i="3"/>
  <c r="U52" i="3"/>
  <c r="AB15" i="3"/>
  <c r="AC15" i="3"/>
  <c r="K15" i="3"/>
  <c r="M15" i="3"/>
  <c r="AD15" i="3"/>
  <c r="AB45" i="3"/>
  <c r="AC45" i="3"/>
  <c r="AB115" i="3"/>
  <c r="AC115" i="3"/>
  <c r="AB145" i="3"/>
  <c r="AC145" i="3"/>
  <c r="N72" i="3"/>
  <c r="U72" i="3"/>
  <c r="K86" i="3"/>
  <c r="N86" i="3"/>
  <c r="U86" i="3"/>
  <c r="AB99" i="3"/>
  <c r="AC99" i="3"/>
  <c r="AB95" i="3"/>
  <c r="AC95" i="3"/>
  <c r="AB27" i="3"/>
  <c r="AC27" i="3"/>
  <c r="AB109" i="3"/>
  <c r="AC109" i="3"/>
  <c r="O29" i="3"/>
  <c r="N129" i="3"/>
  <c r="U129" i="3"/>
  <c r="L40" i="3"/>
  <c r="O40" i="3"/>
  <c r="N137" i="3"/>
  <c r="U137" i="3"/>
  <c r="N57" i="3"/>
  <c r="U57" i="3"/>
  <c r="AB34" i="3"/>
  <c r="AC34" i="3"/>
  <c r="N94" i="3"/>
  <c r="AB43" i="3"/>
  <c r="AC43" i="3"/>
  <c r="AB104" i="3"/>
  <c r="AC104" i="3"/>
  <c r="AB127" i="3"/>
  <c r="AC127" i="3"/>
  <c r="AB136" i="3"/>
  <c r="AC136" i="3"/>
  <c r="AB31" i="3"/>
  <c r="AC31" i="3"/>
  <c r="AB122" i="3"/>
  <c r="AC122" i="3"/>
  <c r="AB20" i="3"/>
  <c r="AC20" i="3"/>
  <c r="AB85" i="3"/>
  <c r="AC85" i="3"/>
  <c r="AB119" i="3"/>
  <c r="AC119" i="3"/>
  <c r="AB71" i="3"/>
  <c r="AC71" i="3"/>
  <c r="AB35" i="3"/>
  <c r="AC35" i="3"/>
  <c r="AB57" i="3"/>
  <c r="AC57" i="3"/>
  <c r="AB21" i="3"/>
  <c r="AC21" i="3"/>
  <c r="L34" i="3"/>
  <c r="O34" i="3"/>
  <c r="K71" i="3"/>
  <c r="N71" i="3"/>
  <c r="U71" i="3"/>
  <c r="K76" i="3"/>
  <c r="N76" i="3"/>
  <c r="U76" i="3"/>
  <c r="AB61" i="3"/>
  <c r="AC61" i="3"/>
  <c r="AB33" i="3"/>
  <c r="AC33" i="3"/>
  <c r="AB125" i="3"/>
  <c r="AC125" i="3"/>
  <c r="N82" i="3"/>
  <c r="U82" i="3"/>
  <c r="AB74" i="3"/>
  <c r="AC74" i="3"/>
  <c r="AB55" i="3"/>
  <c r="AC55" i="3"/>
  <c r="AB83" i="3"/>
  <c r="AC83" i="3"/>
  <c r="Q83" i="3"/>
  <c r="R83" i="3"/>
  <c r="AA83" i="3"/>
  <c r="AD83" i="3"/>
  <c r="AB81" i="3"/>
  <c r="AC81" i="3"/>
  <c r="N75" i="3"/>
  <c r="U75" i="3"/>
  <c r="AB75" i="3"/>
  <c r="AC75" i="3"/>
  <c r="AB41" i="3"/>
  <c r="AC41" i="3"/>
  <c r="AB53" i="3"/>
  <c r="AC53" i="3"/>
  <c r="L47" i="3"/>
  <c r="O47" i="3"/>
  <c r="AB47" i="3"/>
  <c r="AC47" i="3"/>
  <c r="AB13" i="3"/>
  <c r="AC13" i="3"/>
  <c r="K13" i="3"/>
  <c r="M13" i="3"/>
  <c r="AD13" i="3"/>
  <c r="AB19" i="3"/>
  <c r="AC19" i="3"/>
  <c r="AB124" i="3"/>
  <c r="AC124" i="3"/>
  <c r="D12" i="3"/>
  <c r="K12" i="3"/>
  <c r="AB89" i="3"/>
  <c r="AC89" i="3"/>
  <c r="AB17" i="3"/>
  <c r="AC17" i="3"/>
  <c r="N142" i="3"/>
  <c r="U142" i="3"/>
  <c r="AB46" i="3"/>
  <c r="AC46" i="3"/>
  <c r="AB18" i="3"/>
  <c r="AC18" i="3"/>
  <c r="AB60" i="3"/>
  <c r="AC60" i="3"/>
  <c r="AB96" i="3"/>
  <c r="AC96" i="3"/>
  <c r="AB94" i="3"/>
  <c r="AC94" i="3"/>
  <c r="AB131" i="3"/>
  <c r="AC131" i="3"/>
  <c r="AB73" i="3"/>
  <c r="AC73" i="3"/>
  <c r="AB59" i="3"/>
  <c r="AC59" i="3"/>
  <c r="AB88" i="3"/>
  <c r="AC88" i="3"/>
  <c r="AB130" i="3"/>
  <c r="AC130" i="3"/>
  <c r="F12" i="3"/>
  <c r="AB12" i="3"/>
  <c r="AC12" i="3"/>
  <c r="L18" i="3"/>
  <c r="O18" i="3"/>
  <c r="AB32" i="3"/>
  <c r="AC32" i="3"/>
  <c r="H66" i="3"/>
  <c r="G129" i="3"/>
  <c r="H127" i="3"/>
  <c r="H11" i="3"/>
  <c r="H13" i="3"/>
  <c r="H132" i="3"/>
  <c r="H67" i="3"/>
  <c r="AB63" i="3"/>
  <c r="AC63" i="3"/>
  <c r="C11" i="3"/>
  <c r="O11" i="3"/>
  <c r="B8" i="3"/>
  <c r="AB143" i="3"/>
  <c r="AC143" i="3"/>
  <c r="AB142" i="3"/>
  <c r="AC142" i="3"/>
  <c r="J119" i="3"/>
  <c r="H119" i="3"/>
  <c r="AB56" i="3"/>
  <c r="AC56" i="3"/>
  <c r="AB78" i="3"/>
  <c r="AC78" i="3"/>
  <c r="AB49" i="3"/>
  <c r="AC49" i="3"/>
  <c r="K36" i="3"/>
  <c r="N36" i="3"/>
  <c r="AB36" i="3"/>
  <c r="AC36" i="3"/>
  <c r="M36" i="3"/>
  <c r="AD36" i="3"/>
  <c r="N91" i="3"/>
  <c r="U91" i="3"/>
  <c r="AB22" i="3"/>
  <c r="AC22" i="3"/>
  <c r="K22" i="3"/>
  <c r="M22" i="3"/>
  <c r="AD22" i="3"/>
  <c r="O20" i="3"/>
  <c r="N77" i="3"/>
  <c r="U77" i="3"/>
  <c r="F8" i="3"/>
  <c r="AB8" i="3"/>
  <c r="AC8" i="3"/>
  <c r="AB91" i="3"/>
  <c r="AC91" i="3"/>
  <c r="AB70" i="3"/>
  <c r="AC70" i="3"/>
  <c r="K92" i="3"/>
  <c r="N92" i="3"/>
  <c r="U92" i="3"/>
  <c r="AB50" i="3"/>
  <c r="AC50" i="3"/>
  <c r="AB106" i="3"/>
  <c r="AC106" i="3"/>
  <c r="AB132" i="3"/>
  <c r="AC132" i="3"/>
  <c r="K56" i="3"/>
  <c r="N56" i="3"/>
  <c r="U56" i="3"/>
  <c r="E8" i="3"/>
  <c r="L8" i="3"/>
  <c r="N106" i="3"/>
  <c r="U106" i="3"/>
  <c r="AB133" i="3"/>
  <c r="AC133" i="3"/>
  <c r="Q133" i="3"/>
  <c r="R133" i="3"/>
  <c r="AA133" i="3"/>
  <c r="AD133" i="3"/>
  <c r="AB76" i="3"/>
  <c r="AC76" i="3"/>
  <c r="AB151" i="3"/>
  <c r="AC151" i="3"/>
  <c r="N78" i="3"/>
  <c r="U78" i="3"/>
  <c r="AB105" i="3"/>
  <c r="AC105" i="3"/>
  <c r="G41" i="3"/>
  <c r="K21" i="3"/>
  <c r="N21" i="3"/>
  <c r="U21" i="3"/>
  <c r="AB134" i="3"/>
  <c r="AC134" i="3"/>
  <c r="AB77" i="3"/>
  <c r="AC77" i="3"/>
  <c r="D8" i="3"/>
  <c r="K8" i="3"/>
  <c r="AB98" i="3"/>
  <c r="AC98" i="3"/>
  <c r="AB120" i="3"/>
  <c r="AC120" i="3"/>
  <c r="N22" i="3"/>
  <c r="N79" i="3"/>
  <c r="U79" i="3"/>
  <c r="AB65" i="3"/>
  <c r="AC65" i="3"/>
  <c r="J68" i="3"/>
  <c r="H68" i="3"/>
  <c r="AB128" i="3"/>
  <c r="AC128" i="3"/>
  <c r="AB72" i="3"/>
  <c r="AC72" i="3"/>
  <c r="AB58" i="3"/>
  <c r="AC58" i="3"/>
  <c r="N58" i="3"/>
  <c r="U58" i="3"/>
  <c r="O30" i="3"/>
  <c r="AB30" i="3"/>
  <c r="AC30" i="3"/>
  <c r="L16" i="3"/>
  <c r="O16" i="3"/>
  <c r="J145" i="3"/>
  <c r="I129" i="3"/>
  <c r="N44" i="3"/>
  <c r="U44" i="3"/>
  <c r="AB16" i="3"/>
  <c r="AC16" i="3"/>
  <c r="AC44" i="3"/>
  <c r="AB23" i="3"/>
  <c r="AC23" i="3"/>
  <c r="AB86" i="3"/>
  <c r="AC86" i="3"/>
  <c r="Q86" i="3"/>
  <c r="R86" i="3"/>
  <c r="AA86" i="3"/>
  <c r="AD86" i="3"/>
  <c r="I150" i="3"/>
  <c r="AB114" i="3"/>
  <c r="AC114" i="3"/>
  <c r="N99" i="3"/>
  <c r="U99" i="3"/>
  <c r="H15" i="3"/>
  <c r="L145" i="3"/>
  <c r="O145" i="3"/>
  <c r="V145" i="3"/>
  <c r="J50" i="3"/>
  <c r="AB93" i="3"/>
  <c r="AC93" i="3"/>
  <c r="K37" i="3"/>
  <c r="N37" i="3"/>
  <c r="U37" i="3"/>
  <c r="AB14" i="3"/>
  <c r="AC14" i="3"/>
  <c r="L14" i="3"/>
  <c r="O14" i="3"/>
  <c r="AB126" i="3"/>
  <c r="AC126" i="3"/>
  <c r="AB111" i="3"/>
  <c r="AC111" i="3"/>
  <c r="AB97" i="3"/>
  <c r="AC97" i="3"/>
  <c r="AB69" i="3"/>
  <c r="AC69" i="3"/>
  <c r="P55" i="3"/>
  <c r="N55" i="3"/>
  <c r="U55" i="3"/>
  <c r="L41" i="3"/>
  <c r="O41" i="3"/>
  <c r="K27" i="3"/>
  <c r="N27" i="3"/>
  <c r="U27" i="3"/>
  <c r="J35" i="3"/>
  <c r="AB135" i="3"/>
  <c r="AC135" i="3"/>
  <c r="C9" i="3"/>
  <c r="O9" i="3"/>
  <c r="N139" i="3"/>
  <c r="U139" i="3"/>
  <c r="N93" i="3"/>
  <c r="U93" i="3"/>
  <c r="AB51" i="3"/>
  <c r="AC51" i="3"/>
  <c r="AB146" i="3"/>
  <c r="AC146" i="3"/>
  <c r="G59" i="3"/>
  <c r="AB37" i="3"/>
  <c r="AC37" i="3"/>
  <c r="G150" i="3"/>
  <c r="C7" i="3"/>
  <c r="K121" i="3"/>
  <c r="N121" i="3"/>
  <c r="U121" i="3"/>
  <c r="B9" i="3"/>
  <c r="AB153" i="3"/>
  <c r="AC153" i="3"/>
  <c r="AB42" i="3"/>
  <c r="AC42" i="3"/>
  <c r="K28" i="3"/>
  <c r="N28" i="3"/>
  <c r="U28" i="3"/>
  <c r="L37" i="3"/>
  <c r="O37" i="3"/>
  <c r="K14" i="3"/>
  <c r="AB82" i="3"/>
  <c r="AC82" i="3"/>
  <c r="AB68" i="3"/>
  <c r="AC68" i="3"/>
  <c r="AB54" i="3"/>
  <c r="AC54" i="3"/>
  <c r="K54" i="3"/>
  <c r="N54" i="3"/>
  <c r="U54" i="3"/>
  <c r="E12" i="3"/>
  <c r="C12" i="3"/>
  <c r="O12" i="3"/>
  <c r="E7" i="3"/>
  <c r="L7" i="3"/>
  <c r="D7" i="3"/>
  <c r="K7" i="3"/>
  <c r="F9" i="3"/>
  <c r="AB9" i="3"/>
  <c r="AC9" i="3"/>
  <c r="E9" i="3"/>
  <c r="L9" i="3"/>
  <c r="N123" i="3"/>
  <c r="U123" i="3"/>
  <c r="O25" i="3"/>
  <c r="B11" i="3"/>
  <c r="F11" i="3"/>
  <c r="D11" i="3"/>
  <c r="K11" i="3"/>
  <c r="AB121" i="3"/>
  <c r="AC121" i="3"/>
  <c r="AB112" i="3"/>
  <c r="AC112" i="3"/>
  <c r="AB139" i="3"/>
  <c r="AC139" i="3"/>
  <c r="AB152" i="3"/>
  <c r="AC152" i="3"/>
  <c r="K80" i="3"/>
  <c r="N80" i="3"/>
  <c r="U80" i="3"/>
  <c r="AB52" i="3"/>
  <c r="AC52" i="3"/>
  <c r="AB38" i="3"/>
  <c r="AC38" i="3"/>
  <c r="K24" i="3"/>
  <c r="AB24" i="3"/>
  <c r="AC24" i="3"/>
  <c r="F10" i="3"/>
  <c r="AB10" i="3"/>
  <c r="AC10" i="3"/>
  <c r="D10" i="3"/>
  <c r="K10" i="3"/>
  <c r="AB92" i="3"/>
  <c r="AC92" i="3"/>
  <c r="C8" i="3"/>
  <c r="J127" i="3"/>
  <c r="J123" i="3"/>
  <c r="G117" i="3"/>
  <c r="H98" i="3"/>
  <c r="H35" i="3"/>
  <c r="J23" i="3"/>
  <c r="H85" i="3"/>
  <c r="H123" i="3"/>
  <c r="AB110" i="3"/>
  <c r="AC110" i="3"/>
  <c r="I21" i="3"/>
  <c r="J11" i="3"/>
  <c r="I117" i="3"/>
  <c r="J45" i="3"/>
  <c r="G121" i="3"/>
  <c r="H103" i="3"/>
  <c r="I28" i="3"/>
  <c r="G133" i="3"/>
  <c r="G112" i="3"/>
  <c r="H25" i="3"/>
  <c r="I112" i="3"/>
  <c r="J152" i="3"/>
  <c r="G146" i="3"/>
  <c r="H49" i="3"/>
  <c r="H136" i="3"/>
  <c r="H50" i="3"/>
  <c r="G142" i="3"/>
  <c r="I133" i="3"/>
  <c r="G22" i="3"/>
  <c r="J13" i="3"/>
  <c r="G122" i="3"/>
  <c r="I24" i="3"/>
  <c r="G24" i="3"/>
  <c r="I108" i="3"/>
  <c r="G108" i="3"/>
  <c r="H111" i="3"/>
  <c r="I74" i="3"/>
  <c r="I131" i="3"/>
  <c r="G74" i="3"/>
  <c r="I84" i="3"/>
  <c r="G84" i="3"/>
  <c r="I33" i="3"/>
  <c r="G33" i="3"/>
  <c r="J104" i="3"/>
  <c r="G124" i="3"/>
  <c r="I14" i="3"/>
  <c r="G14" i="3"/>
  <c r="I22" i="3"/>
  <c r="I83" i="3"/>
  <c r="G83" i="3"/>
  <c r="J130" i="3"/>
  <c r="J67" i="3"/>
  <c r="H23" i="3"/>
  <c r="J132" i="3"/>
  <c r="H10" i="3"/>
  <c r="H145" i="3"/>
  <c r="G51" i="3"/>
  <c r="I51" i="3"/>
  <c r="G9" i="3"/>
  <c r="I36" i="3"/>
  <c r="G36" i="3"/>
  <c r="J66" i="3"/>
  <c r="J20" i="3"/>
  <c r="H20" i="3"/>
  <c r="I81" i="3"/>
  <c r="I71" i="3"/>
  <c r="G71" i="3"/>
  <c r="H138" i="3"/>
  <c r="I95" i="3"/>
  <c r="G95" i="3"/>
  <c r="I72" i="3"/>
  <c r="I38" i="3"/>
  <c r="G38" i="3"/>
  <c r="G72" i="3"/>
  <c r="J92" i="3"/>
  <c r="H92" i="3"/>
  <c r="G128" i="3"/>
  <c r="J31" i="3"/>
  <c r="I122" i="3"/>
  <c r="H52" i="3"/>
  <c r="J52" i="3"/>
  <c r="I144" i="3"/>
  <c r="G144" i="3"/>
  <c r="P184" i="3"/>
  <c r="Q156" i="3"/>
  <c r="R156" i="3"/>
  <c r="AA156" i="3"/>
  <c r="Q184" i="3"/>
  <c r="R184" i="3"/>
  <c r="AA184" i="3"/>
  <c r="AD184" i="3"/>
  <c r="Q168" i="3"/>
  <c r="R168" i="3"/>
  <c r="AA168" i="3"/>
  <c r="AD168" i="3"/>
  <c r="K64" i="3"/>
  <c r="N64" i="3"/>
  <c r="U64" i="3"/>
  <c r="J108" i="3"/>
  <c r="N67" i="3"/>
  <c r="U67" i="3"/>
  <c r="L23" i="3"/>
  <c r="O23" i="3"/>
  <c r="N65" i="3"/>
  <c r="U65" i="3"/>
  <c r="K40" i="3"/>
  <c r="P40" i="3"/>
  <c r="N40" i="3"/>
  <c r="L24" i="3"/>
  <c r="O24" i="3"/>
  <c r="N141" i="3"/>
  <c r="U141" i="3"/>
  <c r="K87" i="3"/>
  <c r="N87" i="3"/>
  <c r="U87" i="3"/>
  <c r="N130" i="3"/>
  <c r="U130" i="3"/>
  <c r="N66" i="3"/>
  <c r="U66" i="3"/>
  <c r="L43" i="3"/>
  <c r="O43" i="3"/>
  <c r="L44" i="3"/>
  <c r="O44" i="3"/>
  <c r="K39" i="3"/>
  <c r="N39" i="3"/>
  <c r="N101" i="3"/>
  <c r="U101" i="3"/>
  <c r="L22" i="3"/>
  <c r="O22" i="3"/>
  <c r="L32" i="3"/>
  <c r="O32" i="3"/>
  <c r="L46" i="3"/>
  <c r="O46" i="3"/>
  <c r="K107" i="3"/>
  <c r="N107" i="3"/>
  <c r="U107" i="3"/>
  <c r="K35" i="3"/>
  <c r="M35" i="3"/>
  <c r="O33" i="3"/>
  <c r="N149" i="3"/>
  <c r="U149" i="3"/>
  <c r="L35" i="3"/>
  <c r="O35" i="3"/>
  <c r="K23" i="3"/>
  <c r="G13" i="3"/>
  <c r="N13" i="3"/>
  <c r="U13" i="3"/>
  <c r="N100" i="3"/>
  <c r="U100" i="3"/>
  <c r="N127" i="3"/>
  <c r="U127" i="3"/>
  <c r="K31" i="3"/>
  <c r="K29" i="3"/>
  <c r="N29" i="3"/>
  <c r="U29" i="3"/>
  <c r="K43" i="3"/>
  <c r="N43" i="3"/>
  <c r="N114" i="3"/>
  <c r="U114" i="3"/>
  <c r="L12" i="3"/>
  <c r="K26" i="3"/>
  <c r="N26" i="3"/>
  <c r="L36" i="3"/>
  <c r="O36" i="3"/>
  <c r="O42" i="3"/>
  <c r="K32" i="3"/>
  <c r="P32" i="3"/>
  <c r="L15" i="3"/>
  <c r="O15" i="3"/>
  <c r="L13" i="3"/>
  <c r="O13" i="3"/>
  <c r="O26" i="3"/>
  <c r="K30" i="3"/>
  <c r="N30" i="3"/>
  <c r="U30" i="3"/>
  <c r="K50" i="3"/>
  <c r="N50" i="3"/>
  <c r="U50" i="3"/>
  <c r="K120" i="3"/>
  <c r="N120" i="3"/>
  <c r="U120" i="3"/>
  <c r="L39" i="3"/>
  <c r="O39" i="3"/>
  <c r="L17" i="3"/>
  <c r="O17" i="3"/>
  <c r="L31" i="3"/>
  <c r="O31" i="3"/>
  <c r="K45" i="3"/>
  <c r="N45" i="3"/>
  <c r="L45" i="3"/>
  <c r="O45" i="3"/>
  <c r="P160" i="3"/>
  <c r="I109" i="3"/>
  <c r="J96" i="3"/>
  <c r="H37" i="3"/>
  <c r="I55" i="3"/>
  <c r="G127" i="3"/>
  <c r="J16" i="3"/>
  <c r="G56" i="3"/>
  <c r="I47" i="3"/>
  <c r="I48" i="3"/>
  <c r="G100" i="3"/>
  <c r="H38" i="3"/>
  <c r="I49" i="3"/>
  <c r="H26" i="3"/>
  <c r="I30" i="3"/>
  <c r="H69" i="3"/>
  <c r="I125" i="3"/>
  <c r="J88" i="3"/>
  <c r="J144" i="3"/>
  <c r="AB150" i="3"/>
  <c r="AC150" i="3"/>
  <c r="I118" i="3"/>
  <c r="H30" i="3"/>
  <c r="P30" i="3"/>
  <c r="G42" i="3"/>
  <c r="I93" i="3"/>
  <c r="H83" i="3"/>
  <c r="J14" i="3"/>
  <c r="J43" i="3"/>
  <c r="H117" i="3"/>
  <c r="H39" i="3"/>
  <c r="I97" i="3"/>
  <c r="H60" i="3"/>
  <c r="G75" i="3"/>
  <c r="J27" i="3"/>
  <c r="I76" i="3"/>
  <c r="J40" i="3"/>
  <c r="H102" i="3"/>
  <c r="I123" i="3"/>
  <c r="I103" i="3"/>
  <c r="H71" i="3"/>
  <c r="J44" i="3"/>
  <c r="I65" i="3"/>
  <c r="I34" i="3"/>
  <c r="G119" i="3"/>
  <c r="G73" i="3"/>
  <c r="J47" i="3"/>
  <c r="J101" i="3"/>
  <c r="I45" i="3"/>
  <c r="H36" i="3"/>
  <c r="J116" i="3"/>
  <c r="G17" i="3"/>
  <c r="I40" i="3"/>
  <c r="G37" i="3"/>
  <c r="H70" i="3"/>
  <c r="H105" i="3"/>
  <c r="G16" i="3"/>
  <c r="G139" i="3"/>
  <c r="H72" i="3"/>
  <c r="G70" i="3"/>
  <c r="H29" i="3"/>
  <c r="I66" i="3"/>
  <c r="G104" i="3"/>
  <c r="I102" i="3"/>
  <c r="G80" i="3"/>
  <c r="H126" i="3"/>
  <c r="G77" i="3"/>
  <c r="G88" i="3"/>
  <c r="I20" i="3"/>
  <c r="H24" i="3"/>
  <c r="G141" i="3"/>
  <c r="G54" i="3"/>
  <c r="H64" i="3"/>
  <c r="H153" i="3"/>
  <c r="I130" i="3"/>
  <c r="H9" i="3"/>
  <c r="I107" i="3"/>
  <c r="J41" i="3"/>
  <c r="G111" i="3"/>
  <c r="H79" i="3"/>
  <c r="I99" i="3"/>
  <c r="I134" i="3"/>
  <c r="H147" i="3"/>
  <c r="J59" i="3"/>
  <c r="H75" i="3"/>
  <c r="J61" i="3"/>
  <c r="J34" i="3"/>
  <c r="H90" i="3"/>
  <c r="I105" i="3"/>
  <c r="I98" i="3"/>
  <c r="H115" i="3"/>
  <c r="G114" i="3"/>
  <c r="H65" i="3"/>
  <c r="I148" i="3"/>
  <c r="H114" i="3"/>
  <c r="I39" i="3"/>
  <c r="I52" i="3"/>
  <c r="H58" i="3"/>
  <c r="H135" i="3"/>
  <c r="I63" i="3"/>
  <c r="H22" i="3"/>
  <c r="G19" i="3"/>
  <c r="I46" i="3"/>
  <c r="G101" i="3"/>
  <c r="J10" i="3"/>
  <c r="H149" i="3"/>
  <c r="I43" i="3"/>
  <c r="H87" i="3"/>
  <c r="H141" i="3"/>
  <c r="H93" i="3"/>
  <c r="I7" i="3"/>
  <c r="G60" i="3"/>
  <c r="H84" i="3"/>
  <c r="J122" i="3"/>
  <c r="J148" i="3"/>
  <c r="H100" i="3"/>
  <c r="G25" i="3"/>
  <c r="J128" i="3"/>
  <c r="M12" i="3"/>
  <c r="Q12" i="3"/>
  <c r="I132" i="3"/>
  <c r="J125" i="3"/>
  <c r="I136" i="3"/>
  <c r="G31" i="3"/>
  <c r="I32" i="3"/>
  <c r="G79" i="3"/>
  <c r="H77" i="3"/>
  <c r="J91" i="3"/>
  <c r="J7" i="3"/>
  <c r="H56" i="3"/>
  <c r="H55" i="3"/>
  <c r="I126" i="3"/>
  <c r="H120" i="3"/>
  <c r="H62" i="3"/>
  <c r="J46" i="3"/>
  <c r="G23" i="3"/>
  <c r="G8" i="3"/>
  <c r="J8" i="3"/>
  <c r="I116" i="3"/>
  <c r="G94" i="3"/>
  <c r="G149" i="3"/>
  <c r="J86" i="3"/>
  <c r="H21" i="3"/>
  <c r="P163" i="3"/>
  <c r="P162" i="3"/>
  <c r="P176" i="3"/>
  <c r="P172" i="3"/>
  <c r="P180" i="3"/>
  <c r="Q193" i="3"/>
  <c r="R193" i="3"/>
  <c r="AA193" i="3"/>
  <c r="Q192" i="3"/>
  <c r="R192" i="3"/>
  <c r="AA192" i="3"/>
  <c r="P192" i="3"/>
  <c r="J17" i="3"/>
  <c r="AB87" i="3"/>
  <c r="AC87" i="3"/>
  <c r="G136" i="3"/>
  <c r="H122" i="3"/>
  <c r="AB29" i="3"/>
  <c r="AC29" i="3"/>
  <c r="J115" i="3"/>
  <c r="G52" i="3"/>
  <c r="P68" i="3"/>
  <c r="G66" i="3"/>
  <c r="H86" i="3"/>
  <c r="I114" i="3"/>
  <c r="J87" i="3"/>
  <c r="I100" i="3"/>
  <c r="H53" i="3"/>
  <c r="H109" i="3"/>
  <c r="H17" i="3"/>
  <c r="J109" i="3"/>
  <c r="J29" i="3"/>
  <c r="I96" i="3"/>
  <c r="H142" i="3"/>
  <c r="H80" i="3"/>
  <c r="J80" i="3"/>
  <c r="G96" i="3"/>
  <c r="J131" i="3"/>
  <c r="I110" i="3"/>
  <c r="I141" i="3"/>
  <c r="G45" i="3"/>
  <c r="J105" i="3"/>
  <c r="H99" i="3"/>
  <c r="G137" i="3"/>
  <c r="I137" i="3"/>
  <c r="I115" i="3"/>
  <c r="J100" i="3"/>
  <c r="H129" i="3"/>
  <c r="J150" i="3"/>
  <c r="G115" i="3"/>
  <c r="J93" i="3"/>
  <c r="G87" i="3"/>
  <c r="J32" i="3"/>
  <c r="J53" i="3"/>
  <c r="J71" i="3"/>
  <c r="G98" i="3"/>
  <c r="G132" i="3"/>
  <c r="I86" i="3"/>
  <c r="I69" i="3"/>
  <c r="G69" i="3"/>
  <c r="I18" i="3"/>
  <c r="H89" i="3"/>
  <c r="G120" i="3"/>
  <c r="J142" i="3"/>
  <c r="G86" i="3"/>
  <c r="J89" i="3"/>
  <c r="H91" i="3"/>
  <c r="H33" i="3"/>
  <c r="G76" i="3"/>
  <c r="G15" i="3"/>
  <c r="J129" i="3"/>
  <c r="G67" i="3"/>
  <c r="G29" i="3"/>
  <c r="J102" i="3"/>
  <c r="I149" i="3"/>
  <c r="H40" i="3"/>
  <c r="H125" i="3"/>
  <c r="G110" i="3"/>
  <c r="H8" i="3"/>
  <c r="P131" i="3"/>
  <c r="I15" i="3"/>
  <c r="AB101" i="3"/>
  <c r="AC101" i="3"/>
  <c r="H150" i="3"/>
  <c r="G82" i="3"/>
  <c r="AB129" i="3"/>
  <c r="AC129" i="3"/>
  <c r="G125" i="3"/>
  <c r="G97" i="3"/>
  <c r="H28" i="3"/>
  <c r="J118" i="3"/>
  <c r="J74" i="3"/>
  <c r="I75" i="3"/>
  <c r="H54" i="3"/>
  <c r="H88" i="3"/>
  <c r="G107" i="3"/>
  <c r="I57" i="3"/>
  <c r="Q84" i="3"/>
  <c r="R84" i="3"/>
  <c r="AA84" i="3"/>
  <c r="J60" i="3"/>
  <c r="G12" i="3"/>
  <c r="H46" i="3"/>
  <c r="J48" i="3"/>
  <c r="J84" i="3"/>
  <c r="G89" i="3"/>
  <c r="J39" i="3"/>
  <c r="H74" i="3"/>
  <c r="G105" i="3"/>
  <c r="G34" i="3"/>
  <c r="J99" i="3"/>
  <c r="I67" i="3"/>
  <c r="I120" i="3"/>
  <c r="G53" i="3"/>
  <c r="J19" i="3"/>
  <c r="G118" i="3"/>
  <c r="G130" i="3"/>
  <c r="G62" i="3"/>
  <c r="AB123" i="3"/>
  <c r="AC123" i="3"/>
  <c r="I31" i="3"/>
  <c r="I62" i="3"/>
  <c r="I37" i="3"/>
  <c r="J95" i="3"/>
  <c r="H118" i="3"/>
  <c r="G43" i="3"/>
  <c r="J94" i="3"/>
  <c r="H95" i="3"/>
  <c r="I94" i="3"/>
  <c r="G134" i="3"/>
  <c r="G49" i="3"/>
  <c r="G103" i="3"/>
  <c r="I17" i="3"/>
  <c r="H144" i="3"/>
  <c r="J82" i="3"/>
  <c r="G32" i="3"/>
  <c r="I12" i="3"/>
  <c r="H82" i="3"/>
  <c r="AB103" i="3"/>
  <c r="AC103" i="3"/>
  <c r="J113" i="3"/>
  <c r="J114" i="3"/>
  <c r="J54" i="3"/>
  <c r="G57" i="3"/>
  <c r="J147" i="3"/>
  <c r="J153" i="3"/>
  <c r="H113" i="3"/>
  <c r="J24" i="3"/>
  <c r="G46" i="3"/>
  <c r="I104" i="3"/>
  <c r="J117" i="3"/>
  <c r="I29" i="3"/>
  <c r="H61" i="3"/>
  <c r="I101" i="3"/>
  <c r="J137" i="3"/>
  <c r="I13" i="3"/>
  <c r="J22" i="3"/>
  <c r="J90" i="3"/>
  <c r="I138" i="3"/>
  <c r="G47" i="3"/>
  <c r="H47" i="3"/>
  <c r="P61" i="3"/>
  <c r="H48" i="3"/>
  <c r="H101" i="3"/>
  <c r="I26" i="3"/>
  <c r="G39" i="3"/>
  <c r="H34" i="3"/>
  <c r="J151" i="3"/>
  <c r="H131" i="3"/>
  <c r="H143" i="3"/>
  <c r="G48" i="3"/>
  <c r="G18" i="3"/>
  <c r="H137" i="3"/>
  <c r="I60" i="3"/>
  <c r="G68" i="3"/>
  <c r="I73" i="3"/>
  <c r="I89" i="3"/>
  <c r="H32" i="3"/>
  <c r="G116" i="3"/>
  <c r="H27" i="3"/>
  <c r="I68" i="3"/>
  <c r="J33" i="3"/>
  <c r="H97" i="3"/>
  <c r="I61" i="3"/>
  <c r="J143" i="3"/>
  <c r="J75" i="3"/>
  <c r="G61" i="3"/>
  <c r="H116" i="3"/>
  <c r="H124" i="3"/>
  <c r="J141" i="3"/>
  <c r="H81" i="3"/>
  <c r="I82" i="3"/>
  <c r="I53" i="3"/>
  <c r="H18" i="3"/>
  <c r="I88" i="3"/>
  <c r="J18" i="3"/>
  <c r="I91" i="3"/>
  <c r="I87" i="3"/>
  <c r="I152" i="3"/>
  <c r="I19" i="3"/>
  <c r="G152" i="3"/>
  <c r="H94" i="3"/>
  <c r="AB67" i="3"/>
  <c r="AC67" i="3"/>
  <c r="J124" i="3"/>
  <c r="H59" i="3"/>
  <c r="G106" i="3"/>
  <c r="J97" i="3"/>
  <c r="G102" i="3"/>
  <c r="I151" i="3"/>
  <c r="J81" i="3"/>
  <c r="H133" i="3"/>
  <c r="P42" i="3"/>
  <c r="H42" i="3"/>
  <c r="H44" i="3"/>
  <c r="I42" i="3"/>
  <c r="J133" i="3"/>
  <c r="J57" i="3"/>
  <c r="Q149" i="3"/>
  <c r="N11" i="3"/>
  <c r="U11" i="3"/>
  <c r="J135" i="3"/>
  <c r="H41" i="3"/>
  <c r="AB11" i="3"/>
  <c r="AC11" i="3"/>
  <c r="I139" i="3"/>
  <c r="J64" i="3"/>
  <c r="J77" i="3"/>
  <c r="J149" i="3"/>
  <c r="I106" i="3"/>
  <c r="J63" i="3"/>
  <c r="I64" i="3"/>
  <c r="G63" i="3"/>
  <c r="H76" i="3"/>
  <c r="I56" i="3"/>
  <c r="AB107" i="3"/>
  <c r="AC107" i="3"/>
  <c r="I70" i="3"/>
  <c r="J120" i="3"/>
  <c r="H63" i="3"/>
  <c r="J76" i="3"/>
  <c r="G91" i="3"/>
  <c r="I145" i="3"/>
  <c r="N9" i="3"/>
  <c r="U9" i="3"/>
  <c r="S9" i="3"/>
  <c r="W9" i="3"/>
  <c r="G126" i="3"/>
  <c r="P49" i="3"/>
  <c r="H57" i="3"/>
  <c r="AB79" i="3"/>
  <c r="AC79" i="3"/>
  <c r="H112" i="3"/>
  <c r="I8" i="3"/>
  <c r="J72" i="3"/>
  <c r="J28" i="3"/>
  <c r="G123" i="3"/>
  <c r="J62" i="3"/>
  <c r="H7" i="3"/>
  <c r="G26" i="3"/>
  <c r="H148" i="3"/>
  <c r="I79" i="3"/>
  <c r="J107" i="3"/>
  <c r="H146" i="3"/>
  <c r="J70" i="3"/>
  <c r="H107" i="3"/>
  <c r="M7" i="3"/>
  <c r="J134" i="3"/>
  <c r="AA25" i="3"/>
  <c r="AB25" i="3"/>
  <c r="AC25" i="3"/>
  <c r="AD25" i="3"/>
  <c r="G93" i="3"/>
  <c r="G140" i="3"/>
  <c r="G55" i="3"/>
  <c r="H51" i="3"/>
  <c r="G20" i="3"/>
  <c r="I23" i="3"/>
  <c r="G64" i="3"/>
  <c r="J51" i="3"/>
  <c r="G148" i="3"/>
  <c r="G50" i="3"/>
  <c r="AB28" i="3"/>
  <c r="AC28" i="3"/>
  <c r="I147" i="3"/>
  <c r="G65" i="3"/>
  <c r="I135" i="3"/>
  <c r="I50" i="3"/>
  <c r="J112" i="3"/>
  <c r="J38" i="3"/>
  <c r="J26" i="3"/>
  <c r="G99" i="3"/>
  <c r="J65" i="3"/>
  <c r="G135" i="3"/>
  <c r="J9" i="3"/>
  <c r="I77" i="3"/>
  <c r="J146" i="3"/>
  <c r="J37" i="3"/>
  <c r="I16" i="3"/>
  <c r="AB84" i="3"/>
  <c r="AC84" i="3"/>
  <c r="J58" i="3"/>
  <c r="J56" i="3"/>
  <c r="G143" i="3"/>
  <c r="I119" i="3"/>
  <c r="G90" i="3"/>
  <c r="J78" i="3"/>
  <c r="H78" i="3"/>
  <c r="I143" i="3"/>
  <c r="G85" i="3"/>
  <c r="G30" i="3"/>
  <c r="G92" i="3"/>
  <c r="I92" i="3"/>
  <c r="J42" i="3"/>
  <c r="I90" i="3"/>
  <c r="J126" i="3"/>
  <c r="H134" i="3"/>
  <c r="I25" i="3"/>
  <c r="I80" i="3"/>
  <c r="G138" i="3"/>
  <c r="J79" i="3"/>
  <c r="G147" i="3"/>
  <c r="G145" i="3"/>
  <c r="I78" i="3"/>
  <c r="G78" i="3"/>
  <c r="I35" i="3"/>
  <c r="G35" i="3"/>
  <c r="J106" i="3"/>
  <c r="H106" i="3"/>
  <c r="I11" i="3"/>
  <c r="J36" i="3"/>
  <c r="J21" i="3"/>
  <c r="G27" i="3"/>
  <c r="I27" i="3"/>
  <c r="H128" i="3"/>
  <c r="AC144" i="3"/>
  <c r="J83" i="3"/>
  <c r="G11" i="3"/>
  <c r="G109" i="3"/>
  <c r="H110" i="3"/>
  <c r="J110" i="3"/>
  <c r="G10" i="3"/>
  <c r="H43" i="3"/>
  <c r="G153" i="3"/>
  <c r="I153" i="3"/>
  <c r="H16" i="3"/>
  <c r="G7" i="3"/>
  <c r="H96" i="3"/>
  <c r="J55" i="3"/>
  <c r="M10" i="3"/>
  <c r="H121" i="3"/>
  <c r="J121" i="3"/>
  <c r="J30" i="3"/>
  <c r="Q136" i="3"/>
  <c r="R136" i="3"/>
  <c r="AA136" i="3"/>
  <c r="I127" i="3"/>
  <c r="I10" i="3"/>
  <c r="H14" i="3"/>
  <c r="H140" i="3"/>
  <c r="J140" i="3"/>
  <c r="G40" i="3"/>
  <c r="H139" i="3"/>
  <c r="J139" i="3"/>
  <c r="H12" i="3"/>
  <c r="J12" i="3"/>
  <c r="I85" i="3"/>
  <c r="I140" i="3"/>
  <c r="I58" i="3"/>
  <c r="G58" i="3"/>
  <c r="I54" i="3"/>
  <c r="I111" i="3"/>
  <c r="I113" i="3"/>
  <c r="G113" i="3"/>
  <c r="I44" i="3"/>
  <c r="G44" i="3"/>
  <c r="N12" i="3"/>
  <c r="U12" i="3"/>
  <c r="AD9" i="3"/>
  <c r="P81" i="3"/>
  <c r="Q109" i="3"/>
  <c r="R109" i="3"/>
  <c r="AA109" i="3"/>
  <c r="P151" i="3"/>
  <c r="N35" i="3"/>
  <c r="U35" i="3"/>
  <c r="Q194" i="3"/>
  <c r="R194" i="3"/>
  <c r="AA194" i="3"/>
  <c r="M45" i="3"/>
  <c r="O27" i="3"/>
  <c r="N148" i="3"/>
  <c r="U148" i="3"/>
  <c r="Q162" i="3"/>
  <c r="R162" i="3"/>
  <c r="AA162" i="3"/>
  <c r="AD162" i="3"/>
  <c r="T133" i="3"/>
  <c r="Q153" i="3"/>
  <c r="R153" i="3"/>
  <c r="AA153" i="3"/>
  <c r="Q171" i="3"/>
  <c r="R171" i="3"/>
  <c r="AA171" i="3"/>
  <c r="AD171" i="3"/>
  <c r="Q59" i="3"/>
  <c r="R59" i="3"/>
  <c r="AA59" i="3"/>
  <c r="AD59" i="3"/>
  <c r="N150" i="3"/>
  <c r="U150" i="3"/>
  <c r="Q190" i="3"/>
  <c r="R190" i="3"/>
  <c r="AA190" i="3"/>
  <c r="P120" i="3"/>
  <c r="P117" i="3"/>
  <c r="Q80" i="3"/>
  <c r="R80" i="3"/>
  <c r="AA80" i="3"/>
  <c r="P147" i="3"/>
  <c r="O38" i="3"/>
  <c r="P21" i="3"/>
  <c r="O21" i="3"/>
  <c r="Q81" i="3"/>
  <c r="R81" i="3"/>
  <c r="AA81" i="3"/>
  <c r="Q107" i="3"/>
  <c r="R107" i="3"/>
  <c r="AA107" i="3"/>
  <c r="Q172" i="3"/>
  <c r="R172" i="3"/>
  <c r="AA172" i="3"/>
  <c r="AD172" i="3"/>
  <c r="P28" i="3"/>
  <c r="O28" i="3"/>
  <c r="N15" i="3"/>
  <c r="U15" i="3"/>
  <c r="Q76" i="3"/>
  <c r="R76" i="3"/>
  <c r="AA76" i="3"/>
  <c r="P71" i="3"/>
  <c r="M44" i="3"/>
  <c r="Q44" i="3"/>
  <c r="Q119" i="3"/>
  <c r="R119" i="3"/>
  <c r="AA119" i="3"/>
  <c r="P50" i="3"/>
  <c r="P29" i="3"/>
  <c r="Q54" i="3"/>
  <c r="R54" i="3"/>
  <c r="AA54" i="3"/>
  <c r="Q68" i="3"/>
  <c r="Q100" i="3"/>
  <c r="R100" i="3"/>
  <c r="AA100" i="3"/>
  <c r="P17" i="3"/>
  <c r="P35" i="3"/>
  <c r="Q131" i="3"/>
  <c r="Q63" i="3"/>
  <c r="P15" i="3"/>
  <c r="P43" i="3"/>
  <c r="P140" i="3"/>
  <c r="Q57" i="3"/>
  <c r="R57" i="3"/>
  <c r="AA57" i="3"/>
  <c r="AD57" i="3"/>
  <c r="Q137" i="3"/>
  <c r="R137" i="3"/>
  <c r="AA137" i="3"/>
  <c r="P137" i="3"/>
  <c r="M11" i="3"/>
  <c r="Q11" i="3"/>
  <c r="P33" i="3"/>
  <c r="P53" i="3"/>
  <c r="P107" i="3"/>
  <c r="P86" i="3"/>
  <c r="P11" i="3"/>
  <c r="M9" i="3"/>
  <c r="Q9" i="3"/>
  <c r="Q22" i="3"/>
  <c r="Q106" i="3"/>
  <c r="R106" i="3"/>
  <c r="AA106" i="3"/>
  <c r="M8" i="3"/>
  <c r="O8" i="3"/>
  <c r="AA8" i="3"/>
  <c r="AD8" i="3"/>
  <c r="P119" i="3"/>
  <c r="P106" i="3"/>
  <c r="P72" i="3"/>
  <c r="Q49" i="3"/>
  <c r="R49" i="3"/>
  <c r="AA49" i="3"/>
  <c r="P84" i="3"/>
  <c r="P25" i="3"/>
  <c r="P114" i="3"/>
  <c r="Q120" i="3"/>
  <c r="R120" i="3"/>
  <c r="AA120" i="3"/>
  <c r="AD120" i="3"/>
  <c r="P148" i="3"/>
  <c r="O10" i="3"/>
  <c r="T10" i="3"/>
  <c r="N10" i="3"/>
  <c r="U10" i="3"/>
  <c r="P10" i="3"/>
  <c r="Q61" i="3"/>
  <c r="P22" i="3"/>
  <c r="Q36" i="3"/>
  <c r="P77" i="3"/>
  <c r="P26" i="3"/>
  <c r="P79" i="3"/>
  <c r="P108" i="3"/>
  <c r="Q66" i="3"/>
  <c r="R66" i="3"/>
  <c r="AA66" i="3"/>
  <c r="AD66" i="3"/>
  <c r="Q108" i="3"/>
  <c r="P57" i="3"/>
  <c r="P100" i="3"/>
  <c r="AD30" i="3"/>
  <c r="S16" i="3"/>
  <c r="Q128" i="3"/>
  <c r="R128" i="3"/>
  <c r="AA128" i="3"/>
  <c r="Q58" i="3"/>
  <c r="R58" i="3"/>
  <c r="AA58" i="3"/>
  <c r="P136" i="3"/>
  <c r="P113" i="3"/>
  <c r="P59" i="3"/>
  <c r="P142" i="3"/>
  <c r="P110" i="3"/>
  <c r="P65" i="3"/>
  <c r="P12" i="3"/>
  <c r="P78" i="3"/>
  <c r="P93" i="3"/>
  <c r="P141" i="3"/>
  <c r="P101" i="3"/>
  <c r="AD11" i="3"/>
  <c r="AD12" i="3"/>
  <c r="N7" i="3"/>
  <c r="U7" i="3"/>
  <c r="P7" i="3"/>
  <c r="O7" i="3"/>
  <c r="S7" i="3"/>
  <c r="Y7" i="3"/>
  <c r="AA7" i="3"/>
  <c r="AD7" i="3"/>
  <c r="P124" i="3"/>
  <c r="Q124" i="3"/>
  <c r="R124" i="3"/>
  <c r="AA124" i="3"/>
  <c r="P91" i="3"/>
  <c r="P75" i="3"/>
  <c r="P24" i="3"/>
  <c r="P153" i="3"/>
  <c r="P54" i="3"/>
  <c r="P44" i="3"/>
  <c r="P94" i="3"/>
  <c r="P83" i="3"/>
  <c r="P45" i="3"/>
  <c r="P109" i="3"/>
  <c r="Y9" i="3"/>
  <c r="P9" i="3"/>
  <c r="P143" i="3"/>
  <c r="P99" i="3"/>
  <c r="P36" i="3"/>
  <c r="P133" i="3"/>
  <c r="Q117" i="3"/>
  <c r="Q142" i="3"/>
  <c r="R142" i="3"/>
  <c r="AA142" i="3"/>
  <c r="Q78" i="3"/>
  <c r="R78" i="3"/>
  <c r="AA78" i="3"/>
  <c r="Q115" i="3"/>
  <c r="R115" i="3"/>
  <c r="AA115" i="3"/>
  <c r="Q15" i="3"/>
  <c r="P80" i="3"/>
  <c r="P76" i="3"/>
  <c r="Q65" i="3"/>
  <c r="R65" i="3"/>
  <c r="S65" i="3"/>
  <c r="Q101" i="3"/>
  <c r="R101" i="3"/>
  <c r="AA101" i="3"/>
  <c r="Q141" i="3"/>
  <c r="R141" i="3"/>
  <c r="AA141" i="3"/>
  <c r="Q129" i="3"/>
  <c r="R129" i="3"/>
  <c r="AA129" i="3"/>
  <c r="Q148" i="3"/>
  <c r="R148" i="3"/>
  <c r="AA148" i="3"/>
  <c r="Q94" i="3"/>
  <c r="R94" i="3"/>
  <c r="AA94" i="3"/>
  <c r="Q113" i="3"/>
  <c r="R113" i="3"/>
  <c r="AA113" i="3"/>
  <c r="Q93" i="3"/>
  <c r="R93" i="3"/>
  <c r="AA93" i="3"/>
  <c r="AD93" i="3"/>
  <c r="Q79" i="3"/>
  <c r="R79" i="3"/>
  <c r="AA79" i="3"/>
  <c r="Q13" i="3"/>
  <c r="P13" i="3"/>
  <c r="Q71" i="3"/>
  <c r="R71" i="3"/>
  <c r="AA71" i="3"/>
  <c r="Q50" i="3"/>
  <c r="Q92" i="3"/>
  <c r="R92" i="3"/>
  <c r="AA92" i="3"/>
  <c r="Q52" i="3"/>
  <c r="R52" i="3"/>
  <c r="AA52" i="3"/>
  <c r="P52" i="3"/>
  <c r="Q104" i="3"/>
  <c r="P104" i="3"/>
  <c r="P63" i="3"/>
  <c r="Q140" i="3"/>
  <c r="R140" i="3"/>
  <c r="AA140" i="3"/>
  <c r="N8" i="3"/>
  <c r="U8" i="3"/>
  <c r="P8" i="3"/>
  <c r="S10" i="3"/>
  <c r="Y10" i="3"/>
  <c r="AA10" i="3"/>
  <c r="P56" i="3"/>
  <c r="P134" i="3"/>
  <c r="Q56" i="3"/>
  <c r="AA26" i="3"/>
  <c r="P92" i="3"/>
  <c r="Q51" i="3"/>
  <c r="R51" i="3"/>
  <c r="AA51" i="3"/>
  <c r="P82" i="3"/>
  <c r="P16" i="3"/>
  <c r="P58" i="3"/>
  <c r="P127" i="3"/>
  <c r="S8" i="3"/>
  <c r="Y8" i="3"/>
  <c r="P51" i="3"/>
  <c r="W7" i="3"/>
  <c r="N145" i="3"/>
  <c r="U145" i="3"/>
  <c r="M145" i="3"/>
  <c r="S26" i="3"/>
  <c r="U26" i="3"/>
  <c r="S140" i="3"/>
  <c r="W140" i="3"/>
  <c r="U140" i="3"/>
  <c r="S42" i="3"/>
  <c r="W42" i="3"/>
  <c r="U42" i="3"/>
  <c r="AD101" i="3"/>
  <c r="AD194" i="3"/>
  <c r="S22" i="3"/>
  <c r="Y22" i="3"/>
  <c r="U22" i="3"/>
  <c r="T49" i="3"/>
  <c r="X49" i="3"/>
  <c r="AD81" i="3"/>
  <c r="S35" i="3"/>
  <c r="S40" i="3"/>
  <c r="W40" i="3"/>
  <c r="U40" i="3"/>
  <c r="AD79" i="3"/>
  <c r="S44" i="3"/>
  <c r="W44" i="3"/>
  <c r="S43" i="3"/>
  <c r="W43" i="3"/>
  <c r="U43" i="3"/>
  <c r="S39" i="3"/>
  <c r="W39" i="3"/>
  <c r="U39" i="3"/>
  <c r="AD190" i="3"/>
  <c r="AD10" i="3"/>
  <c r="S37" i="3"/>
  <c r="W37" i="3"/>
  <c r="S83" i="3"/>
  <c r="Y83" i="3"/>
  <c r="U83" i="3"/>
  <c r="AD142" i="3"/>
  <c r="AD58" i="3"/>
  <c r="P66" i="3"/>
  <c r="S15" i="3"/>
  <c r="S12" i="3"/>
  <c r="Y12" i="3"/>
  <c r="S11" i="3"/>
  <c r="W11" i="3"/>
  <c r="S45" i="3"/>
  <c r="U45" i="3"/>
  <c r="AD94" i="3"/>
  <c r="AD128" i="3"/>
  <c r="S13" i="3"/>
  <c r="S94" i="3"/>
  <c r="W94" i="3"/>
  <c r="U94" i="3"/>
  <c r="AD183" i="3"/>
  <c r="AD148" i="3"/>
  <c r="AD129" i="3"/>
  <c r="S36" i="3"/>
  <c r="W36" i="3"/>
  <c r="U36" i="3"/>
  <c r="AD156" i="3"/>
  <c r="AD26" i="3"/>
  <c r="K197" i="3"/>
  <c r="G197" i="3"/>
  <c r="I197" i="3"/>
  <c r="I67" i="2"/>
  <c r="S57" i="3"/>
  <c r="W57" i="3"/>
  <c r="S79" i="3"/>
  <c r="W79" i="3"/>
  <c r="S128" i="3"/>
  <c r="W128" i="3"/>
  <c r="S81" i="3"/>
  <c r="W81" i="3"/>
  <c r="T107" i="3"/>
  <c r="Z107" i="3"/>
  <c r="S80" i="3"/>
  <c r="R50" i="3"/>
  <c r="AA50" i="3"/>
  <c r="AD50" i="3"/>
  <c r="S133" i="3"/>
  <c r="W133" i="3"/>
  <c r="S66" i="3"/>
  <c r="AD115" i="3"/>
  <c r="S93" i="3"/>
  <c r="S137" i="3"/>
  <c r="W137" i="3"/>
  <c r="T136" i="3"/>
  <c r="S100" i="3"/>
  <c r="Y100" i="3"/>
  <c r="S109" i="3"/>
  <c r="R68" i="3"/>
  <c r="AA68" i="3"/>
  <c r="AD68" i="3"/>
  <c r="R104" i="3"/>
  <c r="AA104" i="3"/>
  <c r="AD104" i="3"/>
  <c r="S58" i="3"/>
  <c r="W58" i="3"/>
  <c r="S78" i="3"/>
  <c r="R117" i="3"/>
  <c r="AA117" i="3"/>
  <c r="R108" i="3"/>
  <c r="Z133" i="3"/>
  <c r="X133" i="3"/>
  <c r="R56" i="3"/>
  <c r="AA56" i="3"/>
  <c r="AD56" i="3"/>
  <c r="Q77" i="3"/>
  <c r="R77" i="3"/>
  <c r="S77" i="3"/>
  <c r="Y77" i="3"/>
  <c r="S136" i="3"/>
  <c r="T84" i="3"/>
  <c r="Z84" i="3"/>
  <c r="S106" i="3"/>
  <c r="S129" i="3"/>
  <c r="W129" i="3"/>
  <c r="R61" i="3"/>
  <c r="AA61" i="3"/>
  <c r="AD61" i="3"/>
  <c r="R63" i="3"/>
  <c r="AA63" i="3"/>
  <c r="AD63" i="3"/>
  <c r="S101" i="3"/>
  <c r="W101" i="3"/>
  <c r="R131" i="3"/>
  <c r="AA131" i="3"/>
  <c r="AD131" i="3"/>
  <c r="R149" i="3"/>
  <c r="S149" i="3"/>
  <c r="W149" i="3"/>
  <c r="T153" i="3"/>
  <c r="X153" i="3"/>
  <c r="S172" i="3"/>
  <c r="S142" i="3"/>
  <c r="S183" i="3"/>
  <c r="S184" i="3"/>
  <c r="Y184" i="3"/>
  <c r="S156" i="3"/>
  <c r="S193" i="3"/>
  <c r="Y193" i="3"/>
  <c r="S141" i="3"/>
  <c r="AD141" i="3"/>
  <c r="S171" i="3"/>
  <c r="W171" i="3"/>
  <c r="S148" i="3"/>
  <c r="Y148" i="3"/>
  <c r="S162" i="3"/>
  <c r="W162" i="3"/>
  <c r="S192" i="3"/>
  <c r="AD113" i="3"/>
  <c r="AD78" i="3"/>
  <c r="W10" i="3"/>
  <c r="W13" i="3"/>
  <c r="Y13" i="3"/>
  <c r="Y43" i="3"/>
  <c r="Y11" i="3"/>
  <c r="W16" i="3"/>
  <c r="Y44" i="3"/>
  <c r="N166" i="3"/>
  <c r="U166" i="3"/>
  <c r="P166" i="3"/>
  <c r="N103" i="3"/>
  <c r="U103" i="3"/>
  <c r="P103" i="3"/>
  <c r="Q126" i="3"/>
  <c r="R126" i="3"/>
  <c r="AA126" i="3"/>
  <c r="AD126" i="3"/>
  <c r="Q132" i="3"/>
  <c r="R132" i="3"/>
  <c r="AA132" i="3"/>
  <c r="AD132" i="3"/>
  <c r="Q62" i="3"/>
  <c r="R62" i="3"/>
  <c r="AA62" i="3"/>
  <c r="AD62" i="3"/>
  <c r="Y26" i="3"/>
  <c r="W26" i="3"/>
  <c r="S51" i="3"/>
  <c r="W51" i="3"/>
  <c r="AD51" i="3"/>
  <c r="AD33" i="3"/>
  <c r="T33" i="3"/>
  <c r="X33" i="3"/>
  <c r="P130" i="3"/>
  <c r="P111" i="3"/>
  <c r="Q75" i="3"/>
  <c r="R75" i="3"/>
  <c r="P173" i="3"/>
  <c r="P85" i="3"/>
  <c r="N85" i="3"/>
  <c r="U85" i="3"/>
  <c r="N169" i="3"/>
  <c r="U169" i="3"/>
  <c r="P169" i="3"/>
  <c r="N112" i="3"/>
  <c r="U112" i="3"/>
  <c r="P112" i="3"/>
  <c r="P125" i="3"/>
  <c r="N125" i="3"/>
  <c r="U125" i="3"/>
  <c r="N23" i="3"/>
  <c r="M23" i="3"/>
  <c r="P23" i="3"/>
  <c r="Q155" i="3"/>
  <c r="R155" i="3"/>
  <c r="Y171" i="3"/>
  <c r="P178" i="3"/>
  <c r="N178" i="3"/>
  <c r="U178" i="3"/>
  <c r="N73" i="3"/>
  <c r="U73" i="3"/>
  <c r="Q87" i="3"/>
  <c r="R87" i="3"/>
  <c r="AA87" i="3"/>
  <c r="P87" i="3"/>
  <c r="AD193" i="3"/>
  <c r="Q91" i="3"/>
  <c r="R91" i="3"/>
  <c r="AA91" i="3"/>
  <c r="AD91" i="3"/>
  <c r="Q72" i="3"/>
  <c r="R72" i="3"/>
  <c r="S20" i="3"/>
  <c r="P20" i="3"/>
  <c r="Q176" i="3"/>
  <c r="R176" i="3"/>
  <c r="AA176" i="3"/>
  <c r="AD176" i="3"/>
  <c r="Y36" i="3"/>
  <c r="T140" i="3"/>
  <c r="X140" i="3"/>
  <c r="AD140" i="3"/>
  <c r="S52" i="3"/>
  <c r="W52" i="3"/>
  <c r="T52" i="3"/>
  <c r="X52" i="3"/>
  <c r="AD52" i="3"/>
  <c r="S120" i="3"/>
  <c r="W120" i="3"/>
  <c r="AD111" i="3"/>
  <c r="S29" i="3"/>
  <c r="W29" i="3"/>
  <c r="AD29" i="3"/>
  <c r="T51" i="3"/>
  <c r="X51" i="3"/>
  <c r="Q35" i="3"/>
  <c r="AD35" i="3"/>
  <c r="M24" i="3"/>
  <c r="N24" i="3"/>
  <c r="N134" i="3"/>
  <c r="U134" i="3"/>
  <c r="P38" i="3"/>
  <c r="T38" i="3"/>
  <c r="X38" i="3"/>
  <c r="Y57" i="3"/>
  <c r="Q191" i="3"/>
  <c r="R191" i="3"/>
  <c r="N182" i="3"/>
  <c r="U182" i="3"/>
  <c r="N168" i="3"/>
  <c r="P168" i="3"/>
  <c r="P98" i="3"/>
  <c r="N98" i="3"/>
  <c r="U98" i="3"/>
  <c r="N97" i="3"/>
  <c r="U97" i="3"/>
  <c r="P97" i="3"/>
  <c r="N34" i="3"/>
  <c r="P34" i="3"/>
  <c r="Q163" i="3"/>
  <c r="R163" i="3"/>
  <c r="AA163" i="3"/>
  <c r="AD163" i="3"/>
  <c r="N188" i="3"/>
  <c r="U188" i="3"/>
  <c r="P174" i="3"/>
  <c r="N174" i="3"/>
  <c r="U174" i="3"/>
  <c r="N160" i="3"/>
  <c r="U160" i="3"/>
  <c r="P139" i="3"/>
  <c r="AB118" i="3"/>
  <c r="AC118" i="3"/>
  <c r="M34" i="3"/>
  <c r="Q55" i="3"/>
  <c r="R55" i="3"/>
  <c r="N159" i="3"/>
  <c r="U159" i="3"/>
  <c r="P159" i="3"/>
  <c r="AA77" i="3"/>
  <c r="AD77" i="3"/>
  <c r="P164" i="3"/>
  <c r="N164" i="3"/>
  <c r="U164" i="3"/>
  <c r="AD71" i="3"/>
  <c r="S71" i="3"/>
  <c r="W71" i="3"/>
  <c r="AD42" i="3"/>
  <c r="T42" i="3"/>
  <c r="Q99" i="3"/>
  <c r="R99" i="3"/>
  <c r="AA99" i="3"/>
  <c r="AD99" i="3"/>
  <c r="Q45" i="3"/>
  <c r="AD45" i="3"/>
  <c r="P149" i="3"/>
  <c r="Q74" i="3"/>
  <c r="R74" i="3"/>
  <c r="AA74" i="3"/>
  <c r="AD74" i="3"/>
  <c r="N115" i="3"/>
  <c r="Q144" i="3"/>
  <c r="R144" i="3"/>
  <c r="AA144" i="3"/>
  <c r="AD144" i="3"/>
  <c r="M40" i="3"/>
  <c r="P186" i="3"/>
  <c r="N31" i="3"/>
  <c r="M31" i="3"/>
  <c r="P31" i="3"/>
  <c r="P115" i="3"/>
  <c r="Q127" i="3"/>
  <c r="R127" i="3"/>
  <c r="Q143" i="3"/>
  <c r="R143" i="3"/>
  <c r="AA143" i="3"/>
  <c r="AD143" i="3"/>
  <c r="AD109" i="3"/>
  <c r="P188" i="3"/>
  <c r="N189" i="3"/>
  <c r="U189" i="3"/>
  <c r="P189" i="3"/>
  <c r="P175" i="3"/>
  <c r="N175" i="3"/>
  <c r="U175" i="3"/>
  <c r="N161" i="3"/>
  <c r="U161" i="3"/>
  <c r="P161" i="3"/>
  <c r="N126" i="3"/>
  <c r="U126" i="3"/>
  <c r="P126" i="3"/>
  <c r="P105" i="3"/>
  <c r="N105" i="3"/>
  <c r="U105" i="3"/>
  <c r="P70" i="3"/>
  <c r="N70" i="3"/>
  <c r="U70" i="3"/>
  <c r="N170" i="3"/>
  <c r="U170" i="3"/>
  <c r="P170" i="3"/>
  <c r="P181" i="3"/>
  <c r="N181" i="3"/>
  <c r="U181" i="3"/>
  <c r="P167" i="3"/>
  <c r="N167" i="3"/>
  <c r="U167" i="3"/>
  <c r="N146" i="3"/>
  <c r="U146" i="3"/>
  <c r="P146" i="3"/>
  <c r="N132" i="3"/>
  <c r="U132" i="3"/>
  <c r="P132" i="3"/>
  <c r="N69" i="3"/>
  <c r="U69" i="3"/>
  <c r="P69" i="3"/>
  <c r="P62" i="3"/>
  <c r="N62" i="3"/>
  <c r="U62" i="3"/>
  <c r="P48" i="3"/>
  <c r="N41" i="3"/>
  <c r="P41" i="3"/>
  <c r="M41" i="3"/>
  <c r="N19" i="3"/>
  <c r="P19" i="3"/>
  <c r="M19" i="3"/>
  <c r="AD19" i="3"/>
  <c r="P90" i="3"/>
  <c r="Q90" i="3"/>
  <c r="R90" i="3"/>
  <c r="AA90" i="3"/>
  <c r="S33" i="3"/>
  <c r="W33" i="3"/>
  <c r="AD100" i="3"/>
  <c r="M32" i="3"/>
  <c r="N32" i="3"/>
  <c r="P67" i="3"/>
  <c r="N187" i="3"/>
  <c r="U187" i="3"/>
  <c r="P187" i="3"/>
  <c r="N180" i="3"/>
  <c r="U180" i="3"/>
  <c r="AB138" i="3"/>
  <c r="AC138" i="3"/>
  <c r="AB117" i="3"/>
  <c r="AC117" i="3"/>
  <c r="K117" i="3"/>
  <c r="N117" i="3"/>
  <c r="U117" i="3"/>
  <c r="N110" i="3"/>
  <c r="U110" i="3"/>
  <c r="P96" i="3"/>
  <c r="N96" i="3"/>
  <c r="U96" i="3"/>
  <c r="N89" i="3"/>
  <c r="U89" i="3"/>
  <c r="P89" i="3"/>
  <c r="N47" i="3"/>
  <c r="M47" i="3"/>
  <c r="N18" i="3"/>
  <c r="M18" i="3"/>
  <c r="Q114" i="3"/>
  <c r="R114" i="3"/>
  <c r="AA114" i="3"/>
  <c r="AD114" i="3"/>
  <c r="P152" i="3"/>
  <c r="Q152" i="3"/>
  <c r="R152" i="3"/>
  <c r="N111" i="3"/>
  <c r="M14" i="3"/>
  <c r="N14" i="3"/>
  <c r="P14" i="3"/>
  <c r="T63" i="3"/>
  <c r="W15" i="3"/>
  <c r="W65" i="3"/>
  <c r="Y65" i="3"/>
  <c r="N195" i="3"/>
  <c r="U195" i="3"/>
  <c r="P195" i="3"/>
  <c r="N179" i="3"/>
  <c r="U179" i="3"/>
  <c r="P179" i="3"/>
  <c r="N165" i="3"/>
  <c r="U165" i="3"/>
  <c r="P165" i="3"/>
  <c r="AB158" i="3"/>
  <c r="AC158" i="3"/>
  <c r="N144" i="3"/>
  <c r="P144" i="3"/>
  <c r="P123" i="3"/>
  <c r="AB116" i="3"/>
  <c r="AC116" i="3"/>
  <c r="P95" i="3"/>
  <c r="N95" i="3"/>
  <c r="U95" i="3"/>
  <c r="N88" i="3"/>
  <c r="U88" i="3"/>
  <c r="P88" i="3"/>
  <c r="N74" i="3"/>
  <c r="U74" i="3"/>
  <c r="P74" i="3"/>
  <c r="N60" i="3"/>
  <c r="U60" i="3"/>
  <c r="P60" i="3"/>
  <c r="N46" i="3"/>
  <c r="M46" i="3"/>
  <c r="N17" i="3"/>
  <c r="M17" i="3"/>
  <c r="S124" i="3"/>
  <c r="S86" i="3"/>
  <c r="W86" i="3"/>
  <c r="Y15" i="3"/>
  <c r="P121" i="3"/>
  <c r="Q121" i="3"/>
  <c r="R121" i="3"/>
  <c r="AA121" i="3"/>
  <c r="N135" i="3"/>
  <c r="U135" i="3"/>
  <c r="P135" i="3"/>
  <c r="AD136" i="3"/>
  <c r="Q157" i="3"/>
  <c r="R157" i="3"/>
  <c r="N177" i="3"/>
  <c r="U177" i="3"/>
  <c r="P177" i="3"/>
  <c r="AD106" i="3"/>
  <c r="P46" i="3"/>
  <c r="AD192" i="3"/>
  <c r="Q82" i="3"/>
  <c r="R82" i="3"/>
  <c r="AD137" i="3"/>
  <c r="P150" i="3"/>
  <c r="AD80" i="3"/>
  <c r="T80" i="3"/>
  <c r="X80" i="3"/>
  <c r="S25" i="3"/>
  <c r="W25" i="3"/>
  <c r="N53" i="3"/>
  <c r="U53" i="3"/>
  <c r="P185" i="3"/>
  <c r="T25" i="3"/>
  <c r="Z25" i="3"/>
  <c r="Q147" i="3"/>
  <c r="M43" i="3"/>
  <c r="M37" i="3"/>
  <c r="P37" i="3"/>
  <c r="Q196" i="3"/>
  <c r="R196" i="3"/>
  <c r="N122" i="3"/>
  <c r="U122" i="3"/>
  <c r="Y16" i="3"/>
  <c r="P129" i="3"/>
  <c r="M16" i="3"/>
  <c r="P171" i="3"/>
  <c r="N113" i="3"/>
  <c r="T92" i="3"/>
  <c r="T30" i="3"/>
  <c r="P122" i="3"/>
  <c r="N190" i="3"/>
  <c r="N194" i="3"/>
  <c r="T120" i="3"/>
  <c r="P183" i="3"/>
  <c r="T119" i="3"/>
  <c r="T26" i="3"/>
  <c r="V26" i="3"/>
  <c r="J73" i="3"/>
  <c r="Q19" i="3"/>
  <c r="H19" i="3"/>
  <c r="P154" i="3"/>
  <c r="N154" i="3"/>
  <c r="U154" i="3"/>
  <c r="AD54" i="3"/>
  <c r="S54" i="3"/>
  <c r="W54" i="3"/>
  <c r="T54" i="3"/>
  <c r="X54" i="3"/>
  <c r="X10" i="3"/>
  <c r="Z10" i="3"/>
  <c r="V10" i="3"/>
  <c r="S76" i="3"/>
  <c r="W76" i="3"/>
  <c r="AD76" i="3"/>
  <c r="S28" i="3"/>
  <c r="W28" i="3"/>
  <c r="AD28" i="3"/>
  <c r="T28" i="3"/>
  <c r="X28" i="3"/>
  <c r="T71" i="3"/>
  <c r="X71" i="3"/>
  <c r="T29" i="3"/>
  <c r="X29" i="3"/>
  <c r="Y140" i="3"/>
  <c r="AD117" i="3"/>
  <c r="S119" i="3"/>
  <c r="W119" i="3"/>
  <c r="AD119" i="3"/>
  <c r="T124" i="3"/>
  <c r="X124" i="3"/>
  <c r="AD124" i="3"/>
  <c r="AD153" i="3"/>
  <c r="T59" i="3"/>
  <c r="X59" i="3"/>
  <c r="AD84" i="3"/>
  <c r="S84" i="3"/>
  <c r="W84" i="3"/>
  <c r="S59" i="3"/>
  <c r="W59" i="3"/>
  <c r="Q151" i="3"/>
  <c r="R151" i="3"/>
  <c r="T151" i="3"/>
  <c r="X25" i="3"/>
  <c r="V25" i="3"/>
  <c r="AD107" i="3"/>
  <c r="S107" i="3"/>
  <c r="W107" i="3"/>
  <c r="AD49" i="3"/>
  <c r="S49" i="3"/>
  <c r="W49" i="3"/>
  <c r="S153" i="3"/>
  <c r="W153" i="3"/>
  <c r="T8" i="3"/>
  <c r="AD92" i="3"/>
  <c r="S92" i="3"/>
  <c r="W92" i="3"/>
  <c r="T86" i="3"/>
  <c r="X86" i="3"/>
  <c r="W8" i="3"/>
  <c r="T21" i="3"/>
  <c r="S30" i="3"/>
  <c r="W30" i="3"/>
  <c r="T7" i="3"/>
  <c r="T76" i="3"/>
  <c r="X76" i="3"/>
  <c r="T108" i="3"/>
  <c r="X108" i="3"/>
  <c r="S50" i="3"/>
  <c r="W50" i="3"/>
  <c r="T131" i="3"/>
  <c r="X131" i="3"/>
  <c r="P27" i="3"/>
  <c r="AD44" i="3"/>
  <c r="AD27" i="3"/>
  <c r="S27" i="3"/>
  <c r="W27" i="3"/>
  <c r="T27" i="3"/>
  <c r="X27" i="3"/>
  <c r="M39" i="3"/>
  <c r="P39" i="3"/>
  <c r="P145" i="3"/>
  <c r="Q145" i="3"/>
  <c r="R145" i="3"/>
  <c r="S19" i="3"/>
  <c r="U19" i="3"/>
  <c r="Z49" i="3"/>
  <c r="W83" i="3"/>
  <c r="S115" i="3"/>
  <c r="W115" i="3"/>
  <c r="U115" i="3"/>
  <c r="Y40" i="3"/>
  <c r="Y94" i="3"/>
  <c r="S18" i="3"/>
  <c r="W18" i="3"/>
  <c r="U18" i="3"/>
  <c r="S194" i="3"/>
  <c r="W194" i="3"/>
  <c r="U194" i="3"/>
  <c r="S14" i="3"/>
  <c r="W14" i="3"/>
  <c r="U14" i="3"/>
  <c r="S41" i="3"/>
  <c r="W41" i="3"/>
  <c r="U41" i="3"/>
  <c r="S68" i="3"/>
  <c r="W68" i="3"/>
  <c r="Y37" i="3"/>
  <c r="Z30" i="3"/>
  <c r="X30" i="3"/>
  <c r="Z153" i="3"/>
  <c r="Y42" i="3"/>
  <c r="S23" i="3"/>
  <c r="W23" i="3"/>
  <c r="U23" i="3"/>
  <c r="S168" i="3"/>
  <c r="W168" i="3"/>
  <c r="U168" i="3"/>
  <c r="X26" i="3"/>
  <c r="S47" i="3"/>
  <c r="W47" i="3"/>
  <c r="U47" i="3"/>
  <c r="S34" i="3"/>
  <c r="W34" i="3"/>
  <c r="U34" i="3"/>
  <c r="S24" i="3"/>
  <c r="U24" i="3"/>
  <c r="S17" i="3"/>
  <c r="U17" i="3"/>
  <c r="S144" i="3"/>
  <c r="W144" i="3"/>
  <c r="U144" i="3"/>
  <c r="T117" i="3"/>
  <c r="Z117" i="3"/>
  <c r="Y45" i="3"/>
  <c r="W45" i="3"/>
  <c r="T56" i="3"/>
  <c r="X56" i="3"/>
  <c r="S46" i="3"/>
  <c r="W46" i="3"/>
  <c r="U46" i="3"/>
  <c r="Y39" i="3"/>
  <c r="S113" i="3"/>
  <c r="W113" i="3"/>
  <c r="U113" i="3"/>
  <c r="S111" i="3"/>
  <c r="W111" i="3"/>
  <c r="U111" i="3"/>
  <c r="V42" i="3"/>
  <c r="X42" i="3"/>
  <c r="W12" i="3"/>
  <c r="X107" i="3"/>
  <c r="S31" i="3"/>
  <c r="W31" i="3"/>
  <c r="U31" i="3"/>
  <c r="Y35" i="3"/>
  <c r="W35" i="3"/>
  <c r="Y81" i="3"/>
  <c r="S190" i="3"/>
  <c r="W190" i="3"/>
  <c r="U190" i="3"/>
  <c r="S32" i="3"/>
  <c r="W32" i="3"/>
  <c r="U32" i="3"/>
  <c r="W22" i="3"/>
  <c r="N197" i="3"/>
  <c r="U197" i="3"/>
  <c r="M197" i="3"/>
  <c r="Q197" i="3"/>
  <c r="R197" i="3"/>
  <c r="AA197" i="3"/>
  <c r="AD197" i="3"/>
  <c r="P197" i="3"/>
  <c r="T61" i="3"/>
  <c r="S63" i="3"/>
  <c r="Y63" i="3"/>
  <c r="S132" i="3"/>
  <c r="W132" i="3"/>
  <c r="T50" i="3"/>
  <c r="Z50" i="3"/>
  <c r="S61" i="3"/>
  <c r="W61" i="3"/>
  <c r="Y133" i="3"/>
  <c r="Z51" i="3"/>
  <c r="Y79" i="3"/>
  <c r="Y101" i="3"/>
  <c r="Y128" i="3"/>
  <c r="AA65" i="3"/>
  <c r="AD65" i="3"/>
  <c r="Z119" i="3"/>
  <c r="X119" i="3"/>
  <c r="AA72" i="3"/>
  <c r="AD72" i="3"/>
  <c r="S72" i="3"/>
  <c r="W106" i="3"/>
  <c r="Y106" i="3"/>
  <c r="W78" i="3"/>
  <c r="Y78" i="3"/>
  <c r="X120" i="3"/>
  <c r="S91" i="3"/>
  <c r="AA82" i="3"/>
  <c r="AD82" i="3"/>
  <c r="S82" i="3"/>
  <c r="S56" i="3"/>
  <c r="AA55" i="3"/>
  <c r="AD55" i="3"/>
  <c r="S55" i="3"/>
  <c r="W136" i="3"/>
  <c r="Y136" i="3"/>
  <c r="Y137" i="3"/>
  <c r="S131" i="3"/>
  <c r="S99" i="3"/>
  <c r="S114" i="3"/>
  <c r="Y66" i="3"/>
  <c r="W66" i="3"/>
  <c r="T68" i="3"/>
  <c r="Y129" i="3"/>
  <c r="S87" i="3"/>
  <c r="AA108" i="3"/>
  <c r="AD108" i="3"/>
  <c r="S108" i="3"/>
  <c r="Y109" i="3"/>
  <c r="W109" i="3"/>
  <c r="Y124" i="3"/>
  <c r="W124" i="3"/>
  <c r="AA127" i="3"/>
  <c r="AD127" i="3"/>
  <c r="S127" i="3"/>
  <c r="Y93" i="3"/>
  <c r="W93" i="3"/>
  <c r="Y58" i="3"/>
  <c r="S126" i="3"/>
  <c r="W126" i="3"/>
  <c r="X92" i="3"/>
  <c r="Q134" i="3"/>
  <c r="R134" i="3"/>
  <c r="S134" i="3"/>
  <c r="W134" i="3"/>
  <c r="S74" i="3"/>
  <c r="W74" i="3"/>
  <c r="T104" i="3"/>
  <c r="X104" i="3"/>
  <c r="X63" i="3"/>
  <c r="S104" i="3"/>
  <c r="W104" i="3"/>
  <c r="S117" i="3"/>
  <c r="W117" i="3"/>
  <c r="S62" i="3"/>
  <c r="W62" i="3"/>
  <c r="W100" i="3"/>
  <c r="X84" i="3"/>
  <c r="W77" i="3"/>
  <c r="AA75" i="3"/>
  <c r="AD75" i="3"/>
  <c r="S75" i="3"/>
  <c r="Z136" i="3"/>
  <c r="X136" i="3"/>
  <c r="Y80" i="3"/>
  <c r="W80" i="3"/>
  <c r="X117" i="3"/>
  <c r="W192" i="3"/>
  <c r="Q160" i="3"/>
  <c r="R160" i="3"/>
  <c r="S160" i="3"/>
  <c r="W160" i="3"/>
  <c r="AA191" i="3"/>
  <c r="AD191" i="3"/>
  <c r="S191" i="3"/>
  <c r="AA157" i="3"/>
  <c r="AD157" i="3"/>
  <c r="S157" i="3"/>
  <c r="AA196" i="3"/>
  <c r="AD196" i="3"/>
  <c r="S196" i="3"/>
  <c r="W148" i="3"/>
  <c r="S143" i="3"/>
  <c r="AA149" i="3"/>
  <c r="AD149" i="3"/>
  <c r="T149" i="3"/>
  <c r="Q177" i="3"/>
  <c r="R177" i="3"/>
  <c r="S177" i="3"/>
  <c r="W177" i="3"/>
  <c r="W183" i="3"/>
  <c r="Y183" i="3"/>
  <c r="W193" i="3"/>
  <c r="W156" i="3"/>
  <c r="Y156" i="3"/>
  <c r="W184" i="3"/>
  <c r="W142" i="3"/>
  <c r="R147" i="3"/>
  <c r="T147" i="3"/>
  <c r="AA155" i="3"/>
  <c r="AD155" i="3"/>
  <c r="S155" i="3"/>
  <c r="Y172" i="3"/>
  <c r="W172" i="3"/>
  <c r="Y192" i="3"/>
  <c r="Y162" i="3"/>
  <c r="Y142" i="3"/>
  <c r="S176" i="3"/>
  <c r="Y141" i="3"/>
  <c r="W141" i="3"/>
  <c r="S163" i="3"/>
  <c r="Z140" i="3"/>
  <c r="Z120" i="3"/>
  <c r="Y25" i="3"/>
  <c r="Z26" i="3"/>
  <c r="Z42" i="3"/>
  <c r="Z92" i="3"/>
  <c r="Z63" i="3"/>
  <c r="Z52" i="3"/>
  <c r="Y190" i="3"/>
  <c r="AD46" i="3"/>
  <c r="Q46" i="3"/>
  <c r="Q195" i="3"/>
  <c r="R195" i="3"/>
  <c r="AA195" i="3"/>
  <c r="AD195" i="3"/>
  <c r="Y111" i="3"/>
  <c r="Q181" i="3"/>
  <c r="R181" i="3"/>
  <c r="AA181" i="3"/>
  <c r="AD181" i="3"/>
  <c r="AA160" i="3"/>
  <c r="AD160" i="3"/>
  <c r="Q130" i="3"/>
  <c r="R130" i="3"/>
  <c r="Q89" i="3"/>
  <c r="R89" i="3"/>
  <c r="AA89" i="3"/>
  <c r="AD89" i="3"/>
  <c r="Q178" i="3"/>
  <c r="R178" i="3"/>
  <c r="AA178" i="3"/>
  <c r="AD178" i="3"/>
  <c r="S152" i="3"/>
  <c r="Q70" i="3"/>
  <c r="R70" i="3"/>
  <c r="AA70" i="3"/>
  <c r="AD70" i="3"/>
  <c r="Z33" i="3"/>
  <c r="V33" i="3"/>
  <c r="Q43" i="3"/>
  <c r="AD43" i="3"/>
  <c r="Q174" i="3"/>
  <c r="R174" i="3"/>
  <c r="AA174" i="3"/>
  <c r="AD174" i="3"/>
  <c r="Q169" i="3"/>
  <c r="R169" i="3"/>
  <c r="AA169" i="3"/>
  <c r="AD169" i="3"/>
  <c r="S38" i="3"/>
  <c r="W38" i="3"/>
  <c r="Y113" i="3"/>
  <c r="S121" i="3"/>
  <c r="W121" i="3"/>
  <c r="AD121" i="3"/>
  <c r="T121" i="3"/>
  <c r="X121" i="3"/>
  <c r="Q60" i="3"/>
  <c r="R60" i="3"/>
  <c r="AA60" i="3"/>
  <c r="AD60" i="3"/>
  <c r="P158" i="3"/>
  <c r="N158" i="3"/>
  <c r="U158" i="3"/>
  <c r="Q96" i="3"/>
  <c r="R96" i="3"/>
  <c r="AA96" i="3"/>
  <c r="AD96" i="3"/>
  <c r="Q105" i="3"/>
  <c r="R105" i="3"/>
  <c r="AA105" i="3"/>
  <c r="AD105" i="3"/>
  <c r="AD40" i="3"/>
  <c r="Q40" i="3"/>
  <c r="Q98" i="3"/>
  <c r="R98" i="3"/>
  <c r="AA98" i="3"/>
  <c r="AD98" i="3"/>
  <c r="Y120" i="3"/>
  <c r="Y51" i="3"/>
  <c r="P182" i="3"/>
  <c r="Q110" i="3"/>
  <c r="R110" i="3"/>
  <c r="AA110" i="3"/>
  <c r="AD110" i="3"/>
  <c r="Q187" i="3"/>
  <c r="R187" i="3"/>
  <c r="AA187" i="3"/>
  <c r="AD187" i="3"/>
  <c r="Q186" i="3"/>
  <c r="R186" i="3"/>
  <c r="Q85" i="3"/>
  <c r="R85" i="3"/>
  <c r="AA85" i="3"/>
  <c r="AD85" i="3"/>
  <c r="AD38" i="3"/>
  <c r="Q37" i="3"/>
  <c r="AD37" i="3"/>
  <c r="Q88" i="3"/>
  <c r="R88" i="3"/>
  <c r="AA88" i="3"/>
  <c r="AD88" i="3"/>
  <c r="Q180" i="3"/>
  <c r="R180" i="3"/>
  <c r="AA180" i="3"/>
  <c r="AD180" i="3"/>
  <c r="Q146" i="3"/>
  <c r="R146" i="3"/>
  <c r="AA146" i="3"/>
  <c r="AD146" i="3"/>
  <c r="Q112" i="3"/>
  <c r="R112" i="3"/>
  <c r="AA112" i="3"/>
  <c r="AD112" i="3"/>
  <c r="Y115" i="3"/>
  <c r="Y52" i="3"/>
  <c r="AA20" i="3"/>
  <c r="AD20" i="3"/>
  <c r="T152" i="3"/>
  <c r="X152" i="3"/>
  <c r="S21" i="3"/>
  <c r="AA21" i="3"/>
  <c r="AD21" i="3"/>
  <c r="Q185" i="3"/>
  <c r="R185" i="3"/>
  <c r="Q165" i="3"/>
  <c r="R165" i="3"/>
  <c r="AA165" i="3"/>
  <c r="AD165" i="3"/>
  <c r="Y32" i="3"/>
  <c r="Q41" i="3"/>
  <c r="AD41" i="3"/>
  <c r="Y126" i="3"/>
  <c r="Q182" i="3"/>
  <c r="R182" i="3"/>
  <c r="S182" i="3"/>
  <c r="Q103" i="3"/>
  <c r="R103" i="3"/>
  <c r="AA103" i="3"/>
  <c r="AD103" i="3"/>
  <c r="Q123" i="3"/>
  <c r="R123" i="3"/>
  <c r="Q189" i="3"/>
  <c r="R189" i="3"/>
  <c r="AA189" i="3"/>
  <c r="AD189" i="3"/>
  <c r="Q170" i="3"/>
  <c r="R170" i="3"/>
  <c r="AA170" i="3"/>
  <c r="AD170" i="3"/>
  <c r="AD90" i="3"/>
  <c r="T90" i="3"/>
  <c r="X90" i="3"/>
  <c r="T20" i="3"/>
  <c r="V20" i="3"/>
  <c r="Q16" i="3"/>
  <c r="AD16" i="3"/>
  <c r="Q150" i="3"/>
  <c r="R150" i="3"/>
  <c r="Q188" i="3"/>
  <c r="R188" i="3"/>
  <c r="AA188" i="3"/>
  <c r="AD188" i="3"/>
  <c r="Y29" i="3"/>
  <c r="Q67" i="3"/>
  <c r="R67" i="3"/>
  <c r="V30" i="3"/>
  <c r="Q32" i="3"/>
  <c r="AD32" i="3"/>
  <c r="Q161" i="3"/>
  <c r="R161" i="3"/>
  <c r="AA161" i="3"/>
  <c r="AD161" i="3"/>
  <c r="AD34" i="3"/>
  <c r="Q34" i="3"/>
  <c r="Y86" i="3"/>
  <c r="Y41" i="3"/>
  <c r="Q53" i="3"/>
  <c r="R53" i="3"/>
  <c r="AA53" i="3"/>
  <c r="AD53" i="3"/>
  <c r="Q95" i="3"/>
  <c r="R95" i="3"/>
  <c r="AA95" i="3"/>
  <c r="AD95" i="3"/>
  <c r="AD47" i="3"/>
  <c r="Q47" i="3"/>
  <c r="Q48" i="3"/>
  <c r="R48" i="3"/>
  <c r="N118" i="3"/>
  <c r="U118" i="3"/>
  <c r="P118" i="3"/>
  <c r="AD24" i="3"/>
  <c r="Q24" i="3"/>
  <c r="Q73" i="3"/>
  <c r="R73" i="3"/>
  <c r="Q166" i="3"/>
  <c r="R166" i="3"/>
  <c r="AA166" i="3"/>
  <c r="AD166" i="3"/>
  <c r="Y68" i="3"/>
  <c r="Y71" i="3"/>
  <c r="P102" i="3"/>
  <c r="N102" i="3"/>
  <c r="U102" i="3"/>
  <c r="AD17" i="3"/>
  <c r="Q17" i="3"/>
  <c r="Q175" i="3"/>
  <c r="R175" i="3"/>
  <c r="AA175" i="3"/>
  <c r="AD175" i="3"/>
  <c r="Q97" i="3"/>
  <c r="R97" i="3"/>
  <c r="AA97" i="3"/>
  <c r="AD97" i="3"/>
  <c r="P73" i="3"/>
  <c r="Q31" i="3"/>
  <c r="AD31" i="3"/>
  <c r="Q159" i="3"/>
  <c r="R159" i="3"/>
  <c r="AA159" i="3"/>
  <c r="AD159" i="3"/>
  <c r="Z80" i="3"/>
  <c r="Y144" i="3"/>
  <c r="Q69" i="3"/>
  <c r="R69" i="3"/>
  <c r="AA69" i="3"/>
  <c r="AD69" i="3"/>
  <c r="Q173" i="3"/>
  <c r="R173" i="3"/>
  <c r="W19" i="3"/>
  <c r="Y19" i="3"/>
  <c r="Q135" i="3"/>
  <c r="R135" i="3"/>
  <c r="AA135" i="3"/>
  <c r="AD135" i="3"/>
  <c r="Q179" i="3"/>
  <c r="R179" i="3"/>
  <c r="AA179" i="3"/>
  <c r="AD179" i="3"/>
  <c r="Q18" i="3"/>
  <c r="AD18" i="3"/>
  <c r="AA134" i="3"/>
  <c r="AD134" i="3"/>
  <c r="AD23" i="3"/>
  <c r="Q23" i="3"/>
  <c r="Y33" i="3"/>
  <c r="Q122" i="3"/>
  <c r="R122" i="3"/>
  <c r="AA122" i="3"/>
  <c r="AD122" i="3"/>
  <c r="AA177" i="3"/>
  <c r="AD177" i="3"/>
  <c r="N138" i="3"/>
  <c r="U138" i="3"/>
  <c r="P138" i="3"/>
  <c r="Q167" i="3"/>
  <c r="R167" i="3"/>
  <c r="AA167" i="3"/>
  <c r="AD167" i="3"/>
  <c r="Y34" i="3"/>
  <c r="W24" i="3"/>
  <c r="Y24" i="3"/>
  <c r="T87" i="3"/>
  <c r="X87" i="3"/>
  <c r="AD87" i="3"/>
  <c r="Y17" i="3"/>
  <c r="W17" i="3"/>
  <c r="N116" i="3"/>
  <c r="U116" i="3"/>
  <c r="P116" i="3"/>
  <c r="Q164" i="3"/>
  <c r="R164" i="3"/>
  <c r="AA164" i="3"/>
  <c r="AD164" i="3"/>
  <c r="Q14" i="3"/>
  <c r="AD14" i="3"/>
  <c r="Y149" i="3"/>
  <c r="Q139" i="3"/>
  <c r="R139" i="3"/>
  <c r="Q125" i="3"/>
  <c r="R125" i="3"/>
  <c r="AA125" i="3"/>
  <c r="AD125" i="3"/>
  <c r="S90" i="3"/>
  <c r="W90" i="3"/>
  <c r="Q64" i="3"/>
  <c r="R64" i="3"/>
  <c r="P64" i="3"/>
  <c r="Q154" i="3"/>
  <c r="R154" i="3"/>
  <c r="AA154" i="3"/>
  <c r="AD154" i="3"/>
  <c r="W20" i="3"/>
  <c r="Y20" i="3"/>
  <c r="Z28" i="3"/>
  <c r="V28" i="3"/>
  <c r="Z131" i="3"/>
  <c r="Z59" i="3"/>
  <c r="Y153" i="3"/>
  <c r="Z124" i="3"/>
  <c r="Y49" i="3"/>
  <c r="V38" i="3"/>
  <c r="Z38" i="3"/>
  <c r="Y30" i="3"/>
  <c r="Y92" i="3"/>
  <c r="Y59" i="3"/>
  <c r="V29" i="3"/>
  <c r="Z29" i="3"/>
  <c r="Y119" i="3"/>
  <c r="Z71" i="3"/>
  <c r="S151" i="3"/>
  <c r="Z76" i="3"/>
  <c r="V8" i="3"/>
  <c r="X8" i="3"/>
  <c r="Z8" i="3"/>
  <c r="Z7" i="3"/>
  <c r="V7" i="3"/>
  <c r="X7" i="3"/>
  <c r="Z86" i="3"/>
  <c r="Y76" i="3"/>
  <c r="Z21" i="3"/>
  <c r="V21" i="3"/>
  <c r="X21" i="3"/>
  <c r="Z54" i="3"/>
  <c r="Y50" i="3"/>
  <c r="Y84" i="3"/>
  <c r="Y28" i="3"/>
  <c r="Y54" i="3"/>
  <c r="Z108" i="3"/>
  <c r="Y107" i="3"/>
  <c r="Z27" i="3"/>
  <c r="V27" i="3"/>
  <c r="Y27" i="3"/>
  <c r="AD39" i="3"/>
  <c r="Q39" i="3"/>
  <c r="AA145" i="3"/>
  <c r="AD145" i="3"/>
  <c r="T145" i="3"/>
  <c r="S145" i="3"/>
  <c r="Y14" i="3"/>
  <c r="Y23" i="3"/>
  <c r="S159" i="3"/>
  <c r="S167" i="3"/>
  <c r="W167" i="3"/>
  <c r="W63" i="3"/>
  <c r="Y46" i="3"/>
  <c r="Y132" i="3"/>
  <c r="S188" i="3"/>
  <c r="W188" i="3"/>
  <c r="Y47" i="3"/>
  <c r="X50" i="3"/>
  <c r="Y194" i="3"/>
  <c r="Y168" i="3"/>
  <c r="S135" i="3"/>
  <c r="W135" i="3"/>
  <c r="S175" i="3"/>
  <c r="W175" i="3"/>
  <c r="Y104" i="3"/>
  <c r="Y31" i="3"/>
  <c r="S169" i="3"/>
  <c r="Y160" i="3"/>
  <c r="Y18" i="3"/>
  <c r="Y74" i="3"/>
  <c r="S174" i="3"/>
  <c r="W174" i="3"/>
  <c r="Z56" i="3"/>
  <c r="S197" i="3"/>
  <c r="S70" i="3"/>
  <c r="W70" i="3"/>
  <c r="Y62" i="3"/>
  <c r="Y61" i="3"/>
  <c r="S95" i="3"/>
  <c r="S60" i="3"/>
  <c r="W60" i="3"/>
  <c r="S85" i="3"/>
  <c r="W85" i="3"/>
  <c r="Y117" i="3"/>
  <c r="S98" i="3"/>
  <c r="W98" i="3"/>
  <c r="S97" i="3"/>
  <c r="S112" i="3"/>
  <c r="W112" i="3"/>
  <c r="X61" i="3"/>
  <c r="Z61" i="3"/>
  <c r="S73" i="3"/>
  <c r="W99" i="3"/>
  <c r="Y99" i="3"/>
  <c r="AA48" i="3"/>
  <c r="AD48" i="3"/>
  <c r="S48" i="3"/>
  <c r="S89" i="3"/>
  <c r="S125" i="3"/>
  <c r="W131" i="3"/>
  <c r="Y131" i="3"/>
  <c r="W56" i="3"/>
  <c r="Y56" i="3"/>
  <c r="S69" i="3"/>
  <c r="Y70" i="3"/>
  <c r="AA130" i="3"/>
  <c r="AD130" i="3"/>
  <c r="S130" i="3"/>
  <c r="AA123" i="3"/>
  <c r="AD123" i="3"/>
  <c r="S123" i="3"/>
  <c r="S88" i="3"/>
  <c r="W82" i="3"/>
  <c r="Y82" i="3"/>
  <c r="S110" i="3"/>
  <c r="W87" i="3"/>
  <c r="X68" i="3"/>
  <c r="Z68" i="3"/>
  <c r="W72" i="3"/>
  <c r="Y72" i="3"/>
  <c r="Y87" i="3"/>
  <c r="W75" i="3"/>
  <c r="Y75" i="3"/>
  <c r="S122" i="3"/>
  <c r="S53" i="3"/>
  <c r="W55" i="3"/>
  <c r="Y55" i="3"/>
  <c r="W114" i="3"/>
  <c r="Y114" i="3"/>
  <c r="Y98" i="3"/>
  <c r="Y134" i="3"/>
  <c r="Y91" i="3"/>
  <c r="W91" i="3"/>
  <c r="S96" i="3"/>
  <c r="S103" i="3"/>
  <c r="W127" i="3"/>
  <c r="Y127" i="3"/>
  <c r="Z104" i="3"/>
  <c r="AA67" i="3"/>
  <c r="AD67" i="3"/>
  <c r="S67" i="3"/>
  <c r="Y108" i="3"/>
  <c r="W108" i="3"/>
  <c r="S105" i="3"/>
  <c r="X147" i="3"/>
  <c r="Z147" i="3"/>
  <c r="W182" i="3"/>
  <c r="Y182" i="3"/>
  <c r="Y176" i="3"/>
  <c r="W176" i="3"/>
  <c r="S178" i="3"/>
  <c r="X149" i="3"/>
  <c r="Z149" i="3"/>
  <c r="S154" i="3"/>
  <c r="AA186" i="3"/>
  <c r="AD186" i="3"/>
  <c r="S186" i="3"/>
  <c r="Y167" i="3"/>
  <c r="AA173" i="3"/>
  <c r="AD173" i="3"/>
  <c r="S173" i="3"/>
  <c r="S179" i="3"/>
  <c r="S187" i="3"/>
  <c r="AA139" i="3"/>
  <c r="AD139" i="3"/>
  <c r="S139" i="3"/>
  <c r="S189" i="3"/>
  <c r="W163" i="3"/>
  <c r="Y163" i="3"/>
  <c r="S181" i="3"/>
  <c r="W196" i="3"/>
  <c r="Y196" i="3"/>
  <c r="S166" i="3"/>
  <c r="W155" i="3"/>
  <c r="Y155" i="3"/>
  <c r="S146" i="3"/>
  <c r="S170" i="3"/>
  <c r="S180" i="3"/>
  <c r="Y157" i="3"/>
  <c r="W157" i="3"/>
  <c r="AA150" i="3"/>
  <c r="AD150" i="3"/>
  <c r="S150" i="3"/>
  <c r="W191" i="3"/>
  <c r="Y191" i="3"/>
  <c r="AA185" i="3"/>
  <c r="AD185" i="3"/>
  <c r="S185" i="3"/>
  <c r="S161" i="3"/>
  <c r="AA147" i="3"/>
  <c r="AD147" i="3"/>
  <c r="S147" i="3"/>
  <c r="W143" i="3"/>
  <c r="Y143" i="3"/>
  <c r="S164" i="3"/>
  <c r="S165" i="3"/>
  <c r="Y177" i="3"/>
  <c r="Y174" i="3"/>
  <c r="Y188" i="3"/>
  <c r="S195" i="3"/>
  <c r="X20" i="3"/>
  <c r="Z20" i="3"/>
  <c r="Q158" i="3"/>
  <c r="R158" i="3"/>
  <c r="AA158" i="3"/>
  <c r="AD158" i="3"/>
  <c r="Q116" i="3"/>
  <c r="R116" i="3"/>
  <c r="AA116" i="3"/>
  <c r="AD116" i="3"/>
  <c r="Q102" i="3"/>
  <c r="R102" i="3"/>
  <c r="AA102" i="3"/>
  <c r="AD102" i="3"/>
  <c r="Z152" i="3"/>
  <c r="Z121" i="3"/>
  <c r="Y38" i="3"/>
  <c r="Q138" i="3"/>
  <c r="R138" i="3"/>
  <c r="AA138" i="3"/>
  <c r="AD138" i="3"/>
  <c r="Z87" i="3"/>
  <c r="Y90" i="3"/>
  <c r="Y121" i="3"/>
  <c r="Z90" i="3"/>
  <c r="W152" i="3"/>
  <c r="Y152" i="3"/>
  <c r="W21" i="3"/>
  <c r="Y21" i="3"/>
  <c r="Q118" i="3"/>
  <c r="R118" i="3"/>
  <c r="AA118" i="3"/>
  <c r="AD118" i="3"/>
  <c r="S64" i="3"/>
  <c r="T64" i="3"/>
  <c r="X64" i="3"/>
  <c r="Z151" i="3"/>
  <c r="X151" i="3"/>
  <c r="Y151" i="3"/>
  <c r="W151" i="3"/>
  <c r="W145" i="3"/>
  <c r="Y145" i="3"/>
  <c r="Z145" i="3"/>
  <c r="X145" i="3"/>
  <c r="W159" i="3"/>
  <c r="Y159" i="3"/>
  <c r="Y135" i="3"/>
  <c r="Y175" i="3"/>
  <c r="Y60" i="3"/>
  <c r="W169" i="3"/>
  <c r="Y169" i="3"/>
  <c r="Y85" i="3"/>
  <c r="AA182" i="3"/>
  <c r="AD182" i="3"/>
  <c r="AA151" i="3"/>
  <c r="AD151" i="3"/>
  <c r="W197" i="3"/>
  <c r="Y197" i="3"/>
  <c r="W97" i="3"/>
  <c r="Y97" i="3"/>
  <c r="W95" i="3"/>
  <c r="Y95" i="3"/>
  <c r="Y112" i="3"/>
  <c r="W88" i="3"/>
  <c r="Y88" i="3"/>
  <c r="Y123" i="3"/>
  <c r="W123" i="3"/>
  <c r="W89" i="3"/>
  <c r="Y89" i="3"/>
  <c r="W69" i="3"/>
  <c r="Y69" i="3"/>
  <c r="W125" i="3"/>
  <c r="Y125" i="3"/>
  <c r="S102" i="3"/>
  <c r="W103" i="3"/>
  <c r="Y103" i="3"/>
  <c r="S118" i="3"/>
  <c r="W96" i="3"/>
  <c r="Y96" i="3"/>
  <c r="S116" i="3"/>
  <c r="W53" i="3"/>
  <c r="Y53" i="3"/>
  <c r="W130" i="3"/>
  <c r="Y130" i="3"/>
  <c r="W105" i="3"/>
  <c r="Y105" i="3"/>
  <c r="W67" i="3"/>
  <c r="Y67" i="3"/>
  <c r="W122" i="3"/>
  <c r="Y122" i="3"/>
  <c r="W110" i="3"/>
  <c r="Y110" i="3"/>
  <c r="W48" i="3"/>
  <c r="Y48" i="3"/>
  <c r="W73" i="3"/>
  <c r="Y73" i="3"/>
  <c r="AA152" i="3"/>
  <c r="AD152" i="3"/>
  <c r="W189" i="3"/>
  <c r="Y189" i="3"/>
  <c r="W170" i="3"/>
  <c r="Y170" i="3"/>
  <c r="W146" i="3"/>
  <c r="Y146" i="3"/>
  <c r="W150" i="3"/>
  <c r="Y150" i="3"/>
  <c r="W179" i="3"/>
  <c r="Y179" i="3"/>
  <c r="W166" i="3"/>
  <c r="Y166" i="3"/>
  <c r="W173" i="3"/>
  <c r="Y173" i="3"/>
  <c r="W139" i="3"/>
  <c r="Y139" i="3"/>
  <c r="W147" i="3"/>
  <c r="Y147" i="3"/>
  <c r="W195" i="3"/>
  <c r="Y195" i="3"/>
  <c r="W178" i="3"/>
  <c r="Y178" i="3"/>
  <c r="W165" i="3"/>
  <c r="Y165" i="3"/>
  <c r="W187" i="3"/>
  <c r="Y187" i="3"/>
  <c r="W164" i="3"/>
  <c r="Y164" i="3"/>
  <c r="W186" i="3"/>
  <c r="Y186" i="3"/>
  <c r="S158" i="3"/>
  <c r="W181" i="3"/>
  <c r="Y181" i="3"/>
  <c r="W161" i="3"/>
  <c r="Y161" i="3"/>
  <c r="W180" i="3"/>
  <c r="Y180" i="3"/>
  <c r="W154" i="3"/>
  <c r="Y154" i="3"/>
  <c r="W185" i="3"/>
  <c r="Y185" i="3"/>
  <c r="S138" i="3"/>
  <c r="Y64" i="3"/>
  <c r="AA64" i="3"/>
  <c r="AD64" i="3"/>
  <c r="W64" i="3"/>
  <c r="Z64" i="3"/>
  <c r="W116" i="3"/>
  <c r="Y116" i="3"/>
  <c r="AA73" i="3"/>
  <c r="AD73" i="3"/>
  <c r="W118" i="3"/>
  <c r="Y118" i="3"/>
  <c r="W102" i="3"/>
  <c r="Y102" i="3"/>
  <c r="W158" i="3"/>
  <c r="Y158" i="3"/>
  <c r="W138" i="3"/>
  <c r="Y1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tc={944DDD9C-DBFC-4F49-B47C-4057BFCC9C10}</author>
  </authors>
  <commentList>
    <comment ref="C188" authorId="0" shapeId="0" xr:uid="{944DDD9C-DBFC-4F49-B47C-4057BFCC9C10}">
      <text>
        <t xml:space="preserve">[Threaded comment]
Your version of Excel allows you to read this threaded comment; however, any edits to it will get removed if the file is opened in a newer version of Excel. Learn more: https://go.microsoft.com/fwlink/?linkid=870924
Comment:
    6.8 (plus ambient background concentration. For saltwater, an Ambient Background Concentration of 1.1 µg/l is recommended.)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tc={8EF906CE-028D-4789-99CD-3A200B05212F}</author>
  </authors>
  <commentList>
    <comment ref="P2955" authorId="0" shapeId="0" xr:uid="{8EF906CE-028D-4789-99CD-3A200B05212F}">
      <text>
        <t>[Threaded comment]
Your version of Excel allows you to read this threaded comment; however, any edits to it will get removed if the file is opened in a newer version of Excel. Learn more: https://go.microsoft.com/fwlink/?linkid=870924
Comment:
    When downloaded, this value was listed as &gt;0.002. This is understood to be an error and replaced with &lt;0.002</t>
      </text>
    </comment>
  </commentList>
</comments>
</file>

<file path=xl/sharedStrings.xml><?xml version="1.0" encoding="utf-8"?>
<sst xmlns="http://schemas.openxmlformats.org/spreadsheetml/2006/main" count="42119" uniqueCount="4067">
  <si>
    <t>m3/d</t>
  </si>
  <si>
    <t>SP</t>
  </si>
  <si>
    <t>7440-66-6</t>
  </si>
  <si>
    <t>O</t>
  </si>
  <si>
    <t>Xylene (includes m-xylene, o-xylene and p-xylene)</t>
  </si>
  <si>
    <t>7440-62-2</t>
  </si>
  <si>
    <t>Triphenyltin and derivatives</t>
  </si>
  <si>
    <t>PHS</t>
  </si>
  <si>
    <t>1582-09-8 </t>
  </si>
  <si>
    <t>Trifluralin</t>
  </si>
  <si>
    <t>3380-34-5</t>
  </si>
  <si>
    <t>Triclosan</t>
  </si>
  <si>
    <t>PS</t>
  </si>
  <si>
    <t>67-66-3 </t>
  </si>
  <si>
    <t>OP</t>
  </si>
  <si>
    <t>79-01-6</t>
  </si>
  <si>
    <t>Trichloro-ethylene</t>
  </si>
  <si>
    <t>12002-48-1</t>
  </si>
  <si>
    <t>Trichloro-benzenes</t>
  </si>
  <si>
    <t>36643-28-4</t>
  </si>
  <si>
    <t>Tributyltin compounds (tributyltin-cation)</t>
  </si>
  <si>
    <t>126-73-8</t>
  </si>
  <si>
    <t>Tributyl phosphate</t>
  </si>
  <si>
    <t>24017-47-8</t>
  </si>
  <si>
    <t>2303-17-5</t>
  </si>
  <si>
    <t>Triallate</t>
  </si>
  <si>
    <t>108-88-3</t>
  </si>
  <si>
    <t>Toluene</t>
  </si>
  <si>
    <t>7440-31-5</t>
  </si>
  <si>
    <t>148-79-8</t>
  </si>
  <si>
    <t>Thiabendazole</t>
  </si>
  <si>
    <t>127-18-4</t>
  </si>
  <si>
    <t>Tetrachloro-ethylene</t>
  </si>
  <si>
    <t>79-34-5, 630-20-6</t>
  </si>
  <si>
    <t>Tetrachloroethane</t>
  </si>
  <si>
    <t>886-50-0 </t>
  </si>
  <si>
    <t>Terbutryn</t>
  </si>
  <si>
    <t xml:space="preserve">Tecnazene - total (sum of tecnazene, 2,3,5,6-tetrachloroaniline and 2,3,5,6-tetrachloroanisole) </t>
  </si>
  <si>
    <t>14808-79-8</t>
  </si>
  <si>
    <t>Sulphate</t>
  </si>
  <si>
    <t>24019-05-4</t>
  </si>
  <si>
    <t>Sulcofuron</t>
  </si>
  <si>
    <t>100-42-5</t>
  </si>
  <si>
    <t>Styrene</t>
  </si>
  <si>
    <t>122-34-9 </t>
  </si>
  <si>
    <t>Simazine</t>
  </si>
  <si>
    <t>7440-22-4</t>
  </si>
  <si>
    <t>Silver (dissolved)</t>
  </si>
  <si>
    <t>124495-18-7 </t>
  </si>
  <si>
    <t>Quinoxyfen</t>
  </si>
  <si>
    <t>23950-58-5</t>
  </si>
  <si>
    <t>Propyzamide</t>
  </si>
  <si>
    <t>31218-83-4</t>
  </si>
  <si>
    <t>Propetamphos</t>
  </si>
  <si>
    <t>67747-09-5</t>
  </si>
  <si>
    <t>Prochloraz</t>
  </si>
  <si>
    <t>5 in crustaceans or molluscs</t>
  </si>
  <si>
    <t>29232-93-7</t>
  </si>
  <si>
    <t>Pirimiphos-methyl</t>
  </si>
  <si>
    <t>23103-98-2</t>
  </si>
  <si>
    <t>Pirimicarb</t>
  </si>
  <si>
    <t>108-95-2</t>
  </si>
  <si>
    <t>Phenol</t>
  </si>
  <si>
    <t>pH</t>
  </si>
  <si>
    <t>52645-53-1</t>
  </si>
  <si>
    <t>Permethrin</t>
  </si>
  <si>
    <t>9.1 in fish</t>
  </si>
  <si>
    <t>1763-23-1</t>
  </si>
  <si>
    <t xml:space="preserve">Perfluorooctane sulfonic acid and its salts (PFOS) </t>
  </si>
  <si>
    <t>87-86-5 </t>
  </si>
  <si>
    <t>Pentachloro-phenol</t>
  </si>
  <si>
    <t>608-93-5 </t>
  </si>
  <si>
    <t>Pentachloro-benzene</t>
  </si>
  <si>
    <t xml:space="preserve">40487-42-1 </t>
  </si>
  <si>
    <t>Pendimethalin</t>
  </si>
  <si>
    <t>PCSDs</t>
  </si>
  <si>
    <t>50-29-3</t>
  </si>
  <si>
    <t>Para-para-DDT</t>
  </si>
  <si>
    <t>1113-02-6</t>
  </si>
  <si>
    <t>Omethoate</t>
  </si>
  <si>
    <t>140-66-9</t>
  </si>
  <si>
    <t>Octylphenol (4-(1,1',3,3'-tetramethyl-butyl)-phenol)</t>
  </si>
  <si>
    <t>84852-15-3</t>
  </si>
  <si>
    <t>Nonylphenol (4-nonylphenol)</t>
  </si>
  <si>
    <t>139-13-9</t>
  </si>
  <si>
    <t>Nitrilotriacetic acid (NTA)</t>
  </si>
  <si>
    <t>7440-02-0 </t>
  </si>
  <si>
    <t>91-20-3 </t>
  </si>
  <si>
    <t>Naphthalene</t>
  </si>
  <si>
    <t>7786-34-7</t>
  </si>
  <si>
    <t>Mevinphos</t>
  </si>
  <si>
    <t>2032-65-7</t>
  </si>
  <si>
    <t>Methiocarb</t>
  </si>
  <si>
    <t>20 in fish</t>
  </si>
  <si>
    <t>7439-97-6 </t>
  </si>
  <si>
    <t>Mercury and its compounds (dissolved)</t>
  </si>
  <si>
    <t>Mecoprop</t>
  </si>
  <si>
    <t>94-74-6</t>
  </si>
  <si>
    <t>7439-96-5</t>
  </si>
  <si>
    <t>Manganese</t>
  </si>
  <si>
    <t>12427-38-2</t>
  </si>
  <si>
    <t>Maneb</t>
  </si>
  <si>
    <t>Mancozeb</t>
  </si>
  <si>
    <t>121-75-5</t>
  </si>
  <si>
    <t>Malathion</t>
  </si>
  <si>
    <t>2437-29-8</t>
  </si>
  <si>
    <t>Malachite green</t>
  </si>
  <si>
    <t>330-55-2</t>
  </si>
  <si>
    <t>Linuron</t>
  </si>
  <si>
    <t>7439-92-1 </t>
  </si>
  <si>
    <t>70288-86-7</t>
  </si>
  <si>
    <t>Ivermectin</t>
  </si>
  <si>
    <t>34123-59-6</t>
  </si>
  <si>
    <t>Isoproturon</t>
  </si>
  <si>
    <t>7439-89-6</t>
  </si>
  <si>
    <t>Iron (dissolved)</t>
  </si>
  <si>
    <t>1689-83-4</t>
  </si>
  <si>
    <t>Ioxynil</t>
  </si>
  <si>
    <t>193-39-5</t>
  </si>
  <si>
    <t>Indeno(1,2,3-cd)-pyrene (see PAHs below for AA and biota EQS)</t>
  </si>
  <si>
    <t>Hydrogen sulphide</t>
  </si>
  <si>
    <t>608-73-1</t>
  </si>
  <si>
    <t>Hexachloro-cyclohexane</t>
  </si>
  <si>
    <t>55 in fish</t>
  </si>
  <si>
    <t>87-68-3</t>
  </si>
  <si>
    <t>Hexachloro-butadiene</t>
  </si>
  <si>
    <t>10 in fish</t>
  </si>
  <si>
    <t>118-74-1 </t>
  </si>
  <si>
    <t>Hexachloro-benzene</t>
  </si>
  <si>
    <t>167 in fish</t>
  </si>
  <si>
    <t>25637-99-4</t>
  </si>
  <si>
    <t>Hexabromocyclo-dodecane (HBCDD)</t>
  </si>
  <si>
    <t>0.0067 in fish</t>
  </si>
  <si>
    <t>76-44-8/1024-57-3</t>
  </si>
  <si>
    <t>Heptachlor &amp; heptachlor epoxide</t>
  </si>
  <si>
    <t>1071-83-6</t>
  </si>
  <si>
    <t>Glyphosate</t>
  </si>
  <si>
    <t>50-00-0</t>
  </si>
  <si>
    <t>Formaldehyde</t>
  </si>
  <si>
    <t>16984-48-8</t>
  </si>
  <si>
    <t>30 in crustaceans or molluscs</t>
  </si>
  <si>
    <t>206-44-0 </t>
  </si>
  <si>
    <t>Fluoranthene</t>
  </si>
  <si>
    <t>370-50-3</t>
  </si>
  <si>
    <t>Flucofuron</t>
  </si>
  <si>
    <t>122-14-5</t>
  </si>
  <si>
    <t>Fenitrothion</t>
  </si>
  <si>
    <t>299-84-3</t>
  </si>
  <si>
    <t>Fenchlorphos</t>
  </si>
  <si>
    <t>115-29-7 </t>
  </si>
  <si>
    <t>Endosulphan</t>
  </si>
  <si>
    <t>EDTA</t>
  </si>
  <si>
    <t>117704-25-3</t>
  </si>
  <si>
    <t>Doramectin</t>
  </si>
  <si>
    <t>330-54-1 </t>
  </si>
  <si>
    <t>Diuron</t>
  </si>
  <si>
    <t>0.0065 in fish, crustaceans and molluscs</t>
  </si>
  <si>
    <t>131-11-3</t>
  </si>
  <si>
    <t>Dimethyl phthalate</t>
  </si>
  <si>
    <t>60-51-5</t>
  </si>
  <si>
    <t>Dimethoate</t>
  </si>
  <si>
    <t>35367-38-5</t>
  </si>
  <si>
    <t>Diflubenzuron</t>
  </si>
  <si>
    <t>84-66-2</t>
  </si>
  <si>
    <t>Diethyl phthalate</t>
  </si>
  <si>
    <t>33 in fish</t>
  </si>
  <si>
    <t>115-32-2 </t>
  </si>
  <si>
    <t>Dicofol</t>
  </si>
  <si>
    <t>62-73-7 </t>
  </si>
  <si>
    <t>Dichlorvos</t>
  </si>
  <si>
    <t>75-09-2 </t>
  </si>
  <si>
    <t>Dichloro-methane</t>
  </si>
  <si>
    <t>Dichlorobenzene (total dichlorobenzene isomers)</t>
  </si>
  <si>
    <t>84-74-2</t>
  </si>
  <si>
    <t>Dibutyl phthalate</t>
  </si>
  <si>
    <t>333-41-5</t>
  </si>
  <si>
    <t>117-81-7 </t>
  </si>
  <si>
    <t>Di(2-ethylhexyl)-phthalate (DEHP)</t>
  </si>
  <si>
    <t>Demetons</t>
  </si>
  <si>
    <t>DDT (total) (sum of ppDDT, opDDT, ppDDE and ppDDD)</t>
  </si>
  <si>
    <t>52315-07-8 </t>
  </si>
  <si>
    <t>Cypermethrin</t>
  </si>
  <si>
    <t>68359-37-5</t>
  </si>
  <si>
    <t>Cyfluthrin</t>
  </si>
  <si>
    <t>Aldrin 309-00-2, Dieldrin 60-57-2, Endrin 72-20-8, Isodrin 465-73-6</t>
  </si>
  <si>
    <t>Cyclodiene pesticides (total aldrin, dieldrin, endrin and isodrin)</t>
  </si>
  <si>
    <t>28159-98-0 </t>
  </si>
  <si>
    <t xml:space="preserve">Cybutryne </t>
  </si>
  <si>
    <t>57-12-5</t>
  </si>
  <si>
    <t>Cyanide (as 'free' cyanide)</t>
  </si>
  <si>
    <t>56-72-4</t>
  </si>
  <si>
    <t>Coumaphos</t>
  </si>
  <si>
    <t>7440-50-8</t>
  </si>
  <si>
    <t>7440-48-4</t>
  </si>
  <si>
    <t>Cobalt (dissolved)</t>
  </si>
  <si>
    <t>7440-47-3</t>
  </si>
  <si>
    <t>Chromium (VI) (dissolved)</t>
  </si>
  <si>
    <t>Chromium (III) (dissolved)</t>
  </si>
  <si>
    <t>2921-88-2 </t>
  </si>
  <si>
    <t>Chlorpyrifos (chlorpyrifos-ethyl)</t>
  </si>
  <si>
    <t>101-21-3</t>
  </si>
  <si>
    <t>Chlorpropham</t>
  </si>
  <si>
    <t>15545-48-9</t>
  </si>
  <si>
    <t>Chlorotoluron</t>
  </si>
  <si>
    <t>1897-45-6</t>
  </si>
  <si>
    <t>Chlorothalonil</t>
  </si>
  <si>
    <t>Chloronitro toluenes</t>
  </si>
  <si>
    <t>7782-50-5</t>
  </si>
  <si>
    <t>16887-00-6</t>
  </si>
  <si>
    <t>Chloride</t>
  </si>
  <si>
    <t>470-90-6</t>
  </si>
  <si>
    <t>Chlorfenvinphos</t>
  </si>
  <si>
    <t>56-23-5 </t>
  </si>
  <si>
    <t>Carbon tetrachloride</t>
  </si>
  <si>
    <t>10605-21-7</t>
  </si>
  <si>
    <t>Carbendazim</t>
  </si>
  <si>
    <t>7440-43-9 </t>
  </si>
  <si>
    <t>85535-84-8</t>
  </si>
  <si>
    <t>C10-13 chloroalkanes</t>
  </si>
  <si>
    <t>1689-84-5</t>
  </si>
  <si>
    <t>Bromoxynil</t>
  </si>
  <si>
    <t>7726-95-6</t>
  </si>
  <si>
    <t>0.0085 in fish</t>
  </si>
  <si>
    <t>32534-81-9 </t>
  </si>
  <si>
    <t>7440-42-8</t>
  </si>
  <si>
    <t>Boron</t>
  </si>
  <si>
    <t>92-52-4</t>
  </si>
  <si>
    <t>Biphenyl</t>
  </si>
  <si>
    <t>42576-02-3 </t>
  </si>
  <si>
    <t>Bifenox (Methyl 5-(2,4-dichlorophenoxy)-2-nitrobenzoate)</t>
  </si>
  <si>
    <t>85-68-7</t>
  </si>
  <si>
    <t>Benzyl butyl phthalate</t>
  </si>
  <si>
    <t>207-08-9</t>
  </si>
  <si>
    <t>Benzo(k)fluoranthene (see PAHs below for AA and biota EQS)</t>
  </si>
  <si>
    <t>191-24-2</t>
  </si>
  <si>
    <t>Benzo(g,h,i)perylene (see PAHs below for AA and biota EQS)</t>
  </si>
  <si>
    <t>205-99-2</t>
  </si>
  <si>
    <t>Benzo(b)fluoranthene (see PAHs below for AA and biota EQS)</t>
  </si>
  <si>
    <t>50-32-8</t>
  </si>
  <si>
    <t>Benzo(a)pyrene (BaP) (see PAHs below for AA and biota EQS)</t>
  </si>
  <si>
    <t>71-43-2 </t>
  </si>
  <si>
    <t>Benzene</t>
  </si>
  <si>
    <t>25057-89-0</t>
  </si>
  <si>
    <t>Bentazone</t>
  </si>
  <si>
    <t>86-50-0</t>
  </si>
  <si>
    <t>1912-24-9 </t>
  </si>
  <si>
    <t>Atrazine</t>
  </si>
  <si>
    <t>Arsenic (dissolved)</t>
  </si>
  <si>
    <t>120-12-7 </t>
  </si>
  <si>
    <t>Anthracene</t>
  </si>
  <si>
    <t>7664-41-7</t>
  </si>
  <si>
    <t>Ammonia (un-ionised)</t>
  </si>
  <si>
    <t>15972-60-8</t>
  </si>
  <si>
    <t>Alachlor</t>
  </si>
  <si>
    <t>74070-46-5 </t>
  </si>
  <si>
    <t>Aclonifen</t>
  </si>
  <si>
    <t>71751-41-2</t>
  </si>
  <si>
    <t>Abamectin</t>
  </si>
  <si>
    <t>59-50-7</t>
  </si>
  <si>
    <t>4-chloro-3-methylphenol</t>
  </si>
  <si>
    <t>108-43-0/106-48-9</t>
  </si>
  <si>
    <t>95-76-1</t>
  </si>
  <si>
    <t>3,4-dichloroaniline</t>
  </si>
  <si>
    <t>95-57-8</t>
  </si>
  <si>
    <t>2-chlorophenol</t>
  </si>
  <si>
    <t>94-75-7</t>
  </si>
  <si>
    <t>2,4-dichlorophenoxyacetic acid (2,4-D)</t>
  </si>
  <si>
    <t>120-83-2</t>
  </si>
  <si>
    <t>2,4-dichlorophenol</t>
  </si>
  <si>
    <t>107-06-2</t>
  </si>
  <si>
    <t>1,2-dichloro-ethane</t>
  </si>
  <si>
    <t>79-00-5</t>
  </si>
  <si>
    <t>1,1,2-trichloroethane</t>
  </si>
  <si>
    <t>71-55-6</t>
  </si>
  <si>
    <t>1,1,1-trichloroethane</t>
  </si>
  <si>
    <t>Category of environmental quality standard (O is operational, SP is specific pollutant, PHS is priority hazardous substance, PS is priority substance, OP is other pollutant)</t>
  </si>
  <si>
    <t>Animals and plants - Biota EQS (micrograms per kilogram)</t>
  </si>
  <si>
    <t>Maximum allowable concentration EQS (micrograms per litre)</t>
  </si>
  <si>
    <t>Annual average EQS (micrograms per litre)</t>
  </si>
  <si>
    <t>CAS number</t>
  </si>
  <si>
    <t>Substance</t>
  </si>
  <si>
    <t xml:space="preserve">This document supports the Environment Agency's guidance on: Surface water pollution risk assessment for your environmental permit </t>
  </si>
  <si>
    <t>Environmental Quality Standards (EQSs) for Inland Freshwaters</t>
  </si>
  <si>
    <t>Annual Significant Load Limit (kg)</t>
  </si>
  <si>
    <t>BAT-AEL</t>
  </si>
  <si>
    <t>Significant Load</t>
  </si>
  <si>
    <t>AA EQS (ug/l)</t>
  </si>
  <si>
    <t>MAC EQS (ug/l)</t>
  </si>
  <si>
    <t>AA BC</t>
  </si>
  <si>
    <t>MAC BC</t>
  </si>
  <si>
    <t>RFR</t>
  </si>
  <si>
    <t>Max EFR</t>
  </si>
  <si>
    <t>Average EFR</t>
  </si>
  <si>
    <t>Heptachlor</t>
  </si>
  <si>
    <t>Information</t>
  </si>
  <si>
    <t>Background Concentration</t>
  </si>
  <si>
    <t>Name in BC Dataset</t>
  </si>
  <si>
    <t>Column1</t>
  </si>
  <si>
    <t>Days of the year we are discharging</t>
  </si>
  <si>
    <t>days</t>
  </si>
  <si>
    <t>Client</t>
  </si>
  <si>
    <t>Project Number</t>
  </si>
  <si>
    <t>Site Name and Address</t>
  </si>
  <si>
    <t>Site Permit Number</t>
  </si>
  <si>
    <t>Version</t>
  </si>
  <si>
    <t>Date:</t>
  </si>
  <si>
    <t>Document Classification</t>
  </si>
  <si>
    <t>Quality Contol</t>
  </si>
  <si>
    <t>Name</t>
  </si>
  <si>
    <t>Date</t>
  </si>
  <si>
    <t>Conor Lyons</t>
  </si>
  <si>
    <t>Prepared By:</t>
  </si>
  <si>
    <t>Checked By:</t>
  </si>
  <si>
    <t>Authorised By:</t>
  </si>
  <si>
    <t>WSP Limited makes no warranties or guarantees, actual or implied, in relation to this report, or the ultimate commercial, technical, economic, or financial effect on the project to which it relates, and bears no responsibility or liability related to its use other than as set out in the contract under which it was supplied.</t>
  </si>
  <si>
    <t xml:space="preserve">Surface Water Pollution Risk Assessment </t>
  </si>
  <si>
    <t>The purpose of this assessment is to assess the risk from discharge to the receiving water course.</t>
  </si>
  <si>
    <t>Document Title</t>
  </si>
  <si>
    <t>Test 1</t>
  </si>
  <si>
    <t>Isodrin</t>
  </si>
  <si>
    <t>Endrin</t>
  </si>
  <si>
    <t>Dieldrin</t>
  </si>
  <si>
    <t>Aldrin</t>
  </si>
  <si>
    <t>Vinyl chloride</t>
  </si>
  <si>
    <t>Propylbenzene</t>
  </si>
  <si>
    <t>Hexachlorobutadiene</t>
  </si>
  <si>
    <t>Chloroethane</t>
  </si>
  <si>
    <t>Carbon disulphide</t>
  </si>
  <si>
    <t>MEAN PC</t>
  </si>
  <si>
    <t>MAX PC</t>
  </si>
  <si>
    <t>Is PC. &gt;4% of AA EQS?</t>
  </si>
  <si>
    <t>Is PC. &gt;4% of MAC EQS?</t>
  </si>
  <si>
    <t>Screening Test 2 requires further screenig</t>
  </si>
  <si>
    <t>PEC - BC (Mean)</t>
  </si>
  <si>
    <t>PEC - BC (Max)</t>
  </si>
  <si>
    <t>Is PEC-BC &gt;10% of AA EQS?</t>
  </si>
  <si>
    <t>Is PEC-BC &gt;10% of MAC EQS?</t>
  </si>
  <si>
    <t>Is PEC&gt;AA EQS</t>
  </si>
  <si>
    <t>IS PEC&gt;MAC EQS</t>
  </si>
  <si>
    <t>Further Assessment Required?</t>
  </si>
  <si>
    <t>Annual Load (kg)</t>
  </si>
  <si>
    <t>IS Is Annual Load&gt;Liit</t>
  </si>
  <si>
    <t>Does the determinand require modelling</t>
  </si>
  <si>
    <t>Screening Test 1 requires further screening</t>
  </si>
  <si>
    <t>4% of AA EQS (ug/l)</t>
  </si>
  <si>
    <t>4% of MAC EQS (ug/l)</t>
  </si>
  <si>
    <t>PEC (mean) (ug/l)</t>
  </si>
  <si>
    <t>PEC (Max) (ug/l)</t>
  </si>
  <si>
    <t>TEST 3</t>
  </si>
  <si>
    <t>TEST 4</t>
  </si>
  <si>
    <t>TEST 2</t>
  </si>
  <si>
    <t xml:space="preserve">Significant Load Assessment </t>
  </si>
  <si>
    <t>Environmental Quality Standards</t>
  </si>
  <si>
    <t>Comment</t>
  </si>
  <si>
    <t xml:space="preserve">Surface Water Pollution Risk Assessmenet </t>
  </si>
  <si>
    <t>V1</t>
  </si>
  <si>
    <t>Version History</t>
  </si>
  <si>
    <t>First Draft</t>
  </si>
  <si>
    <t xml:space="preserve">Environmental Quality Standards (EQSs) for Estuarine and Coastal Waters </t>
  </si>
  <si>
    <t>Not applicable</t>
  </si>
  <si>
    <t>6 (95th percentile)</t>
  </si>
  <si>
    <t>1.3 (95th percentile)</t>
  </si>
  <si>
    <t>5.4 (95th percentile)</t>
  </si>
  <si>
    <t>3-chlorophenol 4-chlorophenol - total or individual monochlorophenols</t>
  </si>
  <si>
    <t>7440-38-2 (elemental arsenic)</t>
  </si>
  <si>
    <t xml:space="preserve">Azinphos methyl </t>
  </si>
  <si>
    <t>10 (95th percentile)</t>
  </si>
  <si>
    <t>Brominated diphenylether ((sum of the concentration of congener numbers 28, 47, 99, 100, 153 and 154)</t>
  </si>
  <si>
    <t>Bromine -total residual oxidant</t>
  </si>
  <si>
    <t>Cadmium and its compounds (dissolved)</t>
  </si>
  <si>
    <t>Chlorine</t>
  </si>
  <si>
    <t>10 (95th percentile concentration of total residual oxidant)</t>
  </si>
  <si>
    <t>4,2-CNT: 89-59-8</t>
  </si>
  <si>
    <t>4,3-CNT: 89-60-1</t>
  </si>
  <si>
    <t>2,4-CNT:121-86-8</t>
  </si>
  <si>
    <t>2,5-CNT: 13290-74-9</t>
  </si>
  <si>
    <t>2,6-CNT: 83-42-1</t>
  </si>
  <si>
    <t xml:space="preserve">Copper - dissolved </t>
  </si>
  <si>
    <t>3.76 (where Dissolved Organic Carbon (DOC) is ≤ 1mg/l)</t>
  </si>
  <si>
    <t>3.76 + (2.677 x ((DOC/2) –0.5)) μg/l  (where Dissolved Organic Carbon (DOC) &gt;1mg/l)</t>
  </si>
  <si>
    <t>5 (95th percentile)</t>
  </si>
  <si>
    <t>0.001 (95th percentile)</t>
  </si>
  <si>
    <t>6 x 10-5</t>
  </si>
  <si>
    <t>ppDDT 50-29-3,</t>
  </si>
  <si>
    <t>opDDT 789-02-6,</t>
  </si>
  <si>
    <t>ppDDE 72-55-9,</t>
  </si>
  <si>
    <t>ppDDD 72-54-8</t>
  </si>
  <si>
    <t>demeton-O: 298-03-3,</t>
  </si>
  <si>
    <t>demeton-S: 126-75-0,</t>
  </si>
  <si>
    <t>oxydemeton-methyl: 310-12-2,</t>
  </si>
  <si>
    <t>demeton-S-methyl: 919-86-8,</t>
  </si>
  <si>
    <t>demeton-S methylsulphone: 17040-19-6</t>
  </si>
  <si>
    <t>Diazinon (sheep dip)</t>
  </si>
  <si>
    <t>0.26 (95th percentile)</t>
  </si>
  <si>
    <t>1,2-dichlorobenzene: 95-50-1</t>
  </si>
  <si>
    <t>1,3-dichlorobenzene: 541-73-1</t>
  </si>
  <si>
    <t>1,4-dichlorobenzene: 106-46-7</t>
  </si>
  <si>
    <t>7 x 10-5</t>
  </si>
  <si>
    <t>3.2 x 10-5</t>
  </si>
  <si>
    <t>4 (95th percentile)</t>
  </si>
  <si>
    <t xml:space="preserve">Dioxins and dioxin-like compounds </t>
  </si>
  <si>
    <t>6381-92-6/60-00-4</t>
  </si>
  <si>
    <t>1 (95th percentile)</t>
  </si>
  <si>
    <t>Fluoride - dissolved</t>
  </si>
  <si>
    <t>398 (95th percentile)</t>
  </si>
  <si>
    <t>Lead and its compounds (dissolved)</t>
  </si>
  <si>
    <t>0.9 (95th percentile)</t>
  </si>
  <si>
    <t>MCPA</t>
  </si>
  <si>
    <t>93-65-2</t>
  </si>
  <si>
    <t>Racemic mixture: 7085-19-0</t>
  </si>
  <si>
    <t>Mecoprop-p: 16484-77-8</t>
  </si>
  <si>
    <t>187 (95th percentile)</t>
  </si>
  <si>
    <t>Nickel and its compounds (dissolved)</t>
  </si>
  <si>
    <t>0.05 (95th percentile)</t>
  </si>
  <si>
    <t>6 - 8.5 (95th percentile)</t>
  </si>
  <si>
    <t>46 (95th percentile)</t>
  </si>
  <si>
    <t>Polyaromatic hydrocarbons (PAH) - (Benzo(a)-pyrene (BaP), Benzo(b)-fluoranthene, Benzo(k)-fluoranthene, Benzo(g,h,i)-perylene and Indeno(1,2,3-cd)-pyrene). (Benzo(a)pyrene is considered as a marker for the other PAHs, hence only benzo(a)pyrene needs to be  monitored for comparison with the biota EQS or the corresponding AA-EQS in water)</t>
  </si>
  <si>
    <t>25 (95th percentile)</t>
  </si>
  <si>
    <t>Tecnazene: 117-18-0,</t>
  </si>
  <si>
    <t xml:space="preserve"> 2,3,5,6-tetrachloroaniline: 3481-20-7,</t>
  </si>
  <si>
    <t>2,3,5,6-tetrachloroanisole: 6936-40-9</t>
  </si>
  <si>
    <t>Tin (inorganic) - dissolved</t>
  </si>
  <si>
    <t>370 (95th percentile)</t>
  </si>
  <si>
    <t>Triazaphos</t>
  </si>
  <si>
    <t>Tricholoro-methane (chloroform)</t>
  </si>
  <si>
    <t>0.28 (95th percentile)</t>
  </si>
  <si>
    <t>Vanadium</t>
  </si>
  <si>
    <t>Xylene: 1330-20-7</t>
  </si>
  <si>
    <t>m-xylene: 108-38-3,</t>
  </si>
  <si>
    <t>o-xylene: 95-47-6,</t>
  </si>
  <si>
    <t>p-xylene: 108-38-3</t>
  </si>
  <si>
    <t xml:space="preserve">Zinc - dissolved </t>
  </si>
  <si>
    <t>Sewage treatment reduction factors</t>
  </si>
  <si>
    <t>This document supports the Environment Agency's guidance on 'Surface water pollution risk assessment for your environmental permit'.</t>
  </si>
  <si>
    <t>Multiply the concentration of the substance in your effluent by the sewage treatment reduction factor (STRF) to work out the concentration remaining in the sewage effluent after treatment.</t>
  </si>
  <si>
    <t>Percentage removal rate of substance by activated sludge plant</t>
  </si>
  <si>
    <t>Percentage removal rate of substance by water filter</t>
  </si>
  <si>
    <t>Percentage volatilised</t>
  </si>
  <si>
    <t>STRF (proportion remaining) in activated sludge plant</t>
  </si>
  <si>
    <t>STRF (proportion remaining) for water filter</t>
  </si>
  <si>
    <t>STRF (proportion remaining) after volatilisation</t>
  </si>
  <si>
    <t>Acetaldehyde (ethanal)</t>
  </si>
  <si>
    <t>-</t>
  </si>
  <si>
    <t>Acrolein</t>
  </si>
  <si>
    <t>Acrylamide (2-propenamide)</t>
  </si>
  <si>
    <t>Acrylonitrile (2-propenenitrile)</t>
  </si>
  <si>
    <t>Allyl alcohol (2-propen-1-ol)</t>
  </si>
  <si>
    <t>Aluminium (reactive)</t>
  </si>
  <si>
    <t>Amitrole (aminotriazole)</t>
  </si>
  <si>
    <t>Ammonia</t>
  </si>
  <si>
    <t>Aniline (benzeneamine)</t>
  </si>
  <si>
    <t>Antimony and compounds - as Sb</t>
  </si>
  <si>
    <t>Arsenic and compounds - as As</t>
  </si>
  <si>
    <t>Asbestos</t>
  </si>
  <si>
    <t>Azamethiphos</t>
  </si>
  <si>
    <t>Azinphos-methyl</t>
  </si>
  <si>
    <t>Benzo(a)pyrene</t>
  </si>
  <si>
    <t>Benzo(b)fluoranthene</t>
  </si>
  <si>
    <t>Benzo(g,h,i)perylene</t>
  </si>
  <si>
    <t>Benzo(k)fluoranthene</t>
  </si>
  <si>
    <t>Benzyl butyl phthalate (BBP)</t>
  </si>
  <si>
    <t>Benzyl chloride (chloromethylbenzene)</t>
  </si>
  <si>
    <t>Beryllium and compounds - as Be</t>
  </si>
  <si>
    <t>Bisphenol-a (BP)</t>
  </si>
  <si>
    <t>Boron and compounds - as B</t>
  </si>
  <si>
    <t>Brominated diphenylethers (BDE) - penta-, octa- and deca-</t>
  </si>
  <si>
    <t>Bromoethene</t>
  </si>
  <si>
    <t>Butadiene (1,3-butadiene)</t>
  </si>
  <si>
    <t>Butene - all isomers</t>
  </si>
  <si>
    <t>Cadmium (dissolved)</t>
  </si>
  <si>
    <t>Cadmium (total)</t>
  </si>
  <si>
    <t>Carbon tetrachloride (tetrachloromethane)</t>
  </si>
  <si>
    <t>Chlordane</t>
  </si>
  <si>
    <t>Chlordecone</t>
  </si>
  <si>
    <t>Chlorides - as Cl</t>
  </si>
  <si>
    <t>Chlorofluorocarbons (CFCs)</t>
  </si>
  <si>
    <t>Chloroform (trichloromethane)</t>
  </si>
  <si>
    <t>Chloroprene</t>
  </si>
  <si>
    <t>Chlorpyrifos</t>
  </si>
  <si>
    <t>Chromium and compounds - as Cr</t>
  </si>
  <si>
    <t>Chrysene</t>
  </si>
  <si>
    <t>Clotrimazole</t>
  </si>
  <si>
    <t>Copper (dissolved)</t>
  </si>
  <si>
    <t>Copper (total)</t>
  </si>
  <si>
    <t>Crotonaldehyde</t>
  </si>
  <si>
    <t>Cumene hydroperoxide</t>
  </si>
  <si>
    <t>Cyanides - as CN</t>
  </si>
  <si>
    <t>Di(2-ethylhexyl)phthalate (DEHP)</t>
  </si>
  <si>
    <t>Diazinon</t>
  </si>
  <si>
    <t>Dibutyl phthalate (DBP)</t>
  </si>
  <si>
    <t>Dichlorodiphenyltrichloroethane (DDT) - all isomers</t>
  </si>
  <si>
    <t>2,4-dichlorophenoxyacetic acid (2,4-D) - ester and non-ester</t>
  </si>
  <si>
    <t>Diclofenac</t>
  </si>
  <si>
    <t>Diethyl aniline (N,N-diethyl benzenamine)</t>
  </si>
  <si>
    <t>Diethyl ether</t>
  </si>
  <si>
    <t>Diisopropyl ether</t>
  </si>
  <si>
    <t>Dimethyl-o-toluidine</t>
  </si>
  <si>
    <t>Dimethyl-p-toluidine</t>
  </si>
  <si>
    <t>Dimethyl sulphate</t>
  </si>
  <si>
    <t>Dimethylaniline (N,N-dimethylbenzenamine)</t>
  </si>
  <si>
    <t>1-ethyl-3,5-dimethylbenzene</t>
  </si>
  <si>
    <t>Dimethylformamide</t>
  </si>
  <si>
    <t>Dioxane</t>
  </si>
  <si>
    <t>Diphenylamine</t>
  </si>
  <si>
    <t>Dodecylphenol</t>
  </si>
  <si>
    <t>Emamectin benzoate</t>
  </si>
  <si>
    <t>Endosulfan</t>
  </si>
  <si>
    <t>Erythromycin</t>
  </si>
  <si>
    <t>Ethinyloestradiol (17?)</t>
  </si>
  <si>
    <t>2-ethoxyethanol</t>
  </si>
  <si>
    <t>2-ethoxyethylacetate</t>
  </si>
  <si>
    <t>Ethyl acrylate</t>
  </si>
  <si>
    <t>Ethyl benzene</t>
  </si>
  <si>
    <t>Ethyl bromide</t>
  </si>
  <si>
    <t>Ethylene (ethene)</t>
  </si>
  <si>
    <t>Ethylene dichloride (1,2-dichloroethane)</t>
  </si>
  <si>
    <t>Ethylene oxide (1,2-epoxyethane)</t>
  </si>
  <si>
    <t>Ethyltoluene - all isomers</t>
  </si>
  <si>
    <t>Fluorides - as F</t>
  </si>
  <si>
    <t>Fluorine and inorganic compounds - as HF</t>
  </si>
  <si>
    <t>Fluoxetine</t>
  </si>
  <si>
    <t>Formaldehyde (methanal)</t>
  </si>
  <si>
    <t>Halogenated organic compounds - as Cl</t>
  </si>
  <si>
    <t>Halons</t>
  </si>
  <si>
    <t>Hexabromobiphenyl</t>
  </si>
  <si>
    <t>Hexabromocyclododecane</t>
  </si>
  <si>
    <t>Hexachlorobenzene</t>
  </si>
  <si>
    <t>1,2,3,4,5,6-hexachlorocyclohexane (HCH)</t>
  </si>
  <si>
    <t>Hexane</t>
  </si>
  <si>
    <t>1-hexene</t>
  </si>
  <si>
    <t>Hydrobromofluorocarbons (HBFCs)</t>
  </si>
  <si>
    <t>Hydrochlorofluorocarbons (HCFCs)</t>
  </si>
  <si>
    <t>Hydrofluorocarbons (HFCs)</t>
  </si>
  <si>
    <t>Ibuprofen</t>
  </si>
  <si>
    <t>Indeno (1,2,3-c,d) pyrene</t>
  </si>
  <si>
    <t>Iodomethane</t>
  </si>
  <si>
    <t>Iron (total)</t>
  </si>
  <si>
    <t>Isophorone</t>
  </si>
  <si>
    <t>Isophorone di-isocyanate</t>
  </si>
  <si>
    <t>Isoprene</t>
  </si>
  <si>
    <t>Lead (dissolved)</t>
  </si>
  <si>
    <t>Lead (total)</t>
  </si>
  <si>
    <t>Lindane</t>
  </si>
  <si>
    <t>Long chain (C18-28) chlorinated paraffins (LCCPs)</t>
  </si>
  <si>
    <t>Maleic anhydride</t>
  </si>
  <si>
    <t>Manganese and compounds - as Mn</t>
  </si>
  <si>
    <t>Medium chain (C14-17) chlorinated paraffins (MCCPs)</t>
  </si>
  <si>
    <t>Mercury (dissolved)</t>
  </si>
  <si>
    <t>Mercury (total)</t>
  </si>
  <si>
    <t>Methane</t>
  </si>
  <si>
    <t>Methanol</t>
  </si>
  <si>
    <t>2-methoxyethanol</t>
  </si>
  <si>
    <t>2-(methoxyethoxy)ethanol</t>
  </si>
  <si>
    <t>2-methoxyethyl acetate</t>
  </si>
  <si>
    <t>2-methyl-2-butene</t>
  </si>
  <si>
    <t>3-methyl-1-butene</t>
  </si>
  <si>
    <t>Methyl bromide (bromomethane)</t>
  </si>
  <si>
    <t>Methyl chloride (chloromethane)</t>
  </si>
  <si>
    <t>Methyl chloroform (1,1,1-trichloroethane)</t>
  </si>
  <si>
    <t>Methyl chlorophenoxy acetic acid (MCPA)</t>
  </si>
  <si>
    <t>Methyl isocyanate</t>
  </si>
  <si>
    <t>Methylene chloride (dichloromethane)</t>
  </si>
  <si>
    <t>4,4'-methylene dianiline</t>
  </si>
  <si>
    <t>4-4'-methylene diphenyl diisocyanate</t>
  </si>
  <si>
    <t>4,4'-methylenebis(2-chloroaniline)</t>
  </si>
  <si>
    <t>Mirex</t>
  </si>
  <si>
    <t>Nickel (dissolved)</t>
  </si>
  <si>
    <t>Nickel (total)</t>
  </si>
  <si>
    <t>Nitrobenzene</t>
  </si>
  <si>
    <t>Nitrogen - total</t>
  </si>
  <si>
    <t>2-nitropropane</t>
  </si>
  <si>
    <t>Non-methane volatile organic compounds (NMVOCs)</t>
  </si>
  <si>
    <t>4-nonylphenol</t>
  </si>
  <si>
    <t>Nonylphenol ethoxylates</t>
  </si>
  <si>
    <t>Nonylphenols</t>
  </si>
  <si>
    <t>Octylphenol ethoxylates</t>
  </si>
  <si>
    <t>Octylphenols</t>
  </si>
  <si>
    <t>Oestradiol (17 ?)</t>
  </si>
  <si>
    <t>Oestrone</t>
  </si>
  <si>
    <t>Ofloxacin</t>
  </si>
  <si>
    <t>Organotin compounds - as Sn</t>
  </si>
  <si>
    <t>Oxytetracycline</t>
  </si>
  <si>
    <t>Para-dichlorobenzene (1,4-dichlorobenzene)</t>
  </si>
  <si>
    <t>Particulate matter - PM10</t>
  </si>
  <si>
    <t>Particulate matter - PM2.5</t>
  </si>
  <si>
    <t>Particulate matter - total</t>
  </si>
  <si>
    <t>Pentachlorobenzene</t>
  </si>
  <si>
    <t>Pentachlorophenol</t>
  </si>
  <si>
    <t>Pentane</t>
  </si>
  <si>
    <t>Pentene - all isomers</t>
  </si>
  <si>
    <t>Perfluoro octanyl sulphate (PFOS)</t>
  </si>
  <si>
    <t>Perfluorocarbons (PFCs)</t>
  </si>
  <si>
    <t>Phenols - phenols and simple substituted phenols</t>
  </si>
  <si>
    <t>Phosgene</t>
  </si>
  <si>
    <t>Phosphorus containing compounds - as P</t>
  </si>
  <si>
    <t>Polychlorinated biphenyls (PCBs)</t>
  </si>
  <si>
    <t>Polychlorinated biphenyls (PCBs) - as WHO TEQ</t>
  </si>
  <si>
    <t>Polychlorinated dibenzodioxins and dibenzofurans (PCDDs and PCDFs) - as I-TEQ and WHO-TEQ</t>
  </si>
  <si>
    <t>Polycyclic aromatic hydrocarbons (PAHs)</t>
  </si>
  <si>
    <t>Propranolol</t>
  </si>
  <si>
    <t>Propylene</t>
  </si>
  <si>
    <t>Propylene oxide</t>
  </si>
  <si>
    <t>Selenium and compounds - as Se</t>
  </si>
  <si>
    <t>Short chain (C10-13) chlorinated paraffins (SCCPs)</t>
  </si>
  <si>
    <t>Sulphur hexafluoride</t>
  </si>
  <si>
    <t>Sulphur oxides (SO2 and SO3 as SO2)</t>
  </si>
  <si>
    <t>Teflubenzuron</t>
  </si>
  <si>
    <t>Tert-butyl methyl ether (MTBE)</t>
  </si>
  <si>
    <t>4-tert-butyltoluene</t>
  </si>
  <si>
    <t>Tetrabromo-bisphenol A (TBBPA)</t>
  </si>
  <si>
    <t>Tetrachloroethane (1,1,2,2-tetrachloroethylene)</t>
  </si>
  <si>
    <t>Tetrachloroethylene</t>
  </si>
  <si>
    <t>Tetrafluoroethylene</t>
  </si>
  <si>
    <t>Toluene diisocyanate - all isomers</t>
  </si>
  <si>
    <t>Total organic carbon (TOC)</t>
  </si>
  <si>
    <t>Toxaphene</t>
  </si>
  <si>
    <t>Tributyltin and compounds - as TBT</t>
  </si>
  <si>
    <t>Trichlorobenzene - all isomers</t>
  </si>
  <si>
    <t>Trichloroethylene</t>
  </si>
  <si>
    <t>Trichlorotoluene</t>
  </si>
  <si>
    <t>Trimellitic anhydride</t>
  </si>
  <si>
    <t>Trimethylbenzene - all isomers</t>
  </si>
  <si>
    <t>Triphenyltin and compounds - as TPT</t>
  </si>
  <si>
    <t>Vanadium and compounds - as V</t>
  </si>
  <si>
    <t>Vinyl acetate</t>
  </si>
  <si>
    <t>Xylene - all isomers</t>
  </si>
  <si>
    <t>Zinc (dissolved)</t>
  </si>
  <si>
    <t>Zinc (total)</t>
  </si>
  <si>
    <t>Effluent Flow Rate Avg</t>
  </si>
  <si>
    <t xml:space="preserve">Effluent Flow Rate Maximum </t>
  </si>
  <si>
    <t>Is conc. &gt; MAC EQS?</t>
  </si>
  <si>
    <t>Is conc&gt; AAEQS?</t>
  </si>
  <si>
    <t>Average Concentration in Discharge</t>
  </si>
  <si>
    <t xml:space="preserve">Maximum Concentration in Discharge </t>
  </si>
  <si>
    <t>6 - 8.5</t>
  </si>
  <si>
    <t>Substance/Parameter</t>
  </si>
  <si>
    <t>Hydrocarbon oil index (HOI)</t>
  </si>
  <si>
    <t>Free cyanide (CN-)</t>
  </si>
  <si>
    <t>Adsorbable organically bound halogens (AOX)</t>
  </si>
  <si>
    <t>Arsenic (expressed as As)</t>
  </si>
  <si>
    <t>Cadmium (expressed as Cd)</t>
  </si>
  <si>
    <t>Chromium (expressed as Cr)</t>
  </si>
  <si>
    <t>Hexavalent chromium (expressed as Cr(VI))</t>
  </si>
  <si>
    <t>Copper (expressed as Cu)</t>
  </si>
  <si>
    <t>Lead (expressed as Pb)</t>
  </si>
  <si>
    <t>Nickel (expressed as Ni)</t>
  </si>
  <si>
    <t>Mercury (expressed as Hg)</t>
  </si>
  <si>
    <t>Zinc (expressed as Zn)</t>
  </si>
  <si>
    <t xml:space="preserve">BAT-AELs (ug/l) </t>
  </si>
  <si>
    <t>BAT-associated emission levels (BAT-AELs) for indirect discharges to a receiving water body</t>
  </si>
  <si>
    <t>MILLIGRAM PER LITRE</t>
  </si>
  <si>
    <t>Oxygen, Dissolved as O2</t>
  </si>
  <si>
    <t>ESTUARINE WATER</t>
  </si>
  <si>
    <t>MONITORING  (NATIONAL AGENCY POLICY)</t>
  </si>
  <si>
    <t>2026-03-04T08:12:00</t>
  </si>
  <si>
    <t>SALINE WATER - ESTUARINE SITES - NON BATHING/SHELLFISH</t>
  </si>
  <si>
    <t>OPEN</t>
  </si>
  <si>
    <t>ECMAS SAMPLING (CENTRAL)</t>
  </si>
  <si>
    <t>ANGLIAN - CAMBS AND BEDFORDSHIRE</t>
  </si>
  <si>
    <t>Anglian</t>
  </si>
  <si>
    <t>R.OUSE FREEBRIDGE KINGS LYNN</t>
  </si>
  <si>
    <t>AN-57M01</t>
  </si>
  <si>
    <t>https://environment.data.gov.uk/water-quality/sampling-point/AN-57M01/sample/2126479/observation/9924</t>
  </si>
  <si>
    <t>PERCENTAGE</t>
  </si>
  <si>
    <t>Oxygen, Dissolved, % Saturation</t>
  </si>
  <si>
    <t>https://environment.data.gov.uk/water-quality/sampling-point/AN-57M01/sample/2126479/observation/9901</t>
  </si>
  <si>
    <t>Parts per thousand</t>
  </si>
  <si>
    <t>Salinity : In Situ</t>
  </si>
  <si>
    <t>https://environment.data.gov.uk/water-quality/sampling-point/AN-57M01/sample/2126479/observation/7608</t>
  </si>
  <si>
    <t>HOUR (HH.MM)</t>
  </si>
  <si>
    <t>Time of sampling relative to previous high water</t>
  </si>
  <si>
    <t>https://environment.data.gov.uk/water-quality/sampling-point/AN-57M01/sample/2126479/observation/7342</t>
  </si>
  <si>
    <t>NATIONAL GRID REFERENCE (METRIC)</t>
  </si>
  <si>
    <t>NGR : Northing</t>
  </si>
  <si>
    <t>https://environment.data.gov.uk/water-quality/sampling-point/AN-57M01/sample/2126479/observation/6020</t>
  </si>
  <si>
    <t>NGR : Easting</t>
  </si>
  <si>
    <t>https://environment.data.gov.uk/water-quality/sampling-point/AN-57M01/sample/2126479/observation/6019</t>
  </si>
  <si>
    <t>Text Result</t>
  </si>
  <si>
    <t>Cypermethrin Identification</t>
  </si>
  <si>
    <t>https://environment.data.gov.uk/water-quality/sampling-point/AN-57M01/sample/2126479/observation/5446</t>
  </si>
  <si>
    <t>FORMAZIN TURBIDITY UNIT</t>
  </si>
  <si>
    <t>Turbidity : In Situ</t>
  </si>
  <si>
    <t>https://environment.data.gov.uk/water-quality/sampling-point/AN-57M01/sample/2126479/observation/3976</t>
  </si>
  <si>
    <t>METRE</t>
  </si>
  <si>
    <t>Water Depth</t>
  </si>
  <si>
    <t>https://environment.data.gov.uk/water-quality/sampling-point/AN-57M01/sample/2126479/observation/3428</t>
  </si>
  <si>
    <t>MICROGRAM PER LITRE</t>
  </si>
  <si>
    <t>Nickel, Dissolved</t>
  </si>
  <si>
    <t>https://environment.data.gov.uk/water-quality/sampling-point/AN-57M01/sample/2126479/observation/3410</t>
  </si>
  <si>
    <t>CELSIUS</t>
  </si>
  <si>
    <t>Temperature of Water</t>
  </si>
  <si>
    <t>https://environment.data.gov.uk/water-quality/sampling-point/AN-57M01/sample/2126479/observation/0076</t>
  </si>
  <si>
    <t>&lt;0.00002</t>
  </si>
  <si>
    <t>https://environment.data.gov.uk/water-quality/sampling-point/AN-57M01/sample/2126479/observation/0073</t>
  </si>
  <si>
    <t>Sample Depth below surface</t>
  </si>
  <si>
    <t>https://environment.data.gov.uk/water-quality/sampling-point/AN-57M01/sample/2126479/observation/0006</t>
  </si>
  <si>
    <t>Time of high tide</t>
  </si>
  <si>
    <t>https://environment.data.gov.uk/water-quality/sampling-point/AN-57M01/sample/2126479/observation/0004</t>
  </si>
  <si>
    <t>2026-01-07T08:11:00</t>
  </si>
  <si>
    <t>https://environment.data.gov.uk/water-quality/sampling-point/AN-57M01/sample/2120911/observation/9924</t>
  </si>
  <si>
    <t>https://environment.data.gov.uk/water-quality/sampling-point/AN-57M01/sample/2120911/observation/9901</t>
  </si>
  <si>
    <t>https://environment.data.gov.uk/water-quality/sampling-point/AN-57M01/sample/2120911/observation/7608</t>
  </si>
  <si>
    <t>https://environment.data.gov.uk/water-quality/sampling-point/AN-57M01/sample/2120911/observation/7342</t>
  </si>
  <si>
    <t>https://environment.data.gov.uk/water-quality/sampling-point/AN-57M01/sample/2120911/observation/6020</t>
  </si>
  <si>
    <t>https://environment.data.gov.uk/water-quality/sampling-point/AN-57M01/sample/2120911/observation/6019</t>
  </si>
  <si>
    <t>https://environment.data.gov.uk/water-quality/sampling-point/AN-57M01/sample/2120911/observation/3976</t>
  </si>
  <si>
    <t>https://environment.data.gov.uk/water-quality/sampling-point/AN-57M01/sample/2120911/observation/3428</t>
  </si>
  <si>
    <t>https://environment.data.gov.uk/water-quality/sampling-point/AN-57M01/sample/2120911/observation/3410</t>
  </si>
  <si>
    <t>https://environment.data.gov.uk/water-quality/sampling-point/AN-57M01/sample/2120911/observation/0076</t>
  </si>
  <si>
    <t>https://environment.data.gov.uk/water-quality/sampling-point/AN-57M01/sample/2120911/observation/0073</t>
  </si>
  <si>
    <t>https://environment.data.gov.uk/water-quality/sampling-point/AN-57M01/sample/2120911/observation/0006</t>
  </si>
  <si>
    <t>https://environment.data.gov.uk/water-quality/sampling-point/AN-57M01/sample/2120911/observation/0004</t>
  </si>
  <si>
    <t>2025-12-11T08:45:00</t>
  </si>
  <si>
    <t>https://environment.data.gov.uk/water-quality/sampling-point/AN-57M01/sample/2118847/observation/9924</t>
  </si>
  <si>
    <t>https://environment.data.gov.uk/water-quality/sampling-point/AN-57M01/sample/2118847/observation/9901</t>
  </si>
  <si>
    <t>https://environment.data.gov.uk/water-quality/sampling-point/AN-57M01/sample/2118847/observation/7608</t>
  </si>
  <si>
    <t>https://environment.data.gov.uk/water-quality/sampling-point/AN-57M01/sample/2118847/observation/7342</t>
  </si>
  <si>
    <t>https://environment.data.gov.uk/water-quality/sampling-point/AN-57M01/sample/2118847/observation/6020</t>
  </si>
  <si>
    <t>https://environment.data.gov.uk/water-quality/sampling-point/AN-57M01/sample/2118847/observation/6019</t>
  </si>
  <si>
    <t>https://environment.data.gov.uk/water-quality/sampling-point/AN-57M01/sample/2118847/observation/5446</t>
  </si>
  <si>
    <t>https://environment.data.gov.uk/water-quality/sampling-point/AN-57M01/sample/2118847/observation/3976</t>
  </si>
  <si>
    <t>https://environment.data.gov.uk/water-quality/sampling-point/AN-57M01/sample/2118847/observation/3428</t>
  </si>
  <si>
    <t>https://environment.data.gov.uk/water-quality/sampling-point/AN-57M01/sample/2118847/observation/3410</t>
  </si>
  <si>
    <t>https://environment.data.gov.uk/water-quality/sampling-point/AN-57M01/sample/2118847/observation/0076</t>
  </si>
  <si>
    <t>&lt;0.00003</t>
  </si>
  <si>
    <t>https://environment.data.gov.uk/water-quality/sampling-point/AN-57M01/sample/2118847/observation/0073</t>
  </si>
  <si>
    <t>https://environment.data.gov.uk/water-quality/sampling-point/AN-57M01/sample/2118847/observation/0006</t>
  </si>
  <si>
    <t>https://environment.data.gov.uk/water-quality/sampling-point/AN-57M01/sample/2118847/observation/0004</t>
  </si>
  <si>
    <t>2025-11-13T09:34:00</t>
  </si>
  <si>
    <t>https://environment.data.gov.uk/water-quality/sampling-point/AN-57M01/sample/2115797/observation/9924</t>
  </si>
  <si>
    <t>https://environment.data.gov.uk/water-quality/sampling-point/AN-57M01/sample/2115797/observation/9901</t>
  </si>
  <si>
    <t>https://environment.data.gov.uk/water-quality/sampling-point/AN-57M01/sample/2115797/observation/7608</t>
  </si>
  <si>
    <t>https://environment.data.gov.uk/water-quality/sampling-point/AN-57M01/sample/2115797/observation/7342</t>
  </si>
  <si>
    <t>https://environment.data.gov.uk/water-quality/sampling-point/AN-57M01/sample/2115797/observation/6020</t>
  </si>
  <si>
    <t>https://environment.data.gov.uk/water-quality/sampling-point/AN-57M01/sample/2115797/observation/6019</t>
  </si>
  <si>
    <t>https://environment.data.gov.uk/water-quality/sampling-point/AN-57M01/sample/2115797/observation/5446</t>
  </si>
  <si>
    <t>https://environment.data.gov.uk/water-quality/sampling-point/AN-57M01/sample/2115797/observation/3976</t>
  </si>
  <si>
    <t>https://environment.data.gov.uk/water-quality/sampling-point/AN-57M01/sample/2115797/observation/3428</t>
  </si>
  <si>
    <t>https://environment.data.gov.uk/water-quality/sampling-point/AN-57M01/sample/2115797/observation/3410</t>
  </si>
  <si>
    <t>https://environment.data.gov.uk/water-quality/sampling-point/AN-57M01/sample/2115797/observation/0076</t>
  </si>
  <si>
    <t>&lt;0.00001</t>
  </si>
  <si>
    <t>https://environment.data.gov.uk/water-quality/sampling-point/AN-57M01/sample/2115797/observation/0073</t>
  </si>
  <si>
    <t>https://environment.data.gov.uk/water-quality/sampling-point/AN-57M01/sample/2115797/observation/0006</t>
  </si>
  <si>
    <t>https://environment.data.gov.uk/water-quality/sampling-point/AN-57M01/sample/2115797/observation/0004</t>
  </si>
  <si>
    <t>2025-10-10T10:20:00</t>
  </si>
  <si>
    <t>https://environment.data.gov.uk/water-quality/sampling-point/AN-57M01/sample/2112906/observation/9924</t>
  </si>
  <si>
    <t>https://environment.data.gov.uk/water-quality/sampling-point/AN-57M01/sample/2112906/observation/9901</t>
  </si>
  <si>
    <t>https://environment.data.gov.uk/water-quality/sampling-point/AN-57M01/sample/2112906/observation/7608</t>
  </si>
  <si>
    <t>https://environment.data.gov.uk/water-quality/sampling-point/AN-57M01/sample/2112906/observation/7342</t>
  </si>
  <si>
    <t>https://environment.data.gov.uk/water-quality/sampling-point/AN-57M01/sample/2112906/observation/6020</t>
  </si>
  <si>
    <t>https://environment.data.gov.uk/water-quality/sampling-point/AN-57M01/sample/2112906/observation/6019</t>
  </si>
  <si>
    <t>https://environment.data.gov.uk/water-quality/sampling-point/AN-57M01/sample/2112906/observation/5446</t>
  </si>
  <si>
    <t>https://environment.data.gov.uk/water-quality/sampling-point/AN-57M01/sample/2112906/observation/3976</t>
  </si>
  <si>
    <t>https://environment.data.gov.uk/water-quality/sampling-point/AN-57M01/sample/2112906/observation/3428</t>
  </si>
  <si>
    <t>https://environment.data.gov.uk/water-quality/sampling-point/AN-57M01/sample/2112906/observation/3410</t>
  </si>
  <si>
    <t>https://environment.data.gov.uk/water-quality/sampling-point/AN-57M01/sample/2112906/observation/0076</t>
  </si>
  <si>
    <t>https://environment.data.gov.uk/water-quality/sampling-point/AN-57M01/sample/2112906/observation/0073</t>
  </si>
  <si>
    <t>https://environment.data.gov.uk/water-quality/sampling-point/AN-57M01/sample/2112906/observation/0006</t>
  </si>
  <si>
    <t>https://environment.data.gov.uk/water-quality/sampling-point/AN-57M01/sample/2112906/observation/0004</t>
  </si>
  <si>
    <t>2025-09-10T09:09:00</t>
  </si>
  <si>
    <t>https://environment.data.gov.uk/water-quality/sampling-point/AN-57M01/sample/2110331/observation/9924</t>
  </si>
  <si>
    <t>https://environment.data.gov.uk/water-quality/sampling-point/AN-57M01/sample/2110331/observation/9901</t>
  </si>
  <si>
    <t>https://environment.data.gov.uk/water-quality/sampling-point/AN-57M01/sample/2110331/observation/7608</t>
  </si>
  <si>
    <t>https://environment.data.gov.uk/water-quality/sampling-point/AN-57M01/sample/2110331/observation/7342</t>
  </si>
  <si>
    <t>https://environment.data.gov.uk/water-quality/sampling-point/AN-57M01/sample/2110331/observation/6020</t>
  </si>
  <si>
    <t>https://environment.data.gov.uk/water-quality/sampling-point/AN-57M01/sample/2110331/observation/6019</t>
  </si>
  <si>
    <t>https://environment.data.gov.uk/water-quality/sampling-point/AN-57M01/sample/2110331/observation/5446</t>
  </si>
  <si>
    <t>https://environment.data.gov.uk/water-quality/sampling-point/AN-57M01/sample/2110331/observation/3976</t>
  </si>
  <si>
    <t>https://environment.data.gov.uk/water-quality/sampling-point/AN-57M01/sample/2110331/observation/3428</t>
  </si>
  <si>
    <t>https://environment.data.gov.uk/water-quality/sampling-point/AN-57M01/sample/2110331/observation/3410</t>
  </si>
  <si>
    <t>https://environment.data.gov.uk/water-quality/sampling-point/AN-57M01/sample/2110331/observation/0076</t>
  </si>
  <si>
    <t>https://environment.data.gov.uk/water-quality/sampling-point/AN-57M01/sample/2110331/observation/0073</t>
  </si>
  <si>
    <t>https://environment.data.gov.uk/water-quality/sampling-point/AN-57M01/sample/2110331/observation/0006</t>
  </si>
  <si>
    <t>https://environment.data.gov.uk/water-quality/sampling-point/AN-57M01/sample/2110331/observation/0004</t>
  </si>
  <si>
    <t>2025-08-14T10:24:00</t>
  </si>
  <si>
    <t>https://environment.data.gov.uk/water-quality/sampling-point/AN-57M01/sample/2107796/observation/9924</t>
  </si>
  <si>
    <t>https://environment.data.gov.uk/water-quality/sampling-point/AN-57M01/sample/2107796/observation/9901</t>
  </si>
  <si>
    <t>https://environment.data.gov.uk/water-quality/sampling-point/AN-57M01/sample/2107796/observation/7608</t>
  </si>
  <si>
    <t>https://environment.data.gov.uk/water-quality/sampling-point/AN-57M01/sample/2107796/observation/7342</t>
  </si>
  <si>
    <t>https://environment.data.gov.uk/water-quality/sampling-point/AN-57M01/sample/2107796/observation/6020</t>
  </si>
  <si>
    <t>https://environment.data.gov.uk/water-quality/sampling-point/AN-57M01/sample/2107796/observation/6019</t>
  </si>
  <si>
    <t>https://environment.data.gov.uk/water-quality/sampling-point/AN-57M01/sample/2107796/observation/5446</t>
  </si>
  <si>
    <t>https://environment.data.gov.uk/water-quality/sampling-point/AN-57M01/sample/2107796/observation/3976</t>
  </si>
  <si>
    <t>https://environment.data.gov.uk/water-quality/sampling-point/AN-57M01/sample/2107796/observation/3428</t>
  </si>
  <si>
    <t>https://environment.data.gov.uk/water-quality/sampling-point/AN-57M01/sample/2107796/observation/3410</t>
  </si>
  <si>
    <t>https://environment.data.gov.uk/water-quality/sampling-point/AN-57M01/sample/2107796/observation/0076</t>
  </si>
  <si>
    <t>https://environment.data.gov.uk/water-quality/sampling-point/AN-57M01/sample/2107796/observation/0073</t>
  </si>
  <si>
    <t>https://environment.data.gov.uk/water-quality/sampling-point/AN-57M01/sample/2107796/observation/0006</t>
  </si>
  <si>
    <t>https://environment.data.gov.uk/water-quality/sampling-point/AN-57M01/sample/2107796/observation/0004</t>
  </si>
  <si>
    <t>2025-07-02T12:10:00</t>
  </si>
  <si>
    <t>https://environment.data.gov.uk/water-quality/sampling-point/AN-57M01/sample/2104579/observation/9924</t>
  </si>
  <si>
    <t>https://environment.data.gov.uk/water-quality/sampling-point/AN-57M01/sample/2104579/observation/9901</t>
  </si>
  <si>
    <t>https://environment.data.gov.uk/water-quality/sampling-point/AN-57M01/sample/2104579/observation/7608</t>
  </si>
  <si>
    <t>https://environment.data.gov.uk/water-quality/sampling-point/AN-57M01/sample/2104579/observation/7342</t>
  </si>
  <si>
    <t>https://environment.data.gov.uk/water-quality/sampling-point/AN-57M01/sample/2104579/observation/6020</t>
  </si>
  <si>
    <t>https://environment.data.gov.uk/water-quality/sampling-point/AN-57M01/sample/2104579/observation/6019</t>
  </si>
  <si>
    <t>https://environment.data.gov.uk/water-quality/sampling-point/AN-57M01/sample/2104579/observation/5446</t>
  </si>
  <si>
    <t>https://environment.data.gov.uk/water-quality/sampling-point/AN-57M01/sample/2104579/observation/3976</t>
  </si>
  <si>
    <t>https://environment.data.gov.uk/water-quality/sampling-point/AN-57M01/sample/2104579/observation/3428</t>
  </si>
  <si>
    <t>https://environment.data.gov.uk/water-quality/sampling-point/AN-57M01/sample/2104579/observation/3410</t>
  </si>
  <si>
    <t>https://environment.data.gov.uk/water-quality/sampling-point/AN-57M01/sample/2104579/observation/0076</t>
  </si>
  <si>
    <t>https://environment.data.gov.uk/water-quality/sampling-point/AN-57M01/sample/2104579/observation/0073</t>
  </si>
  <si>
    <t>https://environment.data.gov.uk/water-quality/sampling-point/AN-57M01/sample/2104579/observation/0006</t>
  </si>
  <si>
    <t>https://environment.data.gov.uk/water-quality/sampling-point/AN-57M01/sample/2104579/observation/0004</t>
  </si>
  <si>
    <t>2025-06-10T17:04:00</t>
  </si>
  <si>
    <t>https://environment.data.gov.uk/water-quality/sampling-point/AN-57M01/sample/2102722/observation/9924</t>
  </si>
  <si>
    <t>https://environment.data.gov.uk/water-quality/sampling-point/AN-57M01/sample/2102722/observation/9901</t>
  </si>
  <si>
    <t>https://environment.data.gov.uk/water-quality/sampling-point/AN-57M01/sample/2102722/observation/7608</t>
  </si>
  <si>
    <t>https://environment.data.gov.uk/water-quality/sampling-point/AN-57M01/sample/2102722/observation/7342</t>
  </si>
  <si>
    <t>https://environment.data.gov.uk/water-quality/sampling-point/AN-57M01/sample/2102722/observation/6020</t>
  </si>
  <si>
    <t>https://environment.data.gov.uk/water-quality/sampling-point/AN-57M01/sample/2102722/observation/6019</t>
  </si>
  <si>
    <t>https://environment.data.gov.uk/water-quality/sampling-point/AN-57M01/sample/2102722/observation/5446</t>
  </si>
  <si>
    <t>https://environment.data.gov.uk/water-quality/sampling-point/AN-57M01/sample/2102722/observation/3976</t>
  </si>
  <si>
    <t>https://environment.data.gov.uk/water-quality/sampling-point/AN-57M01/sample/2102722/observation/3428</t>
  </si>
  <si>
    <t>https://environment.data.gov.uk/water-quality/sampling-point/AN-57M01/sample/2102722/observation/3410</t>
  </si>
  <si>
    <t>https://environment.data.gov.uk/water-quality/sampling-point/AN-57M01/sample/2102722/observation/0076</t>
  </si>
  <si>
    <t>https://environment.data.gov.uk/water-quality/sampling-point/AN-57M01/sample/2102722/observation/0073</t>
  </si>
  <si>
    <t>https://environment.data.gov.uk/water-quality/sampling-point/AN-57M01/sample/2102722/observation/0006</t>
  </si>
  <si>
    <t>https://environment.data.gov.uk/water-quality/sampling-point/AN-57M01/sample/2102722/observation/0004</t>
  </si>
  <si>
    <t>2025-05-01T09:12:00</t>
  </si>
  <si>
    <t>https://environment.data.gov.uk/water-quality/sampling-point/AN-57M01/sample/2099784/observation/9924</t>
  </si>
  <si>
    <t>https://environment.data.gov.uk/water-quality/sampling-point/AN-57M01/sample/2099784/observation/9901</t>
  </si>
  <si>
    <t>https://environment.data.gov.uk/water-quality/sampling-point/AN-57M01/sample/2099784/observation/7608</t>
  </si>
  <si>
    <t>https://environment.data.gov.uk/water-quality/sampling-point/AN-57M01/sample/2099784/observation/7342</t>
  </si>
  <si>
    <t>https://environment.data.gov.uk/water-quality/sampling-point/AN-57M01/sample/2099784/observation/6020</t>
  </si>
  <si>
    <t>https://environment.data.gov.uk/water-quality/sampling-point/AN-57M01/sample/2099784/observation/6019</t>
  </si>
  <si>
    <t>https://environment.data.gov.uk/water-quality/sampling-point/AN-57M01/sample/2099784/observation/5446</t>
  </si>
  <si>
    <t>https://environment.data.gov.uk/water-quality/sampling-point/AN-57M01/sample/2099784/observation/3976</t>
  </si>
  <si>
    <t>https://environment.data.gov.uk/water-quality/sampling-point/AN-57M01/sample/2099784/observation/3428</t>
  </si>
  <si>
    <t>https://environment.data.gov.uk/water-quality/sampling-point/AN-57M01/sample/2099784/observation/3410</t>
  </si>
  <si>
    <t>https://environment.data.gov.uk/water-quality/sampling-point/AN-57M01/sample/2099784/observation/0076</t>
  </si>
  <si>
    <t>https://environment.data.gov.uk/water-quality/sampling-point/AN-57M01/sample/2099784/observation/0073</t>
  </si>
  <si>
    <t>https://environment.data.gov.uk/water-quality/sampling-point/AN-57M01/sample/2099784/observation/0006</t>
  </si>
  <si>
    <t>https://environment.data.gov.uk/water-quality/sampling-point/AN-57M01/sample/2099784/observation/0004</t>
  </si>
  <si>
    <t>2025-04-08T16:32:00</t>
  </si>
  <si>
    <t>https://environment.data.gov.uk/water-quality/sampling-point/AN-57M01/sample/2097906/observation/9924</t>
  </si>
  <si>
    <t>https://environment.data.gov.uk/water-quality/sampling-point/AN-57M01/sample/2097906/observation/9901</t>
  </si>
  <si>
    <t>https://environment.data.gov.uk/water-quality/sampling-point/AN-57M01/sample/2097906/observation/7608</t>
  </si>
  <si>
    <t>https://environment.data.gov.uk/water-quality/sampling-point/AN-57M01/sample/2097906/observation/7342</t>
  </si>
  <si>
    <t>https://environment.data.gov.uk/water-quality/sampling-point/AN-57M01/sample/2097906/observation/6020</t>
  </si>
  <si>
    <t>https://environment.data.gov.uk/water-quality/sampling-point/AN-57M01/sample/2097906/observation/6019</t>
  </si>
  <si>
    <t>https://environment.data.gov.uk/water-quality/sampling-point/AN-57M01/sample/2097906/observation/3976</t>
  </si>
  <si>
    <t>https://environment.data.gov.uk/water-quality/sampling-point/AN-57M01/sample/2097906/observation/3428</t>
  </si>
  <si>
    <t>https://environment.data.gov.uk/water-quality/sampling-point/AN-57M01/sample/2097906/observation/3410</t>
  </si>
  <si>
    <t>https://environment.data.gov.uk/water-quality/sampling-point/AN-57M01/sample/2097906/observation/0076</t>
  </si>
  <si>
    <t>https://environment.data.gov.uk/water-quality/sampling-point/AN-57M01/sample/2097906/observation/0006</t>
  </si>
  <si>
    <t>https://environment.data.gov.uk/water-quality/sampling-point/AN-57M01/sample/2097906/observation/0004</t>
  </si>
  <si>
    <t>2025-03-15T18:44:00</t>
  </si>
  <si>
    <t>https://environment.data.gov.uk/water-quality/sampling-point/AN-57M01/sample/2095199/observation/9924</t>
  </si>
  <si>
    <t>https://environment.data.gov.uk/water-quality/sampling-point/AN-57M01/sample/2095199/observation/9901</t>
  </si>
  <si>
    <t>https://environment.data.gov.uk/water-quality/sampling-point/AN-57M01/sample/2095199/observation/7608</t>
  </si>
  <si>
    <t>https://environment.data.gov.uk/water-quality/sampling-point/AN-57M01/sample/2095199/observation/7342</t>
  </si>
  <si>
    <t>https://environment.data.gov.uk/water-quality/sampling-point/AN-57M01/sample/2095199/observation/6020</t>
  </si>
  <si>
    <t>https://environment.data.gov.uk/water-quality/sampling-point/AN-57M01/sample/2095199/observation/6019</t>
  </si>
  <si>
    <t>https://environment.data.gov.uk/water-quality/sampling-point/AN-57M01/sample/2095199/observation/5446</t>
  </si>
  <si>
    <t>https://environment.data.gov.uk/water-quality/sampling-point/AN-57M01/sample/2095199/observation/3976</t>
  </si>
  <si>
    <t>https://environment.data.gov.uk/water-quality/sampling-point/AN-57M01/sample/2095199/observation/3428</t>
  </si>
  <si>
    <t>https://environment.data.gov.uk/water-quality/sampling-point/AN-57M01/sample/2095199/observation/3410</t>
  </si>
  <si>
    <t>https://environment.data.gov.uk/water-quality/sampling-point/AN-57M01/sample/2095199/observation/0076</t>
  </si>
  <si>
    <t>https://environment.data.gov.uk/water-quality/sampling-point/AN-57M01/sample/2095199/observation/0073</t>
  </si>
  <si>
    <t>https://environment.data.gov.uk/water-quality/sampling-point/AN-57M01/sample/2095199/observation/0006</t>
  </si>
  <si>
    <t>https://environment.data.gov.uk/water-quality/sampling-point/AN-57M01/sample/2095199/observation/0004</t>
  </si>
  <si>
    <t>2025-02-16T07:37:00</t>
  </si>
  <si>
    <t>https://environment.data.gov.uk/water-quality/sampling-point/AN-57M01/sample/2092395/observation/9924</t>
  </si>
  <si>
    <t>https://environment.data.gov.uk/water-quality/sampling-point/AN-57M01/sample/2092395/observation/9901</t>
  </si>
  <si>
    <t>https://environment.data.gov.uk/water-quality/sampling-point/AN-57M01/sample/2092395/observation/7608</t>
  </si>
  <si>
    <t>https://environment.data.gov.uk/water-quality/sampling-point/AN-57M01/sample/2092395/observation/7342</t>
  </si>
  <si>
    <t>https://environment.data.gov.uk/water-quality/sampling-point/AN-57M01/sample/2092395/observation/6020</t>
  </si>
  <si>
    <t>https://environment.data.gov.uk/water-quality/sampling-point/AN-57M01/sample/2092395/observation/6019</t>
  </si>
  <si>
    <t>https://environment.data.gov.uk/water-quality/sampling-point/AN-57M01/sample/2092395/observation/3976</t>
  </si>
  <si>
    <t>https://environment.data.gov.uk/water-quality/sampling-point/AN-57M01/sample/2092395/observation/3428</t>
  </si>
  <si>
    <t>https://environment.data.gov.uk/water-quality/sampling-point/AN-57M01/sample/2092395/observation/3410</t>
  </si>
  <si>
    <t>https://environment.data.gov.uk/water-quality/sampling-point/AN-57M01/sample/2092395/observation/0076</t>
  </si>
  <si>
    <t>https://environment.data.gov.uk/water-quality/sampling-point/AN-57M01/sample/2092395/observation/0006</t>
  </si>
  <si>
    <t>https://environment.data.gov.uk/water-quality/sampling-point/AN-57M01/sample/2092395/observation/0004</t>
  </si>
  <si>
    <t>2025-01-11T15:58:00</t>
  </si>
  <si>
    <t>https://environment.data.gov.uk/water-quality/sampling-point/AN-57M01/sample/2089736/observation/9924</t>
  </si>
  <si>
    <t>https://environment.data.gov.uk/water-quality/sampling-point/AN-57M01/sample/2089736/observation/9901</t>
  </si>
  <si>
    <t>https://environment.data.gov.uk/water-quality/sampling-point/AN-57M01/sample/2089736/observation/7608</t>
  </si>
  <si>
    <t>https://environment.data.gov.uk/water-quality/sampling-point/AN-57M01/sample/2089736/observation/7342</t>
  </si>
  <si>
    <t>https://environment.data.gov.uk/water-quality/sampling-point/AN-57M01/sample/2089736/observation/6020</t>
  </si>
  <si>
    <t>https://environment.data.gov.uk/water-quality/sampling-point/AN-57M01/sample/2089736/observation/6019</t>
  </si>
  <si>
    <t>https://environment.data.gov.uk/water-quality/sampling-point/AN-57M01/sample/2089736/observation/5446</t>
  </si>
  <si>
    <t>https://environment.data.gov.uk/water-quality/sampling-point/AN-57M01/sample/2089736/observation/3976</t>
  </si>
  <si>
    <t>https://environment.data.gov.uk/water-quality/sampling-point/AN-57M01/sample/2089736/observation/3428</t>
  </si>
  <si>
    <t>https://environment.data.gov.uk/water-quality/sampling-point/AN-57M01/sample/2089736/observation/3410</t>
  </si>
  <si>
    <t>https://environment.data.gov.uk/water-quality/sampling-point/AN-57M01/sample/2089736/observation/0076</t>
  </si>
  <si>
    <t>https://environment.data.gov.uk/water-quality/sampling-point/AN-57M01/sample/2089736/observation/0073</t>
  </si>
  <si>
    <t>https://environment.data.gov.uk/water-quality/sampling-point/AN-57M01/sample/2089736/observation/0006</t>
  </si>
  <si>
    <t>https://environment.data.gov.uk/water-quality/sampling-point/AN-57M01/sample/2089736/observation/0004</t>
  </si>
  <si>
    <t>2024-12-15T07:50:00</t>
  </si>
  <si>
    <t>https://environment.data.gov.uk/water-quality/sampling-point/AN-57M01/sample/2087813/observation/9924</t>
  </si>
  <si>
    <t>https://environment.data.gov.uk/water-quality/sampling-point/AN-57M01/sample/2087813/observation/9901</t>
  </si>
  <si>
    <t>https://environment.data.gov.uk/water-quality/sampling-point/AN-57M01/sample/2087813/observation/7608</t>
  </si>
  <si>
    <t>https://environment.data.gov.uk/water-quality/sampling-point/AN-57M01/sample/2087813/observation/7342</t>
  </si>
  <si>
    <t>https://environment.data.gov.uk/water-quality/sampling-point/AN-57M01/sample/2087813/observation/6020</t>
  </si>
  <si>
    <t>https://environment.data.gov.uk/water-quality/sampling-point/AN-57M01/sample/2087813/observation/6019</t>
  </si>
  <si>
    <t>https://environment.data.gov.uk/water-quality/sampling-point/AN-57M01/sample/2087813/observation/5446</t>
  </si>
  <si>
    <t>https://environment.data.gov.uk/water-quality/sampling-point/AN-57M01/sample/2087813/observation/3976</t>
  </si>
  <si>
    <t>https://environment.data.gov.uk/water-quality/sampling-point/AN-57M01/sample/2087813/observation/3428</t>
  </si>
  <si>
    <t>https://environment.data.gov.uk/water-quality/sampling-point/AN-57M01/sample/2087813/observation/3410</t>
  </si>
  <si>
    <t>https://environment.data.gov.uk/water-quality/sampling-point/AN-57M01/sample/2087813/observation/0076</t>
  </si>
  <si>
    <t>https://environment.data.gov.uk/water-quality/sampling-point/AN-57M01/sample/2087813/observation/0073</t>
  </si>
  <si>
    <t>https://environment.data.gov.uk/water-quality/sampling-point/AN-57M01/sample/2087813/observation/0006</t>
  </si>
  <si>
    <t>https://environment.data.gov.uk/water-quality/sampling-point/AN-57M01/sample/2087813/observation/0004</t>
  </si>
  <si>
    <t>Coded Result</t>
  </si>
  <si>
    <t>DNA Stored</t>
  </si>
  <si>
    <t>MST Filtration</t>
  </si>
  <si>
    <t>PLANNED INVESTIGATION (LOCAL MONITORING)</t>
  </si>
  <si>
    <t>2024-11-11T13:53:00</t>
  </si>
  <si>
    <t>https://environment.data.gov.uk/water-quality/sampling-point/AN-57M01/sample/2084233/observation/4926</t>
  </si>
  <si>
    <t>MILLILITRE</t>
  </si>
  <si>
    <t>Volume of Sample Filtered</t>
  </si>
  <si>
    <t>https://environment.data.gov.uk/water-quality/sampling-point/AN-57M01/sample/2084233/observation/4865</t>
  </si>
  <si>
    <t>Colony Forming Units / 100ml</t>
  </si>
  <si>
    <t>Enterococci: Intestinal: Confirmed: MF</t>
  </si>
  <si>
    <t>https://environment.data.gov.uk/water-quality/sampling-point/AN-57M01/sample/2084233/observation/3723</t>
  </si>
  <si>
    <t>Enterococci: Intestinal: Presumptive: MF</t>
  </si>
  <si>
    <t>https://environment.data.gov.uk/water-quality/sampling-point/AN-57M01/sample/2084233/observation/3722</t>
  </si>
  <si>
    <t>NUMBER PER HUNDRED MILLILITRES</t>
  </si>
  <si>
    <t>Escherichia coli : Confirmed : MF</t>
  </si>
  <si>
    <t>https://environment.data.gov.uk/water-quality/sampling-point/AN-57M01/sample/2084233/observation/2348</t>
  </si>
  <si>
    <t>2024-11-11T14:46:00</t>
  </si>
  <si>
    <t>https://environment.data.gov.uk/water-quality/sampling-point/AN-57M01/sample/2084232/observation/9924</t>
  </si>
  <si>
    <t>https://environment.data.gov.uk/water-quality/sampling-point/AN-57M01/sample/2084232/observation/9901</t>
  </si>
  <si>
    <t>https://environment.data.gov.uk/water-quality/sampling-point/AN-57M01/sample/2084232/observation/7608</t>
  </si>
  <si>
    <t>https://environment.data.gov.uk/water-quality/sampling-point/AN-57M01/sample/2084232/observation/7342</t>
  </si>
  <si>
    <t>https://environment.data.gov.uk/water-quality/sampling-point/AN-57M01/sample/2084232/observation/6020</t>
  </si>
  <si>
    <t>https://environment.data.gov.uk/water-quality/sampling-point/AN-57M01/sample/2084232/observation/6019</t>
  </si>
  <si>
    <t>https://environment.data.gov.uk/water-quality/sampling-point/AN-57M01/sample/2084232/observation/5446</t>
  </si>
  <si>
    <t>https://environment.data.gov.uk/water-quality/sampling-point/AN-57M01/sample/2084232/observation/3976</t>
  </si>
  <si>
    <t>https://environment.data.gov.uk/water-quality/sampling-point/AN-57M01/sample/2084232/observation/3428</t>
  </si>
  <si>
    <t>https://environment.data.gov.uk/water-quality/sampling-point/AN-57M01/sample/2084232/observation/3410</t>
  </si>
  <si>
    <t>https://environment.data.gov.uk/water-quality/sampling-point/AN-57M01/sample/2084232/observation/0076</t>
  </si>
  <si>
    <t>https://environment.data.gov.uk/water-quality/sampling-point/AN-57M01/sample/2084232/observation/0073</t>
  </si>
  <si>
    <t>https://environment.data.gov.uk/water-quality/sampling-point/AN-57M01/sample/2084232/observation/0006</t>
  </si>
  <si>
    <t>https://environment.data.gov.uk/water-quality/sampling-point/AN-57M01/sample/2084232/observation/0004</t>
  </si>
  <si>
    <t>2024-10-06T09:25:00</t>
  </si>
  <si>
    <t>https://environment.data.gov.uk/water-quality/sampling-point/AN-57M01/sample/2081442/observation/9924</t>
  </si>
  <si>
    <t>https://environment.data.gov.uk/water-quality/sampling-point/AN-57M01/sample/2081442/observation/9901</t>
  </si>
  <si>
    <t>https://environment.data.gov.uk/water-quality/sampling-point/AN-57M01/sample/2081442/observation/7608</t>
  </si>
  <si>
    <t>https://environment.data.gov.uk/water-quality/sampling-point/AN-57M01/sample/2081442/observation/7342</t>
  </si>
  <si>
    <t>https://environment.data.gov.uk/water-quality/sampling-point/AN-57M01/sample/2081442/observation/6020</t>
  </si>
  <si>
    <t>https://environment.data.gov.uk/water-quality/sampling-point/AN-57M01/sample/2081442/observation/6019</t>
  </si>
  <si>
    <t>https://environment.data.gov.uk/water-quality/sampling-point/AN-57M01/sample/2081442/observation/3976</t>
  </si>
  <si>
    <t>https://environment.data.gov.uk/water-quality/sampling-point/AN-57M01/sample/2081442/observation/3428</t>
  </si>
  <si>
    <t>https://environment.data.gov.uk/water-quality/sampling-point/AN-57M01/sample/2081442/observation/3410</t>
  </si>
  <si>
    <t>https://environment.data.gov.uk/water-quality/sampling-point/AN-57M01/sample/2081442/observation/0076</t>
  </si>
  <si>
    <t>https://environment.data.gov.uk/water-quality/sampling-point/AN-57M01/sample/2081442/observation/0006</t>
  </si>
  <si>
    <t>https://environment.data.gov.uk/water-quality/sampling-point/AN-57M01/sample/2081442/observation/0004</t>
  </si>
  <si>
    <t>2024-09-13T18:21:00</t>
  </si>
  <si>
    <t>https://environment.data.gov.uk/water-quality/sampling-point/AN-57M01/sample/2079037/observation/9924</t>
  </si>
  <si>
    <t>https://environment.data.gov.uk/water-quality/sampling-point/AN-57M01/sample/2079037/observation/9901</t>
  </si>
  <si>
    <t>https://environment.data.gov.uk/water-quality/sampling-point/AN-57M01/sample/2079037/observation/7608</t>
  </si>
  <si>
    <t>https://environment.data.gov.uk/water-quality/sampling-point/AN-57M01/sample/2079037/observation/7342</t>
  </si>
  <si>
    <t>https://environment.data.gov.uk/water-quality/sampling-point/AN-57M01/sample/2079037/observation/6020</t>
  </si>
  <si>
    <t>https://environment.data.gov.uk/water-quality/sampling-point/AN-57M01/sample/2079037/observation/6019</t>
  </si>
  <si>
    <t>https://environment.data.gov.uk/water-quality/sampling-point/AN-57M01/sample/2079037/observation/5446</t>
  </si>
  <si>
    <t>https://environment.data.gov.uk/water-quality/sampling-point/AN-57M01/sample/2079037/observation/3976</t>
  </si>
  <si>
    <t>https://environment.data.gov.uk/water-quality/sampling-point/AN-57M01/sample/2079037/observation/3428</t>
  </si>
  <si>
    <t>https://environment.data.gov.uk/water-quality/sampling-point/AN-57M01/sample/2079037/observation/3410</t>
  </si>
  <si>
    <t>https://environment.data.gov.uk/water-quality/sampling-point/AN-57M01/sample/2079037/observation/0076</t>
  </si>
  <si>
    <t>https://environment.data.gov.uk/water-quality/sampling-point/AN-57M01/sample/2079037/observation/0073</t>
  </si>
  <si>
    <t>https://environment.data.gov.uk/water-quality/sampling-point/AN-57M01/sample/2079037/observation/0006</t>
  </si>
  <si>
    <t>https://environment.data.gov.uk/water-quality/sampling-point/AN-57M01/sample/2079037/observation/0004</t>
  </si>
  <si>
    <t>2024-08-08T11:22:00</t>
  </si>
  <si>
    <t>https://environment.data.gov.uk/water-quality/sampling-point/AN-57M01/sample/2075546/observation/9924</t>
  </si>
  <si>
    <t>https://environment.data.gov.uk/water-quality/sampling-point/AN-57M01/sample/2075546/observation/9901</t>
  </si>
  <si>
    <t>https://environment.data.gov.uk/water-quality/sampling-point/AN-57M01/sample/2075546/observation/7608</t>
  </si>
  <si>
    <t>https://environment.data.gov.uk/water-quality/sampling-point/AN-57M01/sample/2075546/observation/7342</t>
  </si>
  <si>
    <t>https://environment.data.gov.uk/water-quality/sampling-point/AN-57M01/sample/2075546/observation/6020</t>
  </si>
  <si>
    <t>https://environment.data.gov.uk/water-quality/sampling-point/AN-57M01/sample/2075546/observation/6019</t>
  </si>
  <si>
    <t>https://environment.data.gov.uk/water-quality/sampling-point/AN-57M01/sample/2075546/observation/5446</t>
  </si>
  <si>
    <t>https://environment.data.gov.uk/water-quality/sampling-point/AN-57M01/sample/2075546/observation/3976</t>
  </si>
  <si>
    <t>https://environment.data.gov.uk/water-quality/sampling-point/AN-57M01/sample/2075546/observation/3428</t>
  </si>
  <si>
    <t>https://environment.data.gov.uk/water-quality/sampling-point/AN-57M01/sample/2075546/observation/3410</t>
  </si>
  <si>
    <t>https://environment.data.gov.uk/water-quality/sampling-point/AN-57M01/sample/2075546/observation/0076</t>
  </si>
  <si>
    <t>https://environment.data.gov.uk/water-quality/sampling-point/AN-57M01/sample/2075546/observation/0073</t>
  </si>
  <si>
    <t>https://environment.data.gov.uk/water-quality/sampling-point/AN-57M01/sample/2075546/observation/0006</t>
  </si>
  <si>
    <t>https://environment.data.gov.uk/water-quality/sampling-point/AN-57M01/sample/2075546/observation/0004</t>
  </si>
  <si>
    <t>2024-07-11T07:56:00</t>
  </si>
  <si>
    <t>https://environment.data.gov.uk/water-quality/sampling-point/AN-57M01/sample/2072840/observation/9924</t>
  </si>
  <si>
    <t>https://environment.data.gov.uk/water-quality/sampling-point/AN-57M01/sample/2072840/observation/9901</t>
  </si>
  <si>
    <t>https://environment.data.gov.uk/water-quality/sampling-point/AN-57M01/sample/2072840/observation/7608</t>
  </si>
  <si>
    <t>https://environment.data.gov.uk/water-quality/sampling-point/AN-57M01/sample/2072840/observation/7342</t>
  </si>
  <si>
    <t>https://environment.data.gov.uk/water-quality/sampling-point/AN-57M01/sample/2072840/observation/6020</t>
  </si>
  <si>
    <t>https://environment.data.gov.uk/water-quality/sampling-point/AN-57M01/sample/2072840/observation/6019</t>
  </si>
  <si>
    <t>https://environment.data.gov.uk/water-quality/sampling-point/AN-57M01/sample/2072840/observation/5446</t>
  </si>
  <si>
    <t>https://environment.data.gov.uk/water-quality/sampling-point/AN-57M01/sample/2072840/observation/3976</t>
  </si>
  <si>
    <t>https://environment.data.gov.uk/water-quality/sampling-point/AN-57M01/sample/2072840/observation/3428</t>
  </si>
  <si>
    <t>https://environment.data.gov.uk/water-quality/sampling-point/AN-57M01/sample/2072840/observation/3410</t>
  </si>
  <si>
    <t>https://environment.data.gov.uk/water-quality/sampling-point/AN-57M01/sample/2072840/observation/0076</t>
  </si>
  <si>
    <t>https://environment.data.gov.uk/water-quality/sampling-point/AN-57M01/sample/2072840/observation/0073</t>
  </si>
  <si>
    <t>https://environment.data.gov.uk/water-quality/sampling-point/AN-57M01/sample/2072840/observation/0006</t>
  </si>
  <si>
    <t>https://environment.data.gov.uk/water-quality/sampling-point/AN-57M01/sample/2072840/observation/0004</t>
  </si>
  <si>
    <t>2024-06-06T08:28:00</t>
  </si>
  <si>
    <t>https://environment.data.gov.uk/water-quality/sampling-point/AN-57M01/sample/2069588/observation/9924</t>
  </si>
  <si>
    <t>https://environment.data.gov.uk/water-quality/sampling-point/AN-57M01/sample/2069588/observation/9901</t>
  </si>
  <si>
    <t>https://environment.data.gov.uk/water-quality/sampling-point/AN-57M01/sample/2069588/observation/7608</t>
  </si>
  <si>
    <t>https://environment.data.gov.uk/water-quality/sampling-point/AN-57M01/sample/2069588/observation/7342</t>
  </si>
  <si>
    <t>https://environment.data.gov.uk/water-quality/sampling-point/AN-57M01/sample/2069588/observation/6020</t>
  </si>
  <si>
    <t>https://environment.data.gov.uk/water-quality/sampling-point/AN-57M01/sample/2069588/observation/6019</t>
  </si>
  <si>
    <t>https://environment.data.gov.uk/water-quality/sampling-point/AN-57M01/sample/2069588/observation/5446</t>
  </si>
  <si>
    <t>https://environment.data.gov.uk/water-quality/sampling-point/AN-57M01/sample/2069588/observation/3976</t>
  </si>
  <si>
    <t>https://environment.data.gov.uk/water-quality/sampling-point/AN-57M01/sample/2069588/observation/3428</t>
  </si>
  <si>
    <t>https://environment.data.gov.uk/water-quality/sampling-point/AN-57M01/sample/2069588/observation/3410</t>
  </si>
  <si>
    <t>https://environment.data.gov.uk/water-quality/sampling-point/AN-57M01/sample/2069588/observation/0076</t>
  </si>
  <si>
    <t>https://environment.data.gov.uk/water-quality/sampling-point/AN-57M01/sample/2069588/observation/0073</t>
  </si>
  <si>
    <t>https://environment.data.gov.uk/water-quality/sampling-point/AN-57M01/sample/2069588/observation/0006</t>
  </si>
  <si>
    <t>https://environment.data.gov.uk/water-quality/sampling-point/AN-57M01/sample/2069588/observation/0004</t>
  </si>
  <si>
    <t>2024-05-09T07:38:00</t>
  </si>
  <si>
    <t>https://environment.data.gov.uk/water-quality/sampling-point/AN-57M01/sample/2067281/observation/9924</t>
  </si>
  <si>
    <t>https://environment.data.gov.uk/water-quality/sampling-point/AN-57M01/sample/2067281/observation/9901</t>
  </si>
  <si>
    <t>https://environment.data.gov.uk/water-quality/sampling-point/AN-57M01/sample/2067281/observation/7608</t>
  </si>
  <si>
    <t>https://environment.data.gov.uk/water-quality/sampling-point/AN-57M01/sample/2067281/observation/7342</t>
  </si>
  <si>
    <t>https://environment.data.gov.uk/water-quality/sampling-point/AN-57M01/sample/2067281/observation/6020</t>
  </si>
  <si>
    <t>https://environment.data.gov.uk/water-quality/sampling-point/AN-57M01/sample/2067281/observation/6019</t>
  </si>
  <si>
    <t>https://environment.data.gov.uk/water-quality/sampling-point/AN-57M01/sample/2067281/observation/5446</t>
  </si>
  <si>
    <t>https://environment.data.gov.uk/water-quality/sampling-point/AN-57M01/sample/2067281/observation/3976</t>
  </si>
  <si>
    <t>https://environment.data.gov.uk/water-quality/sampling-point/AN-57M01/sample/2067281/observation/3428</t>
  </si>
  <si>
    <t>https://environment.data.gov.uk/water-quality/sampling-point/AN-57M01/sample/2067281/observation/3410</t>
  </si>
  <si>
    <t>https://environment.data.gov.uk/water-quality/sampling-point/AN-57M01/sample/2067281/observation/0076</t>
  </si>
  <si>
    <t>https://environment.data.gov.uk/water-quality/sampling-point/AN-57M01/sample/2067281/observation/0073</t>
  </si>
  <si>
    <t>https://environment.data.gov.uk/water-quality/sampling-point/AN-57M01/sample/2067281/observation/0006</t>
  </si>
  <si>
    <t>https://environment.data.gov.uk/water-quality/sampling-point/AN-57M01/sample/2067281/observation/0004</t>
  </si>
  <si>
    <t>RIVER / RUNNING SURFACE WATER</t>
  </si>
  <si>
    <t>2024-04-13T20:35:00</t>
  </si>
  <si>
    <t>https://environment.data.gov.uk/water-quality/sampling-point/AN-57M01/sample/2065097/observation/9924</t>
  </si>
  <si>
    <t>https://environment.data.gov.uk/water-quality/sampling-point/AN-57M01/sample/2065097/observation/9901</t>
  </si>
  <si>
    <t>https://environment.data.gov.uk/water-quality/sampling-point/AN-57M01/sample/2065097/observation/7608</t>
  </si>
  <si>
    <t>https://environment.data.gov.uk/water-quality/sampling-point/AN-57M01/sample/2065097/observation/7342</t>
  </si>
  <si>
    <t>https://environment.data.gov.uk/water-quality/sampling-point/AN-57M01/sample/2065097/observation/6020</t>
  </si>
  <si>
    <t>https://environment.data.gov.uk/water-quality/sampling-point/AN-57M01/sample/2065097/observation/6019</t>
  </si>
  <si>
    <t>https://environment.data.gov.uk/water-quality/sampling-point/AN-57M01/sample/2065097/observation/3976</t>
  </si>
  <si>
    <t>https://environment.data.gov.uk/water-quality/sampling-point/AN-57M01/sample/2065097/observation/3428</t>
  </si>
  <si>
    <t>https://environment.data.gov.uk/water-quality/sampling-point/AN-57M01/sample/2065097/observation/0076</t>
  </si>
  <si>
    <t>https://environment.data.gov.uk/water-quality/sampling-point/AN-57M01/sample/2065097/observation/0006</t>
  </si>
  <si>
    <t>https://environment.data.gov.uk/water-quality/sampling-point/AN-57M01/sample/2065097/observation/0004</t>
  </si>
  <si>
    <t>2024-04-13T20:36:00</t>
  </si>
  <si>
    <t>https://environment.data.gov.uk/water-quality/sampling-point/AN-57M01/sample/2065082/observation/9924</t>
  </si>
  <si>
    <t>https://environment.data.gov.uk/water-quality/sampling-point/AN-57M01/sample/2065082/observation/9901</t>
  </si>
  <si>
    <t>https://environment.data.gov.uk/water-quality/sampling-point/AN-57M01/sample/2065082/observation/7608</t>
  </si>
  <si>
    <t>https://environment.data.gov.uk/water-quality/sampling-point/AN-57M01/sample/2065082/observation/7342</t>
  </si>
  <si>
    <t>https://environment.data.gov.uk/water-quality/sampling-point/AN-57M01/sample/2065082/observation/6020</t>
  </si>
  <si>
    <t>https://environment.data.gov.uk/water-quality/sampling-point/AN-57M01/sample/2065082/observation/6019</t>
  </si>
  <si>
    <t>https://environment.data.gov.uk/water-quality/sampling-point/AN-57M01/sample/2065082/observation/3976</t>
  </si>
  <si>
    <t>https://environment.data.gov.uk/water-quality/sampling-point/AN-57M01/sample/2065082/observation/3428</t>
  </si>
  <si>
    <t>https://environment.data.gov.uk/water-quality/sampling-point/AN-57M01/sample/2065082/observation/3410</t>
  </si>
  <si>
    <t>https://environment.data.gov.uk/water-quality/sampling-point/AN-57M01/sample/2065082/observation/0076</t>
  </si>
  <si>
    <t>https://environment.data.gov.uk/water-quality/sampling-point/AN-57M01/sample/2065082/observation/0006</t>
  </si>
  <si>
    <t>https://environment.data.gov.uk/water-quality/sampling-point/AN-57M01/sample/2065082/observation/0004</t>
  </si>
  <si>
    <t>Ammoniacal Nitrogen, Filtered as N</t>
  </si>
  <si>
    <t>ENVIRONMENTAL MONITORING STATUTORY (EU DIRECTIVES)</t>
  </si>
  <si>
    <t>2024-03-08T15:19:00</t>
  </si>
  <si>
    <t>https://environment.data.gov.uk/water-quality/sampling-point/AN-57M01/sample/2062832/observation/9993</t>
  </si>
  <si>
    <t>Nitrogen, Total Oxidised, Filtered as N</t>
  </si>
  <si>
    <t>https://environment.data.gov.uk/water-quality/sampling-point/AN-57M01/sample/2062832/observation/9943</t>
  </si>
  <si>
    <t>https://environment.data.gov.uk/water-quality/sampling-point/AN-57M01/sample/2062832/observation/9924</t>
  </si>
  <si>
    <t>https://environment.data.gov.uk/water-quality/sampling-point/AN-57M01/sample/2062832/observation/9901</t>
  </si>
  <si>
    <t>Silicate, Filtered as SiO2</t>
  </si>
  <si>
    <t>https://environment.data.gov.uk/water-quality/sampling-point/AN-57M01/sample/2062832/observation/9857</t>
  </si>
  <si>
    <t>Orthophosphate, Filtered as P</t>
  </si>
  <si>
    <t>https://environment.data.gov.uk/water-quality/sampling-point/AN-57M01/sample/2062832/observation/9856</t>
  </si>
  <si>
    <t>Nitrate, Filtered as N</t>
  </si>
  <si>
    <t>https://environment.data.gov.uk/water-quality/sampling-point/AN-57M01/sample/2062832/observation/9853</t>
  </si>
  <si>
    <t>Chlorophyll : Acetone Extract</t>
  </si>
  <si>
    <t>https://environment.data.gov.uk/water-quality/sampling-point/AN-57M01/sample/2062832/observation/7887</t>
  </si>
  <si>
    <t>https://environment.data.gov.uk/water-quality/sampling-point/AN-57M01/sample/2062832/observation/7608</t>
  </si>
  <si>
    <t>https://environment.data.gov.uk/water-quality/sampling-point/AN-57M01/sample/2062832/observation/7342</t>
  </si>
  <si>
    <t>Nitrite, Filtered as N</t>
  </si>
  <si>
    <t>https://environment.data.gov.uk/water-quality/sampling-point/AN-57M01/sample/2062832/observation/6485</t>
  </si>
  <si>
    <t>https://environment.data.gov.uk/water-quality/sampling-point/AN-57M01/sample/2062832/observation/6020</t>
  </si>
  <si>
    <t>https://environment.data.gov.uk/water-quality/sampling-point/AN-57M01/sample/2062832/observation/6019</t>
  </si>
  <si>
    <t>https://environment.data.gov.uk/water-quality/sampling-point/AN-57M01/sample/2062832/observation/5446</t>
  </si>
  <si>
    <t>Nitrogen, Dissolved Inorganic : as N</t>
  </si>
  <si>
    <t>https://environment.data.gov.uk/water-quality/sampling-point/AN-57M01/sample/2062832/observation/4925</t>
  </si>
  <si>
    <t>https://environment.data.gov.uk/water-quality/sampling-point/AN-57M01/sample/2062832/observation/4865</t>
  </si>
  <si>
    <t>Sample sent to sub contract lab</t>
  </si>
  <si>
    <t>Phytoplankton</t>
  </si>
  <si>
    <t>https://environment.data.gov.uk/water-quality/sampling-point/AN-57M01/sample/2062832/observation/4574</t>
  </si>
  <si>
    <t>https://environment.data.gov.uk/water-quality/sampling-point/AN-57M01/sample/2062832/observation/3976</t>
  </si>
  <si>
    <t>https://environment.data.gov.uk/water-quality/sampling-point/AN-57M01/sample/2062832/observation/3428</t>
  </si>
  <si>
    <t>https://environment.data.gov.uk/water-quality/sampling-point/AN-57M01/sample/2062832/observation/3410</t>
  </si>
  <si>
    <t>https://environment.data.gov.uk/water-quality/sampling-point/AN-57M01/sample/2062832/observation/0076</t>
  </si>
  <si>
    <t>https://environment.data.gov.uk/water-quality/sampling-point/AN-57M01/sample/2062832/observation/0073</t>
  </si>
  <si>
    <t>https://environment.data.gov.uk/water-quality/sampling-point/AN-57M01/sample/2062832/observation/0006</t>
  </si>
  <si>
    <t>https://environment.data.gov.uk/water-quality/sampling-point/AN-57M01/sample/2062832/observation/0004</t>
  </si>
  <si>
    <t>2024-02-07T15:52:00</t>
  </si>
  <si>
    <t>https://environment.data.gov.uk/water-quality/sampling-point/AN-57M01/sample/2060346/observation/9993</t>
  </si>
  <si>
    <t>https://environment.data.gov.uk/water-quality/sampling-point/AN-57M01/sample/2060346/observation/9943</t>
  </si>
  <si>
    <t>https://environment.data.gov.uk/water-quality/sampling-point/AN-57M01/sample/2060346/observation/9924</t>
  </si>
  <si>
    <t>https://environment.data.gov.uk/water-quality/sampling-point/AN-57M01/sample/2060346/observation/9901</t>
  </si>
  <si>
    <t>https://environment.data.gov.uk/water-quality/sampling-point/AN-57M01/sample/2060346/observation/9857</t>
  </si>
  <si>
    <t>https://environment.data.gov.uk/water-quality/sampling-point/AN-57M01/sample/2060346/observation/9856</t>
  </si>
  <si>
    <t>https://environment.data.gov.uk/water-quality/sampling-point/AN-57M01/sample/2060346/observation/9853</t>
  </si>
  <si>
    <t>https://environment.data.gov.uk/water-quality/sampling-point/AN-57M01/sample/2060346/observation/7887</t>
  </si>
  <si>
    <t>https://environment.data.gov.uk/water-quality/sampling-point/AN-57M01/sample/2060346/observation/7608</t>
  </si>
  <si>
    <t>https://environment.data.gov.uk/water-quality/sampling-point/AN-57M01/sample/2060346/observation/7342</t>
  </si>
  <si>
    <t>https://environment.data.gov.uk/water-quality/sampling-point/AN-57M01/sample/2060346/observation/6485</t>
  </si>
  <si>
    <t>https://environment.data.gov.uk/water-quality/sampling-point/AN-57M01/sample/2060346/observation/6020</t>
  </si>
  <si>
    <t>https://environment.data.gov.uk/water-quality/sampling-point/AN-57M01/sample/2060346/observation/6019</t>
  </si>
  <si>
    <t>https://environment.data.gov.uk/water-quality/sampling-point/AN-57M01/sample/2060346/observation/5446</t>
  </si>
  <si>
    <t>https://environment.data.gov.uk/water-quality/sampling-point/AN-57M01/sample/2060346/observation/4925</t>
  </si>
  <si>
    <t>https://environment.data.gov.uk/water-quality/sampling-point/AN-57M01/sample/2060346/observation/4865</t>
  </si>
  <si>
    <t>https://environment.data.gov.uk/water-quality/sampling-point/AN-57M01/sample/2060346/observation/4574</t>
  </si>
  <si>
    <t>https://environment.data.gov.uk/water-quality/sampling-point/AN-57M01/sample/2060346/observation/3976</t>
  </si>
  <si>
    <t>https://environment.data.gov.uk/water-quality/sampling-point/AN-57M01/sample/2060346/observation/3428</t>
  </si>
  <si>
    <t>https://environment.data.gov.uk/water-quality/sampling-point/AN-57M01/sample/2060346/observation/3410</t>
  </si>
  <si>
    <t>https://environment.data.gov.uk/water-quality/sampling-point/AN-57M01/sample/2060346/observation/0076</t>
  </si>
  <si>
    <t>https://environment.data.gov.uk/water-quality/sampling-point/AN-57M01/sample/2060346/observation/0073</t>
  </si>
  <si>
    <t>https://environment.data.gov.uk/water-quality/sampling-point/AN-57M01/sample/2060346/observation/0006</t>
  </si>
  <si>
    <t>https://environment.data.gov.uk/water-quality/sampling-point/AN-57M01/sample/2060346/observation/0004</t>
  </si>
  <si>
    <t>2024-01-05T15:09:00</t>
  </si>
  <si>
    <t>https://environment.data.gov.uk/water-quality/sampling-point/AN-57M01/sample/2058030/observation/9993</t>
  </si>
  <si>
    <t>https://environment.data.gov.uk/water-quality/sampling-point/AN-57M01/sample/2058030/observation/9943</t>
  </si>
  <si>
    <t>https://environment.data.gov.uk/water-quality/sampling-point/AN-57M01/sample/2058030/observation/9924</t>
  </si>
  <si>
    <t>https://environment.data.gov.uk/water-quality/sampling-point/AN-57M01/sample/2058030/observation/9901</t>
  </si>
  <si>
    <t>https://environment.data.gov.uk/water-quality/sampling-point/AN-57M01/sample/2058030/observation/9857</t>
  </si>
  <si>
    <t>https://environment.data.gov.uk/water-quality/sampling-point/AN-57M01/sample/2058030/observation/9856</t>
  </si>
  <si>
    <t>https://environment.data.gov.uk/water-quality/sampling-point/AN-57M01/sample/2058030/observation/9853</t>
  </si>
  <si>
    <t>https://environment.data.gov.uk/water-quality/sampling-point/AN-57M01/sample/2058030/observation/7887</t>
  </si>
  <si>
    <t>https://environment.data.gov.uk/water-quality/sampling-point/AN-57M01/sample/2058030/observation/7608</t>
  </si>
  <si>
    <t>https://environment.data.gov.uk/water-quality/sampling-point/AN-57M01/sample/2058030/observation/7342</t>
  </si>
  <si>
    <t>https://environment.data.gov.uk/water-quality/sampling-point/AN-57M01/sample/2058030/observation/6485</t>
  </si>
  <si>
    <t>https://environment.data.gov.uk/water-quality/sampling-point/AN-57M01/sample/2058030/observation/6020</t>
  </si>
  <si>
    <t>https://environment.data.gov.uk/water-quality/sampling-point/AN-57M01/sample/2058030/observation/6019</t>
  </si>
  <si>
    <t>https://environment.data.gov.uk/water-quality/sampling-point/AN-57M01/sample/2058030/observation/5446</t>
  </si>
  <si>
    <t>https://environment.data.gov.uk/water-quality/sampling-point/AN-57M01/sample/2058030/observation/4925</t>
  </si>
  <si>
    <t>https://environment.data.gov.uk/water-quality/sampling-point/AN-57M01/sample/2058030/observation/4865</t>
  </si>
  <si>
    <t>https://environment.data.gov.uk/water-quality/sampling-point/AN-57M01/sample/2058030/observation/4574</t>
  </si>
  <si>
    <t>https://environment.data.gov.uk/water-quality/sampling-point/AN-57M01/sample/2058030/observation/3976</t>
  </si>
  <si>
    <t>https://environment.data.gov.uk/water-quality/sampling-point/AN-57M01/sample/2058030/observation/3428</t>
  </si>
  <si>
    <t>https://environment.data.gov.uk/water-quality/sampling-point/AN-57M01/sample/2058030/observation/3410</t>
  </si>
  <si>
    <t>https://environment.data.gov.uk/water-quality/sampling-point/AN-57M01/sample/2058030/observation/0076</t>
  </si>
  <si>
    <t>https://environment.data.gov.uk/water-quality/sampling-point/AN-57M01/sample/2058030/observation/0073</t>
  </si>
  <si>
    <t>https://environment.data.gov.uk/water-quality/sampling-point/AN-57M01/sample/2058030/observation/0006</t>
  </si>
  <si>
    <t>https://environment.data.gov.uk/water-quality/sampling-point/AN-57M01/sample/2058030/observation/0004</t>
  </si>
  <si>
    <t>2023-12-12T07:25:00</t>
  </si>
  <si>
    <t>https://environment.data.gov.uk/water-quality/sampling-point/AN-57M01/sample/2055752/observation/9993</t>
  </si>
  <si>
    <t>https://environment.data.gov.uk/water-quality/sampling-point/AN-57M01/sample/2055752/observation/9943</t>
  </si>
  <si>
    <t>https://environment.data.gov.uk/water-quality/sampling-point/AN-57M01/sample/2055752/observation/9924</t>
  </si>
  <si>
    <t>https://environment.data.gov.uk/water-quality/sampling-point/AN-57M01/sample/2055752/observation/9901</t>
  </si>
  <si>
    <t>https://environment.data.gov.uk/water-quality/sampling-point/AN-57M01/sample/2055752/observation/9857</t>
  </si>
  <si>
    <t>https://environment.data.gov.uk/water-quality/sampling-point/AN-57M01/sample/2055752/observation/9856</t>
  </si>
  <si>
    <t>https://environment.data.gov.uk/water-quality/sampling-point/AN-57M01/sample/2055752/observation/9853</t>
  </si>
  <si>
    <t>https://environment.data.gov.uk/water-quality/sampling-point/AN-57M01/sample/2055752/observation/7887</t>
  </si>
  <si>
    <t>https://environment.data.gov.uk/water-quality/sampling-point/AN-57M01/sample/2055752/observation/7608</t>
  </si>
  <si>
    <t>https://environment.data.gov.uk/water-quality/sampling-point/AN-57M01/sample/2055752/observation/7342</t>
  </si>
  <si>
    <t>https://environment.data.gov.uk/water-quality/sampling-point/AN-57M01/sample/2055752/observation/6485</t>
  </si>
  <si>
    <t>https://environment.data.gov.uk/water-quality/sampling-point/AN-57M01/sample/2055752/observation/6020</t>
  </si>
  <si>
    <t>https://environment.data.gov.uk/water-quality/sampling-point/AN-57M01/sample/2055752/observation/6019</t>
  </si>
  <si>
    <t>https://environment.data.gov.uk/water-quality/sampling-point/AN-57M01/sample/2055752/observation/5446</t>
  </si>
  <si>
    <t>https://environment.data.gov.uk/water-quality/sampling-point/AN-57M01/sample/2055752/observation/4925</t>
  </si>
  <si>
    <t>https://environment.data.gov.uk/water-quality/sampling-point/AN-57M01/sample/2055752/observation/4865</t>
  </si>
  <si>
    <t>https://environment.data.gov.uk/water-quality/sampling-point/AN-57M01/sample/2055752/observation/4574</t>
  </si>
  <si>
    <t>https://environment.data.gov.uk/water-quality/sampling-point/AN-57M01/sample/2055752/observation/3976</t>
  </si>
  <si>
    <t>https://environment.data.gov.uk/water-quality/sampling-point/AN-57M01/sample/2055752/observation/3428</t>
  </si>
  <si>
    <t>https://environment.data.gov.uk/water-quality/sampling-point/AN-57M01/sample/2055752/observation/3410</t>
  </si>
  <si>
    <t>https://environment.data.gov.uk/water-quality/sampling-point/AN-57M01/sample/2055752/observation/0076</t>
  </si>
  <si>
    <t>https://environment.data.gov.uk/water-quality/sampling-point/AN-57M01/sample/2055752/observation/0073</t>
  </si>
  <si>
    <t>https://environment.data.gov.uk/water-quality/sampling-point/AN-57M01/sample/2055752/observation/0006</t>
  </si>
  <si>
    <t>https://environment.data.gov.uk/water-quality/sampling-point/AN-57M01/sample/2055752/observation/0004</t>
  </si>
  <si>
    <t>2023-11-05T11:02:00</t>
  </si>
  <si>
    <t>https://environment.data.gov.uk/water-quality/sampling-point/AN-57M01/sample/2052541/observation/9993</t>
  </si>
  <si>
    <t>https://environment.data.gov.uk/water-quality/sampling-point/AN-57M01/sample/2052541/observation/9943</t>
  </si>
  <si>
    <t>https://environment.data.gov.uk/water-quality/sampling-point/AN-57M01/sample/2052541/observation/9924</t>
  </si>
  <si>
    <t>https://environment.data.gov.uk/water-quality/sampling-point/AN-57M01/sample/2052541/observation/9901</t>
  </si>
  <si>
    <t>https://environment.data.gov.uk/water-quality/sampling-point/AN-57M01/sample/2052541/observation/9857</t>
  </si>
  <si>
    <t>https://environment.data.gov.uk/water-quality/sampling-point/AN-57M01/sample/2052541/observation/9856</t>
  </si>
  <si>
    <t>https://environment.data.gov.uk/water-quality/sampling-point/AN-57M01/sample/2052541/observation/9853</t>
  </si>
  <si>
    <t>https://environment.data.gov.uk/water-quality/sampling-point/AN-57M01/sample/2052541/observation/7887</t>
  </si>
  <si>
    <t>https://environment.data.gov.uk/water-quality/sampling-point/AN-57M01/sample/2052541/observation/7608</t>
  </si>
  <si>
    <t>https://environment.data.gov.uk/water-quality/sampling-point/AN-57M01/sample/2052541/observation/7342</t>
  </si>
  <si>
    <t>https://environment.data.gov.uk/water-quality/sampling-point/AN-57M01/sample/2052541/observation/6485</t>
  </si>
  <si>
    <t>https://environment.data.gov.uk/water-quality/sampling-point/AN-57M01/sample/2052541/observation/6020</t>
  </si>
  <si>
    <t>https://environment.data.gov.uk/water-quality/sampling-point/AN-57M01/sample/2052541/observation/6019</t>
  </si>
  <si>
    <t>https://environment.data.gov.uk/water-quality/sampling-point/AN-57M01/sample/2052541/observation/5446</t>
  </si>
  <si>
    <t>https://environment.data.gov.uk/water-quality/sampling-point/AN-57M01/sample/2052541/observation/4925</t>
  </si>
  <si>
    <t>https://environment.data.gov.uk/water-quality/sampling-point/AN-57M01/sample/2052541/observation/4865</t>
  </si>
  <si>
    <t>https://environment.data.gov.uk/water-quality/sampling-point/AN-57M01/sample/2052541/observation/4574</t>
  </si>
  <si>
    <t>https://environment.data.gov.uk/water-quality/sampling-point/AN-57M01/sample/2052541/observation/3976</t>
  </si>
  <si>
    <t>https://environment.data.gov.uk/water-quality/sampling-point/AN-57M01/sample/2052541/observation/3428</t>
  </si>
  <si>
    <t>https://environment.data.gov.uk/water-quality/sampling-point/AN-57M01/sample/2052541/observation/3410</t>
  </si>
  <si>
    <t>https://environment.data.gov.uk/water-quality/sampling-point/AN-57M01/sample/2052541/observation/0076</t>
  </si>
  <si>
    <t>https://environment.data.gov.uk/water-quality/sampling-point/AN-57M01/sample/2052541/observation/0073</t>
  </si>
  <si>
    <t>https://environment.data.gov.uk/water-quality/sampling-point/AN-57M01/sample/2052541/observation/0006</t>
  </si>
  <si>
    <t>https://environment.data.gov.uk/water-quality/sampling-point/AN-57M01/sample/2052541/observation/0004</t>
  </si>
  <si>
    <t>2023-10-03T09:22:00</t>
  </si>
  <si>
    <t>https://environment.data.gov.uk/water-quality/sampling-point/AN-57M01/sample/2049585/observation/9993</t>
  </si>
  <si>
    <t>https://environment.data.gov.uk/water-quality/sampling-point/AN-57M01/sample/2049585/observation/9943</t>
  </si>
  <si>
    <t>https://environment.data.gov.uk/water-quality/sampling-point/AN-57M01/sample/2049585/observation/9924</t>
  </si>
  <si>
    <t>https://environment.data.gov.uk/water-quality/sampling-point/AN-57M01/sample/2049585/observation/9901</t>
  </si>
  <si>
    <t>https://environment.data.gov.uk/water-quality/sampling-point/AN-57M01/sample/2049585/observation/9857</t>
  </si>
  <si>
    <t>https://environment.data.gov.uk/water-quality/sampling-point/AN-57M01/sample/2049585/observation/9856</t>
  </si>
  <si>
    <t>https://environment.data.gov.uk/water-quality/sampling-point/AN-57M01/sample/2049585/observation/9853</t>
  </si>
  <si>
    <t>https://environment.data.gov.uk/water-quality/sampling-point/AN-57M01/sample/2049585/observation/7887</t>
  </si>
  <si>
    <t>https://environment.data.gov.uk/water-quality/sampling-point/AN-57M01/sample/2049585/observation/7608</t>
  </si>
  <si>
    <t>https://environment.data.gov.uk/water-quality/sampling-point/AN-57M01/sample/2049585/observation/7342</t>
  </si>
  <si>
    <t>https://environment.data.gov.uk/water-quality/sampling-point/AN-57M01/sample/2049585/observation/6485</t>
  </si>
  <si>
    <t>https://environment.data.gov.uk/water-quality/sampling-point/AN-57M01/sample/2049585/observation/6020</t>
  </si>
  <si>
    <t>https://environment.data.gov.uk/water-quality/sampling-point/AN-57M01/sample/2049585/observation/6019</t>
  </si>
  <si>
    <t>https://environment.data.gov.uk/water-quality/sampling-point/AN-57M01/sample/2049585/observation/5446</t>
  </si>
  <si>
    <t>https://environment.data.gov.uk/water-quality/sampling-point/AN-57M01/sample/2049585/observation/4925</t>
  </si>
  <si>
    <t>https://environment.data.gov.uk/water-quality/sampling-point/AN-57M01/sample/2049585/observation/4865</t>
  </si>
  <si>
    <t>https://environment.data.gov.uk/water-quality/sampling-point/AN-57M01/sample/2049585/observation/4574</t>
  </si>
  <si>
    <t>https://environment.data.gov.uk/water-quality/sampling-point/AN-57M01/sample/2049585/observation/3976</t>
  </si>
  <si>
    <t>https://environment.data.gov.uk/water-quality/sampling-point/AN-57M01/sample/2049585/observation/3428</t>
  </si>
  <si>
    <t>https://environment.data.gov.uk/water-quality/sampling-point/AN-57M01/sample/2049585/observation/3410</t>
  </si>
  <si>
    <t>https://environment.data.gov.uk/water-quality/sampling-point/AN-57M01/sample/2049585/observation/0076</t>
  </si>
  <si>
    <t>https://environment.data.gov.uk/water-quality/sampling-point/AN-57M01/sample/2049585/observation/0073</t>
  </si>
  <si>
    <t>https://environment.data.gov.uk/water-quality/sampling-point/AN-57M01/sample/2049585/observation/0006</t>
  </si>
  <si>
    <t>https://environment.data.gov.uk/water-quality/sampling-point/AN-57M01/sample/2049585/observation/0004</t>
  </si>
  <si>
    <t>2023-09-16T18:14:00</t>
  </si>
  <si>
    <t>https://environment.data.gov.uk/water-quality/sampling-point/AN-57M01/sample/2047805/observation/9993</t>
  </si>
  <si>
    <t>https://environment.data.gov.uk/water-quality/sampling-point/AN-57M01/sample/2047805/observation/9943</t>
  </si>
  <si>
    <t>https://environment.data.gov.uk/water-quality/sampling-point/AN-57M01/sample/2047805/observation/9924</t>
  </si>
  <si>
    <t>https://environment.data.gov.uk/water-quality/sampling-point/AN-57M01/sample/2047805/observation/9901</t>
  </si>
  <si>
    <t>https://environment.data.gov.uk/water-quality/sampling-point/AN-57M01/sample/2047805/observation/9857</t>
  </si>
  <si>
    <t>https://environment.data.gov.uk/water-quality/sampling-point/AN-57M01/sample/2047805/observation/9856</t>
  </si>
  <si>
    <t>https://environment.data.gov.uk/water-quality/sampling-point/AN-57M01/sample/2047805/observation/9853</t>
  </si>
  <si>
    <t>https://environment.data.gov.uk/water-quality/sampling-point/AN-57M01/sample/2047805/observation/7887</t>
  </si>
  <si>
    <t>https://environment.data.gov.uk/water-quality/sampling-point/AN-57M01/sample/2047805/observation/7608</t>
  </si>
  <si>
    <t>https://environment.data.gov.uk/water-quality/sampling-point/AN-57M01/sample/2047805/observation/7342</t>
  </si>
  <si>
    <t>https://environment.data.gov.uk/water-quality/sampling-point/AN-57M01/sample/2047805/observation/6485</t>
  </si>
  <si>
    <t>https://environment.data.gov.uk/water-quality/sampling-point/AN-57M01/sample/2047805/observation/6020</t>
  </si>
  <si>
    <t>https://environment.data.gov.uk/water-quality/sampling-point/AN-57M01/sample/2047805/observation/6019</t>
  </si>
  <si>
    <t>https://environment.data.gov.uk/water-quality/sampling-point/AN-57M01/sample/2047805/observation/5446</t>
  </si>
  <si>
    <t>https://environment.data.gov.uk/water-quality/sampling-point/AN-57M01/sample/2047805/observation/4925</t>
  </si>
  <si>
    <t>https://environment.data.gov.uk/water-quality/sampling-point/AN-57M01/sample/2047805/observation/4865</t>
  </si>
  <si>
    <t>https://environment.data.gov.uk/water-quality/sampling-point/AN-57M01/sample/2047805/observation/4574</t>
  </si>
  <si>
    <t>https://environment.data.gov.uk/water-quality/sampling-point/AN-57M01/sample/2047805/observation/3976</t>
  </si>
  <si>
    <t>https://environment.data.gov.uk/water-quality/sampling-point/AN-57M01/sample/2047805/observation/3428</t>
  </si>
  <si>
    <t>https://environment.data.gov.uk/water-quality/sampling-point/AN-57M01/sample/2047805/observation/3410</t>
  </si>
  <si>
    <t>https://environment.data.gov.uk/water-quality/sampling-point/AN-57M01/sample/2047805/observation/0076</t>
  </si>
  <si>
    <t>https://environment.data.gov.uk/water-quality/sampling-point/AN-57M01/sample/2047805/observation/0073</t>
  </si>
  <si>
    <t>https://environment.data.gov.uk/water-quality/sampling-point/AN-57M01/sample/2047805/observation/0006</t>
  </si>
  <si>
    <t>https://environment.data.gov.uk/water-quality/sampling-point/AN-57M01/sample/2047805/observation/0004</t>
  </si>
  <si>
    <t>2023-08-07T10:03:00</t>
  </si>
  <si>
    <t>https://environment.data.gov.uk/water-quality/sampling-point/AN-57M01/sample/2044763/observation/9993</t>
  </si>
  <si>
    <t>https://environment.data.gov.uk/water-quality/sampling-point/AN-57M01/sample/2044763/observation/9943</t>
  </si>
  <si>
    <t>https://environment.data.gov.uk/water-quality/sampling-point/AN-57M01/sample/2044763/observation/9924</t>
  </si>
  <si>
    <t>https://environment.data.gov.uk/water-quality/sampling-point/AN-57M01/sample/2044763/observation/9901</t>
  </si>
  <si>
    <t>https://environment.data.gov.uk/water-quality/sampling-point/AN-57M01/sample/2044763/observation/9857</t>
  </si>
  <si>
    <t>https://environment.data.gov.uk/water-quality/sampling-point/AN-57M01/sample/2044763/observation/9856</t>
  </si>
  <si>
    <t>https://environment.data.gov.uk/water-quality/sampling-point/AN-57M01/sample/2044763/observation/9853</t>
  </si>
  <si>
    <t>https://environment.data.gov.uk/water-quality/sampling-point/AN-57M01/sample/2044763/observation/7887</t>
  </si>
  <si>
    <t>https://environment.data.gov.uk/water-quality/sampling-point/AN-57M01/sample/2044763/observation/7608</t>
  </si>
  <si>
    <t>https://environment.data.gov.uk/water-quality/sampling-point/AN-57M01/sample/2044763/observation/7342</t>
  </si>
  <si>
    <t>https://environment.data.gov.uk/water-quality/sampling-point/AN-57M01/sample/2044763/observation/6485</t>
  </si>
  <si>
    <t>https://environment.data.gov.uk/water-quality/sampling-point/AN-57M01/sample/2044763/observation/6020</t>
  </si>
  <si>
    <t>https://environment.data.gov.uk/water-quality/sampling-point/AN-57M01/sample/2044763/observation/6019</t>
  </si>
  <si>
    <t>https://environment.data.gov.uk/water-quality/sampling-point/AN-57M01/sample/2044763/observation/5446</t>
  </si>
  <si>
    <t>https://environment.data.gov.uk/water-quality/sampling-point/AN-57M01/sample/2044763/observation/4925</t>
  </si>
  <si>
    <t>https://environment.data.gov.uk/water-quality/sampling-point/AN-57M01/sample/2044763/observation/4865</t>
  </si>
  <si>
    <t>https://environment.data.gov.uk/water-quality/sampling-point/AN-57M01/sample/2044763/observation/4574</t>
  </si>
  <si>
    <t>https://environment.data.gov.uk/water-quality/sampling-point/AN-57M01/sample/2044763/observation/3976</t>
  </si>
  <si>
    <t>https://environment.data.gov.uk/water-quality/sampling-point/AN-57M01/sample/2044763/observation/3428</t>
  </si>
  <si>
    <t>https://environment.data.gov.uk/water-quality/sampling-point/AN-57M01/sample/2044763/observation/3410</t>
  </si>
  <si>
    <t>https://environment.data.gov.uk/water-quality/sampling-point/AN-57M01/sample/2044763/observation/0076</t>
  </si>
  <si>
    <t>https://environment.data.gov.uk/water-quality/sampling-point/AN-57M01/sample/2044763/observation/0073</t>
  </si>
  <si>
    <t>https://environment.data.gov.uk/water-quality/sampling-point/AN-57M01/sample/2044763/observation/0006</t>
  </si>
  <si>
    <t>https://environment.data.gov.uk/water-quality/sampling-point/AN-57M01/sample/2044763/observation/0004</t>
  </si>
  <si>
    <t>2023-07-08T21:21:00</t>
  </si>
  <si>
    <t>https://environment.data.gov.uk/water-quality/sampling-point/AN-57M01/sample/2042153/observation/9993</t>
  </si>
  <si>
    <t>https://environment.data.gov.uk/water-quality/sampling-point/AN-57M01/sample/2042153/observation/9943</t>
  </si>
  <si>
    <t>https://environment.data.gov.uk/water-quality/sampling-point/AN-57M01/sample/2042153/observation/9924</t>
  </si>
  <si>
    <t>https://environment.data.gov.uk/water-quality/sampling-point/AN-57M01/sample/2042153/observation/9901</t>
  </si>
  <si>
    <t>https://environment.data.gov.uk/water-quality/sampling-point/AN-57M01/sample/2042153/observation/9857</t>
  </si>
  <si>
    <t>https://environment.data.gov.uk/water-quality/sampling-point/AN-57M01/sample/2042153/observation/9856</t>
  </si>
  <si>
    <t>https://environment.data.gov.uk/water-quality/sampling-point/AN-57M01/sample/2042153/observation/9853</t>
  </si>
  <si>
    <t>https://environment.data.gov.uk/water-quality/sampling-point/AN-57M01/sample/2042153/observation/7887</t>
  </si>
  <si>
    <t>https://environment.data.gov.uk/water-quality/sampling-point/AN-57M01/sample/2042153/observation/7608</t>
  </si>
  <si>
    <t>https://environment.data.gov.uk/water-quality/sampling-point/AN-57M01/sample/2042153/observation/7342</t>
  </si>
  <si>
    <t>https://environment.data.gov.uk/water-quality/sampling-point/AN-57M01/sample/2042153/observation/6485</t>
  </si>
  <si>
    <t>https://environment.data.gov.uk/water-quality/sampling-point/AN-57M01/sample/2042153/observation/6020</t>
  </si>
  <si>
    <t>https://environment.data.gov.uk/water-quality/sampling-point/AN-57M01/sample/2042153/observation/6019</t>
  </si>
  <si>
    <t>https://environment.data.gov.uk/water-quality/sampling-point/AN-57M01/sample/2042153/observation/5446</t>
  </si>
  <si>
    <t>https://environment.data.gov.uk/water-quality/sampling-point/AN-57M01/sample/2042153/observation/4925</t>
  </si>
  <si>
    <t>https://environment.data.gov.uk/water-quality/sampling-point/AN-57M01/sample/2042153/observation/4865</t>
  </si>
  <si>
    <t>https://environment.data.gov.uk/water-quality/sampling-point/AN-57M01/sample/2042153/observation/4574</t>
  </si>
  <si>
    <t>https://environment.data.gov.uk/water-quality/sampling-point/AN-57M01/sample/2042153/observation/3976</t>
  </si>
  <si>
    <t>https://environment.data.gov.uk/water-quality/sampling-point/AN-57M01/sample/2042153/observation/3428</t>
  </si>
  <si>
    <t>https://environment.data.gov.uk/water-quality/sampling-point/AN-57M01/sample/2042153/observation/3410</t>
  </si>
  <si>
    <t>https://environment.data.gov.uk/water-quality/sampling-point/AN-57M01/sample/2042153/observation/0076</t>
  </si>
  <si>
    <t>https://environment.data.gov.uk/water-quality/sampling-point/AN-57M01/sample/2042153/observation/0073</t>
  </si>
  <si>
    <t>https://environment.data.gov.uk/water-quality/sampling-point/AN-57M01/sample/2042153/observation/0006</t>
  </si>
  <si>
    <t>https://environment.data.gov.uk/water-quality/sampling-point/AN-57M01/sample/2042153/observation/0004</t>
  </si>
  <si>
    <t>2023-06-17T18:11:00</t>
  </si>
  <si>
    <t>https://environment.data.gov.uk/water-quality/sampling-point/AN-57M01/sample/2039795/observation/9993</t>
  </si>
  <si>
    <t>https://environment.data.gov.uk/water-quality/sampling-point/AN-57M01/sample/2039795/observation/9943</t>
  </si>
  <si>
    <t>https://environment.data.gov.uk/water-quality/sampling-point/AN-57M01/sample/2039795/observation/9924</t>
  </si>
  <si>
    <t>https://environment.data.gov.uk/water-quality/sampling-point/AN-57M01/sample/2039795/observation/9901</t>
  </si>
  <si>
    <t>https://environment.data.gov.uk/water-quality/sampling-point/AN-57M01/sample/2039795/observation/9857</t>
  </si>
  <si>
    <t>https://environment.data.gov.uk/water-quality/sampling-point/AN-57M01/sample/2039795/observation/9856</t>
  </si>
  <si>
    <t>https://environment.data.gov.uk/water-quality/sampling-point/AN-57M01/sample/2039795/observation/9853</t>
  </si>
  <si>
    <t>https://environment.data.gov.uk/water-quality/sampling-point/AN-57M01/sample/2039795/observation/7887</t>
  </si>
  <si>
    <t>https://environment.data.gov.uk/water-quality/sampling-point/AN-57M01/sample/2039795/observation/7608</t>
  </si>
  <si>
    <t>https://environment.data.gov.uk/water-quality/sampling-point/AN-57M01/sample/2039795/observation/7342</t>
  </si>
  <si>
    <t>https://environment.data.gov.uk/water-quality/sampling-point/AN-57M01/sample/2039795/observation/6485</t>
  </si>
  <si>
    <t>https://environment.data.gov.uk/water-quality/sampling-point/AN-57M01/sample/2039795/observation/6020</t>
  </si>
  <si>
    <t>https://environment.data.gov.uk/water-quality/sampling-point/AN-57M01/sample/2039795/observation/6019</t>
  </si>
  <si>
    <t>https://environment.data.gov.uk/water-quality/sampling-point/AN-57M01/sample/2039795/observation/5446</t>
  </si>
  <si>
    <t>https://environment.data.gov.uk/water-quality/sampling-point/AN-57M01/sample/2039795/observation/4925</t>
  </si>
  <si>
    <t>https://environment.data.gov.uk/water-quality/sampling-point/AN-57M01/sample/2039795/observation/4865</t>
  </si>
  <si>
    <t>https://environment.data.gov.uk/water-quality/sampling-point/AN-57M01/sample/2039795/observation/4574</t>
  </si>
  <si>
    <t>https://environment.data.gov.uk/water-quality/sampling-point/AN-57M01/sample/2039795/observation/3976</t>
  </si>
  <si>
    <t>https://environment.data.gov.uk/water-quality/sampling-point/AN-57M01/sample/2039795/observation/3428</t>
  </si>
  <si>
    <t>https://environment.data.gov.uk/water-quality/sampling-point/AN-57M01/sample/2039795/observation/3410</t>
  </si>
  <si>
    <t>https://environment.data.gov.uk/water-quality/sampling-point/AN-57M01/sample/2039795/observation/0076</t>
  </si>
  <si>
    <t>https://environment.data.gov.uk/water-quality/sampling-point/AN-57M01/sample/2039795/observation/0073</t>
  </si>
  <si>
    <t>https://environment.data.gov.uk/water-quality/sampling-point/AN-57M01/sample/2039795/observation/0006</t>
  </si>
  <si>
    <t>https://environment.data.gov.uk/water-quality/sampling-point/AN-57M01/sample/2039795/observation/0004</t>
  </si>
  <si>
    <t>2023-05-06T08:05:00</t>
  </si>
  <si>
    <t>https://environment.data.gov.uk/water-quality/sampling-point/AN-57M01/sample/2037201/observation/9993</t>
  </si>
  <si>
    <t>https://environment.data.gov.uk/water-quality/sampling-point/AN-57M01/sample/2037201/observation/9943</t>
  </si>
  <si>
    <t>https://environment.data.gov.uk/water-quality/sampling-point/AN-57M01/sample/2037201/observation/9924</t>
  </si>
  <si>
    <t>https://environment.data.gov.uk/water-quality/sampling-point/AN-57M01/sample/2037201/observation/9901</t>
  </si>
  <si>
    <t>https://environment.data.gov.uk/water-quality/sampling-point/AN-57M01/sample/2037201/observation/9857</t>
  </si>
  <si>
    <t>https://environment.data.gov.uk/water-quality/sampling-point/AN-57M01/sample/2037201/observation/9856</t>
  </si>
  <si>
    <t>https://environment.data.gov.uk/water-quality/sampling-point/AN-57M01/sample/2037201/observation/9853</t>
  </si>
  <si>
    <t>https://environment.data.gov.uk/water-quality/sampling-point/AN-57M01/sample/2037201/observation/7887</t>
  </si>
  <si>
    <t>https://environment.data.gov.uk/water-quality/sampling-point/AN-57M01/sample/2037201/observation/7608</t>
  </si>
  <si>
    <t>https://environment.data.gov.uk/water-quality/sampling-point/AN-57M01/sample/2037201/observation/7342</t>
  </si>
  <si>
    <t>https://environment.data.gov.uk/water-quality/sampling-point/AN-57M01/sample/2037201/observation/6485</t>
  </si>
  <si>
    <t>https://environment.data.gov.uk/water-quality/sampling-point/AN-57M01/sample/2037201/observation/6020</t>
  </si>
  <si>
    <t>https://environment.data.gov.uk/water-quality/sampling-point/AN-57M01/sample/2037201/observation/6019</t>
  </si>
  <si>
    <t>https://environment.data.gov.uk/water-quality/sampling-point/AN-57M01/sample/2037201/observation/5446</t>
  </si>
  <si>
    <t>https://environment.data.gov.uk/water-quality/sampling-point/AN-57M01/sample/2037201/observation/4925</t>
  </si>
  <si>
    <t>https://environment.data.gov.uk/water-quality/sampling-point/AN-57M01/sample/2037201/observation/4865</t>
  </si>
  <si>
    <t>https://environment.data.gov.uk/water-quality/sampling-point/AN-57M01/sample/2037201/observation/4574</t>
  </si>
  <si>
    <t>https://environment.data.gov.uk/water-quality/sampling-point/AN-57M01/sample/2037201/observation/3976</t>
  </si>
  <si>
    <t>https://environment.data.gov.uk/water-quality/sampling-point/AN-57M01/sample/2037201/observation/3428</t>
  </si>
  <si>
    <t>https://environment.data.gov.uk/water-quality/sampling-point/AN-57M01/sample/2037201/observation/3410</t>
  </si>
  <si>
    <t>https://environment.data.gov.uk/water-quality/sampling-point/AN-57M01/sample/2037201/observation/0076</t>
  </si>
  <si>
    <t>https://environment.data.gov.uk/water-quality/sampling-point/AN-57M01/sample/2037201/observation/0073</t>
  </si>
  <si>
    <t>https://environment.data.gov.uk/water-quality/sampling-point/AN-57M01/sample/2037201/observation/0006</t>
  </si>
  <si>
    <t>https://environment.data.gov.uk/water-quality/sampling-point/AN-57M01/sample/2037201/observation/0004</t>
  </si>
  <si>
    <t>2023-04-13T13:39:00</t>
  </si>
  <si>
    <t>https://environment.data.gov.uk/water-quality/sampling-point/AN-57M01/sample/2034895/observation/9924</t>
  </si>
  <si>
    <t>https://environment.data.gov.uk/water-quality/sampling-point/AN-57M01/sample/2034895/observation/9901</t>
  </si>
  <si>
    <t>https://environment.data.gov.uk/water-quality/sampling-point/AN-57M01/sample/2034895/observation/7887</t>
  </si>
  <si>
    <t>https://environment.data.gov.uk/water-quality/sampling-point/AN-57M01/sample/2034895/observation/7608</t>
  </si>
  <si>
    <t>https://environment.data.gov.uk/water-quality/sampling-point/AN-57M01/sample/2034895/observation/7342</t>
  </si>
  <si>
    <t>https://environment.data.gov.uk/water-quality/sampling-point/AN-57M01/sample/2034895/observation/6020</t>
  </si>
  <si>
    <t>https://environment.data.gov.uk/water-quality/sampling-point/AN-57M01/sample/2034895/observation/6019</t>
  </si>
  <si>
    <t>https://environment.data.gov.uk/water-quality/sampling-point/AN-57M01/sample/2034895/observation/4865</t>
  </si>
  <si>
    <t>https://environment.data.gov.uk/water-quality/sampling-point/AN-57M01/sample/2034895/observation/4574</t>
  </si>
  <si>
    <t>https://environment.data.gov.uk/water-quality/sampling-point/AN-57M01/sample/2034895/observation/3976</t>
  </si>
  <si>
    <t>https://environment.data.gov.uk/water-quality/sampling-point/AN-57M01/sample/2034895/observation/3428</t>
  </si>
  <si>
    <t>https://environment.data.gov.uk/water-quality/sampling-point/AN-57M01/sample/2034895/observation/3410</t>
  </si>
  <si>
    <t>https://environment.data.gov.uk/water-quality/sampling-point/AN-57M01/sample/2034895/observation/0076</t>
  </si>
  <si>
    <t>https://environment.data.gov.uk/water-quality/sampling-point/AN-57M01/sample/2034895/observation/0006</t>
  </si>
  <si>
    <t>https://environment.data.gov.uk/water-quality/sampling-point/AN-57M01/sample/2034895/observation/0004</t>
  </si>
  <si>
    <t>2022-02-04T09:30:00</t>
  </si>
  <si>
    <t>https://environment.data.gov.uk/water-quality/sampling-point/AN-57M01/sample/2033102/observation/9993</t>
  </si>
  <si>
    <t>https://environment.data.gov.uk/water-quality/sampling-point/AN-57M01/sample/2033102/observation/9943</t>
  </si>
  <si>
    <t>https://environment.data.gov.uk/water-quality/sampling-point/AN-57M01/sample/2033102/observation/9924</t>
  </si>
  <si>
    <t>https://environment.data.gov.uk/water-quality/sampling-point/AN-57M01/sample/2033102/observation/9901</t>
  </si>
  <si>
    <t>https://environment.data.gov.uk/water-quality/sampling-point/AN-57M01/sample/2033102/observation/9857</t>
  </si>
  <si>
    <t>https://environment.data.gov.uk/water-quality/sampling-point/AN-57M01/sample/2033102/observation/9856</t>
  </si>
  <si>
    <t>https://environment.data.gov.uk/water-quality/sampling-point/AN-57M01/sample/2033102/observation/9853</t>
  </si>
  <si>
    <t>https://environment.data.gov.uk/water-quality/sampling-point/AN-57M01/sample/2033102/observation/7887</t>
  </si>
  <si>
    <t>https://environment.data.gov.uk/water-quality/sampling-point/AN-57M01/sample/2033102/observation/7608</t>
  </si>
  <si>
    <t>https://environment.data.gov.uk/water-quality/sampling-point/AN-57M01/sample/2033102/observation/7342</t>
  </si>
  <si>
    <t>https://environment.data.gov.uk/water-quality/sampling-point/AN-57M01/sample/2033102/observation/6485</t>
  </si>
  <si>
    <t>https://environment.data.gov.uk/water-quality/sampling-point/AN-57M01/sample/2033102/observation/6020</t>
  </si>
  <si>
    <t>https://environment.data.gov.uk/water-quality/sampling-point/AN-57M01/sample/2033102/observation/6019</t>
  </si>
  <si>
    <t>https://environment.data.gov.uk/water-quality/sampling-point/AN-57M01/sample/2033102/observation/4925</t>
  </si>
  <si>
    <t>https://environment.data.gov.uk/water-quality/sampling-point/AN-57M01/sample/2033102/observation/4865</t>
  </si>
  <si>
    <t>https://environment.data.gov.uk/water-quality/sampling-point/AN-57M01/sample/2033102/observation/4574</t>
  </si>
  <si>
    <t>https://environment.data.gov.uk/water-quality/sampling-point/AN-57M01/sample/2033102/observation/3976</t>
  </si>
  <si>
    <t>https://environment.data.gov.uk/water-quality/sampling-point/AN-57M01/sample/2033102/observation/3428</t>
  </si>
  <si>
    <t>https://environment.data.gov.uk/water-quality/sampling-point/AN-57M01/sample/2033102/observation/0076</t>
  </si>
  <si>
    <t>https://environment.data.gov.uk/water-quality/sampling-point/AN-57M01/sample/2033102/observation/0006</t>
  </si>
  <si>
    <t>https://environment.data.gov.uk/water-quality/sampling-point/AN-57M01/sample/2033102/observation/0004</t>
  </si>
  <si>
    <t>2023-03-16T09:37:00</t>
  </si>
  <si>
    <t>https://environment.data.gov.uk/water-quality/sampling-point/AN-57M01/sample/2032982/observation/9993</t>
  </si>
  <si>
    <t>https://environment.data.gov.uk/water-quality/sampling-point/AN-57M01/sample/2032982/observation/9943</t>
  </si>
  <si>
    <t>https://environment.data.gov.uk/water-quality/sampling-point/AN-57M01/sample/2032982/observation/9924</t>
  </si>
  <si>
    <t>https://environment.data.gov.uk/water-quality/sampling-point/AN-57M01/sample/2032982/observation/9901</t>
  </si>
  <si>
    <t>https://environment.data.gov.uk/water-quality/sampling-point/AN-57M01/sample/2032982/observation/9857</t>
  </si>
  <si>
    <t>https://environment.data.gov.uk/water-quality/sampling-point/AN-57M01/sample/2032982/observation/9856</t>
  </si>
  <si>
    <t>https://environment.data.gov.uk/water-quality/sampling-point/AN-57M01/sample/2032982/observation/9853</t>
  </si>
  <si>
    <t>https://environment.data.gov.uk/water-quality/sampling-point/AN-57M01/sample/2032982/observation/7887</t>
  </si>
  <si>
    <t>https://environment.data.gov.uk/water-quality/sampling-point/AN-57M01/sample/2032982/observation/7608</t>
  </si>
  <si>
    <t>https://environment.data.gov.uk/water-quality/sampling-point/AN-57M01/sample/2032982/observation/7342</t>
  </si>
  <si>
    <t>https://environment.data.gov.uk/water-quality/sampling-point/AN-57M01/sample/2032982/observation/6485</t>
  </si>
  <si>
    <t>https://environment.data.gov.uk/water-quality/sampling-point/AN-57M01/sample/2032982/observation/6020</t>
  </si>
  <si>
    <t>https://environment.data.gov.uk/water-quality/sampling-point/AN-57M01/sample/2032982/observation/6019</t>
  </si>
  <si>
    <t>https://environment.data.gov.uk/water-quality/sampling-point/AN-57M01/sample/2032982/observation/5446</t>
  </si>
  <si>
    <t>https://environment.data.gov.uk/water-quality/sampling-point/AN-57M01/sample/2032982/observation/4925</t>
  </si>
  <si>
    <t>https://environment.data.gov.uk/water-quality/sampling-point/AN-57M01/sample/2032982/observation/4865</t>
  </si>
  <si>
    <t>https://environment.data.gov.uk/water-quality/sampling-point/AN-57M01/sample/2032982/observation/4574</t>
  </si>
  <si>
    <t>https://environment.data.gov.uk/water-quality/sampling-point/AN-57M01/sample/2032982/observation/3976</t>
  </si>
  <si>
    <t>https://environment.data.gov.uk/water-quality/sampling-point/AN-57M01/sample/2032982/observation/3428</t>
  </si>
  <si>
    <t>https://environment.data.gov.uk/water-quality/sampling-point/AN-57M01/sample/2032982/observation/3410</t>
  </si>
  <si>
    <t>https://environment.data.gov.uk/water-quality/sampling-point/AN-57M01/sample/2032982/observation/0076</t>
  </si>
  <si>
    <t>https://environment.data.gov.uk/water-quality/sampling-point/AN-57M01/sample/2032982/observation/0073</t>
  </si>
  <si>
    <t>https://environment.data.gov.uk/water-quality/sampling-point/AN-57M01/sample/2032982/observation/0006</t>
  </si>
  <si>
    <t>https://environment.data.gov.uk/water-quality/sampling-point/AN-57M01/sample/2032982/observation/0004</t>
  </si>
  <si>
    <t>2023-02-14T14:16:00</t>
  </si>
  <si>
    <t>https://environment.data.gov.uk/water-quality/sampling-point/AN-57M01/sample/2030084/observation/9993</t>
  </si>
  <si>
    <t>https://environment.data.gov.uk/water-quality/sampling-point/AN-57M01/sample/2030084/observation/9943</t>
  </si>
  <si>
    <t>https://environment.data.gov.uk/water-quality/sampling-point/AN-57M01/sample/2030084/observation/9924</t>
  </si>
  <si>
    <t>https://environment.data.gov.uk/water-quality/sampling-point/AN-57M01/sample/2030084/observation/9901</t>
  </si>
  <si>
    <t>https://environment.data.gov.uk/water-quality/sampling-point/AN-57M01/sample/2030084/observation/9857</t>
  </si>
  <si>
    <t>https://environment.data.gov.uk/water-quality/sampling-point/AN-57M01/sample/2030084/observation/9856</t>
  </si>
  <si>
    <t>https://environment.data.gov.uk/water-quality/sampling-point/AN-57M01/sample/2030084/observation/9853</t>
  </si>
  <si>
    <t>https://environment.data.gov.uk/water-quality/sampling-point/AN-57M01/sample/2030084/observation/7887</t>
  </si>
  <si>
    <t>https://environment.data.gov.uk/water-quality/sampling-point/AN-57M01/sample/2030084/observation/7608</t>
  </si>
  <si>
    <t>https://environment.data.gov.uk/water-quality/sampling-point/AN-57M01/sample/2030084/observation/7342</t>
  </si>
  <si>
    <t>https://environment.data.gov.uk/water-quality/sampling-point/AN-57M01/sample/2030084/observation/6485</t>
  </si>
  <si>
    <t>https://environment.data.gov.uk/water-quality/sampling-point/AN-57M01/sample/2030084/observation/6020</t>
  </si>
  <si>
    <t>https://environment.data.gov.uk/water-quality/sampling-point/AN-57M01/sample/2030084/observation/6019</t>
  </si>
  <si>
    <t>https://environment.data.gov.uk/water-quality/sampling-point/AN-57M01/sample/2030084/observation/5446</t>
  </si>
  <si>
    <t>https://environment.data.gov.uk/water-quality/sampling-point/AN-57M01/sample/2030084/observation/4925</t>
  </si>
  <si>
    <t>https://environment.data.gov.uk/water-quality/sampling-point/AN-57M01/sample/2030084/observation/4865</t>
  </si>
  <si>
    <t>https://environment.data.gov.uk/water-quality/sampling-point/AN-57M01/sample/2030084/observation/4574</t>
  </si>
  <si>
    <t>https://environment.data.gov.uk/water-quality/sampling-point/AN-57M01/sample/2030084/observation/3976</t>
  </si>
  <si>
    <t>https://environment.data.gov.uk/water-quality/sampling-point/AN-57M01/sample/2030084/observation/3428</t>
  </si>
  <si>
    <t>https://environment.data.gov.uk/water-quality/sampling-point/AN-57M01/sample/2030084/observation/3410</t>
  </si>
  <si>
    <t>https://environment.data.gov.uk/water-quality/sampling-point/AN-57M01/sample/2030084/observation/0076</t>
  </si>
  <si>
    <t>https://environment.data.gov.uk/water-quality/sampling-point/AN-57M01/sample/2030084/observation/0073</t>
  </si>
  <si>
    <t>https://environment.data.gov.uk/water-quality/sampling-point/AN-57M01/sample/2030084/observation/0006</t>
  </si>
  <si>
    <t>https://environment.data.gov.uk/water-quality/sampling-point/AN-57M01/sample/2030084/observation/0004</t>
  </si>
  <si>
    <t>2023-01-05T16:14:00</t>
  </si>
  <si>
    <t>https://environment.data.gov.uk/water-quality/sampling-point/AN-57M01/sample/2028000/observation/9993</t>
  </si>
  <si>
    <t>https://environment.data.gov.uk/water-quality/sampling-point/AN-57M01/sample/2028000/observation/9943</t>
  </si>
  <si>
    <t>https://environment.data.gov.uk/water-quality/sampling-point/AN-57M01/sample/2028000/observation/9924</t>
  </si>
  <si>
    <t>https://environment.data.gov.uk/water-quality/sampling-point/AN-57M01/sample/2028000/observation/9901</t>
  </si>
  <si>
    <t>https://environment.data.gov.uk/water-quality/sampling-point/AN-57M01/sample/2028000/observation/9857</t>
  </si>
  <si>
    <t>https://environment.data.gov.uk/water-quality/sampling-point/AN-57M01/sample/2028000/observation/9856</t>
  </si>
  <si>
    <t>https://environment.data.gov.uk/water-quality/sampling-point/AN-57M01/sample/2028000/observation/9853</t>
  </si>
  <si>
    <t>https://environment.data.gov.uk/water-quality/sampling-point/AN-57M01/sample/2028000/observation/7887</t>
  </si>
  <si>
    <t>https://environment.data.gov.uk/water-quality/sampling-point/AN-57M01/sample/2028000/observation/7608</t>
  </si>
  <si>
    <t>https://environment.data.gov.uk/water-quality/sampling-point/AN-57M01/sample/2028000/observation/7342</t>
  </si>
  <si>
    <t>https://environment.data.gov.uk/water-quality/sampling-point/AN-57M01/sample/2028000/observation/6485</t>
  </si>
  <si>
    <t>https://environment.data.gov.uk/water-quality/sampling-point/AN-57M01/sample/2028000/observation/6020</t>
  </si>
  <si>
    <t>https://environment.data.gov.uk/water-quality/sampling-point/AN-57M01/sample/2028000/observation/6019</t>
  </si>
  <si>
    <t>https://environment.data.gov.uk/water-quality/sampling-point/AN-57M01/sample/2028000/observation/5446</t>
  </si>
  <si>
    <t>https://environment.data.gov.uk/water-quality/sampling-point/AN-57M01/sample/2028000/observation/4925</t>
  </si>
  <si>
    <t>https://environment.data.gov.uk/water-quality/sampling-point/AN-57M01/sample/2028000/observation/4865</t>
  </si>
  <si>
    <t>https://environment.data.gov.uk/water-quality/sampling-point/AN-57M01/sample/2028000/observation/4574</t>
  </si>
  <si>
    <t>https://environment.data.gov.uk/water-quality/sampling-point/AN-57M01/sample/2028000/observation/3976</t>
  </si>
  <si>
    <t>https://environment.data.gov.uk/water-quality/sampling-point/AN-57M01/sample/2028000/observation/3428</t>
  </si>
  <si>
    <t>https://environment.data.gov.uk/water-quality/sampling-point/AN-57M01/sample/2028000/observation/3410</t>
  </si>
  <si>
    <t>https://environment.data.gov.uk/water-quality/sampling-point/AN-57M01/sample/2028000/observation/0076</t>
  </si>
  <si>
    <t>https://environment.data.gov.uk/water-quality/sampling-point/AN-57M01/sample/2028000/observation/0073</t>
  </si>
  <si>
    <t>https://environment.data.gov.uk/water-quality/sampling-point/AN-57M01/sample/2028000/observation/0006</t>
  </si>
  <si>
    <t>https://environment.data.gov.uk/water-quality/sampling-point/AN-57M01/sample/2028000/observation/0004</t>
  </si>
  <si>
    <t>2022-12-11T07:34:00</t>
  </si>
  <si>
    <t>https://environment.data.gov.uk/water-quality/sampling-point/AN-57M01/sample/2026455/observation/9924</t>
  </si>
  <si>
    <t>https://environment.data.gov.uk/water-quality/sampling-point/AN-57M01/sample/2026455/observation/9901</t>
  </si>
  <si>
    <t>https://environment.data.gov.uk/water-quality/sampling-point/AN-57M01/sample/2026455/observation/7608</t>
  </si>
  <si>
    <t>https://environment.data.gov.uk/water-quality/sampling-point/AN-57M01/sample/2026455/observation/0076</t>
  </si>
  <si>
    <t>2022-12-11T07:31:00</t>
  </si>
  <si>
    <t>https://environment.data.gov.uk/water-quality/sampling-point/AN-57M01/sample/2026433/observation/9993</t>
  </si>
  <si>
    <t>https://environment.data.gov.uk/water-quality/sampling-point/AN-57M01/sample/2026433/observation/9943</t>
  </si>
  <si>
    <t>https://environment.data.gov.uk/water-quality/sampling-point/AN-57M01/sample/2026433/observation/9924</t>
  </si>
  <si>
    <t>https://environment.data.gov.uk/water-quality/sampling-point/AN-57M01/sample/2026433/observation/9901</t>
  </si>
  <si>
    <t>https://environment.data.gov.uk/water-quality/sampling-point/AN-57M01/sample/2026433/observation/9857</t>
  </si>
  <si>
    <t>https://environment.data.gov.uk/water-quality/sampling-point/AN-57M01/sample/2026433/observation/9856</t>
  </si>
  <si>
    <t>https://environment.data.gov.uk/water-quality/sampling-point/AN-57M01/sample/2026433/observation/9853</t>
  </si>
  <si>
    <t>https://environment.data.gov.uk/water-quality/sampling-point/AN-57M01/sample/2026433/observation/7887</t>
  </si>
  <si>
    <t>https://environment.data.gov.uk/water-quality/sampling-point/AN-57M01/sample/2026433/observation/7608</t>
  </si>
  <si>
    <t>https://environment.data.gov.uk/water-quality/sampling-point/AN-57M01/sample/2026433/observation/7342</t>
  </si>
  <si>
    <t>https://environment.data.gov.uk/water-quality/sampling-point/AN-57M01/sample/2026433/observation/6485</t>
  </si>
  <si>
    <t>https://environment.data.gov.uk/water-quality/sampling-point/AN-57M01/sample/2026433/observation/6020</t>
  </si>
  <si>
    <t>https://environment.data.gov.uk/water-quality/sampling-point/AN-57M01/sample/2026433/observation/6019</t>
  </si>
  <si>
    <t>https://environment.data.gov.uk/water-quality/sampling-point/AN-57M01/sample/2026433/observation/4925</t>
  </si>
  <si>
    <t>https://environment.data.gov.uk/water-quality/sampling-point/AN-57M01/sample/2026433/observation/4865</t>
  </si>
  <si>
    <t>https://environment.data.gov.uk/water-quality/sampling-point/AN-57M01/sample/2026433/observation/4574</t>
  </si>
  <si>
    <t>https://environment.data.gov.uk/water-quality/sampling-point/AN-57M01/sample/2026433/observation/3976</t>
  </si>
  <si>
    <t>https://environment.data.gov.uk/water-quality/sampling-point/AN-57M01/sample/2026433/observation/3428</t>
  </si>
  <si>
    <t>https://environment.data.gov.uk/water-quality/sampling-point/AN-57M01/sample/2026433/observation/3410</t>
  </si>
  <si>
    <t>https://environment.data.gov.uk/water-quality/sampling-point/AN-57M01/sample/2026433/observation/0076</t>
  </si>
  <si>
    <t>https://environment.data.gov.uk/water-quality/sampling-point/AN-57M01/sample/2026433/observation/0006</t>
  </si>
  <si>
    <t>https://environment.data.gov.uk/water-quality/sampling-point/AN-57M01/sample/2026433/observation/0004</t>
  </si>
  <si>
    <t>2022-11-06T16:28:00</t>
  </si>
  <si>
    <t>https://environment.data.gov.uk/water-quality/sampling-point/AN-57M01/sample/2024203/observation/9993</t>
  </si>
  <si>
    <t>https://environment.data.gov.uk/water-quality/sampling-point/AN-57M01/sample/2024203/observation/9943</t>
  </si>
  <si>
    <t>https://environment.data.gov.uk/water-quality/sampling-point/AN-57M01/sample/2024203/observation/9857</t>
  </si>
  <si>
    <t>https://environment.data.gov.uk/water-quality/sampling-point/AN-57M01/sample/2024203/observation/9856</t>
  </si>
  <si>
    <t>https://environment.data.gov.uk/water-quality/sampling-point/AN-57M01/sample/2024203/observation/9853</t>
  </si>
  <si>
    <t>https://environment.data.gov.uk/water-quality/sampling-point/AN-57M01/sample/2024203/observation/7887</t>
  </si>
  <si>
    <t>https://environment.data.gov.uk/water-quality/sampling-point/AN-57M01/sample/2024203/observation/7608</t>
  </si>
  <si>
    <t>https://environment.data.gov.uk/water-quality/sampling-point/AN-57M01/sample/2024203/observation/7342</t>
  </si>
  <si>
    <t>https://environment.data.gov.uk/water-quality/sampling-point/AN-57M01/sample/2024203/observation/6485</t>
  </si>
  <si>
    <t>https://environment.data.gov.uk/water-quality/sampling-point/AN-57M01/sample/2024203/observation/6020</t>
  </si>
  <si>
    <t>https://environment.data.gov.uk/water-quality/sampling-point/AN-57M01/sample/2024203/observation/6019</t>
  </si>
  <si>
    <t>https://environment.data.gov.uk/water-quality/sampling-point/AN-57M01/sample/2024203/observation/4925</t>
  </si>
  <si>
    <t>https://environment.data.gov.uk/water-quality/sampling-point/AN-57M01/sample/2024203/observation/4865</t>
  </si>
  <si>
    <t>https://environment.data.gov.uk/water-quality/sampling-point/AN-57M01/sample/2024203/observation/4574</t>
  </si>
  <si>
    <t>https://environment.data.gov.uk/water-quality/sampling-point/AN-57M01/sample/2024203/observation/3976</t>
  </si>
  <si>
    <t>https://environment.data.gov.uk/water-quality/sampling-point/AN-57M01/sample/2024203/observation/3428</t>
  </si>
  <si>
    <t>https://environment.data.gov.uk/water-quality/sampling-point/AN-57M01/sample/2024203/observation/3410</t>
  </si>
  <si>
    <t>https://environment.data.gov.uk/water-quality/sampling-point/AN-57M01/sample/2024203/observation/0076</t>
  </si>
  <si>
    <t>https://environment.data.gov.uk/water-quality/sampling-point/AN-57M01/sample/2024203/observation/0006</t>
  </si>
  <si>
    <t>https://environment.data.gov.uk/water-quality/sampling-point/AN-57M01/sample/2024203/observation/0004</t>
  </si>
  <si>
    <t>2022-09-15T11:05:00</t>
  </si>
  <si>
    <t>https://environment.data.gov.uk/water-quality/sampling-point/AN-57M01/sample/2019227/observation/9993</t>
  </si>
  <si>
    <t>https://environment.data.gov.uk/water-quality/sampling-point/AN-57M01/sample/2019227/observation/9943</t>
  </si>
  <si>
    <t>https://environment.data.gov.uk/water-quality/sampling-point/AN-57M01/sample/2019227/observation/9924</t>
  </si>
  <si>
    <t>https://environment.data.gov.uk/water-quality/sampling-point/AN-57M01/sample/2019227/observation/9901</t>
  </si>
  <si>
    <t>https://environment.data.gov.uk/water-quality/sampling-point/AN-57M01/sample/2019227/observation/9857</t>
  </si>
  <si>
    <t>https://environment.data.gov.uk/water-quality/sampling-point/AN-57M01/sample/2019227/observation/9856</t>
  </si>
  <si>
    <t>https://environment.data.gov.uk/water-quality/sampling-point/AN-57M01/sample/2019227/observation/9853</t>
  </si>
  <si>
    <t>https://environment.data.gov.uk/water-quality/sampling-point/AN-57M01/sample/2019227/observation/7887</t>
  </si>
  <si>
    <t>https://environment.data.gov.uk/water-quality/sampling-point/AN-57M01/sample/2019227/observation/7608</t>
  </si>
  <si>
    <t>https://environment.data.gov.uk/water-quality/sampling-point/AN-57M01/sample/2019227/observation/7342</t>
  </si>
  <si>
    <t>https://environment.data.gov.uk/water-quality/sampling-point/AN-57M01/sample/2019227/observation/6485</t>
  </si>
  <si>
    <t>https://environment.data.gov.uk/water-quality/sampling-point/AN-57M01/sample/2019227/observation/6020</t>
  </si>
  <si>
    <t>https://environment.data.gov.uk/water-quality/sampling-point/AN-57M01/sample/2019227/observation/6019</t>
  </si>
  <si>
    <t>https://environment.data.gov.uk/water-quality/sampling-point/AN-57M01/sample/2019227/observation/5446</t>
  </si>
  <si>
    <t>https://environment.data.gov.uk/water-quality/sampling-point/AN-57M01/sample/2019227/observation/4925</t>
  </si>
  <si>
    <t>https://environment.data.gov.uk/water-quality/sampling-point/AN-57M01/sample/2019227/observation/4865</t>
  </si>
  <si>
    <t>https://environment.data.gov.uk/water-quality/sampling-point/AN-57M01/sample/2019227/observation/4574</t>
  </si>
  <si>
    <t>https://environment.data.gov.uk/water-quality/sampling-point/AN-57M01/sample/2019227/observation/3976</t>
  </si>
  <si>
    <t>https://environment.data.gov.uk/water-quality/sampling-point/AN-57M01/sample/2019227/observation/3428</t>
  </si>
  <si>
    <t>https://environment.data.gov.uk/water-quality/sampling-point/AN-57M01/sample/2019227/observation/3410</t>
  </si>
  <si>
    <t>https://environment.data.gov.uk/water-quality/sampling-point/AN-57M01/sample/2019227/observation/0076</t>
  </si>
  <si>
    <t>https://environment.data.gov.uk/water-quality/sampling-point/AN-57M01/sample/2019227/observation/0073</t>
  </si>
  <si>
    <t>https://environment.data.gov.uk/water-quality/sampling-point/AN-57M01/sample/2019227/observation/0006</t>
  </si>
  <si>
    <t>https://environment.data.gov.uk/water-quality/sampling-point/AN-57M01/sample/2019227/observation/0004</t>
  </si>
  <si>
    <t>&lt;0.02</t>
  </si>
  <si>
    <t>2,4,6-Trichlorophenol</t>
  </si>
  <si>
    <t>2022-08-03T10:33:00</t>
  </si>
  <si>
    <t>https://environment.data.gov.uk/water-quality/sampling-point/AN-57M01/sample/2016403/observation/9819</t>
  </si>
  <si>
    <t>2,4,5-Trichlorophenol</t>
  </si>
  <si>
    <t>https://environment.data.gov.uk/water-quality/sampling-point/AN-57M01/sample/2016403/observation/9818</t>
  </si>
  <si>
    <t>2,6-Dichlorophenol</t>
  </si>
  <si>
    <t>https://environment.data.gov.uk/water-quality/sampling-point/AN-57M01/sample/2016403/observation/9817</t>
  </si>
  <si>
    <t>2,4-Dichlorophenol</t>
  </si>
  <si>
    <t>https://environment.data.gov.uk/water-quality/sampling-point/AN-57M01/sample/2016403/observation/9816</t>
  </si>
  <si>
    <t>4-Chlorophenol</t>
  </si>
  <si>
    <t>https://environment.data.gov.uk/water-quality/sampling-point/AN-57M01/sample/2016403/observation/9815</t>
  </si>
  <si>
    <t>2-Chlorophenol</t>
  </si>
  <si>
    <t>https://environment.data.gov.uk/water-quality/sampling-point/AN-57M01/sample/2016403/observation/9814</t>
  </si>
  <si>
    <t>3-Chlorophenol</t>
  </si>
  <si>
    <t>https://environment.data.gov.uk/water-quality/sampling-point/AN-57M01/sample/2016403/observation/9703</t>
  </si>
  <si>
    <t>https://environment.data.gov.uk/water-quality/sampling-point/AN-57M01/sample/2016403/observation/9522</t>
  </si>
  <si>
    <t>2-Ethyl phenol</t>
  </si>
  <si>
    <t>https://environment.data.gov.uk/water-quality/sampling-point/AN-57M01/sample/2016403/observation/9454</t>
  </si>
  <si>
    <t>2,3-Dichlorophenol</t>
  </si>
  <si>
    <t>https://environment.data.gov.uk/water-quality/sampling-point/AN-57M01/sample/2016403/observation/9453</t>
  </si>
  <si>
    <t>2,3-Dimethylphenol :- {2,3-Xylenol}</t>
  </si>
  <si>
    <t>https://environment.data.gov.uk/water-quality/sampling-point/AN-57M01/sample/2016403/observation/9451</t>
  </si>
  <si>
    <t>2,5-Dimethylphenol :- {2,5-Xylenol}</t>
  </si>
  <si>
    <t>https://environment.data.gov.uk/water-quality/sampling-point/AN-57M01/sample/2016403/observation/9094</t>
  </si>
  <si>
    <t>2,5-Dichlorophenol</t>
  </si>
  <si>
    <t>https://environment.data.gov.uk/water-quality/sampling-point/AN-57M01/sample/2016403/observation/9091</t>
  </si>
  <si>
    <t>UNITLESS VALUE</t>
  </si>
  <si>
    <t>National Grid Reference : Whole : Field report</t>
  </si>
  <si>
    <t>https://environment.data.gov.uk/water-quality/sampling-point/AN-57M01/sample/2016403/observation/7434</t>
  </si>
  <si>
    <t>4-Chloro-3,5-dimethylphenol :- {PCMX}</t>
  </si>
  <si>
    <t>https://environment.data.gov.uk/water-quality/sampling-point/AN-57M01/sample/2016403/observation/6584</t>
  </si>
  <si>
    <t>3,4-Dimethylphenol :- {3,4-Xylenol}</t>
  </si>
  <si>
    <t>https://environment.data.gov.uk/water-quality/sampling-point/AN-57M01/sample/2016403/observation/6577</t>
  </si>
  <si>
    <t>2,6-Dimethylphenol :- {2,6-Xylenol}</t>
  </si>
  <si>
    <t>https://environment.data.gov.uk/water-quality/sampling-point/AN-57M01/sample/2016403/observation/6569</t>
  </si>
  <si>
    <t>&lt;0.01</t>
  </si>
  <si>
    <t>Equiv.Carbon No &gt;10-12, Aliphatic Fraction</t>
  </si>
  <si>
    <t>https://environment.data.gov.uk/water-quality/sampling-point/AN-57M01/sample/2016403/observation/5690</t>
  </si>
  <si>
    <t>Equiv.Carbon No &gt;12-16, Aliphatic Fraction</t>
  </si>
  <si>
    <t>https://environment.data.gov.uk/water-quality/sampling-point/AN-57M01/sample/2016403/observation/5689</t>
  </si>
  <si>
    <t>Equiv.Carbon No &gt;16-35, Aliphatic Fraction</t>
  </si>
  <si>
    <t>https://environment.data.gov.uk/water-quality/sampling-point/AN-57M01/sample/2016403/observation/5688</t>
  </si>
  <si>
    <t>Equiv.Carbon No &gt;35-44, Aliphatic Fraction</t>
  </si>
  <si>
    <t>https://environment.data.gov.uk/water-quality/sampling-point/AN-57M01/sample/2016403/observation/5687</t>
  </si>
  <si>
    <t>Equiv.Carbon No &gt;10-12, Aromatic Fraction</t>
  </si>
  <si>
    <t>https://environment.data.gov.uk/water-quality/sampling-point/AN-57M01/sample/2016403/observation/5683</t>
  </si>
  <si>
    <t>Equiv.Carbon No &gt;12-16, Aromatic Fraction</t>
  </si>
  <si>
    <t>https://environment.data.gov.uk/water-quality/sampling-point/AN-57M01/sample/2016403/observation/5682</t>
  </si>
  <si>
    <t>&lt;0.03</t>
  </si>
  <si>
    <t>Equiv.Carbon No &gt;16-21, Aromatic Fraction</t>
  </si>
  <si>
    <t>https://environment.data.gov.uk/water-quality/sampling-point/AN-57M01/sample/2016403/observation/5681</t>
  </si>
  <si>
    <t>Equiv.Carbon No &gt;21-35, Aromatic Fraction</t>
  </si>
  <si>
    <t>https://environment.data.gov.uk/water-quality/sampling-point/AN-57M01/sample/2016403/observation/5680</t>
  </si>
  <si>
    <t>Equiv.Carbon No &gt;35-44, Aromatic Fraction</t>
  </si>
  <si>
    <t>https://environment.data.gov.uk/water-quality/sampling-point/AN-57M01/sample/2016403/observation/5679</t>
  </si>
  <si>
    <t>2-Methylphenol :- {o-Cresol}</t>
  </si>
  <si>
    <t>https://environment.data.gov.uk/water-quality/sampling-point/AN-57M01/sample/2016403/observation/5562</t>
  </si>
  <si>
    <t>3-Methylphenol :- {m-Cresol}</t>
  </si>
  <si>
    <t>https://environment.data.gov.uk/water-quality/sampling-point/AN-57M01/sample/2016403/observation/5561</t>
  </si>
  <si>
    <t>4-Methylphenol :- {p-Cresol}</t>
  </si>
  <si>
    <t>https://environment.data.gov.uk/water-quality/sampling-point/AN-57M01/sample/2016403/observation/5560</t>
  </si>
  <si>
    <t>3,5-Dimethylphenol :- {3,5-Xylenol}</t>
  </si>
  <si>
    <t>https://environment.data.gov.uk/water-quality/sampling-point/AN-57M01/sample/2016403/observation/5558</t>
  </si>
  <si>
    <t>Equiv.Carbon No &gt;16-21, Aliphatic Fraction</t>
  </si>
  <si>
    <t>https://environment.data.gov.uk/water-quality/sampling-point/AN-57M01/sample/2016403/observation/5284</t>
  </si>
  <si>
    <t>Equiv.Carbon No &gt;21-35, Aliphatic Fraction</t>
  </si>
  <si>
    <t>https://environment.data.gov.uk/water-quality/sampling-point/AN-57M01/sample/2016403/observation/5283</t>
  </si>
  <si>
    <t>Equiv.Carbon No &gt;10-20, Aliphatic Fraction</t>
  </si>
  <si>
    <t>https://environment.data.gov.uk/water-quality/sampling-point/AN-57M01/sample/2016403/observation/4456</t>
  </si>
  <si>
    <t>Equiv.Carbon No &gt;10-20, Aromatic Fraction</t>
  </si>
  <si>
    <t>https://environment.data.gov.uk/water-quality/sampling-point/AN-57M01/sample/2016403/observation/4455</t>
  </si>
  <si>
    <t>Equiv.Carbon No &gt;10-24, Aliphatic Fraction</t>
  </si>
  <si>
    <t>https://environment.data.gov.uk/water-quality/sampling-point/AN-57M01/sample/2016403/observation/4454</t>
  </si>
  <si>
    <t>&lt;0.04</t>
  </si>
  <si>
    <t>Equiv.Carbon No &gt;10-24, Aromatic Fraction</t>
  </si>
  <si>
    <t>https://environment.data.gov.uk/water-quality/sampling-point/AN-57M01/sample/2016403/observation/4453</t>
  </si>
  <si>
    <t>Equiv.Carbon No &gt;10-25, Aliphatic Fraction</t>
  </si>
  <si>
    <t>https://environment.data.gov.uk/water-quality/sampling-point/AN-57M01/sample/2016403/observation/4452</t>
  </si>
  <si>
    <t>Equiv.Carbon No &gt;10-25, Aromatic Fraction</t>
  </si>
  <si>
    <t>https://environment.data.gov.uk/water-quality/sampling-point/AN-57M01/sample/2016403/observation/4451</t>
  </si>
  <si>
    <t>Equiv.Carbon No &gt;10-35, Aliphatic Fraction</t>
  </si>
  <si>
    <t>https://environment.data.gov.uk/water-quality/sampling-point/AN-57M01/sample/2016403/observation/4450</t>
  </si>
  <si>
    <t>&lt;0.05</t>
  </si>
  <si>
    <t>Equiv.Carbon No &gt;10-35, Aromatic Fraction</t>
  </si>
  <si>
    <t>https://environment.data.gov.uk/water-quality/sampling-point/AN-57M01/sample/2016403/observation/4449</t>
  </si>
  <si>
    <t>Equiv.Carbon No &gt;10-40, Aliphatic Fraction</t>
  </si>
  <si>
    <t>https://environment.data.gov.uk/water-quality/sampling-point/AN-57M01/sample/2016403/observation/4447</t>
  </si>
  <si>
    <t>Equiv.Carbon No &gt;10-40, Aromatic Fraction</t>
  </si>
  <si>
    <t>https://environment.data.gov.uk/water-quality/sampling-point/AN-57M01/sample/2016403/observation/4446</t>
  </si>
  <si>
    <t>Equiv.Carbon No &gt;10-44, Aliphatic Fraction</t>
  </si>
  <si>
    <t>https://environment.data.gov.uk/water-quality/sampling-point/AN-57M01/sample/2016403/observation/4445</t>
  </si>
  <si>
    <t>Equiv.Carbon No &gt;10-44, Aromatic Fraction</t>
  </si>
  <si>
    <t>https://environment.data.gov.uk/water-quality/sampling-point/AN-57M01/sample/2016403/observation/4444</t>
  </si>
  <si>
    <t>Equiv.Carbon No &gt;16-35, Aromatic Fraction</t>
  </si>
  <si>
    <t>https://environment.data.gov.uk/water-quality/sampling-point/AN-57M01/sample/2016403/observation/4443</t>
  </si>
  <si>
    <t>Equiv.Carbon No &gt;20-30, Aliphatic Fraction</t>
  </si>
  <si>
    <t>https://environment.data.gov.uk/water-quality/sampling-point/AN-57M01/sample/2016403/observation/4442</t>
  </si>
  <si>
    <t>Equiv.Carbon No &gt;20-30, Aromatic Fraction</t>
  </si>
  <si>
    <t>https://environment.data.gov.uk/water-quality/sampling-point/AN-57M01/sample/2016403/observation/4441</t>
  </si>
  <si>
    <t>Equiv.Carbon No &gt;20-40, Aliphatic Fraction</t>
  </si>
  <si>
    <t>https://environment.data.gov.uk/water-quality/sampling-point/AN-57M01/sample/2016403/observation/4440</t>
  </si>
  <si>
    <t>Equiv.Carbon No &gt;20-40, Aromatic Fraction</t>
  </si>
  <si>
    <t>https://environment.data.gov.uk/water-quality/sampling-point/AN-57M01/sample/2016403/observation/4439</t>
  </si>
  <si>
    <t>Equiv.Carbon No &gt;20-44, Aliphatic Fraction</t>
  </si>
  <si>
    <t>https://environment.data.gov.uk/water-quality/sampling-point/AN-57M01/sample/2016403/observation/4438</t>
  </si>
  <si>
    <t>Equiv.Carbon No &gt;20-44, Aromatic Fraction</t>
  </si>
  <si>
    <t>https://environment.data.gov.uk/water-quality/sampling-point/AN-57M01/sample/2016403/observation/4437</t>
  </si>
  <si>
    <t>Equiv.Carbon No &gt;24-40, Aliphatic Fraction</t>
  </si>
  <si>
    <t>https://environment.data.gov.uk/water-quality/sampling-point/AN-57M01/sample/2016403/observation/4436</t>
  </si>
  <si>
    <t>Equiv.Carbon No &gt;24-40, Aromatic Fraction</t>
  </si>
  <si>
    <t>https://environment.data.gov.uk/water-quality/sampling-point/AN-57M01/sample/2016403/observation/4435</t>
  </si>
  <si>
    <t>Equiv.Carbon No &gt;24-44, Aliphatic Fraction</t>
  </si>
  <si>
    <t>https://environment.data.gov.uk/water-quality/sampling-point/AN-57M01/sample/2016403/observation/4434</t>
  </si>
  <si>
    <t>Equiv.Carbon No &gt;24-44, Aromatic Fraction</t>
  </si>
  <si>
    <t>https://environment.data.gov.uk/water-quality/sampling-point/AN-57M01/sample/2016403/observation/4433</t>
  </si>
  <si>
    <t>Equiv.Carbon No &gt;25-40, Aliphatic Fraction</t>
  </si>
  <si>
    <t>https://environment.data.gov.uk/water-quality/sampling-point/AN-57M01/sample/2016403/observation/4432</t>
  </si>
  <si>
    <t>Equiv.Carbon No &gt;25-40, Aromatic Fraction</t>
  </si>
  <si>
    <t>https://environment.data.gov.uk/water-quality/sampling-point/AN-57M01/sample/2016403/observation/4431</t>
  </si>
  <si>
    <t>Equiv.Carbon No &gt;30-40, Aliphatic Fraction</t>
  </si>
  <si>
    <t>https://environment.data.gov.uk/water-quality/sampling-point/AN-57M01/sample/2016403/observation/4430</t>
  </si>
  <si>
    <t>Equiv.Carbon No &gt;30-40, Aromatic Fraction</t>
  </si>
  <si>
    <t>https://environment.data.gov.uk/water-quality/sampling-point/AN-57M01/sample/2016403/observation/4429</t>
  </si>
  <si>
    <t>Equiv.Carbon No &gt;35-40, Aliphatic Fraction</t>
  </si>
  <si>
    <t>https://environment.data.gov.uk/water-quality/sampling-point/AN-57M01/sample/2016403/observation/4428</t>
  </si>
  <si>
    <t>Equiv.Carbon No &gt;35-40, Aromatic Fraction</t>
  </si>
  <si>
    <t>https://environment.data.gov.uk/water-quality/sampling-point/AN-57M01/sample/2016403/observation/4427</t>
  </si>
  <si>
    <t>2,4-Dimethylphenol :- {2,4-Xylenol}</t>
  </si>
  <si>
    <t>https://environment.data.gov.uk/water-quality/sampling-point/AN-57M01/sample/2016403/observation/3343</t>
  </si>
  <si>
    <t>4-Chloro-3-methylphenol :- {p-Chloro-m-cresol}</t>
  </si>
  <si>
    <t>https://environment.data.gov.uk/water-quality/sampling-point/AN-57M01/sample/2016403/observation/3342</t>
  </si>
  <si>
    <t>4-Chloro-2-methylphenol :- {p-Chloro-o-cresol}</t>
  </si>
  <si>
    <t>https://environment.data.gov.uk/water-quality/sampling-point/AN-57M01/sample/2016403/observation/3341</t>
  </si>
  <si>
    <t>https://environment.data.gov.uk/water-quality/sampling-point/AN-57M01/sample/2016403/observation/1085</t>
  </si>
  <si>
    <t>2022-08-03T10:32:00</t>
  </si>
  <si>
    <t>https://environment.data.gov.uk/water-quality/sampling-point/AN-57M01/sample/2016402/observation/9901</t>
  </si>
  <si>
    <t>&lt;500</t>
  </si>
  <si>
    <t>Ethyl acetate :- {Ethyl Ethanoate}</t>
  </si>
  <si>
    <t>https://environment.data.gov.uk/water-quality/sampling-point/AN-57M01/sample/2016402/observation/9891</t>
  </si>
  <si>
    <t>Phenanthrene</t>
  </si>
  <si>
    <t>https://environment.data.gov.uk/water-quality/sampling-point/AN-57M01/sample/2016402/observation/9671</t>
  </si>
  <si>
    <t>https://environment.data.gov.uk/water-quality/sampling-point/AN-57M01/sample/2016402/observation/9669</t>
  </si>
  <si>
    <t>Methyl-iso-Butyl-Ketone :- {4-Methylpentan-2-one}</t>
  </si>
  <si>
    <t>https://environment.data.gov.uk/water-quality/sampling-point/AN-57M01/sample/2016402/observation/9340</t>
  </si>
  <si>
    <t>Acetone :- {Propanone}</t>
  </si>
  <si>
    <t>https://environment.data.gov.uk/water-quality/sampling-point/AN-57M01/sample/2016402/observation/9097</t>
  </si>
  <si>
    <t>Perylene</t>
  </si>
  <si>
    <t>https://environment.data.gov.uk/water-quality/sampling-point/AN-57M01/sample/2016402/observation/9003</t>
  </si>
  <si>
    <t>Benzo(e)Pyrene</t>
  </si>
  <si>
    <t>https://environment.data.gov.uk/water-quality/sampling-point/AN-57M01/sample/2016402/observation/8940</t>
  </si>
  <si>
    <t>Dibenzo(a,h)Anthracene</t>
  </si>
  <si>
    <t>https://environment.data.gov.uk/water-quality/sampling-point/AN-57M01/sample/2016402/observation/8360</t>
  </si>
  <si>
    <t>Acenaphthylene</t>
  </si>
  <si>
    <t>https://environment.data.gov.uk/water-quality/sampling-point/AN-57M01/sample/2016402/observation/8311</t>
  </si>
  <si>
    <t>https://environment.data.gov.uk/water-quality/sampling-point/AN-57M01/sample/2016402/observation/8310</t>
  </si>
  <si>
    <t>Fluorene</t>
  </si>
  <si>
    <t>https://environment.data.gov.uk/water-quality/sampling-point/AN-57M01/sample/2016402/observation/7864</t>
  </si>
  <si>
    <t>https://environment.data.gov.uk/water-quality/sampling-point/AN-57M01/sample/2016402/observation/7608</t>
  </si>
  <si>
    <t>Tetrahydrofuran :- {THF}</t>
  </si>
  <si>
    <t>https://environment.data.gov.uk/water-quality/sampling-point/AN-57M01/sample/2016402/observation/7518</t>
  </si>
  <si>
    <t>https://environment.data.gov.uk/water-quality/sampling-point/AN-57M01/sample/2016402/observation/7434</t>
  </si>
  <si>
    <t>Acenaphthene</t>
  </si>
  <si>
    <t>https://environment.data.gov.uk/water-quality/sampling-point/AN-57M01/sample/2016402/observation/7395</t>
  </si>
  <si>
    <t>Pyrene</t>
  </si>
  <si>
    <t>https://environment.data.gov.uk/water-quality/sampling-point/AN-57M01/sample/2016402/observation/7325</t>
  </si>
  <si>
    <t>Acrylonitrile</t>
  </si>
  <si>
    <t>https://environment.data.gov.uk/water-quality/sampling-point/AN-57M01/sample/2016402/observation/7171</t>
  </si>
  <si>
    <t>Methyl-Ethyl-Ketone :- {Butanone}</t>
  </si>
  <si>
    <t>https://environment.data.gov.uk/water-quality/sampling-point/AN-57M01/sample/2016402/observation/7101</t>
  </si>
  <si>
    <t>https://environment.data.gov.uk/water-quality/sampling-point/AN-57M01/sample/2016402/observation/6753</t>
  </si>
  <si>
    <t>&lt;2000</t>
  </si>
  <si>
    <t>Pyridine</t>
  </si>
  <si>
    <t>https://environment.data.gov.uk/water-quality/sampling-point/AN-57M01/sample/2016402/observation/6685</t>
  </si>
  <si>
    <t>&lt;4000</t>
  </si>
  <si>
    <t>Acetonitrile :- {Methyl Cyanide}</t>
  </si>
  <si>
    <t>https://environment.data.gov.uk/water-quality/sampling-point/AN-57M01/sample/2016402/observation/6594</t>
  </si>
  <si>
    <t>Benzo(a)Pyrene</t>
  </si>
  <si>
    <t>https://environment.data.gov.uk/water-quality/sampling-point/AN-57M01/sample/2016402/observation/6399</t>
  </si>
  <si>
    <t>Dimethoxymethane :- {Dimethoxylmethane}</t>
  </si>
  <si>
    <t>https://environment.data.gov.uk/water-quality/sampling-point/AN-57M01/sample/2016402/observation/5569</t>
  </si>
  <si>
    <t>2-Propanol :- {iso-Propanol}</t>
  </si>
  <si>
    <t>https://environment.data.gov.uk/water-quality/sampling-point/AN-57M01/sample/2016402/observation/4890</t>
  </si>
  <si>
    <t>https://environment.data.gov.uk/water-quality/sampling-point/AN-57M01/sample/2016402/observation/4889</t>
  </si>
  <si>
    <t>1-Butanol :- {Butan-1-ol}</t>
  </si>
  <si>
    <t>https://environment.data.gov.uk/water-quality/sampling-point/AN-57M01/sample/2016402/observation/4888</t>
  </si>
  <si>
    <t>Cyclohexanone</t>
  </si>
  <si>
    <t>https://environment.data.gov.uk/water-quality/sampling-point/AN-57M01/sample/2016402/observation/4886</t>
  </si>
  <si>
    <t>&lt;700</t>
  </si>
  <si>
    <t>Ethanol</t>
  </si>
  <si>
    <t>https://environment.data.gov.uk/water-quality/sampling-point/AN-57M01/sample/2016402/observation/4885</t>
  </si>
  <si>
    <t>2-Methylpropan-1-ol :- {Iso-Butanol}</t>
  </si>
  <si>
    <t>https://environment.data.gov.uk/water-quality/sampling-point/AN-57M01/sample/2016402/observation/4884</t>
  </si>
  <si>
    <t>&lt;1000</t>
  </si>
  <si>
    <t>2-Butanol :- {Butan-2-ol}</t>
  </si>
  <si>
    <t>https://environment.data.gov.uk/water-quality/sampling-point/AN-57M01/sample/2016402/observation/4330</t>
  </si>
  <si>
    <t>1-Propanol :- {n-Propanol}</t>
  </si>
  <si>
    <t>https://environment.data.gov.uk/water-quality/sampling-point/AN-57M01/sample/2016402/observation/4329</t>
  </si>
  <si>
    <t>GCMS Screen : Volatile Screen : Semi Quantitative</t>
  </si>
  <si>
    <t>https://environment.data.gov.uk/water-quality/sampling-point/AN-57M01/sample/2016402/observation/4084</t>
  </si>
  <si>
    <t>Isopropyl ether :- {Diisopropyl ether}</t>
  </si>
  <si>
    <t>https://environment.data.gov.uk/water-quality/sampling-point/AN-57M01/sample/2016402/observation/3941</t>
  </si>
  <si>
    <t>Benzo(a)Anthracene</t>
  </si>
  <si>
    <t>https://environment.data.gov.uk/water-quality/sampling-point/AN-57M01/sample/2016402/observation/0772</t>
  </si>
  <si>
    <t>Indeno(1,2,3-cd)pyrene</t>
  </si>
  <si>
    <t>https://environment.data.gov.uk/water-quality/sampling-point/AN-57M01/sample/2016402/observation/0746</t>
  </si>
  <si>
    <t>https://environment.data.gov.uk/water-quality/sampling-point/AN-57M01/sample/2016402/observation/0736</t>
  </si>
  <si>
    <t>Benzo(k)Fluoranthene</t>
  </si>
  <si>
    <t>https://environment.data.gov.uk/water-quality/sampling-point/AN-57M01/sample/2016402/observation/0733</t>
  </si>
  <si>
    <t>Benzo(b)Fluoranthene</t>
  </si>
  <si>
    <t>https://environment.data.gov.uk/water-quality/sampling-point/AN-57M01/sample/2016402/observation/0731</t>
  </si>
  <si>
    <t>Benzo(g,h,i)Perylene</t>
  </si>
  <si>
    <t>https://environment.data.gov.uk/water-quality/sampling-point/AN-57M01/sample/2016402/observation/0714</t>
  </si>
  <si>
    <t>https://environment.data.gov.uk/water-quality/sampling-point/AN-57M01/sample/2016402/observation/0076</t>
  </si>
  <si>
    <t>2022-08-03T09:41:00</t>
  </si>
  <si>
    <t>https://environment.data.gov.uk/water-quality/sampling-point/AN-57M01/sample/2016401/observation/9819</t>
  </si>
  <si>
    <t>https://environment.data.gov.uk/water-quality/sampling-point/AN-57M01/sample/2016401/observation/9818</t>
  </si>
  <si>
    <t>https://environment.data.gov.uk/water-quality/sampling-point/AN-57M01/sample/2016401/observation/9817</t>
  </si>
  <si>
    <t>https://environment.data.gov.uk/water-quality/sampling-point/AN-57M01/sample/2016401/observation/9816</t>
  </si>
  <si>
    <t>https://environment.data.gov.uk/water-quality/sampling-point/AN-57M01/sample/2016401/observation/9815</t>
  </si>
  <si>
    <t>https://environment.data.gov.uk/water-quality/sampling-point/AN-57M01/sample/2016401/observation/9814</t>
  </si>
  <si>
    <t>https://environment.data.gov.uk/water-quality/sampling-point/AN-57M01/sample/2016401/observation/9703</t>
  </si>
  <si>
    <t>https://environment.data.gov.uk/water-quality/sampling-point/AN-57M01/sample/2016401/observation/9522</t>
  </si>
  <si>
    <t>https://environment.data.gov.uk/water-quality/sampling-point/AN-57M01/sample/2016401/observation/9454</t>
  </si>
  <si>
    <t>https://environment.data.gov.uk/water-quality/sampling-point/AN-57M01/sample/2016401/observation/9453</t>
  </si>
  <si>
    <t>https://environment.data.gov.uk/water-quality/sampling-point/AN-57M01/sample/2016401/observation/9451</t>
  </si>
  <si>
    <t>https://environment.data.gov.uk/water-quality/sampling-point/AN-57M01/sample/2016401/observation/9094</t>
  </si>
  <si>
    <t>https://environment.data.gov.uk/water-quality/sampling-point/AN-57M01/sample/2016401/observation/9091</t>
  </si>
  <si>
    <t>https://environment.data.gov.uk/water-quality/sampling-point/AN-57M01/sample/2016401/observation/7434</t>
  </si>
  <si>
    <t>https://environment.data.gov.uk/water-quality/sampling-point/AN-57M01/sample/2016401/observation/6584</t>
  </si>
  <si>
    <t>https://environment.data.gov.uk/water-quality/sampling-point/AN-57M01/sample/2016401/observation/6577</t>
  </si>
  <si>
    <t>https://environment.data.gov.uk/water-quality/sampling-point/AN-57M01/sample/2016401/observation/6569</t>
  </si>
  <si>
    <t>https://environment.data.gov.uk/water-quality/sampling-point/AN-57M01/sample/2016401/observation/5690</t>
  </si>
  <si>
    <t>https://environment.data.gov.uk/water-quality/sampling-point/AN-57M01/sample/2016401/observation/5689</t>
  </si>
  <si>
    <t>https://environment.data.gov.uk/water-quality/sampling-point/AN-57M01/sample/2016401/observation/5688</t>
  </si>
  <si>
    <t>https://environment.data.gov.uk/water-quality/sampling-point/AN-57M01/sample/2016401/observation/5687</t>
  </si>
  <si>
    <t>https://environment.data.gov.uk/water-quality/sampling-point/AN-57M01/sample/2016401/observation/5683</t>
  </si>
  <si>
    <t>https://environment.data.gov.uk/water-quality/sampling-point/AN-57M01/sample/2016401/observation/5682</t>
  </si>
  <si>
    <t>https://environment.data.gov.uk/water-quality/sampling-point/AN-57M01/sample/2016401/observation/5681</t>
  </si>
  <si>
    <t>https://environment.data.gov.uk/water-quality/sampling-point/AN-57M01/sample/2016401/observation/5680</t>
  </si>
  <si>
    <t>https://environment.data.gov.uk/water-quality/sampling-point/AN-57M01/sample/2016401/observation/5679</t>
  </si>
  <si>
    <t>https://environment.data.gov.uk/water-quality/sampling-point/AN-57M01/sample/2016401/observation/5562</t>
  </si>
  <si>
    <t>https://environment.data.gov.uk/water-quality/sampling-point/AN-57M01/sample/2016401/observation/5561</t>
  </si>
  <si>
    <t>https://environment.data.gov.uk/water-quality/sampling-point/AN-57M01/sample/2016401/observation/5560</t>
  </si>
  <si>
    <t>https://environment.data.gov.uk/water-quality/sampling-point/AN-57M01/sample/2016401/observation/5558</t>
  </si>
  <si>
    <t>https://environment.data.gov.uk/water-quality/sampling-point/AN-57M01/sample/2016401/observation/5284</t>
  </si>
  <si>
    <t>https://environment.data.gov.uk/water-quality/sampling-point/AN-57M01/sample/2016401/observation/5283</t>
  </si>
  <si>
    <t>https://environment.data.gov.uk/water-quality/sampling-point/AN-57M01/sample/2016401/observation/4456</t>
  </si>
  <si>
    <t>https://environment.data.gov.uk/water-quality/sampling-point/AN-57M01/sample/2016401/observation/4455</t>
  </si>
  <si>
    <t>https://environment.data.gov.uk/water-quality/sampling-point/AN-57M01/sample/2016401/observation/4454</t>
  </si>
  <si>
    <t>https://environment.data.gov.uk/water-quality/sampling-point/AN-57M01/sample/2016401/observation/4453</t>
  </si>
  <si>
    <t>https://environment.data.gov.uk/water-quality/sampling-point/AN-57M01/sample/2016401/observation/4452</t>
  </si>
  <si>
    <t>https://environment.data.gov.uk/water-quality/sampling-point/AN-57M01/sample/2016401/observation/4451</t>
  </si>
  <si>
    <t>https://environment.data.gov.uk/water-quality/sampling-point/AN-57M01/sample/2016401/observation/4450</t>
  </si>
  <si>
    <t>https://environment.data.gov.uk/water-quality/sampling-point/AN-57M01/sample/2016401/observation/4449</t>
  </si>
  <si>
    <t>https://environment.data.gov.uk/water-quality/sampling-point/AN-57M01/sample/2016401/observation/4447</t>
  </si>
  <si>
    <t>https://environment.data.gov.uk/water-quality/sampling-point/AN-57M01/sample/2016401/observation/4446</t>
  </si>
  <si>
    <t>https://environment.data.gov.uk/water-quality/sampling-point/AN-57M01/sample/2016401/observation/4445</t>
  </si>
  <si>
    <t>https://environment.data.gov.uk/water-quality/sampling-point/AN-57M01/sample/2016401/observation/4444</t>
  </si>
  <si>
    <t>https://environment.data.gov.uk/water-quality/sampling-point/AN-57M01/sample/2016401/observation/4443</t>
  </si>
  <si>
    <t>https://environment.data.gov.uk/water-quality/sampling-point/AN-57M01/sample/2016401/observation/4442</t>
  </si>
  <si>
    <t>https://environment.data.gov.uk/water-quality/sampling-point/AN-57M01/sample/2016401/observation/4441</t>
  </si>
  <si>
    <t>https://environment.data.gov.uk/water-quality/sampling-point/AN-57M01/sample/2016401/observation/4440</t>
  </si>
  <si>
    <t>https://environment.data.gov.uk/water-quality/sampling-point/AN-57M01/sample/2016401/observation/4439</t>
  </si>
  <si>
    <t>https://environment.data.gov.uk/water-quality/sampling-point/AN-57M01/sample/2016401/observation/4438</t>
  </si>
  <si>
    <t>https://environment.data.gov.uk/water-quality/sampling-point/AN-57M01/sample/2016401/observation/4437</t>
  </si>
  <si>
    <t>https://environment.data.gov.uk/water-quality/sampling-point/AN-57M01/sample/2016401/observation/4436</t>
  </si>
  <si>
    <t>https://environment.data.gov.uk/water-quality/sampling-point/AN-57M01/sample/2016401/observation/4435</t>
  </si>
  <si>
    <t>https://environment.data.gov.uk/water-quality/sampling-point/AN-57M01/sample/2016401/observation/4434</t>
  </si>
  <si>
    <t>https://environment.data.gov.uk/water-quality/sampling-point/AN-57M01/sample/2016401/observation/4433</t>
  </si>
  <si>
    <t>https://environment.data.gov.uk/water-quality/sampling-point/AN-57M01/sample/2016401/observation/4432</t>
  </si>
  <si>
    <t>https://environment.data.gov.uk/water-quality/sampling-point/AN-57M01/sample/2016401/observation/4431</t>
  </si>
  <si>
    <t>https://environment.data.gov.uk/water-quality/sampling-point/AN-57M01/sample/2016401/observation/4430</t>
  </si>
  <si>
    <t>https://environment.data.gov.uk/water-quality/sampling-point/AN-57M01/sample/2016401/observation/4429</t>
  </si>
  <si>
    <t>https://environment.data.gov.uk/water-quality/sampling-point/AN-57M01/sample/2016401/observation/4428</t>
  </si>
  <si>
    <t>https://environment.data.gov.uk/water-quality/sampling-point/AN-57M01/sample/2016401/observation/4427</t>
  </si>
  <si>
    <t>https://environment.data.gov.uk/water-quality/sampling-point/AN-57M01/sample/2016401/observation/3343</t>
  </si>
  <si>
    <t>https://environment.data.gov.uk/water-quality/sampling-point/AN-57M01/sample/2016401/observation/3342</t>
  </si>
  <si>
    <t>https://environment.data.gov.uk/water-quality/sampling-point/AN-57M01/sample/2016401/observation/3341</t>
  </si>
  <si>
    <t>https://environment.data.gov.uk/water-quality/sampling-point/AN-57M01/sample/2016401/observation/1085</t>
  </si>
  <si>
    <t>Phenols : Monohydric as Phenol</t>
  </si>
  <si>
    <t>https://environment.data.gov.uk/water-quality/sampling-point/AN-57M01/sample/2016401/observation/0749</t>
  </si>
  <si>
    <t>2022-08-03T09:39:00</t>
  </si>
  <si>
    <t>https://environment.data.gov.uk/water-quality/sampling-point/AN-57M01/sample/2016400/observation/9901</t>
  </si>
  <si>
    <t>https://environment.data.gov.uk/water-quality/sampling-point/AN-57M01/sample/2016400/observation/9891</t>
  </si>
  <si>
    <t>https://environment.data.gov.uk/water-quality/sampling-point/AN-57M01/sample/2016400/observation/9671</t>
  </si>
  <si>
    <t>https://environment.data.gov.uk/water-quality/sampling-point/AN-57M01/sample/2016400/observation/9669</t>
  </si>
  <si>
    <t>https://environment.data.gov.uk/water-quality/sampling-point/AN-57M01/sample/2016400/observation/9340</t>
  </si>
  <si>
    <t>https://environment.data.gov.uk/water-quality/sampling-point/AN-57M01/sample/2016400/observation/9097</t>
  </si>
  <si>
    <t>https://environment.data.gov.uk/water-quality/sampling-point/AN-57M01/sample/2016400/observation/9003</t>
  </si>
  <si>
    <t>https://environment.data.gov.uk/water-quality/sampling-point/AN-57M01/sample/2016400/observation/8940</t>
  </si>
  <si>
    <t>https://environment.data.gov.uk/water-quality/sampling-point/AN-57M01/sample/2016400/observation/8360</t>
  </si>
  <si>
    <t>https://environment.data.gov.uk/water-quality/sampling-point/AN-57M01/sample/2016400/observation/8311</t>
  </si>
  <si>
    <t>https://environment.data.gov.uk/water-quality/sampling-point/AN-57M01/sample/2016400/observation/8310</t>
  </si>
  <si>
    <t>https://environment.data.gov.uk/water-quality/sampling-point/AN-57M01/sample/2016400/observation/7864</t>
  </si>
  <si>
    <t>https://environment.data.gov.uk/water-quality/sampling-point/AN-57M01/sample/2016400/observation/7608</t>
  </si>
  <si>
    <t>https://environment.data.gov.uk/water-quality/sampling-point/AN-57M01/sample/2016400/observation/7518</t>
  </si>
  <si>
    <t>https://environment.data.gov.uk/water-quality/sampling-point/AN-57M01/sample/2016400/observation/7434</t>
  </si>
  <si>
    <t>https://environment.data.gov.uk/water-quality/sampling-point/AN-57M01/sample/2016400/observation/7395</t>
  </si>
  <si>
    <t>https://environment.data.gov.uk/water-quality/sampling-point/AN-57M01/sample/2016400/observation/7325</t>
  </si>
  <si>
    <t>https://environment.data.gov.uk/water-quality/sampling-point/AN-57M01/sample/2016400/observation/7171</t>
  </si>
  <si>
    <t>https://environment.data.gov.uk/water-quality/sampling-point/AN-57M01/sample/2016400/observation/7101</t>
  </si>
  <si>
    <t>https://environment.data.gov.uk/water-quality/sampling-point/AN-57M01/sample/2016400/observation/6753</t>
  </si>
  <si>
    <t>https://environment.data.gov.uk/water-quality/sampling-point/AN-57M01/sample/2016400/observation/6685</t>
  </si>
  <si>
    <t>https://environment.data.gov.uk/water-quality/sampling-point/AN-57M01/sample/2016400/observation/6594</t>
  </si>
  <si>
    <t>https://environment.data.gov.uk/water-quality/sampling-point/AN-57M01/sample/2016400/observation/6399</t>
  </si>
  <si>
    <t>https://environment.data.gov.uk/water-quality/sampling-point/AN-57M01/sample/2016400/observation/5569</t>
  </si>
  <si>
    <t>https://environment.data.gov.uk/water-quality/sampling-point/AN-57M01/sample/2016400/observation/4890</t>
  </si>
  <si>
    <t>https://environment.data.gov.uk/water-quality/sampling-point/AN-57M01/sample/2016400/observation/4889</t>
  </si>
  <si>
    <t>https://environment.data.gov.uk/water-quality/sampling-point/AN-57M01/sample/2016400/observation/4888</t>
  </si>
  <si>
    <t>https://environment.data.gov.uk/water-quality/sampling-point/AN-57M01/sample/2016400/observation/4886</t>
  </si>
  <si>
    <t>https://environment.data.gov.uk/water-quality/sampling-point/AN-57M01/sample/2016400/observation/4885</t>
  </si>
  <si>
    <t>https://environment.data.gov.uk/water-quality/sampling-point/AN-57M01/sample/2016400/observation/4884</t>
  </si>
  <si>
    <t>https://environment.data.gov.uk/water-quality/sampling-point/AN-57M01/sample/2016400/observation/4330</t>
  </si>
  <si>
    <t>https://environment.data.gov.uk/water-quality/sampling-point/AN-57M01/sample/2016400/observation/4329</t>
  </si>
  <si>
    <t>https://environment.data.gov.uk/water-quality/sampling-point/AN-57M01/sample/2016400/observation/4084</t>
  </si>
  <si>
    <t>https://environment.data.gov.uk/water-quality/sampling-point/AN-57M01/sample/2016400/observation/3941</t>
  </si>
  <si>
    <t>https://environment.data.gov.uk/water-quality/sampling-point/AN-57M01/sample/2016400/observation/0772</t>
  </si>
  <si>
    <t>https://environment.data.gov.uk/water-quality/sampling-point/AN-57M01/sample/2016400/observation/0746</t>
  </si>
  <si>
    <t>https://environment.data.gov.uk/water-quality/sampling-point/AN-57M01/sample/2016400/observation/0736</t>
  </si>
  <si>
    <t>https://environment.data.gov.uk/water-quality/sampling-point/AN-57M01/sample/2016400/observation/0733</t>
  </si>
  <si>
    <t>https://environment.data.gov.uk/water-quality/sampling-point/AN-57M01/sample/2016400/observation/0731</t>
  </si>
  <si>
    <t>https://environment.data.gov.uk/water-quality/sampling-point/AN-57M01/sample/2016400/observation/0714</t>
  </si>
  <si>
    <t>https://environment.data.gov.uk/water-quality/sampling-point/AN-57M01/sample/2016400/observation/0076</t>
  </si>
  <si>
    <t>2022-08-03T09:32:00</t>
  </si>
  <si>
    <t>https://environment.data.gov.uk/water-quality/sampling-point/AN-57M01/sample/2016399/observation/9819</t>
  </si>
  <si>
    <t>https://environment.data.gov.uk/water-quality/sampling-point/AN-57M01/sample/2016399/observation/9818</t>
  </si>
  <si>
    <t>https://environment.data.gov.uk/water-quality/sampling-point/AN-57M01/sample/2016399/observation/9817</t>
  </si>
  <si>
    <t>https://environment.data.gov.uk/water-quality/sampling-point/AN-57M01/sample/2016399/observation/9816</t>
  </si>
  <si>
    <t>https://environment.data.gov.uk/water-quality/sampling-point/AN-57M01/sample/2016399/observation/9815</t>
  </si>
  <si>
    <t>https://environment.data.gov.uk/water-quality/sampling-point/AN-57M01/sample/2016399/observation/9814</t>
  </si>
  <si>
    <t>https://environment.data.gov.uk/water-quality/sampling-point/AN-57M01/sample/2016399/observation/9703</t>
  </si>
  <si>
    <t>https://environment.data.gov.uk/water-quality/sampling-point/AN-57M01/sample/2016399/observation/9522</t>
  </si>
  <si>
    <t>https://environment.data.gov.uk/water-quality/sampling-point/AN-57M01/sample/2016399/observation/9454</t>
  </si>
  <si>
    <t>https://environment.data.gov.uk/water-quality/sampling-point/AN-57M01/sample/2016399/observation/9453</t>
  </si>
  <si>
    <t>https://environment.data.gov.uk/water-quality/sampling-point/AN-57M01/sample/2016399/observation/9451</t>
  </si>
  <si>
    <t>https://environment.data.gov.uk/water-quality/sampling-point/AN-57M01/sample/2016399/observation/9094</t>
  </si>
  <si>
    <t>https://environment.data.gov.uk/water-quality/sampling-point/AN-57M01/sample/2016399/observation/9091</t>
  </si>
  <si>
    <t>https://environment.data.gov.uk/water-quality/sampling-point/AN-57M01/sample/2016399/observation/7434</t>
  </si>
  <si>
    <t>https://environment.data.gov.uk/water-quality/sampling-point/AN-57M01/sample/2016399/observation/6584</t>
  </si>
  <si>
    <t>https://environment.data.gov.uk/water-quality/sampling-point/AN-57M01/sample/2016399/observation/6577</t>
  </si>
  <si>
    <t>https://environment.data.gov.uk/water-quality/sampling-point/AN-57M01/sample/2016399/observation/6569</t>
  </si>
  <si>
    <t>https://environment.data.gov.uk/water-quality/sampling-point/AN-57M01/sample/2016399/observation/5690</t>
  </si>
  <si>
    <t>https://environment.data.gov.uk/water-quality/sampling-point/AN-57M01/sample/2016399/observation/5689</t>
  </si>
  <si>
    <t>https://environment.data.gov.uk/water-quality/sampling-point/AN-57M01/sample/2016399/observation/5688</t>
  </si>
  <si>
    <t>https://environment.data.gov.uk/water-quality/sampling-point/AN-57M01/sample/2016399/observation/5687</t>
  </si>
  <si>
    <t>https://environment.data.gov.uk/water-quality/sampling-point/AN-57M01/sample/2016399/observation/5683</t>
  </si>
  <si>
    <t>https://environment.data.gov.uk/water-quality/sampling-point/AN-57M01/sample/2016399/observation/5682</t>
  </si>
  <si>
    <t>https://environment.data.gov.uk/water-quality/sampling-point/AN-57M01/sample/2016399/observation/5681</t>
  </si>
  <si>
    <t>https://environment.data.gov.uk/water-quality/sampling-point/AN-57M01/sample/2016399/observation/5680</t>
  </si>
  <si>
    <t>https://environment.data.gov.uk/water-quality/sampling-point/AN-57M01/sample/2016399/observation/5679</t>
  </si>
  <si>
    <t>https://environment.data.gov.uk/water-quality/sampling-point/AN-57M01/sample/2016399/observation/5562</t>
  </si>
  <si>
    <t>https://environment.data.gov.uk/water-quality/sampling-point/AN-57M01/sample/2016399/observation/5561</t>
  </si>
  <si>
    <t>https://environment.data.gov.uk/water-quality/sampling-point/AN-57M01/sample/2016399/observation/5560</t>
  </si>
  <si>
    <t>https://environment.data.gov.uk/water-quality/sampling-point/AN-57M01/sample/2016399/observation/5558</t>
  </si>
  <si>
    <t>https://environment.data.gov.uk/water-quality/sampling-point/AN-57M01/sample/2016399/observation/5284</t>
  </si>
  <si>
    <t>https://environment.data.gov.uk/water-quality/sampling-point/AN-57M01/sample/2016399/observation/5283</t>
  </si>
  <si>
    <t>https://environment.data.gov.uk/water-quality/sampling-point/AN-57M01/sample/2016399/observation/4456</t>
  </si>
  <si>
    <t>https://environment.data.gov.uk/water-quality/sampling-point/AN-57M01/sample/2016399/observation/4455</t>
  </si>
  <si>
    <t>https://environment.data.gov.uk/water-quality/sampling-point/AN-57M01/sample/2016399/observation/4454</t>
  </si>
  <si>
    <t>https://environment.data.gov.uk/water-quality/sampling-point/AN-57M01/sample/2016399/observation/4453</t>
  </si>
  <si>
    <t>https://environment.data.gov.uk/water-quality/sampling-point/AN-57M01/sample/2016399/observation/4452</t>
  </si>
  <si>
    <t>https://environment.data.gov.uk/water-quality/sampling-point/AN-57M01/sample/2016399/observation/4451</t>
  </si>
  <si>
    <t>https://environment.data.gov.uk/water-quality/sampling-point/AN-57M01/sample/2016399/observation/4450</t>
  </si>
  <si>
    <t>https://environment.data.gov.uk/water-quality/sampling-point/AN-57M01/sample/2016399/observation/4449</t>
  </si>
  <si>
    <t>https://environment.data.gov.uk/water-quality/sampling-point/AN-57M01/sample/2016399/observation/4447</t>
  </si>
  <si>
    <t>https://environment.data.gov.uk/water-quality/sampling-point/AN-57M01/sample/2016399/observation/4446</t>
  </si>
  <si>
    <t>https://environment.data.gov.uk/water-quality/sampling-point/AN-57M01/sample/2016399/observation/4445</t>
  </si>
  <si>
    <t>https://environment.data.gov.uk/water-quality/sampling-point/AN-57M01/sample/2016399/observation/4444</t>
  </si>
  <si>
    <t>https://environment.data.gov.uk/water-quality/sampling-point/AN-57M01/sample/2016399/observation/4443</t>
  </si>
  <si>
    <t>https://environment.data.gov.uk/water-quality/sampling-point/AN-57M01/sample/2016399/observation/4442</t>
  </si>
  <si>
    <t>https://environment.data.gov.uk/water-quality/sampling-point/AN-57M01/sample/2016399/observation/4441</t>
  </si>
  <si>
    <t>https://environment.data.gov.uk/water-quality/sampling-point/AN-57M01/sample/2016399/observation/4440</t>
  </si>
  <si>
    <t>https://environment.data.gov.uk/water-quality/sampling-point/AN-57M01/sample/2016399/observation/4439</t>
  </si>
  <si>
    <t>https://environment.data.gov.uk/water-quality/sampling-point/AN-57M01/sample/2016399/observation/4438</t>
  </si>
  <si>
    <t>https://environment.data.gov.uk/water-quality/sampling-point/AN-57M01/sample/2016399/observation/4437</t>
  </si>
  <si>
    <t>https://environment.data.gov.uk/water-quality/sampling-point/AN-57M01/sample/2016399/observation/4436</t>
  </si>
  <si>
    <t>https://environment.data.gov.uk/water-quality/sampling-point/AN-57M01/sample/2016399/observation/4435</t>
  </si>
  <si>
    <t>https://environment.data.gov.uk/water-quality/sampling-point/AN-57M01/sample/2016399/observation/4434</t>
  </si>
  <si>
    <t>https://environment.data.gov.uk/water-quality/sampling-point/AN-57M01/sample/2016399/observation/4433</t>
  </si>
  <si>
    <t>https://environment.data.gov.uk/water-quality/sampling-point/AN-57M01/sample/2016399/observation/4432</t>
  </si>
  <si>
    <t>https://environment.data.gov.uk/water-quality/sampling-point/AN-57M01/sample/2016399/observation/4431</t>
  </si>
  <si>
    <t>https://environment.data.gov.uk/water-quality/sampling-point/AN-57M01/sample/2016399/observation/4430</t>
  </si>
  <si>
    <t>https://environment.data.gov.uk/water-quality/sampling-point/AN-57M01/sample/2016399/observation/4429</t>
  </si>
  <si>
    <t>https://environment.data.gov.uk/water-quality/sampling-point/AN-57M01/sample/2016399/observation/4428</t>
  </si>
  <si>
    <t>https://environment.data.gov.uk/water-quality/sampling-point/AN-57M01/sample/2016399/observation/4427</t>
  </si>
  <si>
    <t>https://environment.data.gov.uk/water-quality/sampling-point/AN-57M01/sample/2016399/observation/3343</t>
  </si>
  <si>
    <t>https://environment.data.gov.uk/water-quality/sampling-point/AN-57M01/sample/2016399/observation/3342</t>
  </si>
  <si>
    <t>https://environment.data.gov.uk/water-quality/sampling-point/AN-57M01/sample/2016399/observation/3341</t>
  </si>
  <si>
    <t>https://environment.data.gov.uk/water-quality/sampling-point/AN-57M01/sample/2016399/observation/1085</t>
  </si>
  <si>
    <t>https://environment.data.gov.uk/water-quality/sampling-point/AN-57M01/sample/2016399/observation/0749</t>
  </si>
  <si>
    <t>2022-08-03T09:30:00</t>
  </si>
  <si>
    <t>https://environment.data.gov.uk/water-quality/sampling-point/AN-57M01/sample/2016398/observation/9901</t>
  </si>
  <si>
    <t>https://environment.data.gov.uk/water-quality/sampling-point/AN-57M01/sample/2016398/observation/9891</t>
  </si>
  <si>
    <t>https://environment.data.gov.uk/water-quality/sampling-point/AN-57M01/sample/2016398/observation/9671</t>
  </si>
  <si>
    <t>https://environment.data.gov.uk/water-quality/sampling-point/AN-57M01/sample/2016398/observation/9669</t>
  </si>
  <si>
    <t>https://environment.data.gov.uk/water-quality/sampling-point/AN-57M01/sample/2016398/observation/9340</t>
  </si>
  <si>
    <t>https://environment.data.gov.uk/water-quality/sampling-point/AN-57M01/sample/2016398/observation/9097</t>
  </si>
  <si>
    <t>https://environment.data.gov.uk/water-quality/sampling-point/AN-57M01/sample/2016398/observation/9003</t>
  </si>
  <si>
    <t>https://environment.data.gov.uk/water-quality/sampling-point/AN-57M01/sample/2016398/observation/8940</t>
  </si>
  <si>
    <t>https://environment.data.gov.uk/water-quality/sampling-point/AN-57M01/sample/2016398/observation/8360</t>
  </si>
  <si>
    <t>https://environment.data.gov.uk/water-quality/sampling-point/AN-57M01/sample/2016398/observation/8311</t>
  </si>
  <si>
    <t>https://environment.data.gov.uk/water-quality/sampling-point/AN-57M01/sample/2016398/observation/8310</t>
  </si>
  <si>
    <t>https://environment.data.gov.uk/water-quality/sampling-point/AN-57M01/sample/2016398/observation/7864</t>
  </si>
  <si>
    <t>https://environment.data.gov.uk/water-quality/sampling-point/AN-57M01/sample/2016398/observation/7608</t>
  </si>
  <si>
    <t>https://environment.data.gov.uk/water-quality/sampling-point/AN-57M01/sample/2016398/observation/7518</t>
  </si>
  <si>
    <t>https://environment.data.gov.uk/water-quality/sampling-point/AN-57M01/sample/2016398/observation/7434</t>
  </si>
  <si>
    <t>https://environment.data.gov.uk/water-quality/sampling-point/AN-57M01/sample/2016398/observation/7395</t>
  </si>
  <si>
    <t>https://environment.data.gov.uk/water-quality/sampling-point/AN-57M01/sample/2016398/observation/7325</t>
  </si>
  <si>
    <t>https://environment.data.gov.uk/water-quality/sampling-point/AN-57M01/sample/2016398/observation/7171</t>
  </si>
  <si>
    <t>https://environment.data.gov.uk/water-quality/sampling-point/AN-57M01/sample/2016398/observation/7101</t>
  </si>
  <si>
    <t>https://environment.data.gov.uk/water-quality/sampling-point/AN-57M01/sample/2016398/observation/6753</t>
  </si>
  <si>
    <t>https://environment.data.gov.uk/water-quality/sampling-point/AN-57M01/sample/2016398/observation/6685</t>
  </si>
  <si>
    <t>https://environment.data.gov.uk/water-quality/sampling-point/AN-57M01/sample/2016398/observation/6594</t>
  </si>
  <si>
    <t>https://environment.data.gov.uk/water-quality/sampling-point/AN-57M01/sample/2016398/observation/6399</t>
  </si>
  <si>
    <t>https://environment.data.gov.uk/water-quality/sampling-point/AN-57M01/sample/2016398/observation/5569</t>
  </si>
  <si>
    <t>https://environment.data.gov.uk/water-quality/sampling-point/AN-57M01/sample/2016398/observation/4890</t>
  </si>
  <si>
    <t>https://environment.data.gov.uk/water-quality/sampling-point/AN-57M01/sample/2016398/observation/4889</t>
  </si>
  <si>
    <t>https://environment.data.gov.uk/water-quality/sampling-point/AN-57M01/sample/2016398/observation/4888</t>
  </si>
  <si>
    <t>https://environment.data.gov.uk/water-quality/sampling-point/AN-57M01/sample/2016398/observation/4886</t>
  </si>
  <si>
    <t>https://environment.data.gov.uk/water-quality/sampling-point/AN-57M01/sample/2016398/observation/4885</t>
  </si>
  <si>
    <t>https://environment.data.gov.uk/water-quality/sampling-point/AN-57M01/sample/2016398/observation/4884</t>
  </si>
  <si>
    <t>https://environment.data.gov.uk/water-quality/sampling-point/AN-57M01/sample/2016398/observation/4330</t>
  </si>
  <si>
    <t>https://environment.data.gov.uk/water-quality/sampling-point/AN-57M01/sample/2016398/observation/4329</t>
  </si>
  <si>
    <t>https://environment.data.gov.uk/water-quality/sampling-point/AN-57M01/sample/2016398/observation/4084</t>
  </si>
  <si>
    <t>https://environment.data.gov.uk/water-quality/sampling-point/AN-57M01/sample/2016398/observation/3941</t>
  </si>
  <si>
    <t>https://environment.data.gov.uk/water-quality/sampling-point/AN-57M01/sample/2016398/observation/0772</t>
  </si>
  <si>
    <t>https://environment.data.gov.uk/water-quality/sampling-point/AN-57M01/sample/2016398/observation/0746</t>
  </si>
  <si>
    <t>https://environment.data.gov.uk/water-quality/sampling-point/AN-57M01/sample/2016398/observation/0736</t>
  </si>
  <si>
    <t>https://environment.data.gov.uk/water-quality/sampling-point/AN-57M01/sample/2016398/observation/0733</t>
  </si>
  <si>
    <t>https://environment.data.gov.uk/water-quality/sampling-point/AN-57M01/sample/2016398/observation/0731</t>
  </si>
  <si>
    <t>https://environment.data.gov.uk/water-quality/sampling-point/AN-57M01/sample/2016398/observation/0714</t>
  </si>
  <si>
    <t>https://environment.data.gov.uk/water-quality/sampling-point/AN-57M01/sample/2016398/observation/0076</t>
  </si>
  <si>
    <t>MICROGRAM PER KILOGRAM</t>
  </si>
  <si>
    <t>Phenanthrene : Dry Wt</t>
  </si>
  <si>
    <t>ESTUARY SEDIMENT</t>
  </si>
  <si>
    <t>2022-08-03T10:20:00</t>
  </si>
  <si>
    <t>https://environment.data.gov.uk/water-quality/sampling-point/AN-57M01/sample/2016397/observation/9987</t>
  </si>
  <si>
    <t>Dry Solids at 30 C</t>
  </si>
  <si>
    <t>https://environment.data.gov.uk/water-quality/sampling-point/AN-57M01/sample/2016397/observation/9589</t>
  </si>
  <si>
    <t>MILLIGRAM PER KILOGRAM</t>
  </si>
  <si>
    <t>Equiv Carbon No &gt;C10 to C40 : Dry Wt</t>
  </si>
  <si>
    <t>https://environment.data.gov.uk/water-quality/sampling-point/AN-57M01/sample/2016397/observation/9484</t>
  </si>
  <si>
    <t>Perylene : Dry Wt</t>
  </si>
  <si>
    <t>https://environment.data.gov.uk/water-quality/sampling-point/AN-57M01/sample/2016397/observation/9435</t>
  </si>
  <si>
    <t>&lt;0.4</t>
  </si>
  <si>
    <t>Phenols, Leachable : Dry Wt as Phenol</t>
  </si>
  <si>
    <t>https://environment.data.gov.uk/water-quality/sampling-point/AN-57M01/sample/2016397/observation/8470</t>
  </si>
  <si>
    <t>Coronene : Dry Wt</t>
  </si>
  <si>
    <t>https://environment.data.gov.uk/water-quality/sampling-point/AN-57M01/sample/2016397/observation/8453</t>
  </si>
  <si>
    <t>Sample Preparation</t>
  </si>
  <si>
    <t>https://environment.data.gov.uk/water-quality/sampling-point/AN-57M01/sample/2016397/observation/8394</t>
  </si>
  <si>
    <t>&lt;4</t>
  </si>
  <si>
    <t>Acenaphthylene : Dry Wt</t>
  </si>
  <si>
    <t>https://environment.data.gov.uk/water-quality/sampling-point/AN-57M01/sample/2016397/observation/8382</t>
  </si>
  <si>
    <t>Fluorene : Dry Wt</t>
  </si>
  <si>
    <t>https://environment.data.gov.uk/water-quality/sampling-point/AN-57M01/sample/2016397/observation/7781</t>
  </si>
  <si>
    <t>&lt;3</t>
  </si>
  <si>
    <t>Phenols : Monohydric : Dry Wt</t>
  </si>
  <si>
    <t>https://environment.data.gov.uk/water-quality/sampling-point/AN-57M01/sample/2016397/observation/7771</t>
  </si>
  <si>
    <t>https://environment.data.gov.uk/water-quality/sampling-point/AN-57M01/sample/2016397/observation/7434</t>
  </si>
  <si>
    <t>Indeno(1,2,3-cd)pyrene : Dry Wt</t>
  </si>
  <si>
    <t>https://environment.data.gov.uk/water-quality/sampling-point/AN-57M01/sample/2016397/observation/6400</t>
  </si>
  <si>
    <t>&lt;2</t>
  </si>
  <si>
    <t>Equiv.Carbon No &gt;5-6, Aliphatic Fraction : Dry Wt</t>
  </si>
  <si>
    <t>https://environment.data.gov.uk/water-quality/sampling-point/AN-57M01/sample/2016397/observation/5726</t>
  </si>
  <si>
    <t>&lt;0.3</t>
  </si>
  <si>
    <t>Equiv.Carbon No &gt;6-8, Aliphatic Fraction : Dry Wt</t>
  </si>
  <si>
    <t>https://environment.data.gov.uk/water-quality/sampling-point/AN-57M01/sample/2016397/observation/5725</t>
  </si>
  <si>
    <t>&lt;0.7</t>
  </si>
  <si>
    <t>Equiv.Carbon No &gt;8-10, Aliphatic Fraction : Dry Wt</t>
  </si>
  <si>
    <t>https://environment.data.gov.uk/water-quality/sampling-point/AN-57M01/sample/2016397/observation/5724</t>
  </si>
  <si>
    <t>&lt;7</t>
  </si>
  <si>
    <t>Equiv.Carbon No &gt;10-12, Aliphatic Fraction : Dry Wt</t>
  </si>
  <si>
    <t>https://environment.data.gov.uk/water-quality/sampling-point/AN-57M01/sample/2016397/observation/5723</t>
  </si>
  <si>
    <t>Equiv.Carbon No &gt;12-16, Aliphatic Fraction : Dry Wt</t>
  </si>
  <si>
    <t>https://environment.data.gov.uk/water-quality/sampling-point/AN-57M01/sample/2016397/observation/5722</t>
  </si>
  <si>
    <t>Equiv.Carbon No &gt;35-44, Aliphatic Fraction : Dry Wt</t>
  </si>
  <si>
    <t>https://environment.data.gov.uk/water-quality/sampling-point/AN-57M01/sample/2016397/observation/5720</t>
  </si>
  <si>
    <t>Equiv.Carbon No &gt;5-7, Aromatic Fraction : Dry Wt</t>
  </si>
  <si>
    <t>https://environment.data.gov.uk/water-quality/sampling-point/AN-57M01/sample/2016397/observation/5719</t>
  </si>
  <si>
    <t>&lt;0.001</t>
  </si>
  <si>
    <t>Equiv.Carbon No &gt;7-8, Aromatic Fraction : Dry Wt</t>
  </si>
  <si>
    <t>https://environment.data.gov.uk/water-quality/sampling-point/AN-57M01/sample/2016397/observation/5718</t>
  </si>
  <si>
    <t>Equiv.Carbon No &gt;8-10, Aromatic Fraction : Dry Wt</t>
  </si>
  <si>
    <t>https://environment.data.gov.uk/water-quality/sampling-point/AN-57M01/sample/2016397/observation/5717</t>
  </si>
  <si>
    <t>Equiv.Carbon No &gt;10-12, Aromatic Fraction : Dry Wt</t>
  </si>
  <si>
    <t>https://environment.data.gov.uk/water-quality/sampling-point/AN-57M01/sample/2016397/observation/5716</t>
  </si>
  <si>
    <t>Equiv.Carbon No &gt;12-16, Aromatic Fraction : Dry Wt</t>
  </si>
  <si>
    <t>https://environment.data.gov.uk/water-quality/sampling-point/AN-57M01/sample/2016397/observation/5715</t>
  </si>
  <si>
    <t>&lt;10</t>
  </si>
  <si>
    <t>Equiv.Carbon No &gt;16-21, Aromatic Fraction : Dry Wt</t>
  </si>
  <si>
    <t>https://environment.data.gov.uk/water-quality/sampling-point/AN-57M01/sample/2016397/observation/5714</t>
  </si>
  <si>
    <t>&lt;40</t>
  </si>
  <si>
    <t>Equiv.Carbon No &gt;21-35, Aromatic Fraction : Dry Wt</t>
  </si>
  <si>
    <t>https://environment.data.gov.uk/water-quality/sampling-point/AN-57M01/sample/2016397/observation/5713</t>
  </si>
  <si>
    <t>Equiv.Carbon No &gt;35-44, Aromatic Fraction : Dry Wt</t>
  </si>
  <si>
    <t>https://environment.data.gov.uk/water-quality/sampling-point/AN-57M01/sample/2016397/observation/5712</t>
  </si>
  <si>
    <t>&lt;30</t>
  </si>
  <si>
    <t>Equiv.Carbon No &gt;16-21, Aliphatic Fraction : Dry Wt</t>
  </si>
  <si>
    <t>https://environment.data.gov.uk/water-quality/sampling-point/AN-57M01/sample/2016397/observation/5333</t>
  </si>
  <si>
    <t>Equiv.Carbon No &gt;21-35, Aliphatic fraction : Dry Wt</t>
  </si>
  <si>
    <t>https://environment.data.gov.uk/water-quality/sampling-point/AN-57M01/sample/2016397/observation/5332</t>
  </si>
  <si>
    <t>Equiv.Carbon No &gt;5-8 : Dry Wt</t>
  </si>
  <si>
    <t>https://environment.data.gov.uk/water-quality/sampling-point/AN-57M01/sample/2016397/observation/4800</t>
  </si>
  <si>
    <t>Equiv.Carbon No &gt;8-10 : Dry Wt</t>
  </si>
  <si>
    <t>https://environment.data.gov.uk/water-quality/sampling-point/AN-57M01/sample/2016397/observation/4799</t>
  </si>
  <si>
    <t>Equiv.Carbon No &gt;6-10 : Dry Wt</t>
  </si>
  <si>
    <t>https://environment.data.gov.uk/water-quality/sampling-point/AN-57M01/sample/2016397/observation/4798</t>
  </si>
  <si>
    <t>Equiv.carbo No &gt;5-10 : Dry Wt</t>
  </si>
  <si>
    <t>https://environment.data.gov.uk/water-quality/sampling-point/AN-57M01/sample/2016397/observation/4797</t>
  </si>
  <si>
    <t>Anthanthrene : Dry Wt</t>
  </si>
  <si>
    <t>https://environment.data.gov.uk/water-quality/sampling-point/AN-57M01/sample/2016397/observation/4641</t>
  </si>
  <si>
    <t>Benzo(b+k)Fluoranthene : Dry Wt</t>
  </si>
  <si>
    <t>https://environment.data.gov.uk/water-quality/sampling-point/AN-57M01/sample/2016397/observation/4640</t>
  </si>
  <si>
    <t>Equiv.Carbon No &gt;5-6 : Dry Wt</t>
  </si>
  <si>
    <t>https://environment.data.gov.uk/water-quality/sampling-point/AN-57M01/sample/2016397/observation/4381</t>
  </si>
  <si>
    <t>Equiv.Carbon No &gt;6-7 : Dry Wt</t>
  </si>
  <si>
    <t>https://environment.data.gov.uk/water-quality/sampling-point/AN-57M01/sample/2016397/observation/4380</t>
  </si>
  <si>
    <t>Equiv.Carbon No &gt;7-8 : Dry Wt</t>
  </si>
  <si>
    <t>https://environment.data.gov.uk/water-quality/sampling-point/AN-57M01/sample/2016397/observation/4379</t>
  </si>
  <si>
    <t>Equiv.Carbon No &gt;6-7, Aliphatic Fraction : Dry Wt</t>
  </si>
  <si>
    <t>https://environment.data.gov.uk/water-quality/sampling-point/AN-57M01/sample/2016397/observation/4378</t>
  </si>
  <si>
    <t>Equiv.Carbon No &gt;10-35, Aliphatic Fraction : Dry Wt</t>
  </si>
  <si>
    <t>https://environment.data.gov.uk/water-quality/sampling-point/AN-57M01/sample/2016397/observation/4373</t>
  </si>
  <si>
    <t>&lt;70</t>
  </si>
  <si>
    <t>Equiv.Carbon No &gt;10-35, Aromatic Fraction : Dry Wt</t>
  </si>
  <si>
    <t>https://environment.data.gov.uk/water-quality/sampling-point/AN-57M01/sample/2016397/observation/4372</t>
  </si>
  <si>
    <t>Equiv.Carbon No &gt;10-35 : Dry Wt</t>
  </si>
  <si>
    <t>https://environment.data.gov.uk/water-quality/sampling-point/AN-57M01/sample/2016397/observation/4371</t>
  </si>
  <si>
    <t>Equiv.Carbon No &gt;10-44, Aliphatic Fraction : Dry Wt</t>
  </si>
  <si>
    <t>https://environment.data.gov.uk/water-quality/sampling-point/AN-57M01/sample/2016397/observation/4369</t>
  </si>
  <si>
    <t>Equiv.Carbon No &gt;10-44, Aromatic Fraction : Dry Wt</t>
  </si>
  <si>
    <t>https://environment.data.gov.uk/water-quality/sampling-point/AN-57M01/sample/2016397/observation/4368</t>
  </si>
  <si>
    <t>Equiv.Carbon No 10-44 : Dry  Weight</t>
  </si>
  <si>
    <t>https://environment.data.gov.uk/water-quality/sampling-point/AN-57M01/sample/2016397/observation/4148</t>
  </si>
  <si>
    <t>Benzo(e)Pyrene : Dry Wt</t>
  </si>
  <si>
    <t>https://environment.data.gov.uk/water-quality/sampling-point/AN-57M01/sample/2016397/observation/3806</t>
  </si>
  <si>
    <t>Dibenzo(a,h)Anthracene : Dry Wt</t>
  </si>
  <si>
    <t>https://environment.data.gov.uk/water-quality/sampling-point/AN-57M01/sample/2016397/observation/3804</t>
  </si>
  <si>
    <t>Naphthalene : Dry Wt</t>
  </si>
  <si>
    <t>https://environment.data.gov.uk/water-quality/sampling-point/AN-57M01/sample/2016397/observation/3800</t>
  </si>
  <si>
    <t>Anthracene : Dry Wt</t>
  </si>
  <si>
    <t>https://environment.data.gov.uk/water-quality/sampling-point/AN-57M01/sample/2016397/observation/3798</t>
  </si>
  <si>
    <t>Acenaphthene : Dry Wt</t>
  </si>
  <si>
    <t>https://environment.data.gov.uk/water-quality/sampling-point/AN-57M01/sample/2016397/observation/3794</t>
  </si>
  <si>
    <t>Pyrene : Dry Wt</t>
  </si>
  <si>
    <t>https://environment.data.gov.uk/water-quality/sampling-point/AN-57M01/sample/2016397/observation/3682</t>
  </si>
  <si>
    <t>Chrysene : Dry Wt</t>
  </si>
  <si>
    <t>https://environment.data.gov.uk/water-quality/sampling-point/AN-57M01/sample/2016397/observation/3681</t>
  </si>
  <si>
    <t>Benzo(a)Pyrene : Dry Wt</t>
  </si>
  <si>
    <t>https://environment.data.gov.uk/water-quality/sampling-point/AN-57M01/sample/2016397/observation/3680</t>
  </si>
  <si>
    <t>Benzo(k)Fluoranthene : Dry Wt</t>
  </si>
  <si>
    <t>https://environment.data.gov.uk/water-quality/sampling-point/AN-57M01/sample/2016397/observation/0768</t>
  </si>
  <si>
    <t>Benzo(b)Fluoranthene : Dry Wt</t>
  </si>
  <si>
    <t>https://environment.data.gov.uk/water-quality/sampling-point/AN-57M01/sample/2016397/observation/0766</t>
  </si>
  <si>
    <t>Fluoranthene : Dry Wt</t>
  </si>
  <si>
    <t>https://environment.data.gov.uk/water-quality/sampling-point/AN-57M01/sample/2016397/observation/0737</t>
  </si>
  <si>
    <t>Benzo(g,h,i)Perylene : Dry Wt</t>
  </si>
  <si>
    <t>https://environment.data.gov.uk/water-quality/sampling-point/AN-57M01/sample/2016397/observation/0715</t>
  </si>
  <si>
    <t>Benzo(a)Anthracene : Dry Wt</t>
  </si>
  <si>
    <t>https://environment.data.gov.uk/water-quality/sampling-point/AN-57M01/sample/2016397/observation/0603</t>
  </si>
  <si>
    <t>2022-08-03T09:58:00</t>
  </si>
  <si>
    <t>https://environment.data.gov.uk/water-quality/sampling-point/AN-57M01/sample/2016396/observation/9987</t>
  </si>
  <si>
    <t>https://environment.data.gov.uk/water-quality/sampling-point/AN-57M01/sample/2016396/observation/9589</t>
  </si>
  <si>
    <t>https://environment.data.gov.uk/water-quality/sampling-point/AN-57M01/sample/2016396/observation/9484</t>
  </si>
  <si>
    <t>https://environment.data.gov.uk/water-quality/sampling-point/AN-57M01/sample/2016396/observation/9435</t>
  </si>
  <si>
    <t>https://environment.data.gov.uk/water-quality/sampling-point/AN-57M01/sample/2016396/observation/8470</t>
  </si>
  <si>
    <t>https://environment.data.gov.uk/water-quality/sampling-point/AN-57M01/sample/2016396/observation/8453</t>
  </si>
  <si>
    <t>https://environment.data.gov.uk/water-quality/sampling-point/AN-57M01/sample/2016396/observation/8394</t>
  </si>
  <si>
    <t>https://environment.data.gov.uk/water-quality/sampling-point/AN-57M01/sample/2016396/observation/8382</t>
  </si>
  <si>
    <t>https://environment.data.gov.uk/water-quality/sampling-point/AN-57M01/sample/2016396/observation/7781</t>
  </si>
  <si>
    <t>https://environment.data.gov.uk/water-quality/sampling-point/AN-57M01/sample/2016396/observation/7771</t>
  </si>
  <si>
    <t>https://environment.data.gov.uk/water-quality/sampling-point/AN-57M01/sample/2016396/observation/7434</t>
  </si>
  <si>
    <t>https://environment.data.gov.uk/water-quality/sampling-point/AN-57M01/sample/2016396/observation/6400</t>
  </si>
  <si>
    <t>https://environment.data.gov.uk/water-quality/sampling-point/AN-57M01/sample/2016396/observation/5726</t>
  </si>
  <si>
    <t>https://environment.data.gov.uk/water-quality/sampling-point/AN-57M01/sample/2016396/observation/5725</t>
  </si>
  <si>
    <t>https://environment.data.gov.uk/water-quality/sampling-point/AN-57M01/sample/2016396/observation/5724</t>
  </si>
  <si>
    <t>https://environment.data.gov.uk/water-quality/sampling-point/AN-57M01/sample/2016396/observation/5723</t>
  </si>
  <si>
    <t>https://environment.data.gov.uk/water-quality/sampling-point/AN-57M01/sample/2016396/observation/5722</t>
  </si>
  <si>
    <t>https://environment.data.gov.uk/water-quality/sampling-point/AN-57M01/sample/2016396/observation/5720</t>
  </si>
  <si>
    <t>https://environment.data.gov.uk/water-quality/sampling-point/AN-57M01/sample/2016396/observation/5719</t>
  </si>
  <si>
    <t>https://environment.data.gov.uk/water-quality/sampling-point/AN-57M01/sample/2016396/observation/5718</t>
  </si>
  <si>
    <t>https://environment.data.gov.uk/water-quality/sampling-point/AN-57M01/sample/2016396/observation/5717</t>
  </si>
  <si>
    <t>https://environment.data.gov.uk/water-quality/sampling-point/AN-57M01/sample/2016396/observation/5716</t>
  </si>
  <si>
    <t>https://environment.data.gov.uk/water-quality/sampling-point/AN-57M01/sample/2016396/observation/5715</t>
  </si>
  <si>
    <t>https://environment.data.gov.uk/water-quality/sampling-point/AN-57M01/sample/2016396/observation/5714</t>
  </si>
  <si>
    <t>https://environment.data.gov.uk/water-quality/sampling-point/AN-57M01/sample/2016396/observation/5713</t>
  </si>
  <si>
    <t>https://environment.data.gov.uk/water-quality/sampling-point/AN-57M01/sample/2016396/observation/5712</t>
  </si>
  <si>
    <t>https://environment.data.gov.uk/water-quality/sampling-point/AN-57M01/sample/2016396/observation/5333</t>
  </si>
  <si>
    <t>https://environment.data.gov.uk/water-quality/sampling-point/AN-57M01/sample/2016396/observation/5332</t>
  </si>
  <si>
    <t>https://environment.data.gov.uk/water-quality/sampling-point/AN-57M01/sample/2016396/observation/4800</t>
  </si>
  <si>
    <t>https://environment.data.gov.uk/water-quality/sampling-point/AN-57M01/sample/2016396/observation/4799</t>
  </si>
  <si>
    <t>https://environment.data.gov.uk/water-quality/sampling-point/AN-57M01/sample/2016396/observation/4798</t>
  </si>
  <si>
    <t>https://environment.data.gov.uk/water-quality/sampling-point/AN-57M01/sample/2016396/observation/4797</t>
  </si>
  <si>
    <t>https://environment.data.gov.uk/water-quality/sampling-point/AN-57M01/sample/2016396/observation/4641</t>
  </si>
  <si>
    <t>https://environment.data.gov.uk/water-quality/sampling-point/AN-57M01/sample/2016396/observation/4640</t>
  </si>
  <si>
    <t>https://environment.data.gov.uk/water-quality/sampling-point/AN-57M01/sample/2016396/observation/4381</t>
  </si>
  <si>
    <t>https://environment.data.gov.uk/water-quality/sampling-point/AN-57M01/sample/2016396/observation/4380</t>
  </si>
  <si>
    <t>https://environment.data.gov.uk/water-quality/sampling-point/AN-57M01/sample/2016396/observation/4379</t>
  </si>
  <si>
    <t>https://environment.data.gov.uk/water-quality/sampling-point/AN-57M01/sample/2016396/observation/4378</t>
  </si>
  <si>
    <t>https://environment.data.gov.uk/water-quality/sampling-point/AN-57M01/sample/2016396/observation/4373</t>
  </si>
  <si>
    <t>https://environment.data.gov.uk/water-quality/sampling-point/AN-57M01/sample/2016396/observation/4372</t>
  </si>
  <si>
    <t>https://environment.data.gov.uk/water-quality/sampling-point/AN-57M01/sample/2016396/observation/4371</t>
  </si>
  <si>
    <t>https://environment.data.gov.uk/water-quality/sampling-point/AN-57M01/sample/2016396/observation/4369</t>
  </si>
  <si>
    <t>https://environment.data.gov.uk/water-quality/sampling-point/AN-57M01/sample/2016396/observation/4368</t>
  </si>
  <si>
    <t>https://environment.data.gov.uk/water-quality/sampling-point/AN-57M01/sample/2016396/observation/4148</t>
  </si>
  <si>
    <t>https://environment.data.gov.uk/water-quality/sampling-point/AN-57M01/sample/2016396/observation/3806</t>
  </si>
  <si>
    <t>https://environment.data.gov.uk/water-quality/sampling-point/AN-57M01/sample/2016396/observation/3804</t>
  </si>
  <si>
    <t>https://environment.data.gov.uk/water-quality/sampling-point/AN-57M01/sample/2016396/observation/3800</t>
  </si>
  <si>
    <t>https://environment.data.gov.uk/water-quality/sampling-point/AN-57M01/sample/2016396/observation/3798</t>
  </si>
  <si>
    <t>https://environment.data.gov.uk/water-quality/sampling-point/AN-57M01/sample/2016396/observation/3794</t>
  </si>
  <si>
    <t>https://environment.data.gov.uk/water-quality/sampling-point/AN-57M01/sample/2016396/observation/3682</t>
  </si>
  <si>
    <t>https://environment.data.gov.uk/water-quality/sampling-point/AN-57M01/sample/2016396/observation/3681</t>
  </si>
  <si>
    <t>https://environment.data.gov.uk/water-quality/sampling-point/AN-57M01/sample/2016396/observation/3680</t>
  </si>
  <si>
    <t>https://environment.data.gov.uk/water-quality/sampling-point/AN-57M01/sample/2016396/observation/0768</t>
  </si>
  <si>
    <t>https://environment.data.gov.uk/water-quality/sampling-point/AN-57M01/sample/2016396/observation/0766</t>
  </si>
  <si>
    <t>https://environment.data.gov.uk/water-quality/sampling-point/AN-57M01/sample/2016396/observation/0737</t>
  </si>
  <si>
    <t>https://environment.data.gov.uk/water-quality/sampling-point/AN-57M01/sample/2016396/observation/0715</t>
  </si>
  <si>
    <t>https://environment.data.gov.uk/water-quality/sampling-point/AN-57M01/sample/2016396/observation/0603</t>
  </si>
  <si>
    <t>2022-08-03T10:05:00</t>
  </si>
  <si>
    <t>https://environment.data.gov.uk/water-quality/sampling-point/AN-57M01/sample/2016395/observation/9987</t>
  </si>
  <si>
    <t>https://environment.data.gov.uk/water-quality/sampling-point/AN-57M01/sample/2016395/observation/9589</t>
  </si>
  <si>
    <t>https://environment.data.gov.uk/water-quality/sampling-point/AN-57M01/sample/2016395/observation/9484</t>
  </si>
  <si>
    <t>https://environment.data.gov.uk/water-quality/sampling-point/AN-57M01/sample/2016395/observation/9435</t>
  </si>
  <si>
    <t>https://environment.data.gov.uk/water-quality/sampling-point/AN-57M01/sample/2016395/observation/8470</t>
  </si>
  <si>
    <t>https://environment.data.gov.uk/water-quality/sampling-point/AN-57M01/sample/2016395/observation/8453</t>
  </si>
  <si>
    <t>https://environment.data.gov.uk/water-quality/sampling-point/AN-57M01/sample/2016395/observation/8394</t>
  </si>
  <si>
    <t>https://environment.data.gov.uk/water-quality/sampling-point/AN-57M01/sample/2016395/observation/8382</t>
  </si>
  <si>
    <t>https://environment.data.gov.uk/water-quality/sampling-point/AN-57M01/sample/2016395/observation/7781</t>
  </si>
  <si>
    <t>https://environment.data.gov.uk/water-quality/sampling-point/AN-57M01/sample/2016395/observation/7771</t>
  </si>
  <si>
    <t>https://environment.data.gov.uk/water-quality/sampling-point/AN-57M01/sample/2016395/observation/7434</t>
  </si>
  <si>
    <t>https://environment.data.gov.uk/water-quality/sampling-point/AN-57M01/sample/2016395/observation/6400</t>
  </si>
  <si>
    <t>https://environment.data.gov.uk/water-quality/sampling-point/AN-57M01/sample/2016395/observation/5726</t>
  </si>
  <si>
    <t>https://environment.data.gov.uk/water-quality/sampling-point/AN-57M01/sample/2016395/observation/5725</t>
  </si>
  <si>
    <t>https://environment.data.gov.uk/water-quality/sampling-point/AN-57M01/sample/2016395/observation/5724</t>
  </si>
  <si>
    <t>&lt;8</t>
  </si>
  <si>
    <t>https://environment.data.gov.uk/water-quality/sampling-point/AN-57M01/sample/2016395/observation/5723</t>
  </si>
  <si>
    <t>https://environment.data.gov.uk/water-quality/sampling-point/AN-57M01/sample/2016395/observation/5722</t>
  </si>
  <si>
    <t>&lt;20</t>
  </si>
  <si>
    <t>https://environment.data.gov.uk/water-quality/sampling-point/AN-57M01/sample/2016395/observation/5720</t>
  </si>
  <si>
    <t>https://environment.data.gov.uk/water-quality/sampling-point/AN-57M01/sample/2016395/observation/5719</t>
  </si>
  <si>
    <t>https://environment.data.gov.uk/water-quality/sampling-point/AN-57M01/sample/2016395/observation/5718</t>
  </si>
  <si>
    <t>https://environment.data.gov.uk/water-quality/sampling-point/AN-57M01/sample/2016395/observation/5717</t>
  </si>
  <si>
    <t>https://environment.data.gov.uk/water-quality/sampling-point/AN-57M01/sample/2016395/observation/5716</t>
  </si>
  <si>
    <t>https://environment.data.gov.uk/water-quality/sampling-point/AN-57M01/sample/2016395/observation/5715</t>
  </si>
  <si>
    <t>https://environment.data.gov.uk/water-quality/sampling-point/AN-57M01/sample/2016395/observation/5714</t>
  </si>
  <si>
    <t>&lt;50</t>
  </si>
  <si>
    <t>https://environment.data.gov.uk/water-quality/sampling-point/AN-57M01/sample/2016395/observation/5713</t>
  </si>
  <si>
    <t>https://environment.data.gov.uk/water-quality/sampling-point/AN-57M01/sample/2016395/observation/5712</t>
  </si>
  <si>
    <t>https://environment.data.gov.uk/water-quality/sampling-point/AN-57M01/sample/2016395/observation/5333</t>
  </si>
  <si>
    <t>https://environment.data.gov.uk/water-quality/sampling-point/AN-57M01/sample/2016395/observation/5332</t>
  </si>
  <si>
    <t>https://environment.data.gov.uk/water-quality/sampling-point/AN-57M01/sample/2016395/observation/4800</t>
  </si>
  <si>
    <t>https://environment.data.gov.uk/water-quality/sampling-point/AN-57M01/sample/2016395/observation/4799</t>
  </si>
  <si>
    <t>https://environment.data.gov.uk/water-quality/sampling-point/AN-57M01/sample/2016395/observation/4798</t>
  </si>
  <si>
    <t>https://environment.data.gov.uk/water-quality/sampling-point/AN-57M01/sample/2016395/observation/4797</t>
  </si>
  <si>
    <t>https://environment.data.gov.uk/water-quality/sampling-point/AN-57M01/sample/2016395/observation/4641</t>
  </si>
  <si>
    <t>https://environment.data.gov.uk/water-quality/sampling-point/AN-57M01/sample/2016395/observation/4640</t>
  </si>
  <si>
    <t>https://environment.data.gov.uk/water-quality/sampling-point/AN-57M01/sample/2016395/observation/4381</t>
  </si>
  <si>
    <t>https://environment.data.gov.uk/water-quality/sampling-point/AN-57M01/sample/2016395/observation/4380</t>
  </si>
  <si>
    <t>https://environment.data.gov.uk/water-quality/sampling-point/AN-57M01/sample/2016395/observation/4379</t>
  </si>
  <si>
    <t>https://environment.data.gov.uk/water-quality/sampling-point/AN-57M01/sample/2016395/observation/4378</t>
  </si>
  <si>
    <t>https://environment.data.gov.uk/water-quality/sampling-point/AN-57M01/sample/2016395/observation/4373</t>
  </si>
  <si>
    <t>&lt;80</t>
  </si>
  <si>
    <t>https://environment.data.gov.uk/water-quality/sampling-point/AN-57M01/sample/2016395/observation/4372</t>
  </si>
  <si>
    <t>https://environment.data.gov.uk/water-quality/sampling-point/AN-57M01/sample/2016395/observation/4371</t>
  </si>
  <si>
    <t>https://environment.data.gov.uk/water-quality/sampling-point/AN-57M01/sample/2016395/observation/4369</t>
  </si>
  <si>
    <t>https://environment.data.gov.uk/water-quality/sampling-point/AN-57M01/sample/2016395/observation/4368</t>
  </si>
  <si>
    <t>https://environment.data.gov.uk/water-quality/sampling-point/AN-57M01/sample/2016395/observation/4148</t>
  </si>
  <si>
    <t>https://environment.data.gov.uk/water-quality/sampling-point/AN-57M01/sample/2016395/observation/3806</t>
  </si>
  <si>
    <t>https://environment.data.gov.uk/water-quality/sampling-point/AN-57M01/sample/2016395/observation/3804</t>
  </si>
  <si>
    <t>https://environment.data.gov.uk/water-quality/sampling-point/AN-57M01/sample/2016395/observation/3800</t>
  </si>
  <si>
    <t>https://environment.data.gov.uk/water-quality/sampling-point/AN-57M01/sample/2016395/observation/3798</t>
  </si>
  <si>
    <t>https://environment.data.gov.uk/water-quality/sampling-point/AN-57M01/sample/2016395/observation/3794</t>
  </si>
  <si>
    <t>https://environment.data.gov.uk/water-quality/sampling-point/AN-57M01/sample/2016395/observation/3682</t>
  </si>
  <si>
    <t>https://environment.data.gov.uk/water-quality/sampling-point/AN-57M01/sample/2016395/observation/3681</t>
  </si>
  <si>
    <t>https://environment.data.gov.uk/water-quality/sampling-point/AN-57M01/sample/2016395/observation/3680</t>
  </si>
  <si>
    <t>https://environment.data.gov.uk/water-quality/sampling-point/AN-57M01/sample/2016395/observation/0768</t>
  </si>
  <si>
    <t>https://environment.data.gov.uk/water-quality/sampling-point/AN-57M01/sample/2016395/observation/0766</t>
  </si>
  <si>
    <t>https://environment.data.gov.uk/water-quality/sampling-point/AN-57M01/sample/2016395/observation/0737</t>
  </si>
  <si>
    <t>https://environment.data.gov.uk/water-quality/sampling-point/AN-57M01/sample/2016395/observation/0715</t>
  </si>
  <si>
    <t>https://environment.data.gov.uk/water-quality/sampling-point/AN-57M01/sample/2016395/observation/0603</t>
  </si>
  <si>
    <t>2022-08-03T10:31:00</t>
  </si>
  <si>
    <t>https://environment.data.gov.uk/water-quality/sampling-point/AN-57M01/sample/2016367/observation/9993</t>
  </si>
  <si>
    <t>https://environment.data.gov.uk/water-quality/sampling-point/AN-57M01/sample/2016367/observation/9943</t>
  </si>
  <si>
    <t>https://environment.data.gov.uk/water-quality/sampling-point/AN-57M01/sample/2016367/observation/9924</t>
  </si>
  <si>
    <t>https://environment.data.gov.uk/water-quality/sampling-point/AN-57M01/sample/2016367/observation/9901</t>
  </si>
  <si>
    <t>https://environment.data.gov.uk/water-quality/sampling-point/AN-57M01/sample/2016367/observation/9857</t>
  </si>
  <si>
    <t>https://environment.data.gov.uk/water-quality/sampling-point/AN-57M01/sample/2016367/observation/9856</t>
  </si>
  <si>
    <t>https://environment.data.gov.uk/water-quality/sampling-point/AN-57M01/sample/2016367/observation/9853</t>
  </si>
  <si>
    <t>https://environment.data.gov.uk/water-quality/sampling-point/AN-57M01/sample/2016367/observation/7887</t>
  </si>
  <si>
    <t>https://environment.data.gov.uk/water-quality/sampling-point/AN-57M01/sample/2016367/observation/7608</t>
  </si>
  <si>
    <t>https://environment.data.gov.uk/water-quality/sampling-point/AN-57M01/sample/2016367/observation/7342</t>
  </si>
  <si>
    <t>https://environment.data.gov.uk/water-quality/sampling-point/AN-57M01/sample/2016367/observation/6485</t>
  </si>
  <si>
    <t>https://environment.data.gov.uk/water-quality/sampling-point/AN-57M01/sample/2016367/observation/6020</t>
  </si>
  <si>
    <t>https://environment.data.gov.uk/water-quality/sampling-point/AN-57M01/sample/2016367/observation/6019</t>
  </si>
  <si>
    <t>https://environment.data.gov.uk/water-quality/sampling-point/AN-57M01/sample/2016367/observation/5446</t>
  </si>
  <si>
    <t>https://environment.data.gov.uk/water-quality/sampling-point/AN-57M01/sample/2016367/observation/4925</t>
  </si>
  <si>
    <t>https://environment.data.gov.uk/water-quality/sampling-point/AN-57M01/sample/2016367/observation/4865</t>
  </si>
  <si>
    <t>https://environment.data.gov.uk/water-quality/sampling-point/AN-57M01/sample/2016367/observation/4574</t>
  </si>
  <si>
    <t>https://environment.data.gov.uk/water-quality/sampling-point/AN-57M01/sample/2016367/observation/3976</t>
  </si>
  <si>
    <t>https://environment.data.gov.uk/water-quality/sampling-point/AN-57M01/sample/2016367/observation/3428</t>
  </si>
  <si>
    <t>https://environment.data.gov.uk/water-quality/sampling-point/AN-57M01/sample/2016367/observation/3410</t>
  </si>
  <si>
    <t>https://environment.data.gov.uk/water-quality/sampling-point/AN-57M01/sample/2016367/observation/0076</t>
  </si>
  <si>
    <t>https://environment.data.gov.uk/water-quality/sampling-point/AN-57M01/sample/2016367/observation/0073</t>
  </si>
  <si>
    <t>https://environment.data.gov.uk/water-quality/sampling-point/AN-57M01/sample/2016367/observation/0006</t>
  </si>
  <si>
    <t>https://environment.data.gov.uk/water-quality/sampling-point/AN-57M01/sample/2016367/observation/0004</t>
  </si>
  <si>
    <t>2022-07-06T10:31:00</t>
  </si>
  <si>
    <t>https://environment.data.gov.uk/water-quality/sampling-point/AN-57M01/sample/2013891/observation/9993</t>
  </si>
  <si>
    <t>https://environment.data.gov.uk/water-quality/sampling-point/AN-57M01/sample/2013891/observation/9943</t>
  </si>
  <si>
    <t>https://environment.data.gov.uk/water-quality/sampling-point/AN-57M01/sample/2013891/observation/9924</t>
  </si>
  <si>
    <t>https://environment.data.gov.uk/water-quality/sampling-point/AN-57M01/sample/2013891/observation/9901</t>
  </si>
  <si>
    <t>https://environment.data.gov.uk/water-quality/sampling-point/AN-57M01/sample/2013891/observation/9857</t>
  </si>
  <si>
    <t>https://environment.data.gov.uk/water-quality/sampling-point/AN-57M01/sample/2013891/observation/9856</t>
  </si>
  <si>
    <t>https://environment.data.gov.uk/water-quality/sampling-point/AN-57M01/sample/2013891/observation/9853</t>
  </si>
  <si>
    <t>https://environment.data.gov.uk/water-quality/sampling-point/AN-57M01/sample/2013891/observation/7887</t>
  </si>
  <si>
    <t>https://environment.data.gov.uk/water-quality/sampling-point/AN-57M01/sample/2013891/observation/7608</t>
  </si>
  <si>
    <t>https://environment.data.gov.uk/water-quality/sampling-point/AN-57M01/sample/2013891/observation/7342</t>
  </si>
  <si>
    <t>https://environment.data.gov.uk/water-quality/sampling-point/AN-57M01/sample/2013891/observation/6485</t>
  </si>
  <si>
    <t>https://environment.data.gov.uk/water-quality/sampling-point/AN-57M01/sample/2013891/observation/6020</t>
  </si>
  <si>
    <t>https://environment.data.gov.uk/water-quality/sampling-point/AN-57M01/sample/2013891/observation/6019</t>
  </si>
  <si>
    <t>https://environment.data.gov.uk/water-quality/sampling-point/AN-57M01/sample/2013891/observation/5446</t>
  </si>
  <si>
    <t>https://environment.data.gov.uk/water-quality/sampling-point/AN-57M01/sample/2013891/observation/4925</t>
  </si>
  <si>
    <t>https://environment.data.gov.uk/water-quality/sampling-point/AN-57M01/sample/2013891/observation/4865</t>
  </si>
  <si>
    <t>https://environment.data.gov.uk/water-quality/sampling-point/AN-57M01/sample/2013891/observation/4574</t>
  </si>
  <si>
    <t>https://environment.data.gov.uk/water-quality/sampling-point/AN-57M01/sample/2013891/observation/3976</t>
  </si>
  <si>
    <t>https://environment.data.gov.uk/water-quality/sampling-point/AN-57M01/sample/2013891/observation/3428</t>
  </si>
  <si>
    <t>https://environment.data.gov.uk/water-quality/sampling-point/AN-57M01/sample/2013891/observation/3410</t>
  </si>
  <si>
    <t>https://environment.data.gov.uk/water-quality/sampling-point/AN-57M01/sample/2013891/observation/0076</t>
  </si>
  <si>
    <t>https://environment.data.gov.uk/water-quality/sampling-point/AN-57M01/sample/2013891/observation/0073</t>
  </si>
  <si>
    <t>https://environment.data.gov.uk/water-quality/sampling-point/AN-57M01/sample/2013891/observation/0006</t>
  </si>
  <si>
    <t>https://environment.data.gov.uk/water-quality/sampling-point/AN-57M01/sample/2013891/observation/0004</t>
  </si>
  <si>
    <t>2022-06-08T10:53:00</t>
  </si>
  <si>
    <t>https://environment.data.gov.uk/water-quality/sampling-point/AN-57M01/sample/2011285/observation/9993</t>
  </si>
  <si>
    <t>https://environment.data.gov.uk/water-quality/sampling-point/AN-57M01/sample/2011285/observation/9943</t>
  </si>
  <si>
    <t>https://environment.data.gov.uk/water-quality/sampling-point/AN-57M01/sample/2011285/observation/9924</t>
  </si>
  <si>
    <t>https://environment.data.gov.uk/water-quality/sampling-point/AN-57M01/sample/2011285/observation/9901</t>
  </si>
  <si>
    <t>https://environment.data.gov.uk/water-quality/sampling-point/AN-57M01/sample/2011285/observation/9857</t>
  </si>
  <si>
    <t>https://environment.data.gov.uk/water-quality/sampling-point/AN-57M01/sample/2011285/observation/9856</t>
  </si>
  <si>
    <t>https://environment.data.gov.uk/water-quality/sampling-point/AN-57M01/sample/2011285/observation/9853</t>
  </si>
  <si>
    <t>https://environment.data.gov.uk/water-quality/sampling-point/AN-57M01/sample/2011285/observation/7887</t>
  </si>
  <si>
    <t>https://environment.data.gov.uk/water-quality/sampling-point/AN-57M01/sample/2011285/observation/7608</t>
  </si>
  <si>
    <t>https://environment.data.gov.uk/water-quality/sampling-point/AN-57M01/sample/2011285/observation/7342</t>
  </si>
  <si>
    <t>https://environment.data.gov.uk/water-quality/sampling-point/AN-57M01/sample/2011285/observation/6485</t>
  </si>
  <si>
    <t>https://environment.data.gov.uk/water-quality/sampling-point/AN-57M01/sample/2011285/observation/6020</t>
  </si>
  <si>
    <t>https://environment.data.gov.uk/water-quality/sampling-point/AN-57M01/sample/2011285/observation/6019</t>
  </si>
  <si>
    <t>https://environment.data.gov.uk/water-quality/sampling-point/AN-57M01/sample/2011285/observation/5446</t>
  </si>
  <si>
    <t>https://environment.data.gov.uk/water-quality/sampling-point/AN-57M01/sample/2011285/observation/4925</t>
  </si>
  <si>
    <t>https://environment.data.gov.uk/water-quality/sampling-point/AN-57M01/sample/2011285/observation/4865</t>
  </si>
  <si>
    <t>https://environment.data.gov.uk/water-quality/sampling-point/AN-57M01/sample/2011285/observation/4574</t>
  </si>
  <si>
    <t>https://environment.data.gov.uk/water-quality/sampling-point/AN-57M01/sample/2011285/observation/3976</t>
  </si>
  <si>
    <t>https://environment.data.gov.uk/water-quality/sampling-point/AN-57M01/sample/2011285/observation/3428</t>
  </si>
  <si>
    <t>https://environment.data.gov.uk/water-quality/sampling-point/AN-57M01/sample/2011285/observation/3410</t>
  </si>
  <si>
    <t>https://environment.data.gov.uk/water-quality/sampling-point/AN-57M01/sample/2011285/observation/0076</t>
  </si>
  <si>
    <t>https://environment.data.gov.uk/water-quality/sampling-point/AN-57M01/sample/2011285/observation/0073</t>
  </si>
  <si>
    <t>https://environment.data.gov.uk/water-quality/sampling-point/AN-57M01/sample/2011285/observation/0006</t>
  </si>
  <si>
    <t>https://environment.data.gov.uk/water-quality/sampling-point/AN-57M01/sample/2011285/observation/0004</t>
  </si>
  <si>
    <t>2022-05-07T09:48:00</t>
  </si>
  <si>
    <t>https://environment.data.gov.uk/water-quality/sampling-point/AN-57M01/sample/2009339/observation/9819</t>
  </si>
  <si>
    <t>https://environment.data.gov.uk/water-quality/sampling-point/AN-57M01/sample/2009339/observation/9818</t>
  </si>
  <si>
    <t>https://environment.data.gov.uk/water-quality/sampling-point/AN-57M01/sample/2009339/observation/9817</t>
  </si>
  <si>
    <t>https://environment.data.gov.uk/water-quality/sampling-point/AN-57M01/sample/2009339/observation/9816</t>
  </si>
  <si>
    <t>https://environment.data.gov.uk/water-quality/sampling-point/AN-57M01/sample/2009339/observation/9815</t>
  </si>
  <si>
    <t>https://environment.data.gov.uk/water-quality/sampling-point/AN-57M01/sample/2009339/observation/9814</t>
  </si>
  <si>
    <t>https://environment.data.gov.uk/water-quality/sampling-point/AN-57M01/sample/2009339/observation/9703</t>
  </si>
  <si>
    <t>https://environment.data.gov.uk/water-quality/sampling-point/AN-57M01/sample/2009339/observation/9522</t>
  </si>
  <si>
    <t>https://environment.data.gov.uk/water-quality/sampling-point/AN-57M01/sample/2009339/observation/9454</t>
  </si>
  <si>
    <t>https://environment.data.gov.uk/water-quality/sampling-point/AN-57M01/sample/2009339/observation/9453</t>
  </si>
  <si>
    <t>https://environment.data.gov.uk/water-quality/sampling-point/AN-57M01/sample/2009339/observation/9451</t>
  </si>
  <si>
    <t>https://environment.data.gov.uk/water-quality/sampling-point/AN-57M01/sample/2009339/observation/9094</t>
  </si>
  <si>
    <t>https://environment.data.gov.uk/water-quality/sampling-point/AN-57M01/sample/2009339/observation/9091</t>
  </si>
  <si>
    <t>https://environment.data.gov.uk/water-quality/sampling-point/AN-57M01/sample/2009339/observation/7434</t>
  </si>
  <si>
    <t>https://environment.data.gov.uk/water-quality/sampling-point/AN-57M01/sample/2009339/observation/6584</t>
  </si>
  <si>
    <t>https://environment.data.gov.uk/water-quality/sampling-point/AN-57M01/sample/2009339/observation/6577</t>
  </si>
  <si>
    <t>https://environment.data.gov.uk/water-quality/sampling-point/AN-57M01/sample/2009339/observation/6569</t>
  </si>
  <si>
    <t>https://environment.data.gov.uk/water-quality/sampling-point/AN-57M01/sample/2009339/observation/5690</t>
  </si>
  <si>
    <t>https://environment.data.gov.uk/water-quality/sampling-point/AN-57M01/sample/2009339/observation/5689</t>
  </si>
  <si>
    <t>https://environment.data.gov.uk/water-quality/sampling-point/AN-57M01/sample/2009339/observation/5688</t>
  </si>
  <si>
    <t>https://environment.data.gov.uk/water-quality/sampling-point/AN-57M01/sample/2009339/observation/5687</t>
  </si>
  <si>
    <t>https://environment.data.gov.uk/water-quality/sampling-point/AN-57M01/sample/2009339/observation/5683</t>
  </si>
  <si>
    <t>https://environment.data.gov.uk/water-quality/sampling-point/AN-57M01/sample/2009339/observation/5682</t>
  </si>
  <si>
    <t>https://environment.data.gov.uk/water-quality/sampling-point/AN-57M01/sample/2009339/observation/5681</t>
  </si>
  <si>
    <t>https://environment.data.gov.uk/water-quality/sampling-point/AN-57M01/sample/2009339/observation/5680</t>
  </si>
  <si>
    <t>https://environment.data.gov.uk/water-quality/sampling-point/AN-57M01/sample/2009339/observation/5679</t>
  </si>
  <si>
    <t>https://environment.data.gov.uk/water-quality/sampling-point/AN-57M01/sample/2009339/observation/5562</t>
  </si>
  <si>
    <t>https://environment.data.gov.uk/water-quality/sampling-point/AN-57M01/sample/2009339/observation/5561</t>
  </si>
  <si>
    <t>https://environment.data.gov.uk/water-quality/sampling-point/AN-57M01/sample/2009339/observation/5560</t>
  </si>
  <si>
    <t>https://environment.data.gov.uk/water-quality/sampling-point/AN-57M01/sample/2009339/observation/5558</t>
  </si>
  <si>
    <t>https://environment.data.gov.uk/water-quality/sampling-point/AN-57M01/sample/2009339/observation/5284</t>
  </si>
  <si>
    <t>https://environment.data.gov.uk/water-quality/sampling-point/AN-57M01/sample/2009339/observation/5283</t>
  </si>
  <si>
    <t>https://environment.data.gov.uk/water-quality/sampling-point/AN-57M01/sample/2009339/observation/4456</t>
  </si>
  <si>
    <t>https://environment.data.gov.uk/water-quality/sampling-point/AN-57M01/sample/2009339/observation/4455</t>
  </si>
  <si>
    <t>https://environment.data.gov.uk/water-quality/sampling-point/AN-57M01/sample/2009339/observation/4454</t>
  </si>
  <si>
    <t>https://environment.data.gov.uk/water-quality/sampling-point/AN-57M01/sample/2009339/observation/4453</t>
  </si>
  <si>
    <t>https://environment.data.gov.uk/water-quality/sampling-point/AN-57M01/sample/2009339/observation/4452</t>
  </si>
  <si>
    <t>https://environment.data.gov.uk/water-quality/sampling-point/AN-57M01/sample/2009339/observation/4451</t>
  </si>
  <si>
    <t>https://environment.data.gov.uk/water-quality/sampling-point/AN-57M01/sample/2009339/observation/4450</t>
  </si>
  <si>
    <t>https://environment.data.gov.uk/water-quality/sampling-point/AN-57M01/sample/2009339/observation/4449</t>
  </si>
  <si>
    <t>https://environment.data.gov.uk/water-quality/sampling-point/AN-57M01/sample/2009339/observation/4447</t>
  </si>
  <si>
    <t>https://environment.data.gov.uk/water-quality/sampling-point/AN-57M01/sample/2009339/observation/4446</t>
  </si>
  <si>
    <t>https://environment.data.gov.uk/water-quality/sampling-point/AN-57M01/sample/2009339/observation/4445</t>
  </si>
  <si>
    <t>https://environment.data.gov.uk/water-quality/sampling-point/AN-57M01/sample/2009339/observation/4444</t>
  </si>
  <si>
    <t>https://environment.data.gov.uk/water-quality/sampling-point/AN-57M01/sample/2009339/observation/4443</t>
  </si>
  <si>
    <t>https://environment.data.gov.uk/water-quality/sampling-point/AN-57M01/sample/2009339/observation/4442</t>
  </si>
  <si>
    <t>https://environment.data.gov.uk/water-quality/sampling-point/AN-57M01/sample/2009339/observation/4441</t>
  </si>
  <si>
    <t>https://environment.data.gov.uk/water-quality/sampling-point/AN-57M01/sample/2009339/observation/4440</t>
  </si>
  <si>
    <t>https://environment.data.gov.uk/water-quality/sampling-point/AN-57M01/sample/2009339/observation/4439</t>
  </si>
  <si>
    <t>https://environment.data.gov.uk/water-quality/sampling-point/AN-57M01/sample/2009339/observation/4438</t>
  </si>
  <si>
    <t>https://environment.data.gov.uk/water-quality/sampling-point/AN-57M01/sample/2009339/observation/4437</t>
  </si>
  <si>
    <t>https://environment.data.gov.uk/water-quality/sampling-point/AN-57M01/sample/2009339/observation/4436</t>
  </si>
  <si>
    <t>https://environment.data.gov.uk/water-quality/sampling-point/AN-57M01/sample/2009339/observation/4435</t>
  </si>
  <si>
    <t>https://environment.data.gov.uk/water-quality/sampling-point/AN-57M01/sample/2009339/observation/4434</t>
  </si>
  <si>
    <t>https://environment.data.gov.uk/water-quality/sampling-point/AN-57M01/sample/2009339/observation/4433</t>
  </si>
  <si>
    <t>https://environment.data.gov.uk/water-quality/sampling-point/AN-57M01/sample/2009339/observation/4432</t>
  </si>
  <si>
    <t>https://environment.data.gov.uk/water-quality/sampling-point/AN-57M01/sample/2009339/observation/4431</t>
  </si>
  <si>
    <t>https://environment.data.gov.uk/water-quality/sampling-point/AN-57M01/sample/2009339/observation/4430</t>
  </si>
  <si>
    <t>https://environment.data.gov.uk/water-quality/sampling-point/AN-57M01/sample/2009339/observation/4429</t>
  </si>
  <si>
    <t>https://environment.data.gov.uk/water-quality/sampling-point/AN-57M01/sample/2009339/observation/4428</t>
  </si>
  <si>
    <t>https://environment.data.gov.uk/water-quality/sampling-point/AN-57M01/sample/2009339/observation/4427</t>
  </si>
  <si>
    <t>https://environment.data.gov.uk/water-quality/sampling-point/AN-57M01/sample/2009339/observation/3343</t>
  </si>
  <si>
    <t>https://environment.data.gov.uk/water-quality/sampling-point/AN-57M01/sample/2009339/observation/3342</t>
  </si>
  <si>
    <t>https://environment.data.gov.uk/water-quality/sampling-point/AN-57M01/sample/2009339/observation/3341</t>
  </si>
  <si>
    <t>https://environment.data.gov.uk/water-quality/sampling-point/AN-57M01/sample/2009339/observation/1085</t>
  </si>
  <si>
    <t>https://environment.data.gov.uk/water-quality/sampling-point/AN-57M01/sample/2009339/observation/0749</t>
  </si>
  <si>
    <t>2022-05-07T09:47:00</t>
  </si>
  <si>
    <t>https://environment.data.gov.uk/water-quality/sampling-point/AN-57M01/sample/2009338/observation/9901</t>
  </si>
  <si>
    <t>https://environment.data.gov.uk/water-quality/sampling-point/AN-57M01/sample/2009338/observation/9891</t>
  </si>
  <si>
    <t>https://environment.data.gov.uk/water-quality/sampling-point/AN-57M01/sample/2009338/observation/9671</t>
  </si>
  <si>
    <t>https://environment.data.gov.uk/water-quality/sampling-point/AN-57M01/sample/2009338/observation/9669</t>
  </si>
  <si>
    <t>https://environment.data.gov.uk/water-quality/sampling-point/AN-57M01/sample/2009338/observation/9340</t>
  </si>
  <si>
    <t>https://environment.data.gov.uk/water-quality/sampling-point/AN-57M01/sample/2009338/observation/9097</t>
  </si>
  <si>
    <t>https://environment.data.gov.uk/water-quality/sampling-point/AN-57M01/sample/2009338/observation/9003</t>
  </si>
  <si>
    <t>https://environment.data.gov.uk/water-quality/sampling-point/AN-57M01/sample/2009338/observation/8940</t>
  </si>
  <si>
    <t>https://environment.data.gov.uk/water-quality/sampling-point/AN-57M01/sample/2009338/observation/8360</t>
  </si>
  <si>
    <t>https://environment.data.gov.uk/water-quality/sampling-point/AN-57M01/sample/2009338/observation/8311</t>
  </si>
  <si>
    <t>https://environment.data.gov.uk/water-quality/sampling-point/AN-57M01/sample/2009338/observation/8310</t>
  </si>
  <si>
    <t>https://environment.data.gov.uk/water-quality/sampling-point/AN-57M01/sample/2009338/observation/7864</t>
  </si>
  <si>
    <t>https://environment.data.gov.uk/water-quality/sampling-point/AN-57M01/sample/2009338/observation/7608</t>
  </si>
  <si>
    <t>https://environment.data.gov.uk/water-quality/sampling-point/AN-57M01/sample/2009338/observation/7518</t>
  </si>
  <si>
    <t>https://environment.data.gov.uk/water-quality/sampling-point/AN-57M01/sample/2009338/observation/7434</t>
  </si>
  <si>
    <t>https://environment.data.gov.uk/water-quality/sampling-point/AN-57M01/sample/2009338/observation/7395</t>
  </si>
  <si>
    <t>https://environment.data.gov.uk/water-quality/sampling-point/AN-57M01/sample/2009338/observation/7325</t>
  </si>
  <si>
    <t>https://environment.data.gov.uk/water-quality/sampling-point/AN-57M01/sample/2009338/observation/7171</t>
  </si>
  <si>
    <t>https://environment.data.gov.uk/water-quality/sampling-point/AN-57M01/sample/2009338/observation/7101</t>
  </si>
  <si>
    <t>https://environment.data.gov.uk/water-quality/sampling-point/AN-57M01/sample/2009338/observation/6753</t>
  </si>
  <si>
    <t>https://environment.data.gov.uk/water-quality/sampling-point/AN-57M01/sample/2009338/observation/6685</t>
  </si>
  <si>
    <t>https://environment.data.gov.uk/water-quality/sampling-point/AN-57M01/sample/2009338/observation/6594</t>
  </si>
  <si>
    <t>https://environment.data.gov.uk/water-quality/sampling-point/AN-57M01/sample/2009338/observation/6399</t>
  </si>
  <si>
    <t>https://environment.data.gov.uk/water-quality/sampling-point/AN-57M01/sample/2009338/observation/5569</t>
  </si>
  <si>
    <t>https://environment.data.gov.uk/water-quality/sampling-point/AN-57M01/sample/2009338/observation/4890</t>
  </si>
  <si>
    <t>https://environment.data.gov.uk/water-quality/sampling-point/AN-57M01/sample/2009338/observation/4889</t>
  </si>
  <si>
    <t>https://environment.data.gov.uk/water-quality/sampling-point/AN-57M01/sample/2009338/observation/4888</t>
  </si>
  <si>
    <t>https://environment.data.gov.uk/water-quality/sampling-point/AN-57M01/sample/2009338/observation/4886</t>
  </si>
  <si>
    <t>https://environment.data.gov.uk/water-quality/sampling-point/AN-57M01/sample/2009338/observation/4885</t>
  </si>
  <si>
    <t>https://environment.data.gov.uk/water-quality/sampling-point/AN-57M01/sample/2009338/observation/4884</t>
  </si>
  <si>
    <t>https://environment.data.gov.uk/water-quality/sampling-point/AN-57M01/sample/2009338/observation/4330</t>
  </si>
  <si>
    <t>https://environment.data.gov.uk/water-quality/sampling-point/AN-57M01/sample/2009338/observation/4329</t>
  </si>
  <si>
    <t>https://environment.data.gov.uk/water-quality/sampling-point/AN-57M01/sample/2009338/observation/4084</t>
  </si>
  <si>
    <t>&lt;0.5</t>
  </si>
  <si>
    <t>https://environment.data.gov.uk/water-quality/sampling-point/AN-57M01/sample/2009338/observation/3941</t>
  </si>
  <si>
    <t>https://environment.data.gov.uk/water-quality/sampling-point/AN-57M01/sample/2009338/observation/0772</t>
  </si>
  <si>
    <t>https://environment.data.gov.uk/water-quality/sampling-point/AN-57M01/sample/2009338/observation/0746</t>
  </si>
  <si>
    <t>https://environment.data.gov.uk/water-quality/sampling-point/AN-57M01/sample/2009338/observation/0736</t>
  </si>
  <si>
    <t>https://environment.data.gov.uk/water-quality/sampling-point/AN-57M01/sample/2009338/observation/0733</t>
  </si>
  <si>
    <t>https://environment.data.gov.uk/water-quality/sampling-point/AN-57M01/sample/2009338/observation/0731</t>
  </si>
  <si>
    <t>https://environment.data.gov.uk/water-quality/sampling-point/AN-57M01/sample/2009338/observation/0714</t>
  </si>
  <si>
    <t>https://environment.data.gov.uk/water-quality/sampling-point/AN-57M01/sample/2009338/observation/0076</t>
  </si>
  <si>
    <t>2022-05-07T09:43:00</t>
  </si>
  <si>
    <t>https://environment.data.gov.uk/water-quality/sampling-point/AN-57M01/sample/2009337/observation/9819</t>
  </si>
  <si>
    <t>https://environment.data.gov.uk/water-quality/sampling-point/AN-57M01/sample/2009337/observation/9818</t>
  </si>
  <si>
    <t>https://environment.data.gov.uk/water-quality/sampling-point/AN-57M01/sample/2009337/observation/9817</t>
  </si>
  <si>
    <t>https://environment.data.gov.uk/water-quality/sampling-point/AN-57M01/sample/2009337/observation/9816</t>
  </si>
  <si>
    <t>https://environment.data.gov.uk/water-quality/sampling-point/AN-57M01/sample/2009337/observation/9815</t>
  </si>
  <si>
    <t>https://environment.data.gov.uk/water-quality/sampling-point/AN-57M01/sample/2009337/observation/9814</t>
  </si>
  <si>
    <t>https://environment.data.gov.uk/water-quality/sampling-point/AN-57M01/sample/2009337/observation/9703</t>
  </si>
  <si>
    <t>https://environment.data.gov.uk/water-quality/sampling-point/AN-57M01/sample/2009337/observation/9522</t>
  </si>
  <si>
    <t>https://environment.data.gov.uk/water-quality/sampling-point/AN-57M01/sample/2009337/observation/9454</t>
  </si>
  <si>
    <t>https://environment.data.gov.uk/water-quality/sampling-point/AN-57M01/sample/2009337/observation/9453</t>
  </si>
  <si>
    <t>https://environment.data.gov.uk/water-quality/sampling-point/AN-57M01/sample/2009337/observation/9451</t>
  </si>
  <si>
    <t>https://environment.data.gov.uk/water-quality/sampling-point/AN-57M01/sample/2009337/observation/9094</t>
  </si>
  <si>
    <t>https://environment.data.gov.uk/water-quality/sampling-point/AN-57M01/sample/2009337/observation/9091</t>
  </si>
  <si>
    <t>https://environment.data.gov.uk/water-quality/sampling-point/AN-57M01/sample/2009337/observation/7434</t>
  </si>
  <si>
    <t>https://environment.data.gov.uk/water-quality/sampling-point/AN-57M01/sample/2009337/observation/6584</t>
  </si>
  <si>
    <t>https://environment.data.gov.uk/water-quality/sampling-point/AN-57M01/sample/2009337/observation/6577</t>
  </si>
  <si>
    <t>https://environment.data.gov.uk/water-quality/sampling-point/AN-57M01/sample/2009337/observation/6569</t>
  </si>
  <si>
    <t>https://environment.data.gov.uk/water-quality/sampling-point/AN-57M01/sample/2009337/observation/5690</t>
  </si>
  <si>
    <t>https://environment.data.gov.uk/water-quality/sampling-point/AN-57M01/sample/2009337/observation/5689</t>
  </si>
  <si>
    <t>https://environment.data.gov.uk/water-quality/sampling-point/AN-57M01/sample/2009337/observation/5688</t>
  </si>
  <si>
    <t>https://environment.data.gov.uk/water-quality/sampling-point/AN-57M01/sample/2009337/observation/5687</t>
  </si>
  <si>
    <t>https://environment.data.gov.uk/water-quality/sampling-point/AN-57M01/sample/2009337/observation/5683</t>
  </si>
  <si>
    <t>https://environment.data.gov.uk/water-quality/sampling-point/AN-57M01/sample/2009337/observation/5682</t>
  </si>
  <si>
    <t>https://environment.data.gov.uk/water-quality/sampling-point/AN-57M01/sample/2009337/observation/5681</t>
  </si>
  <si>
    <t>https://environment.data.gov.uk/water-quality/sampling-point/AN-57M01/sample/2009337/observation/5680</t>
  </si>
  <si>
    <t>https://environment.data.gov.uk/water-quality/sampling-point/AN-57M01/sample/2009337/observation/5679</t>
  </si>
  <si>
    <t>https://environment.data.gov.uk/water-quality/sampling-point/AN-57M01/sample/2009337/observation/5562</t>
  </si>
  <si>
    <t>https://environment.data.gov.uk/water-quality/sampling-point/AN-57M01/sample/2009337/observation/5561</t>
  </si>
  <si>
    <t>https://environment.data.gov.uk/water-quality/sampling-point/AN-57M01/sample/2009337/observation/5560</t>
  </si>
  <si>
    <t>https://environment.data.gov.uk/water-quality/sampling-point/AN-57M01/sample/2009337/observation/5558</t>
  </si>
  <si>
    <t>https://environment.data.gov.uk/water-quality/sampling-point/AN-57M01/sample/2009337/observation/5284</t>
  </si>
  <si>
    <t>https://environment.data.gov.uk/water-quality/sampling-point/AN-57M01/sample/2009337/observation/5283</t>
  </si>
  <si>
    <t>https://environment.data.gov.uk/water-quality/sampling-point/AN-57M01/sample/2009337/observation/4456</t>
  </si>
  <si>
    <t>https://environment.data.gov.uk/water-quality/sampling-point/AN-57M01/sample/2009337/observation/4455</t>
  </si>
  <si>
    <t>https://environment.data.gov.uk/water-quality/sampling-point/AN-57M01/sample/2009337/observation/4454</t>
  </si>
  <si>
    <t>https://environment.data.gov.uk/water-quality/sampling-point/AN-57M01/sample/2009337/observation/4453</t>
  </si>
  <si>
    <t>https://environment.data.gov.uk/water-quality/sampling-point/AN-57M01/sample/2009337/observation/4452</t>
  </si>
  <si>
    <t>https://environment.data.gov.uk/water-quality/sampling-point/AN-57M01/sample/2009337/observation/4451</t>
  </si>
  <si>
    <t>https://environment.data.gov.uk/water-quality/sampling-point/AN-57M01/sample/2009337/observation/4450</t>
  </si>
  <si>
    <t>https://environment.data.gov.uk/water-quality/sampling-point/AN-57M01/sample/2009337/observation/4449</t>
  </si>
  <si>
    <t>https://environment.data.gov.uk/water-quality/sampling-point/AN-57M01/sample/2009337/observation/4447</t>
  </si>
  <si>
    <t>https://environment.data.gov.uk/water-quality/sampling-point/AN-57M01/sample/2009337/observation/4446</t>
  </si>
  <si>
    <t>https://environment.data.gov.uk/water-quality/sampling-point/AN-57M01/sample/2009337/observation/4445</t>
  </si>
  <si>
    <t>https://environment.data.gov.uk/water-quality/sampling-point/AN-57M01/sample/2009337/observation/4444</t>
  </si>
  <si>
    <t>https://environment.data.gov.uk/water-quality/sampling-point/AN-57M01/sample/2009337/observation/4443</t>
  </si>
  <si>
    <t>https://environment.data.gov.uk/water-quality/sampling-point/AN-57M01/sample/2009337/observation/4442</t>
  </si>
  <si>
    <t>https://environment.data.gov.uk/water-quality/sampling-point/AN-57M01/sample/2009337/observation/4441</t>
  </si>
  <si>
    <t>https://environment.data.gov.uk/water-quality/sampling-point/AN-57M01/sample/2009337/observation/4440</t>
  </si>
  <si>
    <t>https://environment.data.gov.uk/water-quality/sampling-point/AN-57M01/sample/2009337/observation/4439</t>
  </si>
  <si>
    <t>https://environment.data.gov.uk/water-quality/sampling-point/AN-57M01/sample/2009337/observation/4438</t>
  </si>
  <si>
    <t>https://environment.data.gov.uk/water-quality/sampling-point/AN-57M01/sample/2009337/observation/4437</t>
  </si>
  <si>
    <t>https://environment.data.gov.uk/water-quality/sampling-point/AN-57M01/sample/2009337/observation/4436</t>
  </si>
  <si>
    <t>https://environment.data.gov.uk/water-quality/sampling-point/AN-57M01/sample/2009337/observation/4435</t>
  </si>
  <si>
    <t>https://environment.data.gov.uk/water-quality/sampling-point/AN-57M01/sample/2009337/observation/4434</t>
  </si>
  <si>
    <t>https://environment.data.gov.uk/water-quality/sampling-point/AN-57M01/sample/2009337/observation/4433</t>
  </si>
  <si>
    <t>https://environment.data.gov.uk/water-quality/sampling-point/AN-57M01/sample/2009337/observation/4432</t>
  </si>
  <si>
    <t>https://environment.data.gov.uk/water-quality/sampling-point/AN-57M01/sample/2009337/observation/4431</t>
  </si>
  <si>
    <t>https://environment.data.gov.uk/water-quality/sampling-point/AN-57M01/sample/2009337/observation/4430</t>
  </si>
  <si>
    <t>https://environment.data.gov.uk/water-quality/sampling-point/AN-57M01/sample/2009337/observation/4429</t>
  </si>
  <si>
    <t>https://environment.data.gov.uk/water-quality/sampling-point/AN-57M01/sample/2009337/observation/4428</t>
  </si>
  <si>
    <t>https://environment.data.gov.uk/water-quality/sampling-point/AN-57M01/sample/2009337/observation/4427</t>
  </si>
  <si>
    <t>https://environment.data.gov.uk/water-quality/sampling-point/AN-57M01/sample/2009337/observation/3343</t>
  </si>
  <si>
    <t>https://environment.data.gov.uk/water-quality/sampling-point/AN-57M01/sample/2009337/observation/3342</t>
  </si>
  <si>
    <t>https://environment.data.gov.uk/water-quality/sampling-point/AN-57M01/sample/2009337/observation/3341</t>
  </si>
  <si>
    <t>https://environment.data.gov.uk/water-quality/sampling-point/AN-57M01/sample/2009337/observation/1085</t>
  </si>
  <si>
    <t>https://environment.data.gov.uk/water-quality/sampling-point/AN-57M01/sample/2009337/observation/0749</t>
  </si>
  <si>
    <t>2022-05-07T09:42:00</t>
  </si>
  <si>
    <t>https://environment.data.gov.uk/water-quality/sampling-point/AN-57M01/sample/2009336/observation/9901</t>
  </si>
  <si>
    <t>https://environment.data.gov.uk/water-quality/sampling-point/AN-57M01/sample/2009336/observation/9891</t>
  </si>
  <si>
    <t>https://environment.data.gov.uk/water-quality/sampling-point/AN-57M01/sample/2009336/observation/9671</t>
  </si>
  <si>
    <t>https://environment.data.gov.uk/water-quality/sampling-point/AN-57M01/sample/2009336/observation/9669</t>
  </si>
  <si>
    <t>https://environment.data.gov.uk/water-quality/sampling-point/AN-57M01/sample/2009336/observation/9340</t>
  </si>
  <si>
    <t>https://environment.data.gov.uk/water-quality/sampling-point/AN-57M01/sample/2009336/observation/9097</t>
  </si>
  <si>
    <t>https://environment.data.gov.uk/water-quality/sampling-point/AN-57M01/sample/2009336/observation/9003</t>
  </si>
  <si>
    <t>https://environment.data.gov.uk/water-quality/sampling-point/AN-57M01/sample/2009336/observation/8940</t>
  </si>
  <si>
    <t>https://environment.data.gov.uk/water-quality/sampling-point/AN-57M01/sample/2009336/observation/8360</t>
  </si>
  <si>
    <t>https://environment.data.gov.uk/water-quality/sampling-point/AN-57M01/sample/2009336/observation/8311</t>
  </si>
  <si>
    <t>https://environment.data.gov.uk/water-quality/sampling-point/AN-57M01/sample/2009336/observation/8310</t>
  </si>
  <si>
    <t>https://environment.data.gov.uk/water-quality/sampling-point/AN-57M01/sample/2009336/observation/7864</t>
  </si>
  <si>
    <t>https://environment.data.gov.uk/water-quality/sampling-point/AN-57M01/sample/2009336/observation/7608</t>
  </si>
  <si>
    <t>https://environment.data.gov.uk/water-quality/sampling-point/AN-57M01/sample/2009336/observation/7518</t>
  </si>
  <si>
    <t>https://environment.data.gov.uk/water-quality/sampling-point/AN-57M01/sample/2009336/observation/7434</t>
  </si>
  <si>
    <t>https://environment.data.gov.uk/water-quality/sampling-point/AN-57M01/sample/2009336/observation/7395</t>
  </si>
  <si>
    <t>https://environment.data.gov.uk/water-quality/sampling-point/AN-57M01/sample/2009336/observation/7325</t>
  </si>
  <si>
    <t>https://environment.data.gov.uk/water-quality/sampling-point/AN-57M01/sample/2009336/observation/7171</t>
  </si>
  <si>
    <t>https://environment.data.gov.uk/water-quality/sampling-point/AN-57M01/sample/2009336/observation/7101</t>
  </si>
  <si>
    <t>https://environment.data.gov.uk/water-quality/sampling-point/AN-57M01/sample/2009336/observation/6753</t>
  </si>
  <si>
    <t>https://environment.data.gov.uk/water-quality/sampling-point/AN-57M01/sample/2009336/observation/6685</t>
  </si>
  <si>
    <t>https://environment.data.gov.uk/water-quality/sampling-point/AN-57M01/sample/2009336/observation/6594</t>
  </si>
  <si>
    <t>https://environment.data.gov.uk/water-quality/sampling-point/AN-57M01/sample/2009336/observation/6399</t>
  </si>
  <si>
    <t>https://environment.data.gov.uk/water-quality/sampling-point/AN-57M01/sample/2009336/observation/5569</t>
  </si>
  <si>
    <t>https://environment.data.gov.uk/water-quality/sampling-point/AN-57M01/sample/2009336/observation/4890</t>
  </si>
  <si>
    <t>https://environment.data.gov.uk/water-quality/sampling-point/AN-57M01/sample/2009336/observation/4889</t>
  </si>
  <si>
    <t>https://environment.data.gov.uk/water-quality/sampling-point/AN-57M01/sample/2009336/observation/4888</t>
  </si>
  <si>
    <t>https://environment.data.gov.uk/water-quality/sampling-point/AN-57M01/sample/2009336/observation/4886</t>
  </si>
  <si>
    <t>https://environment.data.gov.uk/water-quality/sampling-point/AN-57M01/sample/2009336/observation/4885</t>
  </si>
  <si>
    <t>https://environment.data.gov.uk/water-quality/sampling-point/AN-57M01/sample/2009336/observation/4884</t>
  </si>
  <si>
    <t>https://environment.data.gov.uk/water-quality/sampling-point/AN-57M01/sample/2009336/observation/4330</t>
  </si>
  <si>
    <t>https://environment.data.gov.uk/water-quality/sampling-point/AN-57M01/sample/2009336/observation/4329</t>
  </si>
  <si>
    <t>https://environment.data.gov.uk/water-quality/sampling-point/AN-57M01/sample/2009336/observation/4084</t>
  </si>
  <si>
    <t>https://environment.data.gov.uk/water-quality/sampling-point/AN-57M01/sample/2009336/observation/3941</t>
  </si>
  <si>
    <t>https://environment.data.gov.uk/water-quality/sampling-point/AN-57M01/sample/2009336/observation/0772</t>
  </si>
  <si>
    <t>https://environment.data.gov.uk/water-quality/sampling-point/AN-57M01/sample/2009336/observation/0746</t>
  </si>
  <si>
    <t>https://environment.data.gov.uk/water-quality/sampling-point/AN-57M01/sample/2009336/observation/0736</t>
  </si>
  <si>
    <t>https://environment.data.gov.uk/water-quality/sampling-point/AN-57M01/sample/2009336/observation/0733</t>
  </si>
  <si>
    <t>https://environment.data.gov.uk/water-quality/sampling-point/AN-57M01/sample/2009336/observation/0731</t>
  </si>
  <si>
    <t>https://environment.data.gov.uk/water-quality/sampling-point/AN-57M01/sample/2009336/observation/0714</t>
  </si>
  <si>
    <t>https://environment.data.gov.uk/water-quality/sampling-point/AN-57M01/sample/2009336/observation/0076</t>
  </si>
  <si>
    <t>2022-05-06T11:15:00</t>
  </si>
  <si>
    <t>https://environment.data.gov.uk/water-quality/sampling-point/AN-57M01/sample/2009156/observation/9993</t>
  </si>
  <si>
    <t>https://environment.data.gov.uk/water-quality/sampling-point/AN-57M01/sample/2009156/observation/9943</t>
  </si>
  <si>
    <t>https://environment.data.gov.uk/water-quality/sampling-point/AN-57M01/sample/2009156/observation/9924</t>
  </si>
  <si>
    <t>https://environment.data.gov.uk/water-quality/sampling-point/AN-57M01/sample/2009156/observation/9901</t>
  </si>
  <si>
    <t>https://environment.data.gov.uk/water-quality/sampling-point/AN-57M01/sample/2009156/observation/9857</t>
  </si>
  <si>
    <t>https://environment.data.gov.uk/water-quality/sampling-point/AN-57M01/sample/2009156/observation/9856</t>
  </si>
  <si>
    <t>https://environment.data.gov.uk/water-quality/sampling-point/AN-57M01/sample/2009156/observation/9853</t>
  </si>
  <si>
    <t>https://environment.data.gov.uk/water-quality/sampling-point/AN-57M01/sample/2009156/observation/7887</t>
  </si>
  <si>
    <t>https://environment.data.gov.uk/water-quality/sampling-point/AN-57M01/sample/2009156/observation/7608</t>
  </si>
  <si>
    <t>https://environment.data.gov.uk/water-quality/sampling-point/AN-57M01/sample/2009156/observation/7342</t>
  </si>
  <si>
    <t>https://environment.data.gov.uk/water-quality/sampling-point/AN-57M01/sample/2009156/observation/6485</t>
  </si>
  <si>
    <t>https://environment.data.gov.uk/water-quality/sampling-point/AN-57M01/sample/2009156/observation/6020</t>
  </si>
  <si>
    <t>https://environment.data.gov.uk/water-quality/sampling-point/AN-57M01/sample/2009156/observation/6019</t>
  </si>
  <si>
    <t>https://environment.data.gov.uk/water-quality/sampling-point/AN-57M01/sample/2009156/observation/5446</t>
  </si>
  <si>
    <t>https://environment.data.gov.uk/water-quality/sampling-point/AN-57M01/sample/2009156/observation/4925</t>
  </si>
  <si>
    <t>https://environment.data.gov.uk/water-quality/sampling-point/AN-57M01/sample/2009156/observation/4865</t>
  </si>
  <si>
    <t>https://environment.data.gov.uk/water-quality/sampling-point/AN-57M01/sample/2009156/observation/4574</t>
  </si>
  <si>
    <t>https://environment.data.gov.uk/water-quality/sampling-point/AN-57M01/sample/2009156/observation/3976</t>
  </si>
  <si>
    <t>https://environment.data.gov.uk/water-quality/sampling-point/AN-57M01/sample/2009156/observation/3428</t>
  </si>
  <si>
    <t>https://environment.data.gov.uk/water-quality/sampling-point/AN-57M01/sample/2009156/observation/3410</t>
  </si>
  <si>
    <t>https://environment.data.gov.uk/water-quality/sampling-point/AN-57M01/sample/2009156/observation/0076</t>
  </si>
  <si>
    <t>https://environment.data.gov.uk/water-quality/sampling-point/AN-57M01/sample/2009156/observation/0073</t>
  </si>
  <si>
    <t>https://environment.data.gov.uk/water-quality/sampling-point/AN-57M01/sample/2009156/observation/0006</t>
  </si>
  <si>
    <t>https://environment.data.gov.uk/water-quality/sampling-point/AN-57M01/sample/2009156/observation/0004</t>
  </si>
  <si>
    <t>2022-04-09T12:24:00</t>
  </si>
  <si>
    <t>https://environment.data.gov.uk/water-quality/sampling-point/AN-57M01/sample/2006646/observation/9993</t>
  </si>
  <si>
    <t>https://environment.data.gov.uk/water-quality/sampling-point/AN-57M01/sample/2006646/observation/9943</t>
  </si>
  <si>
    <t>https://environment.data.gov.uk/water-quality/sampling-point/AN-57M01/sample/2006646/observation/9924</t>
  </si>
  <si>
    <t>https://environment.data.gov.uk/water-quality/sampling-point/AN-57M01/sample/2006646/observation/9901</t>
  </si>
  <si>
    <t>https://environment.data.gov.uk/water-quality/sampling-point/AN-57M01/sample/2006646/observation/9857</t>
  </si>
  <si>
    <t>https://environment.data.gov.uk/water-quality/sampling-point/AN-57M01/sample/2006646/observation/9856</t>
  </si>
  <si>
    <t>https://environment.data.gov.uk/water-quality/sampling-point/AN-57M01/sample/2006646/observation/9853</t>
  </si>
  <si>
    <t>https://environment.data.gov.uk/water-quality/sampling-point/AN-57M01/sample/2006646/observation/7887</t>
  </si>
  <si>
    <t>https://environment.data.gov.uk/water-quality/sampling-point/AN-57M01/sample/2006646/observation/7608</t>
  </si>
  <si>
    <t>https://environment.data.gov.uk/water-quality/sampling-point/AN-57M01/sample/2006646/observation/7342</t>
  </si>
  <si>
    <t>https://environment.data.gov.uk/water-quality/sampling-point/AN-57M01/sample/2006646/observation/6485</t>
  </si>
  <si>
    <t>https://environment.data.gov.uk/water-quality/sampling-point/AN-57M01/sample/2006646/observation/6020</t>
  </si>
  <si>
    <t>https://environment.data.gov.uk/water-quality/sampling-point/AN-57M01/sample/2006646/observation/6019</t>
  </si>
  <si>
    <t>https://environment.data.gov.uk/water-quality/sampling-point/AN-57M01/sample/2006646/observation/5446</t>
  </si>
  <si>
    <t>https://environment.data.gov.uk/water-quality/sampling-point/AN-57M01/sample/2006646/observation/4925</t>
  </si>
  <si>
    <t>https://environment.data.gov.uk/water-quality/sampling-point/AN-57M01/sample/2006646/observation/4865</t>
  </si>
  <si>
    <t>https://environment.data.gov.uk/water-quality/sampling-point/AN-57M01/sample/2006646/observation/4574</t>
  </si>
  <si>
    <t>https://environment.data.gov.uk/water-quality/sampling-point/AN-57M01/sample/2006646/observation/3976</t>
  </si>
  <si>
    <t>https://environment.data.gov.uk/water-quality/sampling-point/AN-57M01/sample/2006646/observation/3428</t>
  </si>
  <si>
    <t>https://environment.data.gov.uk/water-quality/sampling-point/AN-57M01/sample/2006646/observation/3410</t>
  </si>
  <si>
    <t>https://environment.data.gov.uk/water-quality/sampling-point/AN-57M01/sample/2006646/observation/0076</t>
  </si>
  <si>
    <t>https://environment.data.gov.uk/water-quality/sampling-point/AN-57M01/sample/2006646/observation/0073</t>
  </si>
  <si>
    <t>https://environment.data.gov.uk/water-quality/sampling-point/AN-57M01/sample/2006646/observation/0006</t>
  </si>
  <si>
    <t>https://environment.data.gov.uk/water-quality/sampling-point/AN-57M01/sample/2006646/observation/0004</t>
  </si>
  <si>
    <t>2022-03-02T07:53:00</t>
  </si>
  <si>
    <t>https://environment.data.gov.uk/water-quality/sampling-point/AN-57M01/sample/2003783/observation/9993</t>
  </si>
  <si>
    <t>https://environment.data.gov.uk/water-quality/sampling-point/AN-57M01/sample/2003783/observation/9943</t>
  </si>
  <si>
    <t>https://environment.data.gov.uk/water-quality/sampling-point/AN-57M01/sample/2003783/observation/9924</t>
  </si>
  <si>
    <t>https://environment.data.gov.uk/water-quality/sampling-point/AN-57M01/sample/2003783/observation/9901</t>
  </si>
  <si>
    <t>https://environment.data.gov.uk/water-quality/sampling-point/AN-57M01/sample/2003783/observation/9857</t>
  </si>
  <si>
    <t>https://environment.data.gov.uk/water-quality/sampling-point/AN-57M01/sample/2003783/observation/9856</t>
  </si>
  <si>
    <t>https://environment.data.gov.uk/water-quality/sampling-point/AN-57M01/sample/2003783/observation/9853</t>
  </si>
  <si>
    <t>https://environment.data.gov.uk/water-quality/sampling-point/AN-57M01/sample/2003783/observation/7887</t>
  </si>
  <si>
    <t>https://environment.data.gov.uk/water-quality/sampling-point/AN-57M01/sample/2003783/observation/7608</t>
  </si>
  <si>
    <t>https://environment.data.gov.uk/water-quality/sampling-point/AN-57M01/sample/2003783/observation/7342</t>
  </si>
  <si>
    <t>https://environment.data.gov.uk/water-quality/sampling-point/AN-57M01/sample/2003783/observation/6485</t>
  </si>
  <si>
    <t>https://environment.data.gov.uk/water-quality/sampling-point/AN-57M01/sample/2003783/observation/6020</t>
  </si>
  <si>
    <t>https://environment.data.gov.uk/water-quality/sampling-point/AN-57M01/sample/2003783/observation/6019</t>
  </si>
  <si>
    <t>https://environment.data.gov.uk/water-quality/sampling-point/AN-57M01/sample/2003783/observation/4925</t>
  </si>
  <si>
    <t>https://environment.data.gov.uk/water-quality/sampling-point/AN-57M01/sample/2003783/observation/4865</t>
  </si>
  <si>
    <t>https://environment.data.gov.uk/water-quality/sampling-point/AN-57M01/sample/2003783/observation/4574</t>
  </si>
  <si>
    <t>https://environment.data.gov.uk/water-quality/sampling-point/AN-57M01/sample/2003783/observation/3976</t>
  </si>
  <si>
    <t>https://environment.data.gov.uk/water-quality/sampling-point/AN-57M01/sample/2003783/observation/3428</t>
  </si>
  <si>
    <t>https://environment.data.gov.uk/water-quality/sampling-point/AN-57M01/sample/2003783/observation/0076</t>
  </si>
  <si>
    <t>https://environment.data.gov.uk/water-quality/sampling-point/AN-57M01/sample/2003783/observation/0006</t>
  </si>
  <si>
    <t>https://environment.data.gov.uk/water-quality/sampling-point/AN-57M01/sample/2003783/observation/0004</t>
  </si>
  <si>
    <t>2022-01-06T10:07:00</t>
  </si>
  <si>
    <t>https://environment.data.gov.uk/water-quality/sampling-point/AN-57M01/sample/1999756/observation/9993</t>
  </si>
  <si>
    <t>https://environment.data.gov.uk/water-quality/sampling-point/AN-57M01/sample/1999756/observation/9943</t>
  </si>
  <si>
    <t>https://environment.data.gov.uk/water-quality/sampling-point/AN-57M01/sample/1999756/observation/9924</t>
  </si>
  <si>
    <t>https://environment.data.gov.uk/water-quality/sampling-point/AN-57M01/sample/1999756/observation/9901</t>
  </si>
  <si>
    <t>https://environment.data.gov.uk/water-quality/sampling-point/AN-57M01/sample/1999756/observation/9857</t>
  </si>
  <si>
    <t>https://environment.data.gov.uk/water-quality/sampling-point/AN-57M01/sample/1999756/observation/9856</t>
  </si>
  <si>
    <t>https://environment.data.gov.uk/water-quality/sampling-point/AN-57M01/sample/1999756/observation/9853</t>
  </si>
  <si>
    <t>https://environment.data.gov.uk/water-quality/sampling-point/AN-57M01/sample/1999756/observation/7887</t>
  </si>
  <si>
    <t>https://environment.data.gov.uk/water-quality/sampling-point/AN-57M01/sample/1999756/observation/7608</t>
  </si>
  <si>
    <t>https://environment.data.gov.uk/water-quality/sampling-point/AN-57M01/sample/1999756/observation/7342</t>
  </si>
  <si>
    <t>https://environment.data.gov.uk/water-quality/sampling-point/AN-57M01/sample/1999756/observation/6485</t>
  </si>
  <si>
    <t>https://environment.data.gov.uk/water-quality/sampling-point/AN-57M01/sample/1999756/observation/6020</t>
  </si>
  <si>
    <t>https://environment.data.gov.uk/water-quality/sampling-point/AN-57M01/sample/1999756/observation/6019</t>
  </si>
  <si>
    <t>https://environment.data.gov.uk/water-quality/sampling-point/AN-57M01/sample/1999756/observation/4925</t>
  </si>
  <si>
    <t>https://environment.data.gov.uk/water-quality/sampling-point/AN-57M01/sample/1999756/observation/4865</t>
  </si>
  <si>
    <t>https://environment.data.gov.uk/water-quality/sampling-point/AN-57M01/sample/1999756/observation/4574</t>
  </si>
  <si>
    <t>https://environment.data.gov.uk/water-quality/sampling-point/AN-57M01/sample/1999756/observation/3976</t>
  </si>
  <si>
    <t>https://environment.data.gov.uk/water-quality/sampling-point/AN-57M01/sample/1999756/observation/3428</t>
  </si>
  <si>
    <t>https://environment.data.gov.uk/water-quality/sampling-point/AN-57M01/sample/1999756/observation/0076</t>
  </si>
  <si>
    <t>https://environment.data.gov.uk/water-quality/sampling-point/AN-57M01/sample/1999756/observation/0006</t>
  </si>
  <si>
    <t>https://environment.data.gov.uk/water-quality/sampling-point/AN-57M01/sample/1999756/observation/0004</t>
  </si>
  <si>
    <t>2021-12-12T12:32:00</t>
  </si>
  <si>
    <t>https://environment.data.gov.uk/water-quality/sampling-point/AN-57M01/sample/1998213/observation/9993</t>
  </si>
  <si>
    <t>https://environment.data.gov.uk/water-quality/sampling-point/AN-57M01/sample/1998213/observation/9943</t>
  </si>
  <si>
    <t>https://environment.data.gov.uk/water-quality/sampling-point/AN-57M01/sample/1998213/observation/9924</t>
  </si>
  <si>
    <t>https://environment.data.gov.uk/water-quality/sampling-point/AN-57M01/sample/1998213/observation/9901</t>
  </si>
  <si>
    <t>https://environment.data.gov.uk/water-quality/sampling-point/AN-57M01/sample/1998213/observation/9857</t>
  </si>
  <si>
    <t>https://environment.data.gov.uk/water-quality/sampling-point/AN-57M01/sample/1998213/observation/9856</t>
  </si>
  <si>
    <t>https://environment.data.gov.uk/water-quality/sampling-point/AN-57M01/sample/1998213/observation/9853</t>
  </si>
  <si>
    <t>https://environment.data.gov.uk/water-quality/sampling-point/AN-57M01/sample/1998213/observation/7608</t>
  </si>
  <si>
    <t>https://environment.data.gov.uk/water-quality/sampling-point/AN-57M01/sample/1998213/observation/7342</t>
  </si>
  <si>
    <t>&lt;0.004</t>
  </si>
  <si>
    <t>https://environment.data.gov.uk/water-quality/sampling-point/AN-57M01/sample/1998213/observation/6485</t>
  </si>
  <si>
    <t>https://environment.data.gov.uk/water-quality/sampling-point/AN-57M01/sample/1998213/observation/6020</t>
  </si>
  <si>
    <t>https://environment.data.gov.uk/water-quality/sampling-point/AN-57M01/sample/1998213/observation/6019</t>
  </si>
  <si>
    <t>https://environment.data.gov.uk/water-quality/sampling-point/AN-57M01/sample/1998213/observation/4925</t>
  </si>
  <si>
    <t>https://environment.data.gov.uk/water-quality/sampling-point/AN-57M01/sample/1998213/observation/4865</t>
  </si>
  <si>
    <t>https://environment.data.gov.uk/water-quality/sampling-point/AN-57M01/sample/1998213/observation/4574</t>
  </si>
  <si>
    <t>https://environment.data.gov.uk/water-quality/sampling-point/AN-57M01/sample/1998213/observation/3976</t>
  </si>
  <si>
    <t>https://environment.data.gov.uk/water-quality/sampling-point/AN-57M01/sample/1998213/observation/3428</t>
  </si>
  <si>
    <t>https://environment.data.gov.uk/water-quality/sampling-point/AN-57M01/sample/1998213/observation/0076</t>
  </si>
  <si>
    <t>https://environment.data.gov.uk/water-quality/sampling-point/AN-57M01/sample/1998213/observation/0006</t>
  </si>
  <si>
    <t>https://environment.data.gov.uk/water-quality/sampling-point/AN-57M01/sample/1998213/observation/0004</t>
  </si>
  <si>
    <t>2021-10-05T07:46:00</t>
  </si>
  <si>
    <t>https://environment.data.gov.uk/water-quality/sampling-point/AN-57M01/sample/1992905/observation/9993</t>
  </si>
  <si>
    <t>https://environment.data.gov.uk/water-quality/sampling-point/AN-57M01/sample/1992905/observation/9943</t>
  </si>
  <si>
    <t>https://environment.data.gov.uk/water-quality/sampling-point/AN-57M01/sample/1992905/observation/9924</t>
  </si>
  <si>
    <t>https://environment.data.gov.uk/water-quality/sampling-point/AN-57M01/sample/1992905/observation/9901</t>
  </si>
  <si>
    <t>https://environment.data.gov.uk/water-quality/sampling-point/AN-57M01/sample/1992905/observation/9857</t>
  </si>
  <si>
    <t>https://environment.data.gov.uk/water-quality/sampling-point/AN-57M01/sample/1992905/observation/9856</t>
  </si>
  <si>
    <t>https://environment.data.gov.uk/water-quality/sampling-point/AN-57M01/sample/1992905/observation/9853</t>
  </si>
  <si>
    <t>https://environment.data.gov.uk/water-quality/sampling-point/AN-57M01/sample/1992905/observation/7887</t>
  </si>
  <si>
    <t>https://environment.data.gov.uk/water-quality/sampling-point/AN-57M01/sample/1992905/observation/7608</t>
  </si>
  <si>
    <t>https://environment.data.gov.uk/water-quality/sampling-point/AN-57M01/sample/1992905/observation/7342</t>
  </si>
  <si>
    <t>https://environment.data.gov.uk/water-quality/sampling-point/AN-57M01/sample/1992905/observation/6485</t>
  </si>
  <si>
    <t>https://environment.data.gov.uk/water-quality/sampling-point/AN-57M01/sample/1992905/observation/6020</t>
  </si>
  <si>
    <t>https://environment.data.gov.uk/water-quality/sampling-point/AN-57M01/sample/1992905/observation/6019</t>
  </si>
  <si>
    <t>https://environment.data.gov.uk/water-quality/sampling-point/AN-57M01/sample/1992905/observation/4925</t>
  </si>
  <si>
    <t>https://environment.data.gov.uk/water-quality/sampling-point/AN-57M01/sample/1992905/observation/4865</t>
  </si>
  <si>
    <t>https://environment.data.gov.uk/water-quality/sampling-point/AN-57M01/sample/1992905/observation/4574</t>
  </si>
  <si>
    <t>https://environment.data.gov.uk/water-quality/sampling-point/AN-57M01/sample/1992905/observation/3976</t>
  </si>
  <si>
    <t>https://environment.data.gov.uk/water-quality/sampling-point/AN-57M01/sample/1992905/observation/3428</t>
  </si>
  <si>
    <t>https://environment.data.gov.uk/water-quality/sampling-point/AN-57M01/sample/1992905/observation/0076</t>
  </si>
  <si>
    <t>https://environment.data.gov.uk/water-quality/sampling-point/AN-57M01/sample/1992905/observation/0006</t>
  </si>
  <si>
    <t>https://environment.data.gov.uk/water-quality/sampling-point/AN-57M01/sample/1992905/observation/0004</t>
  </si>
  <si>
    <t>2021-09-08T18:01:00</t>
  </si>
  <si>
    <t>https://environment.data.gov.uk/water-quality/sampling-point/AN-57M01/sample/1991168/observation/9993</t>
  </si>
  <si>
    <t>https://environment.data.gov.uk/water-quality/sampling-point/AN-57M01/sample/1991168/observation/9943</t>
  </si>
  <si>
    <t>https://environment.data.gov.uk/water-quality/sampling-point/AN-57M01/sample/1991168/observation/9924</t>
  </si>
  <si>
    <t>https://environment.data.gov.uk/water-quality/sampling-point/AN-57M01/sample/1991168/observation/9901</t>
  </si>
  <si>
    <t>https://environment.data.gov.uk/water-quality/sampling-point/AN-57M01/sample/1991168/observation/9857</t>
  </si>
  <si>
    <t>https://environment.data.gov.uk/water-quality/sampling-point/AN-57M01/sample/1991168/observation/9856</t>
  </si>
  <si>
    <t>https://environment.data.gov.uk/water-quality/sampling-point/AN-57M01/sample/1991168/observation/9853</t>
  </si>
  <si>
    <t>https://environment.data.gov.uk/water-quality/sampling-point/AN-57M01/sample/1991168/observation/7887</t>
  </si>
  <si>
    <t>https://environment.data.gov.uk/water-quality/sampling-point/AN-57M01/sample/1991168/observation/7608</t>
  </si>
  <si>
    <t>https://environment.data.gov.uk/water-quality/sampling-point/AN-57M01/sample/1991168/observation/7342</t>
  </si>
  <si>
    <t>https://environment.data.gov.uk/water-quality/sampling-point/AN-57M01/sample/1991168/observation/6485</t>
  </si>
  <si>
    <t>https://environment.data.gov.uk/water-quality/sampling-point/AN-57M01/sample/1991168/observation/6020</t>
  </si>
  <si>
    <t>https://environment.data.gov.uk/water-quality/sampling-point/AN-57M01/sample/1991168/observation/6019</t>
  </si>
  <si>
    <t>https://environment.data.gov.uk/water-quality/sampling-point/AN-57M01/sample/1991168/observation/4925</t>
  </si>
  <si>
    <t>https://environment.data.gov.uk/water-quality/sampling-point/AN-57M01/sample/1991168/observation/4865</t>
  </si>
  <si>
    <t>https://environment.data.gov.uk/water-quality/sampling-point/AN-57M01/sample/1991168/observation/4574</t>
  </si>
  <si>
    <t>https://environment.data.gov.uk/water-quality/sampling-point/AN-57M01/sample/1991168/observation/3976</t>
  </si>
  <si>
    <t>https://environment.data.gov.uk/water-quality/sampling-point/AN-57M01/sample/1991168/observation/3428</t>
  </si>
  <si>
    <t>https://environment.data.gov.uk/water-quality/sampling-point/AN-57M01/sample/1991168/observation/0076</t>
  </si>
  <si>
    <t>https://environment.data.gov.uk/water-quality/sampling-point/AN-57M01/sample/1991168/observation/0006</t>
  </si>
  <si>
    <t>https://environment.data.gov.uk/water-quality/sampling-point/AN-57M01/sample/1991168/observation/0004</t>
  </si>
  <si>
    <t>2021-08-10T19:14:00</t>
  </si>
  <si>
    <t>https://environment.data.gov.uk/water-quality/sampling-point/AN-57M01/sample/1988931/observation/9993</t>
  </si>
  <si>
    <t>https://environment.data.gov.uk/water-quality/sampling-point/AN-57M01/sample/1988931/observation/9943</t>
  </si>
  <si>
    <t>https://environment.data.gov.uk/water-quality/sampling-point/AN-57M01/sample/1988931/observation/9924</t>
  </si>
  <si>
    <t>https://environment.data.gov.uk/water-quality/sampling-point/AN-57M01/sample/1988931/observation/9901</t>
  </si>
  <si>
    <t>https://environment.data.gov.uk/water-quality/sampling-point/AN-57M01/sample/1988931/observation/9857</t>
  </si>
  <si>
    <t>https://environment.data.gov.uk/water-quality/sampling-point/AN-57M01/sample/1988931/observation/9856</t>
  </si>
  <si>
    <t>https://environment.data.gov.uk/water-quality/sampling-point/AN-57M01/sample/1988931/observation/9853</t>
  </si>
  <si>
    <t>https://environment.data.gov.uk/water-quality/sampling-point/AN-57M01/sample/1988931/observation/7887</t>
  </si>
  <si>
    <t>https://environment.data.gov.uk/water-quality/sampling-point/AN-57M01/sample/1988931/observation/7608</t>
  </si>
  <si>
    <t>https://environment.data.gov.uk/water-quality/sampling-point/AN-57M01/sample/1988931/observation/7342</t>
  </si>
  <si>
    <t>https://environment.data.gov.uk/water-quality/sampling-point/AN-57M01/sample/1988931/observation/6485</t>
  </si>
  <si>
    <t>https://environment.data.gov.uk/water-quality/sampling-point/AN-57M01/sample/1988931/observation/6020</t>
  </si>
  <si>
    <t>https://environment.data.gov.uk/water-quality/sampling-point/AN-57M01/sample/1988931/observation/6019</t>
  </si>
  <si>
    <t>https://environment.data.gov.uk/water-quality/sampling-point/AN-57M01/sample/1988931/observation/4925</t>
  </si>
  <si>
    <t>https://environment.data.gov.uk/water-quality/sampling-point/AN-57M01/sample/1988931/observation/4865</t>
  </si>
  <si>
    <t>https://environment.data.gov.uk/water-quality/sampling-point/AN-57M01/sample/1988931/observation/4574</t>
  </si>
  <si>
    <t>https://environment.data.gov.uk/water-quality/sampling-point/AN-57M01/sample/1988931/observation/3976</t>
  </si>
  <si>
    <t>https://environment.data.gov.uk/water-quality/sampling-point/AN-57M01/sample/1988931/observation/3428</t>
  </si>
  <si>
    <t>https://environment.data.gov.uk/water-quality/sampling-point/AN-57M01/sample/1988931/observation/0076</t>
  </si>
  <si>
    <t>https://environment.data.gov.uk/water-quality/sampling-point/AN-57M01/sample/1988931/observation/0006</t>
  </si>
  <si>
    <t>https://environment.data.gov.uk/water-quality/sampling-point/AN-57M01/sample/1988931/observation/0004</t>
  </si>
  <si>
    <t>2021-07-14T09:49:00</t>
  </si>
  <si>
    <t>https://environment.data.gov.uk/water-quality/sampling-point/AN-57M01/sample/1986831/observation/9993</t>
  </si>
  <si>
    <t>https://environment.data.gov.uk/water-quality/sampling-point/AN-57M01/sample/1986831/observation/9943</t>
  </si>
  <si>
    <t>https://environment.data.gov.uk/water-quality/sampling-point/AN-57M01/sample/1986831/observation/9924</t>
  </si>
  <si>
    <t>https://environment.data.gov.uk/water-quality/sampling-point/AN-57M01/sample/1986831/observation/9901</t>
  </si>
  <si>
    <t>https://environment.data.gov.uk/water-quality/sampling-point/AN-57M01/sample/1986831/observation/9857</t>
  </si>
  <si>
    <t>https://environment.data.gov.uk/water-quality/sampling-point/AN-57M01/sample/1986831/observation/9856</t>
  </si>
  <si>
    <t>https://environment.data.gov.uk/water-quality/sampling-point/AN-57M01/sample/1986831/observation/9853</t>
  </si>
  <si>
    <t>https://environment.data.gov.uk/water-quality/sampling-point/AN-57M01/sample/1986831/observation/7887</t>
  </si>
  <si>
    <t>https://environment.data.gov.uk/water-quality/sampling-point/AN-57M01/sample/1986831/observation/7608</t>
  </si>
  <si>
    <t>https://environment.data.gov.uk/water-quality/sampling-point/AN-57M01/sample/1986831/observation/7342</t>
  </si>
  <si>
    <t>https://environment.data.gov.uk/water-quality/sampling-point/AN-57M01/sample/1986831/observation/6485</t>
  </si>
  <si>
    <t>https://environment.data.gov.uk/water-quality/sampling-point/AN-57M01/sample/1986831/observation/6020</t>
  </si>
  <si>
    <t>https://environment.data.gov.uk/water-quality/sampling-point/AN-57M01/sample/1986831/observation/6019</t>
  </si>
  <si>
    <t>https://environment.data.gov.uk/water-quality/sampling-point/AN-57M01/sample/1986831/observation/4925</t>
  </si>
  <si>
    <t>https://environment.data.gov.uk/water-quality/sampling-point/AN-57M01/sample/1986831/observation/4865</t>
  </si>
  <si>
    <t>https://environment.data.gov.uk/water-quality/sampling-point/AN-57M01/sample/1986831/observation/4574</t>
  </si>
  <si>
    <t>https://environment.data.gov.uk/water-quality/sampling-point/AN-57M01/sample/1986831/observation/3976</t>
  </si>
  <si>
    <t>https://environment.data.gov.uk/water-quality/sampling-point/AN-57M01/sample/1986831/observation/3428</t>
  </si>
  <si>
    <t>https://environment.data.gov.uk/water-quality/sampling-point/AN-57M01/sample/1986831/observation/0076</t>
  </si>
  <si>
    <t>https://environment.data.gov.uk/water-quality/sampling-point/AN-57M01/sample/1986831/observation/0006</t>
  </si>
  <si>
    <t>https://environment.data.gov.uk/water-quality/sampling-point/AN-57M01/sample/1986831/observation/0004</t>
  </si>
  <si>
    <t>2021-06-08T16:51:00</t>
  </si>
  <si>
    <t>https://environment.data.gov.uk/water-quality/sampling-point/AN-57M01/sample/1984182/observation/9993</t>
  </si>
  <si>
    <t>https://environment.data.gov.uk/water-quality/sampling-point/AN-57M01/sample/1984182/observation/9943</t>
  </si>
  <si>
    <t>https://environment.data.gov.uk/water-quality/sampling-point/AN-57M01/sample/1984182/observation/9924</t>
  </si>
  <si>
    <t>https://environment.data.gov.uk/water-quality/sampling-point/AN-57M01/sample/1984182/observation/9901</t>
  </si>
  <si>
    <t>https://environment.data.gov.uk/water-quality/sampling-point/AN-57M01/sample/1984182/observation/9857</t>
  </si>
  <si>
    <t>https://environment.data.gov.uk/water-quality/sampling-point/AN-57M01/sample/1984182/observation/9856</t>
  </si>
  <si>
    <t>https://environment.data.gov.uk/water-quality/sampling-point/AN-57M01/sample/1984182/observation/9853</t>
  </si>
  <si>
    <t>https://environment.data.gov.uk/water-quality/sampling-point/AN-57M01/sample/1984182/observation/7887</t>
  </si>
  <si>
    <t>https://environment.data.gov.uk/water-quality/sampling-point/AN-57M01/sample/1984182/observation/7608</t>
  </si>
  <si>
    <t>https://environment.data.gov.uk/water-quality/sampling-point/AN-57M01/sample/1984182/observation/7342</t>
  </si>
  <si>
    <t>https://environment.data.gov.uk/water-quality/sampling-point/AN-57M01/sample/1984182/observation/6485</t>
  </si>
  <si>
    <t>https://environment.data.gov.uk/water-quality/sampling-point/AN-57M01/sample/1984182/observation/6020</t>
  </si>
  <si>
    <t>https://environment.data.gov.uk/water-quality/sampling-point/AN-57M01/sample/1984182/observation/6019</t>
  </si>
  <si>
    <t>https://environment.data.gov.uk/water-quality/sampling-point/AN-57M01/sample/1984182/observation/4925</t>
  </si>
  <si>
    <t>https://environment.data.gov.uk/water-quality/sampling-point/AN-57M01/sample/1984182/observation/4865</t>
  </si>
  <si>
    <t>https://environment.data.gov.uk/water-quality/sampling-point/AN-57M01/sample/1984182/observation/4574</t>
  </si>
  <si>
    <t>https://environment.data.gov.uk/water-quality/sampling-point/AN-57M01/sample/1984182/observation/3976</t>
  </si>
  <si>
    <t>https://environment.data.gov.uk/water-quality/sampling-point/AN-57M01/sample/1984182/observation/3428</t>
  </si>
  <si>
    <t>https://environment.data.gov.uk/water-quality/sampling-point/AN-57M01/sample/1984182/observation/0076</t>
  </si>
  <si>
    <t>https://environment.data.gov.uk/water-quality/sampling-point/AN-57M01/sample/1984182/observation/0006</t>
  </si>
  <si>
    <t>https://environment.data.gov.uk/water-quality/sampling-point/AN-57M01/sample/1984182/observation/0004</t>
  </si>
  <si>
    <t>2021-05-16T10:39:00</t>
  </si>
  <si>
    <t>https://environment.data.gov.uk/water-quality/sampling-point/AN-57M01/sample/1982172/observation/9993</t>
  </si>
  <si>
    <t>https://environment.data.gov.uk/water-quality/sampling-point/AN-57M01/sample/1982172/observation/9943</t>
  </si>
  <si>
    <t>https://environment.data.gov.uk/water-quality/sampling-point/AN-57M01/sample/1982172/observation/9924</t>
  </si>
  <si>
    <t>https://environment.data.gov.uk/water-quality/sampling-point/AN-57M01/sample/1982172/observation/9901</t>
  </si>
  <si>
    <t>https://environment.data.gov.uk/water-quality/sampling-point/AN-57M01/sample/1982172/observation/9857</t>
  </si>
  <si>
    <t>https://environment.data.gov.uk/water-quality/sampling-point/AN-57M01/sample/1982172/observation/9856</t>
  </si>
  <si>
    <t>https://environment.data.gov.uk/water-quality/sampling-point/AN-57M01/sample/1982172/observation/9853</t>
  </si>
  <si>
    <t>https://environment.data.gov.uk/water-quality/sampling-point/AN-57M01/sample/1982172/observation/7887</t>
  </si>
  <si>
    <t>https://environment.data.gov.uk/water-quality/sampling-point/AN-57M01/sample/1982172/observation/7608</t>
  </si>
  <si>
    <t>https://environment.data.gov.uk/water-quality/sampling-point/AN-57M01/sample/1982172/observation/7342</t>
  </si>
  <si>
    <t>https://environment.data.gov.uk/water-quality/sampling-point/AN-57M01/sample/1982172/observation/6485</t>
  </si>
  <si>
    <t>https://environment.data.gov.uk/water-quality/sampling-point/AN-57M01/sample/1982172/observation/6020</t>
  </si>
  <si>
    <t>https://environment.data.gov.uk/water-quality/sampling-point/AN-57M01/sample/1982172/observation/6019</t>
  </si>
  <si>
    <t>https://environment.data.gov.uk/water-quality/sampling-point/AN-57M01/sample/1982172/observation/5446</t>
  </si>
  <si>
    <t>https://environment.data.gov.uk/water-quality/sampling-point/AN-57M01/sample/1982172/observation/4925</t>
  </si>
  <si>
    <t>https://environment.data.gov.uk/water-quality/sampling-point/AN-57M01/sample/1982172/observation/4865</t>
  </si>
  <si>
    <t>https://environment.data.gov.uk/water-quality/sampling-point/AN-57M01/sample/1982172/observation/4574</t>
  </si>
  <si>
    <t>https://environment.data.gov.uk/water-quality/sampling-point/AN-57M01/sample/1982172/observation/3976</t>
  </si>
  <si>
    <t>https://environment.data.gov.uk/water-quality/sampling-point/AN-57M01/sample/1982172/observation/3428</t>
  </si>
  <si>
    <t>https://environment.data.gov.uk/water-quality/sampling-point/AN-57M01/sample/1982172/observation/3410</t>
  </si>
  <si>
    <t>https://environment.data.gov.uk/water-quality/sampling-point/AN-57M01/sample/1982172/observation/0076</t>
  </si>
  <si>
    <t>https://environment.data.gov.uk/water-quality/sampling-point/AN-57M01/sample/1982172/observation/0073</t>
  </si>
  <si>
    <t>https://environment.data.gov.uk/water-quality/sampling-point/AN-57M01/sample/1982172/observation/0006</t>
  </si>
  <si>
    <t>https://environment.data.gov.uk/water-quality/sampling-point/AN-57M01/sample/1982172/observation/0004</t>
  </si>
  <si>
    <t>&lt;0.002</t>
  </si>
  <si>
    <t>Chlorpyrifos-ethyl</t>
  </si>
  <si>
    <t>2007-05-24T13:21:00</t>
  </si>
  <si>
    <t>CLOSED</t>
  </si>
  <si>
    <t>ELY TEAM SUB AREA</t>
  </si>
  <si>
    <t>RIVER OUSE FREEBRIDGE KINGS LYNN LOW WATER.</t>
  </si>
  <si>
    <t>AN-57M01L</t>
  </si>
  <si>
    <t>https://environment.data.gov.uk/water-quality/sampling-point/AN-57M01L/sample/1458820/observation/9978</t>
  </si>
  <si>
    <t>Coliforms, Total : Presumptive : MF</t>
  </si>
  <si>
    <t>https://environment.data.gov.uk/water-quality/sampling-point/AN-57M01L/sample/1458820/observation/9933</t>
  </si>
  <si>
    <t>https://environment.data.gov.uk/water-quality/sampling-point/AN-57M01L/sample/1458820/observation/9924</t>
  </si>
  <si>
    <t>https://environment.data.gov.uk/water-quality/sampling-point/AN-57M01L/sample/1458820/observation/9901</t>
  </si>
  <si>
    <t>Nitrogen, Total as N</t>
  </si>
  <si>
    <t>https://environment.data.gov.uk/water-quality/sampling-point/AN-57M01L/sample/1458820/observation/9686</t>
  </si>
  <si>
    <t>Chlorpyrifos-methyl</t>
  </si>
  <si>
    <t>https://environment.data.gov.uk/water-quality/sampling-point/AN-57M01L/sample/1458820/observation/7181</t>
  </si>
  <si>
    <t>High</t>
  </si>
  <si>
    <t>State of tide</t>
  </si>
  <si>
    <t>https://environment.data.gov.uk/water-quality/sampling-point/AN-57M01L/sample/1458820/observation/6526</t>
  </si>
  <si>
    <t>Copper, Dissolved</t>
  </si>
  <si>
    <t>https://environment.data.gov.uk/water-quality/sampling-point/AN-57M01L/sample/1458820/observation/6450</t>
  </si>
  <si>
    <t>Streptococci : Faecal : Presumptive : MF</t>
  </si>
  <si>
    <t>https://environment.data.gov.uk/water-quality/sampling-point/AN-57M01L/sample/1458820/observation/6423</t>
  </si>
  <si>
    <t>NEPHELOMETRIC TURBIDITY UNITS</t>
  </si>
  <si>
    <t>Turbidity</t>
  </si>
  <si>
    <t>https://environment.data.gov.uk/water-quality/sampling-point/AN-57M01L/sample/1458820/observation/6396</t>
  </si>
  <si>
    <t>Arsenic, Dissolved</t>
  </si>
  <si>
    <t>https://environment.data.gov.uk/water-quality/sampling-point/AN-57M01L/sample/1458820/observation/6045</t>
  </si>
  <si>
    <t>Coliforms, Faecal : Presumptive : MF</t>
  </si>
  <si>
    <t>https://environment.data.gov.uk/water-quality/sampling-point/AN-57M01L/sample/1458820/observation/3461</t>
  </si>
  <si>
    <t>https://environment.data.gov.uk/water-quality/sampling-point/AN-57M01L/sample/1458820/observation/3410</t>
  </si>
  <si>
    <t>Chromium, Dissolved</t>
  </si>
  <si>
    <t>https://environment.data.gov.uk/water-quality/sampling-point/AN-57M01L/sample/1458820/observation/3409</t>
  </si>
  <si>
    <t>Zinc, Dissolved</t>
  </si>
  <si>
    <t>https://environment.data.gov.uk/water-quality/sampling-point/AN-57M01L/sample/1458820/observation/3408</t>
  </si>
  <si>
    <t>Chloroform :- {Trichloromethane}</t>
  </si>
  <si>
    <t>https://environment.data.gov.uk/water-quality/sampling-point/AN-57M01L/sample/1458820/observation/3373</t>
  </si>
  <si>
    <t>&lt;0.1</t>
  </si>
  <si>
    <t>Trichloroethylene :- {Trichloroethene}</t>
  </si>
  <si>
    <t>https://environment.data.gov.uk/water-quality/sampling-point/AN-57M01L/sample/1458820/observation/3334</t>
  </si>
  <si>
    <t>Tetrachloroethylene :- {Perchloroethylene}</t>
  </si>
  <si>
    <t>https://environment.data.gov.uk/water-quality/sampling-point/AN-57M01L/sample/1458820/observation/3328</t>
  </si>
  <si>
    <t>Chlorodibromomethane</t>
  </si>
  <si>
    <t>https://environment.data.gov.uk/water-quality/sampling-point/AN-57M01L/sample/1458820/observation/3292</t>
  </si>
  <si>
    <t>Bromoform :- {Tribromomethane}</t>
  </si>
  <si>
    <t>https://environment.data.gov.uk/water-quality/sampling-point/AN-57M01L/sample/1458820/observation/3283</t>
  </si>
  <si>
    <t>Bromodichloromethane</t>
  </si>
  <si>
    <t>https://environment.data.gov.uk/water-quality/sampling-point/AN-57M01L/sample/1458820/observation/3282</t>
  </si>
  <si>
    <t>&lt;1</t>
  </si>
  <si>
    <t>1,2-Dichloroethane</t>
  </si>
  <si>
    <t>https://environment.data.gov.uk/water-quality/sampling-point/AN-57M01L/sample/1458820/observation/3272</t>
  </si>
  <si>
    <t>1,1,1-Trichloroethane</t>
  </si>
  <si>
    <t>https://environment.data.gov.uk/water-quality/sampling-point/AN-57M01L/sample/1458820/observation/3268</t>
  </si>
  <si>
    <t>Carbon tetrachloride :- {Tetrachloromethane}</t>
  </si>
  <si>
    <t>https://environment.data.gov.uk/water-quality/sampling-point/AN-57M01L/sample/1458820/observation/1049</t>
  </si>
  <si>
    <t>&lt;0.0022</t>
  </si>
  <si>
    <t>HCH -gamma :- {Lindane}</t>
  </si>
  <si>
    <t>https://environment.data.gov.uk/water-quality/sampling-point/AN-57M01L/sample/1458820/observation/0499</t>
  </si>
  <si>
    <t>&lt;0.0021</t>
  </si>
  <si>
    <t>HCH -alpha</t>
  </si>
  <si>
    <t>https://environment.data.gov.uk/water-quality/sampling-point/AN-57M01L/sample/1458820/observation/0487</t>
  </si>
  <si>
    <t>Orthophosphate, reactive as P</t>
  </si>
  <si>
    <t>https://environment.data.gov.uk/water-quality/sampling-point/AN-57M01L/sample/1458820/observation/0180</t>
  </si>
  <si>
    <t>https://environment.data.gov.uk/water-quality/sampling-point/AN-57M01L/sample/1458820/observation/0172</t>
  </si>
  <si>
    <t>Nitrogen, Total Oxidised as N</t>
  </si>
  <si>
    <t>https://environment.data.gov.uk/water-quality/sampling-point/AN-57M01L/sample/1458820/observation/0116</t>
  </si>
  <si>
    <t>Nitrogen, Kjeldahl as N</t>
  </si>
  <si>
    <t>https://environment.data.gov.uk/water-quality/sampling-point/AN-57M01L/sample/1458820/observation/0114</t>
  </si>
  <si>
    <t>Ammoniacal Nitrogen as N</t>
  </si>
  <si>
    <t>https://environment.data.gov.uk/water-quality/sampling-point/AN-57M01L/sample/1458820/observation/0111</t>
  </si>
  <si>
    <t>Cadmium, Dissolved</t>
  </si>
  <si>
    <t>https://environment.data.gov.uk/water-quality/sampling-point/AN-57M01L/sample/1458820/observation/0106</t>
  </si>
  <si>
    <t>Mercury, Dissolved</t>
  </si>
  <si>
    <t>https://environment.data.gov.uk/water-quality/sampling-point/AN-57M01L/sample/1458820/observation/0103</t>
  </si>
  <si>
    <t>MICROSIEMENS PER CENTIMETRE</t>
  </si>
  <si>
    <t>Conductivity at 25 C</t>
  </si>
  <si>
    <t>https://environment.data.gov.uk/water-quality/sampling-point/AN-57M01L/sample/1458820/observation/0077</t>
  </si>
  <si>
    <t>https://environment.data.gov.uk/water-quality/sampling-point/AN-57M01L/sample/1458820/observation/0076</t>
  </si>
  <si>
    <t>PH UNITS</t>
  </si>
  <si>
    <t>https://environment.data.gov.uk/water-quality/sampling-point/AN-57M01L/sample/1458820/observation/0061</t>
  </si>
  <si>
    <t>Lead, Dissolved</t>
  </si>
  <si>
    <t>https://environment.data.gov.uk/water-quality/sampling-point/AN-57M01L/sample/1458820/observation/0052</t>
  </si>
  <si>
    <t>2006-12-13T11:11:00</t>
  </si>
  <si>
    <t>https://environment.data.gov.uk/water-quality/sampling-point/AN-57M01L/sample/1434235/observation/9978</t>
  </si>
  <si>
    <t>https://environment.data.gov.uk/water-quality/sampling-point/AN-57M01L/sample/1434235/observation/9933</t>
  </si>
  <si>
    <t>https://environment.data.gov.uk/water-quality/sampling-point/AN-57M01L/sample/1434235/observation/9686</t>
  </si>
  <si>
    <t>https://environment.data.gov.uk/water-quality/sampling-point/AN-57M01L/sample/1434235/observation/7887</t>
  </si>
  <si>
    <t>https://environment.data.gov.uk/water-quality/sampling-point/AN-57M01L/sample/1434235/observation/7181</t>
  </si>
  <si>
    <t>https://environment.data.gov.uk/water-quality/sampling-point/AN-57M01L/sample/1434235/observation/6450</t>
  </si>
  <si>
    <t>https://environment.data.gov.uk/water-quality/sampling-point/AN-57M01L/sample/1434235/observation/6423</t>
  </si>
  <si>
    <t>https://environment.data.gov.uk/water-quality/sampling-point/AN-57M01L/sample/1434235/observation/6396</t>
  </si>
  <si>
    <t>https://environment.data.gov.uk/water-quality/sampling-point/AN-57M01L/sample/1434235/observation/6045</t>
  </si>
  <si>
    <t>https://environment.data.gov.uk/water-quality/sampling-point/AN-57M01L/sample/1434235/observation/3461</t>
  </si>
  <si>
    <t>https://environment.data.gov.uk/water-quality/sampling-point/AN-57M01L/sample/1434235/observation/3410</t>
  </si>
  <si>
    <t>https://environment.data.gov.uk/water-quality/sampling-point/AN-57M01L/sample/1434235/observation/3409</t>
  </si>
  <si>
    <t>https://environment.data.gov.uk/water-quality/sampling-point/AN-57M01L/sample/1434235/observation/3408</t>
  </si>
  <si>
    <t>https://environment.data.gov.uk/water-quality/sampling-point/AN-57M01L/sample/1434235/observation/3373</t>
  </si>
  <si>
    <t>https://environment.data.gov.uk/water-quality/sampling-point/AN-57M01L/sample/1434235/observation/3334</t>
  </si>
  <si>
    <t>https://environment.data.gov.uk/water-quality/sampling-point/AN-57M01L/sample/1434235/observation/3328</t>
  </si>
  <si>
    <t>https://environment.data.gov.uk/water-quality/sampling-point/AN-57M01L/sample/1434235/observation/3292</t>
  </si>
  <si>
    <t>https://environment.data.gov.uk/water-quality/sampling-point/AN-57M01L/sample/1434235/observation/3283</t>
  </si>
  <si>
    <t>https://environment.data.gov.uk/water-quality/sampling-point/AN-57M01L/sample/1434235/observation/3282</t>
  </si>
  <si>
    <t>https://environment.data.gov.uk/water-quality/sampling-point/AN-57M01L/sample/1434235/observation/3272</t>
  </si>
  <si>
    <t>https://environment.data.gov.uk/water-quality/sampling-point/AN-57M01L/sample/1434235/observation/3268</t>
  </si>
  <si>
    <t>https://environment.data.gov.uk/water-quality/sampling-point/AN-57M01L/sample/1434235/observation/1049</t>
  </si>
  <si>
    <t>https://environment.data.gov.uk/water-quality/sampling-point/AN-57M01L/sample/1434235/observation/0499</t>
  </si>
  <si>
    <t>https://environment.data.gov.uk/water-quality/sampling-point/AN-57M01L/sample/1434235/observation/0487</t>
  </si>
  <si>
    <t>https://environment.data.gov.uk/water-quality/sampling-point/AN-57M01L/sample/1434235/observation/0180</t>
  </si>
  <si>
    <t>https://environment.data.gov.uk/water-quality/sampling-point/AN-57M01L/sample/1434235/observation/0172</t>
  </si>
  <si>
    <t>https://environment.data.gov.uk/water-quality/sampling-point/AN-57M01L/sample/1434235/observation/0116</t>
  </si>
  <si>
    <t>https://environment.data.gov.uk/water-quality/sampling-point/AN-57M01L/sample/1434235/observation/0114</t>
  </si>
  <si>
    <t>https://environment.data.gov.uk/water-quality/sampling-point/AN-57M01L/sample/1434235/observation/0111</t>
  </si>
  <si>
    <t>https://environment.data.gov.uk/water-quality/sampling-point/AN-57M01L/sample/1434235/observation/0106</t>
  </si>
  <si>
    <t>https://environment.data.gov.uk/water-quality/sampling-point/AN-57M01L/sample/1434235/observation/0103</t>
  </si>
  <si>
    <t>https://environment.data.gov.uk/water-quality/sampling-point/AN-57M01L/sample/1434235/observation/0076</t>
  </si>
  <si>
    <t>Conductivity at 20 C</t>
  </si>
  <si>
    <t>https://environment.data.gov.uk/water-quality/sampling-point/AN-57M01L/sample/1434235/observation/0062</t>
  </si>
  <si>
    <t>https://environment.data.gov.uk/water-quality/sampling-point/AN-57M01L/sample/1434235/observation/0061</t>
  </si>
  <si>
    <t>https://environment.data.gov.uk/water-quality/sampling-point/AN-57M01L/sample/1434235/observation/0052</t>
  </si>
  <si>
    <t>2006-10-05T15:24:00</t>
  </si>
  <si>
    <t>https://environment.data.gov.uk/water-quality/sampling-point/AN-57M01L/sample/1424245/observation/9978</t>
  </si>
  <si>
    <t>https://environment.data.gov.uk/water-quality/sampling-point/AN-57M01L/sample/1424245/observation/9933</t>
  </si>
  <si>
    <t>https://environment.data.gov.uk/water-quality/sampling-point/AN-57M01L/sample/1424245/observation/9924</t>
  </si>
  <si>
    <t>https://environment.data.gov.uk/water-quality/sampling-point/AN-57M01L/sample/1424245/observation/9901</t>
  </si>
  <si>
    <t>https://environment.data.gov.uk/water-quality/sampling-point/AN-57M01L/sample/1424245/observation/9686</t>
  </si>
  <si>
    <t>https://environment.data.gov.uk/water-quality/sampling-point/AN-57M01L/sample/1424245/observation/7887</t>
  </si>
  <si>
    <t>https://environment.data.gov.uk/water-quality/sampling-point/AN-57M01L/sample/1424245/observation/7181</t>
  </si>
  <si>
    <t>https://environment.data.gov.uk/water-quality/sampling-point/AN-57M01L/sample/1424245/observation/6526</t>
  </si>
  <si>
    <t>https://environment.data.gov.uk/water-quality/sampling-point/AN-57M01L/sample/1424245/observation/6450</t>
  </si>
  <si>
    <t>https://environment.data.gov.uk/water-quality/sampling-point/AN-57M01L/sample/1424245/observation/6423</t>
  </si>
  <si>
    <t>https://environment.data.gov.uk/water-quality/sampling-point/AN-57M01L/sample/1424245/observation/6396</t>
  </si>
  <si>
    <t>https://environment.data.gov.uk/water-quality/sampling-point/AN-57M01L/sample/1424245/observation/6045</t>
  </si>
  <si>
    <t>https://environment.data.gov.uk/water-quality/sampling-point/AN-57M01L/sample/1424245/observation/3461</t>
  </si>
  <si>
    <t>https://environment.data.gov.uk/water-quality/sampling-point/AN-57M01L/sample/1424245/observation/3410</t>
  </si>
  <si>
    <t>https://environment.data.gov.uk/water-quality/sampling-point/AN-57M01L/sample/1424245/observation/3409</t>
  </si>
  <si>
    <t>https://environment.data.gov.uk/water-quality/sampling-point/AN-57M01L/sample/1424245/observation/3408</t>
  </si>
  <si>
    <t>https://environment.data.gov.uk/water-quality/sampling-point/AN-57M01L/sample/1424245/observation/3373</t>
  </si>
  <si>
    <t>https://environment.data.gov.uk/water-quality/sampling-point/AN-57M01L/sample/1424245/observation/3334</t>
  </si>
  <si>
    <t>https://environment.data.gov.uk/water-quality/sampling-point/AN-57M01L/sample/1424245/observation/3328</t>
  </si>
  <si>
    <t>https://environment.data.gov.uk/water-quality/sampling-point/AN-57M01L/sample/1424245/observation/3292</t>
  </si>
  <si>
    <t>https://environment.data.gov.uk/water-quality/sampling-point/AN-57M01L/sample/1424245/observation/3283</t>
  </si>
  <si>
    <t>https://environment.data.gov.uk/water-quality/sampling-point/AN-57M01L/sample/1424245/observation/3282</t>
  </si>
  <si>
    <t>https://environment.data.gov.uk/water-quality/sampling-point/AN-57M01L/sample/1424245/observation/3272</t>
  </si>
  <si>
    <t>https://environment.data.gov.uk/water-quality/sampling-point/AN-57M01L/sample/1424245/observation/3268</t>
  </si>
  <si>
    <t>https://environment.data.gov.uk/water-quality/sampling-point/AN-57M01L/sample/1424245/observation/1049</t>
  </si>
  <si>
    <t>https://environment.data.gov.uk/water-quality/sampling-point/AN-57M01L/sample/1424245/observation/0499</t>
  </si>
  <si>
    <t>https://environment.data.gov.uk/water-quality/sampling-point/AN-57M01L/sample/1424245/observation/0487</t>
  </si>
  <si>
    <t>https://environment.data.gov.uk/water-quality/sampling-point/AN-57M01L/sample/1424245/observation/0180</t>
  </si>
  <si>
    <t>https://environment.data.gov.uk/water-quality/sampling-point/AN-57M01L/sample/1424245/observation/0172</t>
  </si>
  <si>
    <t>https://environment.data.gov.uk/water-quality/sampling-point/AN-57M01L/sample/1424245/observation/0116</t>
  </si>
  <si>
    <t>https://environment.data.gov.uk/water-quality/sampling-point/AN-57M01L/sample/1424245/observation/0114</t>
  </si>
  <si>
    <t>https://environment.data.gov.uk/water-quality/sampling-point/AN-57M01L/sample/1424245/observation/0111</t>
  </si>
  <si>
    <t>https://environment.data.gov.uk/water-quality/sampling-point/AN-57M01L/sample/1424245/observation/0106</t>
  </si>
  <si>
    <t>https://environment.data.gov.uk/water-quality/sampling-point/AN-57M01L/sample/1424245/observation/0103</t>
  </si>
  <si>
    <t>https://environment.data.gov.uk/water-quality/sampling-point/AN-57M01L/sample/1424245/observation/0076</t>
  </si>
  <si>
    <t>https://environment.data.gov.uk/water-quality/sampling-point/AN-57M01L/sample/1424245/observation/0062</t>
  </si>
  <si>
    <t>https://environment.data.gov.uk/water-quality/sampling-point/AN-57M01L/sample/1424245/observation/0061</t>
  </si>
  <si>
    <t>https://environment.data.gov.uk/water-quality/sampling-point/AN-57M01L/sample/1424245/observation/0052</t>
  </si>
  <si>
    <t>2006-09-14T10:05:00</t>
  </si>
  <si>
    <t>https://environment.data.gov.uk/water-quality/sampling-point/AN-57M01L/sample/1421837/observation/9933</t>
  </si>
  <si>
    <t>https://environment.data.gov.uk/water-quality/sampling-point/AN-57M01L/sample/1421837/observation/9924</t>
  </si>
  <si>
    <t>https://environment.data.gov.uk/water-quality/sampling-point/AN-57M01L/sample/1421837/observation/9901</t>
  </si>
  <si>
    <t>https://environment.data.gov.uk/water-quality/sampling-point/AN-57M01L/sample/1421837/observation/9686</t>
  </si>
  <si>
    <t>https://environment.data.gov.uk/water-quality/sampling-point/AN-57M01L/sample/1421837/observation/7887</t>
  </si>
  <si>
    <t>https://environment.data.gov.uk/water-quality/sampling-point/AN-57M01L/sample/1421837/observation/6450</t>
  </si>
  <si>
    <t>https://environment.data.gov.uk/water-quality/sampling-point/AN-57M01L/sample/1421837/observation/6423</t>
  </si>
  <si>
    <t>https://environment.data.gov.uk/water-quality/sampling-point/AN-57M01L/sample/1421837/observation/6396</t>
  </si>
  <si>
    <t>https://environment.data.gov.uk/water-quality/sampling-point/AN-57M01L/sample/1421837/observation/6045</t>
  </si>
  <si>
    <t>https://environment.data.gov.uk/water-quality/sampling-point/AN-57M01L/sample/1421837/observation/3461</t>
  </si>
  <si>
    <t>https://environment.data.gov.uk/water-quality/sampling-point/AN-57M01L/sample/1421837/observation/3410</t>
  </si>
  <si>
    <t>https://environment.data.gov.uk/water-quality/sampling-point/AN-57M01L/sample/1421837/observation/3409</t>
  </si>
  <si>
    <t>https://environment.data.gov.uk/water-quality/sampling-point/AN-57M01L/sample/1421837/observation/3408</t>
  </si>
  <si>
    <t>https://environment.data.gov.uk/water-quality/sampling-point/AN-57M01L/sample/1421837/observation/3373</t>
  </si>
  <si>
    <t>https://environment.data.gov.uk/water-quality/sampling-point/AN-57M01L/sample/1421837/observation/3334</t>
  </si>
  <si>
    <t>https://environment.data.gov.uk/water-quality/sampling-point/AN-57M01L/sample/1421837/observation/3328</t>
  </si>
  <si>
    <t>https://environment.data.gov.uk/water-quality/sampling-point/AN-57M01L/sample/1421837/observation/3292</t>
  </si>
  <si>
    <t>https://environment.data.gov.uk/water-quality/sampling-point/AN-57M01L/sample/1421837/observation/3283</t>
  </si>
  <si>
    <t>https://environment.data.gov.uk/water-quality/sampling-point/AN-57M01L/sample/1421837/observation/3282</t>
  </si>
  <si>
    <t>https://environment.data.gov.uk/water-quality/sampling-point/AN-57M01L/sample/1421837/observation/3272</t>
  </si>
  <si>
    <t>https://environment.data.gov.uk/water-quality/sampling-point/AN-57M01L/sample/1421837/observation/3268</t>
  </si>
  <si>
    <t>https://environment.data.gov.uk/water-quality/sampling-point/AN-57M01L/sample/1421837/observation/1049</t>
  </si>
  <si>
    <t>https://environment.data.gov.uk/water-quality/sampling-point/AN-57M01L/sample/1421837/observation/0499</t>
  </si>
  <si>
    <t>https://environment.data.gov.uk/water-quality/sampling-point/AN-57M01L/sample/1421837/observation/0487</t>
  </si>
  <si>
    <t>https://environment.data.gov.uk/water-quality/sampling-point/AN-57M01L/sample/1421837/observation/0172</t>
  </si>
  <si>
    <t>https://environment.data.gov.uk/water-quality/sampling-point/AN-57M01L/sample/1421837/observation/0106</t>
  </si>
  <si>
    <t>https://environment.data.gov.uk/water-quality/sampling-point/AN-57M01L/sample/1421837/observation/0076</t>
  </si>
  <si>
    <t>https://environment.data.gov.uk/water-quality/sampling-point/AN-57M01L/sample/1421837/observation/0062</t>
  </si>
  <si>
    <t>https://environment.data.gov.uk/water-quality/sampling-point/AN-57M01L/sample/1421837/observation/0061</t>
  </si>
  <si>
    <t>https://environment.data.gov.uk/water-quality/sampling-point/AN-57M01L/sample/1421837/observation/0052</t>
  </si>
  <si>
    <t>2006-08-18T13:30:00</t>
  </si>
  <si>
    <t>https://environment.data.gov.uk/water-quality/sampling-point/AN-57M01L/sample/1417524/observation/9978</t>
  </si>
  <si>
    <t>https://environment.data.gov.uk/water-quality/sampling-point/AN-57M01L/sample/1417524/observation/9933</t>
  </si>
  <si>
    <t>https://environment.data.gov.uk/water-quality/sampling-point/AN-57M01L/sample/1417524/observation/9924</t>
  </si>
  <si>
    <t>https://environment.data.gov.uk/water-quality/sampling-point/AN-57M01L/sample/1417524/observation/9901</t>
  </si>
  <si>
    <t>https://environment.data.gov.uk/water-quality/sampling-point/AN-57M01L/sample/1417524/observation/9686</t>
  </si>
  <si>
    <t>https://environment.data.gov.uk/water-quality/sampling-point/AN-57M01L/sample/1417524/observation/7887</t>
  </si>
  <si>
    <t>https://environment.data.gov.uk/water-quality/sampling-point/AN-57M01L/sample/1417524/observation/7181</t>
  </si>
  <si>
    <t>https://environment.data.gov.uk/water-quality/sampling-point/AN-57M01L/sample/1417524/observation/6450</t>
  </si>
  <si>
    <t>https://environment.data.gov.uk/water-quality/sampling-point/AN-57M01L/sample/1417524/observation/6423</t>
  </si>
  <si>
    <t>https://environment.data.gov.uk/water-quality/sampling-point/AN-57M01L/sample/1417524/observation/6396</t>
  </si>
  <si>
    <t>https://environment.data.gov.uk/water-quality/sampling-point/AN-57M01L/sample/1417524/observation/6045</t>
  </si>
  <si>
    <t>https://environment.data.gov.uk/water-quality/sampling-point/AN-57M01L/sample/1417524/observation/3461</t>
  </si>
  <si>
    <t>https://environment.data.gov.uk/water-quality/sampling-point/AN-57M01L/sample/1417524/observation/3410</t>
  </si>
  <si>
    <t>https://environment.data.gov.uk/water-quality/sampling-point/AN-57M01L/sample/1417524/observation/3409</t>
  </si>
  <si>
    <t>https://environment.data.gov.uk/water-quality/sampling-point/AN-57M01L/sample/1417524/observation/3408</t>
  </si>
  <si>
    <t>https://environment.data.gov.uk/water-quality/sampling-point/AN-57M01L/sample/1417524/observation/3373</t>
  </si>
  <si>
    <t>https://environment.data.gov.uk/water-quality/sampling-point/AN-57M01L/sample/1417524/observation/3334</t>
  </si>
  <si>
    <t>https://environment.data.gov.uk/water-quality/sampling-point/AN-57M01L/sample/1417524/observation/3328</t>
  </si>
  <si>
    <t>https://environment.data.gov.uk/water-quality/sampling-point/AN-57M01L/sample/1417524/observation/3292</t>
  </si>
  <si>
    <t>https://environment.data.gov.uk/water-quality/sampling-point/AN-57M01L/sample/1417524/observation/3283</t>
  </si>
  <si>
    <t>https://environment.data.gov.uk/water-quality/sampling-point/AN-57M01L/sample/1417524/observation/3282</t>
  </si>
  <si>
    <t>https://environment.data.gov.uk/water-quality/sampling-point/AN-57M01L/sample/1417524/observation/3272</t>
  </si>
  <si>
    <t>https://environment.data.gov.uk/water-quality/sampling-point/AN-57M01L/sample/1417524/observation/3268</t>
  </si>
  <si>
    <t>https://environment.data.gov.uk/water-quality/sampling-point/AN-57M01L/sample/1417524/observation/1049</t>
  </si>
  <si>
    <t>https://environment.data.gov.uk/water-quality/sampling-point/AN-57M01L/sample/1417524/observation/0499</t>
  </si>
  <si>
    <t>https://environment.data.gov.uk/water-quality/sampling-point/AN-57M01L/sample/1417524/observation/0487</t>
  </si>
  <si>
    <t>https://environment.data.gov.uk/water-quality/sampling-point/AN-57M01L/sample/1417524/observation/0172</t>
  </si>
  <si>
    <t>https://environment.data.gov.uk/water-quality/sampling-point/AN-57M01L/sample/1417524/observation/0106</t>
  </si>
  <si>
    <t>https://environment.data.gov.uk/water-quality/sampling-point/AN-57M01L/sample/1417524/observation/0103</t>
  </si>
  <si>
    <t>https://environment.data.gov.uk/water-quality/sampling-point/AN-57M01L/sample/1417524/observation/0076</t>
  </si>
  <si>
    <t>https://environment.data.gov.uk/water-quality/sampling-point/AN-57M01L/sample/1417524/observation/0062</t>
  </si>
  <si>
    <t>https://environment.data.gov.uk/water-quality/sampling-point/AN-57M01L/sample/1417524/observation/0061</t>
  </si>
  <si>
    <t>https://environment.data.gov.uk/water-quality/sampling-point/AN-57M01L/sample/1417524/observation/0052</t>
  </si>
  <si>
    <t>2006-06-08T14:50:00</t>
  </si>
  <si>
    <t>https://environment.data.gov.uk/water-quality/sampling-point/AN-57M01L/sample/1407554/observation/9978</t>
  </si>
  <si>
    <t>https://environment.data.gov.uk/water-quality/sampling-point/AN-57M01L/sample/1407554/observation/9933</t>
  </si>
  <si>
    <t>https://environment.data.gov.uk/water-quality/sampling-point/AN-57M01L/sample/1407554/observation/9924</t>
  </si>
  <si>
    <t>https://environment.data.gov.uk/water-quality/sampling-point/AN-57M01L/sample/1407554/observation/9901</t>
  </si>
  <si>
    <t>https://environment.data.gov.uk/water-quality/sampling-point/AN-57M01L/sample/1407554/observation/9686</t>
  </si>
  <si>
    <t>https://environment.data.gov.uk/water-quality/sampling-point/AN-57M01L/sample/1407554/observation/7887</t>
  </si>
  <si>
    <t>https://environment.data.gov.uk/water-quality/sampling-point/AN-57M01L/sample/1407554/observation/7181</t>
  </si>
  <si>
    <t>https://environment.data.gov.uk/water-quality/sampling-point/AN-57M01L/sample/1407554/observation/6526</t>
  </si>
  <si>
    <t>https://environment.data.gov.uk/water-quality/sampling-point/AN-57M01L/sample/1407554/observation/6450</t>
  </si>
  <si>
    <t>https://environment.data.gov.uk/water-quality/sampling-point/AN-57M01L/sample/1407554/observation/6423</t>
  </si>
  <si>
    <t>https://environment.data.gov.uk/water-quality/sampling-point/AN-57M01L/sample/1407554/observation/6396</t>
  </si>
  <si>
    <t>https://environment.data.gov.uk/water-quality/sampling-point/AN-57M01L/sample/1407554/observation/6045</t>
  </si>
  <si>
    <t>https://environment.data.gov.uk/water-quality/sampling-point/AN-57M01L/sample/1407554/observation/3461</t>
  </si>
  <si>
    <t>https://environment.data.gov.uk/water-quality/sampling-point/AN-57M01L/sample/1407554/observation/3410</t>
  </si>
  <si>
    <t>https://environment.data.gov.uk/water-quality/sampling-point/AN-57M01L/sample/1407554/observation/3409</t>
  </si>
  <si>
    <t>https://environment.data.gov.uk/water-quality/sampling-point/AN-57M01L/sample/1407554/observation/3408</t>
  </si>
  <si>
    <t>https://environment.data.gov.uk/water-quality/sampling-point/AN-57M01L/sample/1407554/observation/3373</t>
  </si>
  <si>
    <t>https://environment.data.gov.uk/water-quality/sampling-point/AN-57M01L/sample/1407554/observation/3334</t>
  </si>
  <si>
    <t>https://environment.data.gov.uk/water-quality/sampling-point/AN-57M01L/sample/1407554/observation/3328</t>
  </si>
  <si>
    <t>https://environment.data.gov.uk/water-quality/sampling-point/AN-57M01L/sample/1407554/observation/3292</t>
  </si>
  <si>
    <t>https://environment.data.gov.uk/water-quality/sampling-point/AN-57M01L/sample/1407554/observation/3283</t>
  </si>
  <si>
    <t>https://environment.data.gov.uk/water-quality/sampling-point/AN-57M01L/sample/1407554/observation/3282</t>
  </si>
  <si>
    <t>https://environment.data.gov.uk/water-quality/sampling-point/AN-57M01L/sample/1407554/observation/3272</t>
  </si>
  <si>
    <t>https://environment.data.gov.uk/water-quality/sampling-point/AN-57M01L/sample/1407554/observation/3268</t>
  </si>
  <si>
    <t>https://environment.data.gov.uk/water-quality/sampling-point/AN-57M01L/sample/1407554/observation/1049</t>
  </si>
  <si>
    <t>&lt;0.003</t>
  </si>
  <si>
    <t>https://environment.data.gov.uk/water-quality/sampling-point/AN-57M01L/sample/1407554/observation/0499</t>
  </si>
  <si>
    <t>https://environment.data.gov.uk/water-quality/sampling-point/AN-57M01L/sample/1407554/observation/0487</t>
  </si>
  <si>
    <t>https://environment.data.gov.uk/water-quality/sampling-point/AN-57M01L/sample/1407554/observation/0180</t>
  </si>
  <si>
    <t>https://environment.data.gov.uk/water-quality/sampling-point/AN-57M01L/sample/1407554/observation/0172</t>
  </si>
  <si>
    <t>https://environment.data.gov.uk/water-quality/sampling-point/AN-57M01L/sample/1407554/observation/0116</t>
  </si>
  <si>
    <t>https://environment.data.gov.uk/water-quality/sampling-point/AN-57M01L/sample/1407554/observation/0114</t>
  </si>
  <si>
    <t>https://environment.data.gov.uk/water-quality/sampling-point/AN-57M01L/sample/1407554/observation/0111</t>
  </si>
  <si>
    <t>https://environment.data.gov.uk/water-quality/sampling-point/AN-57M01L/sample/1407554/observation/0106</t>
  </si>
  <si>
    <t>https://environment.data.gov.uk/water-quality/sampling-point/AN-57M01L/sample/1407554/observation/0103</t>
  </si>
  <si>
    <t>https://environment.data.gov.uk/water-quality/sampling-point/AN-57M01L/sample/1407554/observation/0076</t>
  </si>
  <si>
    <t>https://environment.data.gov.uk/water-quality/sampling-point/AN-57M01L/sample/1407554/observation/0062</t>
  </si>
  <si>
    <t>https://environment.data.gov.uk/water-quality/sampling-point/AN-57M01L/sample/1407554/observation/0061</t>
  </si>
  <si>
    <t>https://environment.data.gov.uk/water-quality/sampling-point/AN-57M01L/sample/1407554/observation/0052</t>
  </si>
  <si>
    <t>2006-05-05T13:57:00</t>
  </si>
  <si>
    <t>https://environment.data.gov.uk/water-quality/sampling-point/AN-57M01L/sample/1401865/observation/9978</t>
  </si>
  <si>
    <t>https://environment.data.gov.uk/water-quality/sampling-point/AN-57M01L/sample/1401865/observation/9933</t>
  </si>
  <si>
    <t>https://environment.data.gov.uk/water-quality/sampling-point/AN-57M01L/sample/1401865/observation/9924</t>
  </si>
  <si>
    <t>https://environment.data.gov.uk/water-quality/sampling-point/AN-57M01L/sample/1401865/observation/9901</t>
  </si>
  <si>
    <t>https://environment.data.gov.uk/water-quality/sampling-point/AN-57M01L/sample/1401865/observation/9686</t>
  </si>
  <si>
    <t>https://environment.data.gov.uk/water-quality/sampling-point/AN-57M01L/sample/1401865/observation/7887</t>
  </si>
  <si>
    <t>https://environment.data.gov.uk/water-quality/sampling-point/AN-57M01L/sample/1401865/observation/7181</t>
  </si>
  <si>
    <t>Low</t>
  </si>
  <si>
    <t>https://environment.data.gov.uk/water-quality/sampling-point/AN-57M01L/sample/1401865/observation/6526</t>
  </si>
  <si>
    <t>https://environment.data.gov.uk/water-quality/sampling-point/AN-57M01L/sample/1401865/observation/6450</t>
  </si>
  <si>
    <t>https://environment.data.gov.uk/water-quality/sampling-point/AN-57M01L/sample/1401865/observation/6423</t>
  </si>
  <si>
    <t>https://environment.data.gov.uk/water-quality/sampling-point/AN-57M01L/sample/1401865/observation/6396</t>
  </si>
  <si>
    <t>https://environment.data.gov.uk/water-quality/sampling-point/AN-57M01L/sample/1401865/observation/6045</t>
  </si>
  <si>
    <t>https://environment.data.gov.uk/water-quality/sampling-point/AN-57M01L/sample/1401865/observation/3461</t>
  </si>
  <si>
    <t>https://environment.data.gov.uk/water-quality/sampling-point/AN-57M01L/sample/1401865/observation/3410</t>
  </si>
  <si>
    <t>https://environment.data.gov.uk/water-quality/sampling-point/AN-57M01L/sample/1401865/observation/3409</t>
  </si>
  <si>
    <t>https://environment.data.gov.uk/water-quality/sampling-point/AN-57M01L/sample/1401865/observation/3408</t>
  </si>
  <si>
    <t>https://environment.data.gov.uk/water-quality/sampling-point/AN-57M01L/sample/1401865/observation/3373</t>
  </si>
  <si>
    <t>https://environment.data.gov.uk/water-quality/sampling-point/AN-57M01L/sample/1401865/observation/3334</t>
  </si>
  <si>
    <t>https://environment.data.gov.uk/water-quality/sampling-point/AN-57M01L/sample/1401865/observation/3328</t>
  </si>
  <si>
    <t>https://environment.data.gov.uk/water-quality/sampling-point/AN-57M01L/sample/1401865/observation/3292</t>
  </si>
  <si>
    <t>https://environment.data.gov.uk/water-quality/sampling-point/AN-57M01L/sample/1401865/observation/3283</t>
  </si>
  <si>
    <t>https://environment.data.gov.uk/water-quality/sampling-point/AN-57M01L/sample/1401865/observation/3282</t>
  </si>
  <si>
    <t>https://environment.data.gov.uk/water-quality/sampling-point/AN-57M01L/sample/1401865/observation/3272</t>
  </si>
  <si>
    <t>https://environment.data.gov.uk/water-quality/sampling-point/AN-57M01L/sample/1401865/observation/3268</t>
  </si>
  <si>
    <t>https://environment.data.gov.uk/water-quality/sampling-point/AN-57M01L/sample/1401865/observation/1049</t>
  </si>
  <si>
    <t>https://environment.data.gov.uk/water-quality/sampling-point/AN-57M01L/sample/1401865/observation/0499</t>
  </si>
  <si>
    <t>https://environment.data.gov.uk/water-quality/sampling-point/AN-57M01L/sample/1401865/observation/0487</t>
  </si>
  <si>
    <t>https://environment.data.gov.uk/water-quality/sampling-point/AN-57M01L/sample/1401865/observation/0180</t>
  </si>
  <si>
    <t>https://environment.data.gov.uk/water-quality/sampling-point/AN-57M01L/sample/1401865/observation/0172</t>
  </si>
  <si>
    <t>https://environment.data.gov.uk/water-quality/sampling-point/AN-57M01L/sample/1401865/observation/0116</t>
  </si>
  <si>
    <t>https://environment.data.gov.uk/water-quality/sampling-point/AN-57M01L/sample/1401865/observation/0114</t>
  </si>
  <si>
    <t>https://environment.data.gov.uk/water-quality/sampling-point/AN-57M01L/sample/1401865/observation/0111</t>
  </si>
  <si>
    <t>https://environment.data.gov.uk/water-quality/sampling-point/AN-57M01L/sample/1401865/observation/0106</t>
  </si>
  <si>
    <t>https://environment.data.gov.uk/water-quality/sampling-point/AN-57M01L/sample/1401865/observation/0103</t>
  </si>
  <si>
    <t>https://environment.data.gov.uk/water-quality/sampling-point/AN-57M01L/sample/1401865/observation/0076</t>
  </si>
  <si>
    <t>https://environment.data.gov.uk/water-quality/sampling-point/AN-57M01L/sample/1401865/observation/0062</t>
  </si>
  <si>
    <t>https://environment.data.gov.uk/water-quality/sampling-point/AN-57M01L/sample/1401865/observation/0061</t>
  </si>
  <si>
    <t>https://environment.data.gov.uk/water-quality/sampling-point/AN-57M01L/sample/1401865/observation/0052</t>
  </si>
  <si>
    <t>2005-08-18T20:00:00</t>
  </si>
  <si>
    <t>https://environment.data.gov.uk/water-quality/sampling-point/AN-57M01L/sample/1365641/observation/9978</t>
  </si>
  <si>
    <t>https://environment.data.gov.uk/water-quality/sampling-point/AN-57M01L/sample/1365641/observation/9933</t>
  </si>
  <si>
    <t>https://environment.data.gov.uk/water-quality/sampling-point/AN-57M01L/sample/1365641/observation/9924</t>
  </si>
  <si>
    <t>https://environment.data.gov.uk/water-quality/sampling-point/AN-57M01L/sample/1365641/observation/9901</t>
  </si>
  <si>
    <t>https://environment.data.gov.uk/water-quality/sampling-point/AN-57M01L/sample/1365641/observation/9686</t>
  </si>
  <si>
    <t>https://environment.data.gov.uk/water-quality/sampling-point/AN-57M01L/sample/1365641/observation/7887</t>
  </si>
  <si>
    <t>https://environment.data.gov.uk/water-quality/sampling-point/AN-57M01L/sample/1365641/observation/7181</t>
  </si>
  <si>
    <t>https://environment.data.gov.uk/water-quality/sampling-point/AN-57M01L/sample/1365641/observation/6450</t>
  </si>
  <si>
    <t>https://environment.data.gov.uk/water-quality/sampling-point/AN-57M01L/sample/1365641/observation/6423</t>
  </si>
  <si>
    <t>https://environment.data.gov.uk/water-quality/sampling-point/AN-57M01L/sample/1365641/observation/6045</t>
  </si>
  <si>
    <t>https://environment.data.gov.uk/water-quality/sampling-point/AN-57M01L/sample/1365641/observation/3461</t>
  </si>
  <si>
    <t>https://environment.data.gov.uk/water-quality/sampling-point/AN-57M01L/sample/1365641/observation/3410</t>
  </si>
  <si>
    <t>https://environment.data.gov.uk/water-quality/sampling-point/AN-57M01L/sample/1365641/observation/3409</t>
  </si>
  <si>
    <t>https://environment.data.gov.uk/water-quality/sampling-point/AN-57M01L/sample/1365641/observation/3408</t>
  </si>
  <si>
    <t>https://environment.data.gov.uk/water-quality/sampling-point/AN-57M01L/sample/1365641/observation/3373</t>
  </si>
  <si>
    <t>https://environment.data.gov.uk/water-quality/sampling-point/AN-57M01L/sample/1365641/observation/3334</t>
  </si>
  <si>
    <t>https://environment.data.gov.uk/water-quality/sampling-point/AN-57M01L/sample/1365641/observation/3328</t>
  </si>
  <si>
    <t>https://environment.data.gov.uk/water-quality/sampling-point/AN-57M01L/sample/1365641/observation/3292</t>
  </si>
  <si>
    <t>https://environment.data.gov.uk/water-quality/sampling-point/AN-57M01L/sample/1365641/observation/3283</t>
  </si>
  <si>
    <t>https://environment.data.gov.uk/water-quality/sampling-point/AN-57M01L/sample/1365641/observation/3282</t>
  </si>
  <si>
    <t>https://environment.data.gov.uk/water-quality/sampling-point/AN-57M01L/sample/1365641/observation/3272</t>
  </si>
  <si>
    <t>https://environment.data.gov.uk/water-quality/sampling-point/AN-57M01L/sample/1365641/observation/3268</t>
  </si>
  <si>
    <t>https://environment.data.gov.uk/water-quality/sampling-point/AN-57M01L/sample/1365641/observation/1049</t>
  </si>
  <si>
    <t>https://environment.data.gov.uk/water-quality/sampling-point/AN-57M01L/sample/1365641/observation/0499</t>
  </si>
  <si>
    <t>https://environment.data.gov.uk/water-quality/sampling-point/AN-57M01L/sample/1365641/observation/0487</t>
  </si>
  <si>
    <t>https://environment.data.gov.uk/water-quality/sampling-point/AN-57M01L/sample/1365641/observation/0180</t>
  </si>
  <si>
    <t>https://environment.data.gov.uk/water-quality/sampling-point/AN-57M01L/sample/1365641/observation/0172</t>
  </si>
  <si>
    <t>https://environment.data.gov.uk/water-quality/sampling-point/AN-57M01L/sample/1365641/observation/0116</t>
  </si>
  <si>
    <t>https://environment.data.gov.uk/water-quality/sampling-point/AN-57M01L/sample/1365641/observation/0114</t>
  </si>
  <si>
    <t>https://environment.data.gov.uk/water-quality/sampling-point/AN-57M01L/sample/1365641/observation/0111</t>
  </si>
  <si>
    <t>https://environment.data.gov.uk/water-quality/sampling-point/AN-57M01L/sample/1365641/observation/0106</t>
  </si>
  <si>
    <t>https://environment.data.gov.uk/water-quality/sampling-point/AN-57M01L/sample/1365641/observation/0103</t>
  </si>
  <si>
    <t>https://environment.data.gov.uk/water-quality/sampling-point/AN-57M01L/sample/1365641/observation/0076</t>
  </si>
  <si>
    <t>https://environment.data.gov.uk/water-quality/sampling-point/AN-57M01L/sample/1365641/observation/0068</t>
  </si>
  <si>
    <t>https://environment.data.gov.uk/water-quality/sampling-point/AN-57M01L/sample/1365641/observation/0062</t>
  </si>
  <si>
    <t>https://environment.data.gov.uk/water-quality/sampling-point/AN-57M01L/sample/1365641/observation/0061</t>
  </si>
  <si>
    <t>https://environment.data.gov.uk/water-quality/sampling-point/AN-57M01L/sample/1365641/observation/0052</t>
  </si>
  <si>
    <t>2005-06-30T13:10:00</t>
  </si>
  <si>
    <t>https://environment.data.gov.uk/water-quality/sampling-point/AN-57M01L/sample/1358112/observation/9978</t>
  </si>
  <si>
    <t>https://environment.data.gov.uk/water-quality/sampling-point/AN-57M01L/sample/1358112/observation/9933</t>
  </si>
  <si>
    <t>https://environment.data.gov.uk/water-quality/sampling-point/AN-57M01L/sample/1358112/observation/9924</t>
  </si>
  <si>
    <t>https://environment.data.gov.uk/water-quality/sampling-point/AN-57M01L/sample/1358112/observation/9901</t>
  </si>
  <si>
    <t>https://environment.data.gov.uk/water-quality/sampling-point/AN-57M01L/sample/1358112/observation/7887</t>
  </si>
  <si>
    <t>https://environment.data.gov.uk/water-quality/sampling-point/AN-57M01L/sample/1358112/observation/7181</t>
  </si>
  <si>
    <t>https://environment.data.gov.uk/water-quality/sampling-point/AN-57M01L/sample/1358112/observation/6450</t>
  </si>
  <si>
    <t>https://environment.data.gov.uk/water-quality/sampling-point/AN-57M01L/sample/1358112/observation/6423</t>
  </si>
  <si>
    <t>https://environment.data.gov.uk/water-quality/sampling-point/AN-57M01L/sample/1358112/observation/6045</t>
  </si>
  <si>
    <t>https://environment.data.gov.uk/water-quality/sampling-point/AN-57M01L/sample/1358112/observation/3461</t>
  </si>
  <si>
    <t>https://environment.data.gov.uk/water-quality/sampling-point/AN-57M01L/sample/1358112/observation/3410</t>
  </si>
  <si>
    <t>https://environment.data.gov.uk/water-quality/sampling-point/AN-57M01L/sample/1358112/observation/3409</t>
  </si>
  <si>
    <t>https://environment.data.gov.uk/water-quality/sampling-point/AN-57M01L/sample/1358112/observation/3408</t>
  </si>
  <si>
    <t>https://environment.data.gov.uk/water-quality/sampling-point/AN-57M01L/sample/1358112/observation/3373</t>
  </si>
  <si>
    <t>https://environment.data.gov.uk/water-quality/sampling-point/AN-57M01L/sample/1358112/observation/3334</t>
  </si>
  <si>
    <t>https://environment.data.gov.uk/water-quality/sampling-point/AN-57M01L/sample/1358112/observation/3328</t>
  </si>
  <si>
    <t>https://environment.data.gov.uk/water-quality/sampling-point/AN-57M01L/sample/1358112/observation/3292</t>
  </si>
  <si>
    <t>https://environment.data.gov.uk/water-quality/sampling-point/AN-57M01L/sample/1358112/observation/3283</t>
  </si>
  <si>
    <t>https://environment.data.gov.uk/water-quality/sampling-point/AN-57M01L/sample/1358112/observation/3282</t>
  </si>
  <si>
    <t>https://environment.data.gov.uk/water-quality/sampling-point/AN-57M01L/sample/1358112/observation/3272</t>
  </si>
  <si>
    <t>https://environment.data.gov.uk/water-quality/sampling-point/AN-57M01L/sample/1358112/observation/3268</t>
  </si>
  <si>
    <t>https://environment.data.gov.uk/water-quality/sampling-point/AN-57M01L/sample/1358112/observation/1049</t>
  </si>
  <si>
    <t>https://environment.data.gov.uk/water-quality/sampling-point/AN-57M01L/sample/1358112/observation/0499</t>
  </si>
  <si>
    <t>https://environment.data.gov.uk/water-quality/sampling-point/AN-57M01L/sample/1358112/observation/0487</t>
  </si>
  <si>
    <t>https://environment.data.gov.uk/water-quality/sampling-point/AN-57M01L/sample/1358112/observation/0180</t>
  </si>
  <si>
    <t>https://environment.data.gov.uk/water-quality/sampling-point/AN-57M01L/sample/1358112/observation/0172</t>
  </si>
  <si>
    <t>https://environment.data.gov.uk/water-quality/sampling-point/AN-57M01L/sample/1358112/observation/0116</t>
  </si>
  <si>
    <t>https://environment.data.gov.uk/water-quality/sampling-point/AN-57M01L/sample/1358112/observation/0114</t>
  </si>
  <si>
    <t>https://environment.data.gov.uk/water-quality/sampling-point/AN-57M01L/sample/1358112/observation/0111</t>
  </si>
  <si>
    <t>https://environment.data.gov.uk/water-quality/sampling-point/AN-57M01L/sample/1358112/observation/0106</t>
  </si>
  <si>
    <t>https://environment.data.gov.uk/water-quality/sampling-point/AN-57M01L/sample/1358112/observation/0103</t>
  </si>
  <si>
    <t>https://environment.data.gov.uk/water-quality/sampling-point/AN-57M01L/sample/1358112/observation/0076</t>
  </si>
  <si>
    <t>https://environment.data.gov.uk/water-quality/sampling-point/AN-57M01L/sample/1358112/observation/0068</t>
  </si>
  <si>
    <t>https://environment.data.gov.uk/water-quality/sampling-point/AN-57M01L/sample/1358112/observation/0062</t>
  </si>
  <si>
    <t>https://environment.data.gov.uk/water-quality/sampling-point/AN-57M01L/sample/1358112/observation/0061</t>
  </si>
  <si>
    <t>https://environment.data.gov.uk/water-quality/sampling-point/AN-57M01L/sample/1358112/observation/0052</t>
  </si>
  <si>
    <t>2005-04-29T09:41:00</t>
  </si>
  <si>
    <t>https://environment.data.gov.uk/water-quality/sampling-point/AN-57M01L/sample/1350465/observation/9978</t>
  </si>
  <si>
    <t>https://environment.data.gov.uk/water-quality/sampling-point/AN-57M01L/sample/1350465/observation/9933</t>
  </si>
  <si>
    <t>https://environment.data.gov.uk/water-quality/sampling-point/AN-57M01L/sample/1350465/observation/9924</t>
  </si>
  <si>
    <t>https://environment.data.gov.uk/water-quality/sampling-point/AN-57M01L/sample/1350465/observation/9901</t>
  </si>
  <si>
    <t>https://environment.data.gov.uk/water-quality/sampling-point/AN-57M01L/sample/1350465/observation/7887</t>
  </si>
  <si>
    <t>https://environment.data.gov.uk/water-quality/sampling-point/AN-57M01L/sample/1350465/observation/7181</t>
  </si>
  <si>
    <t>https://environment.data.gov.uk/water-quality/sampling-point/AN-57M01L/sample/1350465/observation/6526</t>
  </si>
  <si>
    <t>https://environment.data.gov.uk/water-quality/sampling-point/AN-57M01L/sample/1350465/observation/6450</t>
  </si>
  <si>
    <t>https://environment.data.gov.uk/water-quality/sampling-point/AN-57M01L/sample/1350465/observation/6423</t>
  </si>
  <si>
    <t>https://environment.data.gov.uk/water-quality/sampling-point/AN-57M01L/sample/1350465/observation/6045</t>
  </si>
  <si>
    <t>https://environment.data.gov.uk/water-quality/sampling-point/AN-57M01L/sample/1350465/observation/3461</t>
  </si>
  <si>
    <t>https://environment.data.gov.uk/water-quality/sampling-point/AN-57M01L/sample/1350465/observation/3410</t>
  </si>
  <si>
    <t>https://environment.data.gov.uk/water-quality/sampling-point/AN-57M01L/sample/1350465/observation/3409</t>
  </si>
  <si>
    <t>https://environment.data.gov.uk/water-quality/sampling-point/AN-57M01L/sample/1350465/observation/3408</t>
  </si>
  <si>
    <t>https://environment.data.gov.uk/water-quality/sampling-point/AN-57M01L/sample/1350465/observation/3373</t>
  </si>
  <si>
    <t>https://environment.data.gov.uk/water-quality/sampling-point/AN-57M01L/sample/1350465/observation/3334</t>
  </si>
  <si>
    <t>https://environment.data.gov.uk/water-quality/sampling-point/AN-57M01L/sample/1350465/observation/3328</t>
  </si>
  <si>
    <t>https://environment.data.gov.uk/water-quality/sampling-point/AN-57M01L/sample/1350465/observation/3292</t>
  </si>
  <si>
    <t>https://environment.data.gov.uk/water-quality/sampling-point/AN-57M01L/sample/1350465/observation/3283</t>
  </si>
  <si>
    <t>https://environment.data.gov.uk/water-quality/sampling-point/AN-57M01L/sample/1350465/observation/3282</t>
  </si>
  <si>
    <t>https://environment.data.gov.uk/water-quality/sampling-point/AN-57M01L/sample/1350465/observation/3272</t>
  </si>
  <si>
    <t>https://environment.data.gov.uk/water-quality/sampling-point/AN-57M01L/sample/1350465/observation/3268</t>
  </si>
  <si>
    <t>https://environment.data.gov.uk/water-quality/sampling-point/AN-57M01L/sample/1350465/observation/1049</t>
  </si>
  <si>
    <t>https://environment.data.gov.uk/water-quality/sampling-point/AN-57M01L/sample/1350465/observation/0499</t>
  </si>
  <si>
    <t>https://environment.data.gov.uk/water-quality/sampling-point/AN-57M01L/sample/1350465/observation/0487</t>
  </si>
  <si>
    <t>https://environment.data.gov.uk/water-quality/sampling-point/AN-57M01L/sample/1350465/observation/0180</t>
  </si>
  <si>
    <t>https://environment.data.gov.uk/water-quality/sampling-point/AN-57M01L/sample/1350465/observation/0172</t>
  </si>
  <si>
    <t>https://environment.data.gov.uk/water-quality/sampling-point/AN-57M01L/sample/1350465/observation/0116</t>
  </si>
  <si>
    <t>https://environment.data.gov.uk/water-quality/sampling-point/AN-57M01L/sample/1350465/observation/0114</t>
  </si>
  <si>
    <t>https://environment.data.gov.uk/water-quality/sampling-point/AN-57M01L/sample/1350465/observation/0111</t>
  </si>
  <si>
    <t>https://environment.data.gov.uk/water-quality/sampling-point/AN-57M01L/sample/1350465/observation/0106</t>
  </si>
  <si>
    <t>https://environment.data.gov.uk/water-quality/sampling-point/AN-57M01L/sample/1350465/observation/0103</t>
  </si>
  <si>
    <t>https://environment.data.gov.uk/water-quality/sampling-point/AN-57M01L/sample/1350465/observation/0076</t>
  </si>
  <si>
    <t>https://environment.data.gov.uk/water-quality/sampling-point/AN-57M01L/sample/1350465/observation/0068</t>
  </si>
  <si>
    <t>https://environment.data.gov.uk/water-quality/sampling-point/AN-57M01L/sample/1350465/observation/0062</t>
  </si>
  <si>
    <t>https://environment.data.gov.uk/water-quality/sampling-point/AN-57M01L/sample/1350465/observation/0061</t>
  </si>
  <si>
    <t>https://environment.data.gov.uk/water-quality/sampling-point/AN-57M01L/sample/1350465/observation/0052</t>
  </si>
  <si>
    <t>2005-02-16T10:36:00</t>
  </si>
  <si>
    <t>https://environment.data.gov.uk/water-quality/sampling-point/AN-57M01L/sample/1338103/observation/9978</t>
  </si>
  <si>
    <t>https://environment.data.gov.uk/water-quality/sampling-point/AN-57M01L/sample/1338103/observation/9924</t>
  </si>
  <si>
    <t>https://environment.data.gov.uk/water-quality/sampling-point/AN-57M01L/sample/1338103/observation/9901</t>
  </si>
  <si>
    <t>https://environment.data.gov.uk/water-quality/sampling-point/AN-57M01L/sample/1338103/observation/7887</t>
  </si>
  <si>
    <t>https://environment.data.gov.uk/water-quality/sampling-point/AN-57M01L/sample/1338103/observation/7181</t>
  </si>
  <si>
    <t>https://environment.data.gov.uk/water-quality/sampling-point/AN-57M01L/sample/1338103/observation/6450</t>
  </si>
  <si>
    <t>https://environment.data.gov.uk/water-quality/sampling-point/AN-57M01L/sample/1338103/observation/6045</t>
  </si>
  <si>
    <t>https://environment.data.gov.uk/water-quality/sampling-point/AN-57M01L/sample/1338103/observation/3410</t>
  </si>
  <si>
    <t>https://environment.data.gov.uk/water-quality/sampling-point/AN-57M01L/sample/1338103/observation/3409</t>
  </si>
  <si>
    <t>https://environment.data.gov.uk/water-quality/sampling-point/AN-57M01L/sample/1338103/observation/3408</t>
  </si>
  <si>
    <t>https://environment.data.gov.uk/water-quality/sampling-point/AN-57M01L/sample/1338103/observation/3373</t>
  </si>
  <si>
    <t>https://environment.data.gov.uk/water-quality/sampling-point/AN-57M01L/sample/1338103/observation/3334</t>
  </si>
  <si>
    <t>https://environment.data.gov.uk/water-quality/sampling-point/AN-57M01L/sample/1338103/observation/3328</t>
  </si>
  <si>
    <t>https://environment.data.gov.uk/water-quality/sampling-point/AN-57M01L/sample/1338103/observation/3292</t>
  </si>
  <si>
    <t>https://environment.data.gov.uk/water-quality/sampling-point/AN-57M01L/sample/1338103/observation/3283</t>
  </si>
  <si>
    <t>https://environment.data.gov.uk/water-quality/sampling-point/AN-57M01L/sample/1338103/observation/3282</t>
  </si>
  <si>
    <t>https://environment.data.gov.uk/water-quality/sampling-point/AN-57M01L/sample/1338103/observation/3272</t>
  </si>
  <si>
    <t>https://environment.data.gov.uk/water-quality/sampling-point/AN-57M01L/sample/1338103/observation/3268</t>
  </si>
  <si>
    <t>https://environment.data.gov.uk/water-quality/sampling-point/AN-57M01L/sample/1338103/observation/1049</t>
  </si>
  <si>
    <t>https://environment.data.gov.uk/water-quality/sampling-point/AN-57M01L/sample/1338103/observation/0499</t>
  </si>
  <si>
    <t>https://environment.data.gov.uk/water-quality/sampling-point/AN-57M01L/sample/1338103/observation/0487</t>
  </si>
  <si>
    <t>https://environment.data.gov.uk/water-quality/sampling-point/AN-57M01L/sample/1338103/observation/0180</t>
  </si>
  <si>
    <t>https://environment.data.gov.uk/water-quality/sampling-point/AN-57M01L/sample/1338103/observation/0172</t>
  </si>
  <si>
    <t>https://environment.data.gov.uk/water-quality/sampling-point/AN-57M01L/sample/1338103/observation/0116</t>
  </si>
  <si>
    <t>https://environment.data.gov.uk/water-quality/sampling-point/AN-57M01L/sample/1338103/observation/0114</t>
  </si>
  <si>
    <t>https://environment.data.gov.uk/water-quality/sampling-point/AN-57M01L/sample/1338103/observation/0111</t>
  </si>
  <si>
    <t>https://environment.data.gov.uk/water-quality/sampling-point/AN-57M01L/sample/1338103/observation/0106</t>
  </si>
  <si>
    <t>https://environment.data.gov.uk/water-quality/sampling-point/AN-57M01L/sample/1338103/observation/0103</t>
  </si>
  <si>
    <t>https://environment.data.gov.uk/water-quality/sampling-point/AN-57M01L/sample/1338103/observation/0076</t>
  </si>
  <si>
    <t>https://environment.data.gov.uk/water-quality/sampling-point/AN-57M01L/sample/1338103/observation/0068</t>
  </si>
  <si>
    <t>https://environment.data.gov.uk/water-quality/sampling-point/AN-57M01L/sample/1338103/observation/0062</t>
  </si>
  <si>
    <t>https://environment.data.gov.uk/water-quality/sampling-point/AN-57M01L/sample/1338103/observation/0061</t>
  </si>
  <si>
    <t>https://environment.data.gov.uk/water-quality/sampling-point/AN-57M01L/sample/1338103/observation/0052</t>
  </si>
  <si>
    <t>2004-11-04T15:58:00</t>
  </si>
  <si>
    <t>https://environment.data.gov.uk/water-quality/sampling-point/AN-57M01L/sample/1314793/observation/9978</t>
  </si>
  <si>
    <t>https://environment.data.gov.uk/water-quality/sampling-point/AN-57M01L/sample/1314793/observation/9933</t>
  </si>
  <si>
    <t>https://environment.data.gov.uk/water-quality/sampling-point/AN-57M01L/sample/1314793/observation/9924</t>
  </si>
  <si>
    <t>https://environment.data.gov.uk/water-quality/sampling-point/AN-57M01L/sample/1314793/observation/9901</t>
  </si>
  <si>
    <t>https://environment.data.gov.uk/water-quality/sampling-point/AN-57M01L/sample/1314793/observation/7887</t>
  </si>
  <si>
    <t>https://environment.data.gov.uk/water-quality/sampling-point/AN-57M01L/sample/1314793/observation/7181</t>
  </si>
  <si>
    <t>https://environment.data.gov.uk/water-quality/sampling-point/AN-57M01L/sample/1314793/observation/6526</t>
  </si>
  <si>
    <t>https://environment.data.gov.uk/water-quality/sampling-point/AN-57M01L/sample/1314793/observation/6450</t>
  </si>
  <si>
    <t>https://environment.data.gov.uk/water-quality/sampling-point/AN-57M01L/sample/1314793/observation/6423</t>
  </si>
  <si>
    <t>https://environment.data.gov.uk/water-quality/sampling-point/AN-57M01L/sample/1314793/observation/6045</t>
  </si>
  <si>
    <t>https://environment.data.gov.uk/water-quality/sampling-point/AN-57M01L/sample/1314793/observation/3461</t>
  </si>
  <si>
    <t>https://environment.data.gov.uk/water-quality/sampling-point/AN-57M01L/sample/1314793/observation/3410</t>
  </si>
  <si>
    <t>https://environment.data.gov.uk/water-quality/sampling-point/AN-57M01L/sample/1314793/observation/3409</t>
  </si>
  <si>
    <t>https://environment.data.gov.uk/water-quality/sampling-point/AN-57M01L/sample/1314793/observation/3408</t>
  </si>
  <si>
    <t>https://environment.data.gov.uk/water-quality/sampling-point/AN-57M01L/sample/1314793/observation/3373</t>
  </si>
  <si>
    <t>https://environment.data.gov.uk/water-quality/sampling-point/AN-57M01L/sample/1314793/observation/3334</t>
  </si>
  <si>
    <t>https://environment.data.gov.uk/water-quality/sampling-point/AN-57M01L/sample/1314793/observation/3328</t>
  </si>
  <si>
    <t>https://environment.data.gov.uk/water-quality/sampling-point/AN-57M01L/sample/1314793/observation/3292</t>
  </si>
  <si>
    <t>https://environment.data.gov.uk/water-quality/sampling-point/AN-57M01L/sample/1314793/observation/3283</t>
  </si>
  <si>
    <t>https://environment.data.gov.uk/water-quality/sampling-point/AN-57M01L/sample/1314793/observation/3282</t>
  </si>
  <si>
    <t>https://environment.data.gov.uk/water-quality/sampling-point/AN-57M01L/sample/1314793/observation/3272</t>
  </si>
  <si>
    <t>https://environment.data.gov.uk/water-quality/sampling-point/AN-57M01L/sample/1314793/observation/3268</t>
  </si>
  <si>
    <t>https://environment.data.gov.uk/water-quality/sampling-point/AN-57M01L/sample/1314793/observation/1049</t>
  </si>
  <si>
    <t>https://environment.data.gov.uk/water-quality/sampling-point/AN-57M01L/sample/1314793/observation/0499</t>
  </si>
  <si>
    <t>https://environment.data.gov.uk/water-quality/sampling-point/AN-57M01L/sample/1314793/observation/0487</t>
  </si>
  <si>
    <t>https://environment.data.gov.uk/water-quality/sampling-point/AN-57M01L/sample/1314793/observation/0180</t>
  </si>
  <si>
    <t>https://environment.data.gov.uk/water-quality/sampling-point/AN-57M01L/sample/1314793/observation/0172</t>
  </si>
  <si>
    <t>https://environment.data.gov.uk/water-quality/sampling-point/AN-57M01L/sample/1314793/observation/0116</t>
  </si>
  <si>
    <t>https://environment.data.gov.uk/water-quality/sampling-point/AN-57M01L/sample/1314793/observation/0114</t>
  </si>
  <si>
    <t>https://environment.data.gov.uk/water-quality/sampling-point/AN-57M01L/sample/1314793/observation/0111</t>
  </si>
  <si>
    <t>https://environment.data.gov.uk/water-quality/sampling-point/AN-57M01L/sample/1314793/observation/0106</t>
  </si>
  <si>
    <t>https://environment.data.gov.uk/water-quality/sampling-point/AN-57M01L/sample/1314793/observation/0103</t>
  </si>
  <si>
    <t>https://environment.data.gov.uk/water-quality/sampling-point/AN-57M01L/sample/1314793/observation/0076</t>
  </si>
  <si>
    <t>https://environment.data.gov.uk/water-quality/sampling-point/AN-57M01L/sample/1314793/observation/0068</t>
  </si>
  <si>
    <t>https://environment.data.gov.uk/water-quality/sampling-point/AN-57M01L/sample/1314793/observation/0062</t>
  </si>
  <si>
    <t>https://environment.data.gov.uk/water-quality/sampling-point/AN-57M01L/sample/1314793/observation/0061</t>
  </si>
  <si>
    <t>https://environment.data.gov.uk/water-quality/sampling-point/AN-57M01L/sample/1314793/observation/0052</t>
  </si>
  <si>
    <t>2004-10-07T07:20:00</t>
  </si>
  <si>
    <t>https://environment.data.gov.uk/water-quality/sampling-point/AN-57M01L/sample/1306816/observation/9978</t>
  </si>
  <si>
    <t>https://environment.data.gov.uk/water-quality/sampling-point/AN-57M01L/sample/1306816/observation/9933</t>
  </si>
  <si>
    <t>https://environment.data.gov.uk/water-quality/sampling-point/AN-57M01L/sample/1306816/observation/9924</t>
  </si>
  <si>
    <t>https://environment.data.gov.uk/water-quality/sampling-point/AN-57M01L/sample/1306816/observation/9901</t>
  </si>
  <si>
    <t>https://environment.data.gov.uk/water-quality/sampling-point/AN-57M01L/sample/1306816/observation/7887</t>
  </si>
  <si>
    <t>https://environment.data.gov.uk/water-quality/sampling-point/AN-57M01L/sample/1306816/observation/7181</t>
  </si>
  <si>
    <t>https://environment.data.gov.uk/water-quality/sampling-point/AN-57M01L/sample/1306816/observation/6526</t>
  </si>
  <si>
    <t>https://environment.data.gov.uk/water-quality/sampling-point/AN-57M01L/sample/1306816/observation/6450</t>
  </si>
  <si>
    <t>https://environment.data.gov.uk/water-quality/sampling-point/AN-57M01L/sample/1306816/observation/6423</t>
  </si>
  <si>
    <t>https://environment.data.gov.uk/water-quality/sampling-point/AN-57M01L/sample/1306816/observation/6045</t>
  </si>
  <si>
    <t>https://environment.data.gov.uk/water-quality/sampling-point/AN-57M01L/sample/1306816/observation/3461</t>
  </si>
  <si>
    <t>https://environment.data.gov.uk/water-quality/sampling-point/AN-57M01L/sample/1306816/observation/3410</t>
  </si>
  <si>
    <t>https://environment.data.gov.uk/water-quality/sampling-point/AN-57M01L/sample/1306816/observation/3409</t>
  </si>
  <si>
    <t>https://environment.data.gov.uk/water-quality/sampling-point/AN-57M01L/sample/1306816/observation/3408</t>
  </si>
  <si>
    <t>https://environment.data.gov.uk/water-quality/sampling-point/AN-57M01L/sample/1306816/observation/3373</t>
  </si>
  <si>
    <t>https://environment.data.gov.uk/water-quality/sampling-point/AN-57M01L/sample/1306816/observation/3334</t>
  </si>
  <si>
    <t>https://environment.data.gov.uk/water-quality/sampling-point/AN-57M01L/sample/1306816/observation/3328</t>
  </si>
  <si>
    <t>https://environment.data.gov.uk/water-quality/sampling-point/AN-57M01L/sample/1306816/observation/3292</t>
  </si>
  <si>
    <t>https://environment.data.gov.uk/water-quality/sampling-point/AN-57M01L/sample/1306816/observation/3283</t>
  </si>
  <si>
    <t>https://environment.data.gov.uk/water-quality/sampling-point/AN-57M01L/sample/1306816/observation/3282</t>
  </si>
  <si>
    <t>https://environment.data.gov.uk/water-quality/sampling-point/AN-57M01L/sample/1306816/observation/3272</t>
  </si>
  <si>
    <t>https://environment.data.gov.uk/water-quality/sampling-point/AN-57M01L/sample/1306816/observation/3268</t>
  </si>
  <si>
    <t>https://environment.data.gov.uk/water-quality/sampling-point/AN-57M01L/sample/1306816/observation/1049</t>
  </si>
  <si>
    <t>https://environment.data.gov.uk/water-quality/sampling-point/AN-57M01L/sample/1306816/observation/0499</t>
  </si>
  <si>
    <t>https://environment.data.gov.uk/water-quality/sampling-point/AN-57M01L/sample/1306816/observation/0487</t>
  </si>
  <si>
    <t>https://environment.data.gov.uk/water-quality/sampling-point/AN-57M01L/sample/1306816/observation/0180</t>
  </si>
  <si>
    <t>https://environment.data.gov.uk/water-quality/sampling-point/AN-57M01L/sample/1306816/observation/0172</t>
  </si>
  <si>
    <t>https://environment.data.gov.uk/water-quality/sampling-point/AN-57M01L/sample/1306816/observation/0116</t>
  </si>
  <si>
    <t>https://environment.data.gov.uk/water-quality/sampling-point/AN-57M01L/sample/1306816/observation/0114</t>
  </si>
  <si>
    <t>https://environment.data.gov.uk/water-quality/sampling-point/AN-57M01L/sample/1306816/observation/0111</t>
  </si>
  <si>
    <t>https://environment.data.gov.uk/water-quality/sampling-point/AN-57M01L/sample/1306816/observation/0106</t>
  </si>
  <si>
    <t>https://environment.data.gov.uk/water-quality/sampling-point/AN-57M01L/sample/1306816/observation/0103</t>
  </si>
  <si>
    <t>https://environment.data.gov.uk/water-quality/sampling-point/AN-57M01L/sample/1306816/observation/0076</t>
  </si>
  <si>
    <t>https://environment.data.gov.uk/water-quality/sampling-point/AN-57M01L/sample/1306816/observation/0068</t>
  </si>
  <si>
    <t>https://environment.data.gov.uk/water-quality/sampling-point/AN-57M01L/sample/1306816/observation/0062</t>
  </si>
  <si>
    <t>https://environment.data.gov.uk/water-quality/sampling-point/AN-57M01L/sample/1306816/observation/0061</t>
  </si>
  <si>
    <t>https://environment.data.gov.uk/water-quality/sampling-point/AN-57M01L/sample/1306816/observation/0052</t>
  </si>
  <si>
    <t>2004-07-12T09:15:00</t>
  </si>
  <si>
    <t>https://environment.data.gov.uk/water-quality/sampling-point/AN-57M01L/sample/1279761/observation/9978</t>
  </si>
  <si>
    <t>https://environment.data.gov.uk/water-quality/sampling-point/AN-57M01L/sample/1279761/observation/9933</t>
  </si>
  <si>
    <t>https://environment.data.gov.uk/water-quality/sampling-point/AN-57M01L/sample/1279761/observation/9924</t>
  </si>
  <si>
    <t>https://environment.data.gov.uk/water-quality/sampling-point/AN-57M01L/sample/1279761/observation/9901</t>
  </si>
  <si>
    <t>https://environment.data.gov.uk/water-quality/sampling-point/AN-57M01L/sample/1279761/observation/7887</t>
  </si>
  <si>
    <t>https://environment.data.gov.uk/water-quality/sampling-point/AN-57M01L/sample/1279761/observation/7181</t>
  </si>
  <si>
    <t>https://environment.data.gov.uk/water-quality/sampling-point/AN-57M01L/sample/1279761/observation/6526</t>
  </si>
  <si>
    <t>https://environment.data.gov.uk/water-quality/sampling-point/AN-57M01L/sample/1279761/observation/6450</t>
  </si>
  <si>
    <t>https://environment.data.gov.uk/water-quality/sampling-point/AN-57M01L/sample/1279761/observation/6423</t>
  </si>
  <si>
    <t>https://environment.data.gov.uk/water-quality/sampling-point/AN-57M01L/sample/1279761/observation/6045</t>
  </si>
  <si>
    <t>https://environment.data.gov.uk/water-quality/sampling-point/AN-57M01L/sample/1279761/observation/3461</t>
  </si>
  <si>
    <t>https://environment.data.gov.uk/water-quality/sampling-point/AN-57M01L/sample/1279761/observation/3410</t>
  </si>
  <si>
    <t>https://environment.data.gov.uk/water-quality/sampling-point/AN-57M01L/sample/1279761/observation/3409</t>
  </si>
  <si>
    <t>https://environment.data.gov.uk/water-quality/sampling-point/AN-57M01L/sample/1279761/observation/3408</t>
  </si>
  <si>
    <t>https://environment.data.gov.uk/water-quality/sampling-point/AN-57M01L/sample/1279761/observation/3373</t>
  </si>
  <si>
    <t>https://environment.data.gov.uk/water-quality/sampling-point/AN-57M01L/sample/1279761/observation/3334</t>
  </si>
  <si>
    <t>https://environment.data.gov.uk/water-quality/sampling-point/AN-57M01L/sample/1279761/observation/3328</t>
  </si>
  <si>
    <t>https://environment.data.gov.uk/water-quality/sampling-point/AN-57M01L/sample/1279761/observation/3292</t>
  </si>
  <si>
    <t>https://environment.data.gov.uk/water-quality/sampling-point/AN-57M01L/sample/1279761/observation/3283</t>
  </si>
  <si>
    <t>https://environment.data.gov.uk/water-quality/sampling-point/AN-57M01L/sample/1279761/observation/3282</t>
  </si>
  <si>
    <t>https://environment.data.gov.uk/water-quality/sampling-point/AN-57M01L/sample/1279761/observation/3272</t>
  </si>
  <si>
    <t>https://environment.data.gov.uk/water-quality/sampling-point/AN-57M01L/sample/1279761/observation/3268</t>
  </si>
  <si>
    <t>https://environment.data.gov.uk/water-quality/sampling-point/AN-57M01L/sample/1279761/observation/1049</t>
  </si>
  <si>
    <t>https://environment.data.gov.uk/water-quality/sampling-point/AN-57M01L/sample/1279761/observation/0499</t>
  </si>
  <si>
    <t>https://environment.data.gov.uk/water-quality/sampling-point/AN-57M01L/sample/1279761/observation/0487</t>
  </si>
  <si>
    <t>https://environment.data.gov.uk/water-quality/sampling-point/AN-57M01L/sample/1279761/observation/0180</t>
  </si>
  <si>
    <t>https://environment.data.gov.uk/water-quality/sampling-point/AN-57M01L/sample/1279761/observation/0172</t>
  </si>
  <si>
    <t>https://environment.data.gov.uk/water-quality/sampling-point/AN-57M01L/sample/1279761/observation/0116</t>
  </si>
  <si>
    <t>https://environment.data.gov.uk/water-quality/sampling-point/AN-57M01L/sample/1279761/observation/0114</t>
  </si>
  <si>
    <t>https://environment.data.gov.uk/water-quality/sampling-point/AN-57M01L/sample/1279761/observation/0111</t>
  </si>
  <si>
    <t>https://environment.data.gov.uk/water-quality/sampling-point/AN-57M01L/sample/1279761/observation/0106</t>
  </si>
  <si>
    <t>https://environment.data.gov.uk/water-quality/sampling-point/AN-57M01L/sample/1279761/observation/0103</t>
  </si>
  <si>
    <t>https://environment.data.gov.uk/water-quality/sampling-point/AN-57M01L/sample/1279761/observation/0076</t>
  </si>
  <si>
    <t>https://environment.data.gov.uk/water-quality/sampling-point/AN-57M01L/sample/1279761/observation/0068</t>
  </si>
  <si>
    <t>https://environment.data.gov.uk/water-quality/sampling-point/AN-57M01L/sample/1279761/observation/0062</t>
  </si>
  <si>
    <t>https://environment.data.gov.uk/water-quality/sampling-point/AN-57M01L/sample/1279761/observation/0061</t>
  </si>
  <si>
    <t>https://environment.data.gov.uk/water-quality/sampling-point/AN-57M01L/sample/1279761/observation/0052</t>
  </si>
  <si>
    <t>2004-06-11T06:52:00</t>
  </si>
  <si>
    <t>https://environment.data.gov.uk/water-quality/sampling-point/AN-57M01L/sample/1274868/observation/9978</t>
  </si>
  <si>
    <t>https://environment.data.gov.uk/water-quality/sampling-point/AN-57M01L/sample/1274868/observation/9933</t>
  </si>
  <si>
    <t>https://environment.data.gov.uk/water-quality/sampling-point/AN-57M01L/sample/1274868/observation/9924</t>
  </si>
  <si>
    <t>https://environment.data.gov.uk/water-quality/sampling-point/AN-57M01L/sample/1274868/observation/9901</t>
  </si>
  <si>
    <t>https://environment.data.gov.uk/water-quality/sampling-point/AN-57M01L/sample/1274868/observation/7887</t>
  </si>
  <si>
    <t>https://environment.data.gov.uk/water-quality/sampling-point/AN-57M01L/sample/1274868/observation/7181</t>
  </si>
  <si>
    <t>https://environment.data.gov.uk/water-quality/sampling-point/AN-57M01L/sample/1274868/observation/6450</t>
  </si>
  <si>
    <t>https://environment.data.gov.uk/water-quality/sampling-point/AN-57M01L/sample/1274868/observation/6423</t>
  </si>
  <si>
    <t>https://environment.data.gov.uk/water-quality/sampling-point/AN-57M01L/sample/1274868/observation/6045</t>
  </si>
  <si>
    <t>https://environment.data.gov.uk/water-quality/sampling-point/AN-57M01L/sample/1274868/observation/3461</t>
  </si>
  <si>
    <t>https://environment.data.gov.uk/water-quality/sampling-point/AN-57M01L/sample/1274868/observation/3410</t>
  </si>
  <si>
    <t>https://environment.data.gov.uk/water-quality/sampling-point/AN-57M01L/sample/1274868/observation/3409</t>
  </si>
  <si>
    <t>https://environment.data.gov.uk/water-quality/sampling-point/AN-57M01L/sample/1274868/observation/3408</t>
  </si>
  <si>
    <t>https://environment.data.gov.uk/water-quality/sampling-point/AN-57M01L/sample/1274868/observation/3373</t>
  </si>
  <si>
    <t>https://environment.data.gov.uk/water-quality/sampling-point/AN-57M01L/sample/1274868/observation/3334</t>
  </si>
  <si>
    <t>https://environment.data.gov.uk/water-quality/sampling-point/AN-57M01L/sample/1274868/observation/3328</t>
  </si>
  <si>
    <t>https://environment.data.gov.uk/water-quality/sampling-point/AN-57M01L/sample/1274868/observation/3292</t>
  </si>
  <si>
    <t>https://environment.data.gov.uk/water-quality/sampling-point/AN-57M01L/sample/1274868/observation/3283</t>
  </si>
  <si>
    <t>https://environment.data.gov.uk/water-quality/sampling-point/AN-57M01L/sample/1274868/observation/3282</t>
  </si>
  <si>
    <t>https://environment.data.gov.uk/water-quality/sampling-point/AN-57M01L/sample/1274868/observation/3272</t>
  </si>
  <si>
    <t>https://environment.data.gov.uk/water-quality/sampling-point/AN-57M01L/sample/1274868/observation/3268</t>
  </si>
  <si>
    <t>https://environment.data.gov.uk/water-quality/sampling-point/AN-57M01L/sample/1274868/observation/1049</t>
  </si>
  <si>
    <t>https://environment.data.gov.uk/water-quality/sampling-point/AN-57M01L/sample/1274868/observation/0499</t>
  </si>
  <si>
    <t>https://environment.data.gov.uk/water-quality/sampling-point/AN-57M01L/sample/1274868/observation/0487</t>
  </si>
  <si>
    <t>https://environment.data.gov.uk/water-quality/sampling-point/AN-57M01L/sample/1274868/observation/0180</t>
  </si>
  <si>
    <t>https://environment.data.gov.uk/water-quality/sampling-point/AN-57M01L/sample/1274868/observation/0172</t>
  </si>
  <si>
    <t>https://environment.data.gov.uk/water-quality/sampling-point/AN-57M01L/sample/1274868/observation/0116</t>
  </si>
  <si>
    <t>https://environment.data.gov.uk/water-quality/sampling-point/AN-57M01L/sample/1274868/observation/0114</t>
  </si>
  <si>
    <t>https://environment.data.gov.uk/water-quality/sampling-point/AN-57M01L/sample/1274868/observation/0111</t>
  </si>
  <si>
    <t>https://environment.data.gov.uk/water-quality/sampling-point/AN-57M01L/sample/1274868/observation/0106</t>
  </si>
  <si>
    <t>https://environment.data.gov.uk/water-quality/sampling-point/AN-57M01L/sample/1274868/observation/0103</t>
  </si>
  <si>
    <t>https://environment.data.gov.uk/water-quality/sampling-point/AN-57M01L/sample/1274868/observation/0076</t>
  </si>
  <si>
    <t>https://environment.data.gov.uk/water-quality/sampling-point/AN-57M01L/sample/1274868/observation/0068</t>
  </si>
  <si>
    <t>https://environment.data.gov.uk/water-quality/sampling-point/AN-57M01L/sample/1274868/observation/0062</t>
  </si>
  <si>
    <t>https://environment.data.gov.uk/water-quality/sampling-point/AN-57M01L/sample/1274868/observation/0061</t>
  </si>
  <si>
    <t>https://environment.data.gov.uk/water-quality/sampling-point/AN-57M01L/sample/1274868/observation/0052</t>
  </si>
  <si>
    <t>2004-04-14T09:15:00</t>
  </si>
  <si>
    <t>https://environment.data.gov.uk/water-quality/sampling-point/AN-57M01L/sample/1263963/observation/9978</t>
  </si>
  <si>
    <t>https://environment.data.gov.uk/water-quality/sampling-point/AN-57M01L/sample/1263963/observation/9933</t>
  </si>
  <si>
    <t>https://environment.data.gov.uk/water-quality/sampling-point/AN-57M01L/sample/1263963/observation/9924</t>
  </si>
  <si>
    <t>https://environment.data.gov.uk/water-quality/sampling-point/AN-57M01L/sample/1263963/observation/9901</t>
  </si>
  <si>
    <t>https://environment.data.gov.uk/water-quality/sampling-point/AN-57M01L/sample/1263963/observation/7887</t>
  </si>
  <si>
    <t>https://environment.data.gov.uk/water-quality/sampling-point/AN-57M01L/sample/1263963/observation/7181</t>
  </si>
  <si>
    <t>https://environment.data.gov.uk/water-quality/sampling-point/AN-57M01L/sample/1263963/observation/6526</t>
  </si>
  <si>
    <t>https://environment.data.gov.uk/water-quality/sampling-point/AN-57M01L/sample/1263963/observation/6450</t>
  </si>
  <si>
    <t>https://environment.data.gov.uk/water-quality/sampling-point/AN-57M01L/sample/1263963/observation/6423</t>
  </si>
  <si>
    <t>https://environment.data.gov.uk/water-quality/sampling-point/AN-57M01L/sample/1263963/observation/6045</t>
  </si>
  <si>
    <t>https://environment.data.gov.uk/water-quality/sampling-point/AN-57M01L/sample/1263963/observation/3461</t>
  </si>
  <si>
    <t>https://environment.data.gov.uk/water-quality/sampling-point/AN-57M01L/sample/1263963/observation/3410</t>
  </si>
  <si>
    <t>https://environment.data.gov.uk/water-quality/sampling-point/AN-57M01L/sample/1263963/observation/3409</t>
  </si>
  <si>
    <t>https://environment.data.gov.uk/water-quality/sampling-point/AN-57M01L/sample/1263963/observation/3408</t>
  </si>
  <si>
    <t>https://environment.data.gov.uk/water-quality/sampling-point/AN-57M01L/sample/1263963/observation/0499</t>
  </si>
  <si>
    <t>https://environment.data.gov.uk/water-quality/sampling-point/AN-57M01L/sample/1263963/observation/0487</t>
  </si>
  <si>
    <t>https://environment.data.gov.uk/water-quality/sampling-point/AN-57M01L/sample/1263963/observation/0180</t>
  </si>
  <si>
    <t>https://environment.data.gov.uk/water-quality/sampling-point/AN-57M01L/sample/1263963/observation/0172</t>
  </si>
  <si>
    <t>https://environment.data.gov.uk/water-quality/sampling-point/AN-57M01L/sample/1263963/observation/0116</t>
  </si>
  <si>
    <t>https://environment.data.gov.uk/water-quality/sampling-point/AN-57M01L/sample/1263963/observation/0114</t>
  </si>
  <si>
    <t>https://environment.data.gov.uk/water-quality/sampling-point/AN-57M01L/sample/1263963/observation/0111</t>
  </si>
  <si>
    <t>https://environment.data.gov.uk/water-quality/sampling-point/AN-57M01L/sample/1263963/observation/0106</t>
  </si>
  <si>
    <t>https://environment.data.gov.uk/water-quality/sampling-point/AN-57M01L/sample/1263963/observation/0103</t>
  </si>
  <si>
    <t>https://environment.data.gov.uk/water-quality/sampling-point/AN-57M01L/sample/1263963/observation/0076</t>
  </si>
  <si>
    <t>https://environment.data.gov.uk/water-quality/sampling-point/AN-57M01L/sample/1263963/observation/0068</t>
  </si>
  <si>
    <t>https://environment.data.gov.uk/water-quality/sampling-point/AN-57M01L/sample/1263963/observation/0062</t>
  </si>
  <si>
    <t>https://environment.data.gov.uk/water-quality/sampling-point/AN-57M01L/sample/1263963/observation/0061</t>
  </si>
  <si>
    <t>https://environment.data.gov.uk/water-quality/sampling-point/AN-57M01L/sample/1263963/observation/0052</t>
  </si>
  <si>
    <t>2004-02-03T13:15:00</t>
  </si>
  <si>
    <t>https://environment.data.gov.uk/water-quality/sampling-point/AN-57M01L/sample/1252510/observation/9978</t>
  </si>
  <si>
    <t>https://environment.data.gov.uk/water-quality/sampling-point/AN-57M01L/sample/1252510/observation/9933</t>
  </si>
  <si>
    <t>https://environment.data.gov.uk/water-quality/sampling-point/AN-57M01L/sample/1252510/observation/9924</t>
  </si>
  <si>
    <t>https://environment.data.gov.uk/water-quality/sampling-point/AN-57M01L/sample/1252510/observation/9901</t>
  </si>
  <si>
    <t>https://environment.data.gov.uk/water-quality/sampling-point/AN-57M01L/sample/1252510/observation/7887</t>
  </si>
  <si>
    <t>https://environment.data.gov.uk/water-quality/sampling-point/AN-57M01L/sample/1252510/observation/7181</t>
  </si>
  <si>
    <t>https://environment.data.gov.uk/water-quality/sampling-point/AN-57M01L/sample/1252510/observation/6526</t>
  </si>
  <si>
    <t>https://environment.data.gov.uk/water-quality/sampling-point/AN-57M01L/sample/1252510/observation/6450</t>
  </si>
  <si>
    <t>https://environment.data.gov.uk/water-quality/sampling-point/AN-57M01L/sample/1252510/observation/6423</t>
  </si>
  <si>
    <t>https://environment.data.gov.uk/water-quality/sampling-point/AN-57M01L/sample/1252510/observation/6045</t>
  </si>
  <si>
    <t>https://environment.data.gov.uk/water-quality/sampling-point/AN-57M01L/sample/1252510/observation/3461</t>
  </si>
  <si>
    <t>https://environment.data.gov.uk/water-quality/sampling-point/AN-57M01L/sample/1252510/observation/3410</t>
  </si>
  <si>
    <t>https://environment.data.gov.uk/water-quality/sampling-point/AN-57M01L/sample/1252510/observation/3409</t>
  </si>
  <si>
    <t>https://environment.data.gov.uk/water-quality/sampling-point/AN-57M01L/sample/1252510/observation/3408</t>
  </si>
  <si>
    <t>https://environment.data.gov.uk/water-quality/sampling-point/AN-57M01L/sample/1252510/observation/3373</t>
  </si>
  <si>
    <t>https://environment.data.gov.uk/water-quality/sampling-point/AN-57M01L/sample/1252510/observation/3334</t>
  </si>
  <si>
    <t>https://environment.data.gov.uk/water-quality/sampling-point/AN-57M01L/sample/1252510/observation/3328</t>
  </si>
  <si>
    <t>https://environment.data.gov.uk/water-quality/sampling-point/AN-57M01L/sample/1252510/observation/3292</t>
  </si>
  <si>
    <t>https://environment.data.gov.uk/water-quality/sampling-point/AN-57M01L/sample/1252510/observation/3283</t>
  </si>
  <si>
    <t>https://environment.data.gov.uk/water-quality/sampling-point/AN-57M01L/sample/1252510/observation/3282</t>
  </si>
  <si>
    <t>https://environment.data.gov.uk/water-quality/sampling-point/AN-57M01L/sample/1252510/observation/3272</t>
  </si>
  <si>
    <t>https://environment.data.gov.uk/water-quality/sampling-point/AN-57M01L/sample/1252510/observation/3268</t>
  </si>
  <si>
    <t>https://environment.data.gov.uk/water-quality/sampling-point/AN-57M01L/sample/1252510/observation/1049</t>
  </si>
  <si>
    <t>https://environment.data.gov.uk/water-quality/sampling-point/AN-57M01L/sample/1252510/observation/0499</t>
  </si>
  <si>
    <t>https://environment.data.gov.uk/water-quality/sampling-point/AN-57M01L/sample/1252510/observation/0487</t>
  </si>
  <si>
    <t>https://environment.data.gov.uk/water-quality/sampling-point/AN-57M01L/sample/1252510/observation/0180</t>
  </si>
  <si>
    <t>https://environment.data.gov.uk/water-quality/sampling-point/AN-57M01L/sample/1252510/observation/0172</t>
  </si>
  <si>
    <t>https://environment.data.gov.uk/water-quality/sampling-point/AN-57M01L/sample/1252510/observation/0116</t>
  </si>
  <si>
    <t>https://environment.data.gov.uk/water-quality/sampling-point/AN-57M01L/sample/1252510/observation/0114</t>
  </si>
  <si>
    <t>https://environment.data.gov.uk/water-quality/sampling-point/AN-57M01L/sample/1252510/observation/0111</t>
  </si>
  <si>
    <t>https://environment.data.gov.uk/water-quality/sampling-point/AN-57M01L/sample/1252510/observation/0106</t>
  </si>
  <si>
    <t>https://environment.data.gov.uk/water-quality/sampling-point/AN-57M01L/sample/1252510/observation/0103</t>
  </si>
  <si>
    <t>BOD : 5 Day ATU</t>
  </si>
  <si>
    <t>https://environment.data.gov.uk/water-quality/sampling-point/AN-57M01L/sample/1252510/observation/0085</t>
  </si>
  <si>
    <t>https://environment.data.gov.uk/water-quality/sampling-point/AN-57M01L/sample/1252510/observation/0076</t>
  </si>
  <si>
    <t>https://environment.data.gov.uk/water-quality/sampling-point/AN-57M01L/sample/1252510/observation/0068</t>
  </si>
  <si>
    <t>https://environment.data.gov.uk/water-quality/sampling-point/AN-57M01L/sample/1252510/observation/0062</t>
  </si>
  <si>
    <t>https://environment.data.gov.uk/water-quality/sampling-point/AN-57M01L/sample/1252510/observation/0061</t>
  </si>
  <si>
    <t>https://environment.data.gov.uk/water-quality/sampling-point/AN-57M01L/sample/1252510/observation/0052</t>
  </si>
  <si>
    <t>2003-11-19T00:01:00</t>
  </si>
  <si>
    <t>https://environment.data.gov.uk/water-quality/sampling-point/AN-57M01L/sample/1241167/observation/9978</t>
  </si>
  <si>
    <t>https://environment.data.gov.uk/water-quality/sampling-point/AN-57M01L/sample/1241167/observation/9933</t>
  </si>
  <si>
    <t>https://environment.data.gov.uk/water-quality/sampling-point/AN-57M01L/sample/1241167/observation/9924</t>
  </si>
  <si>
    <t>https://environment.data.gov.uk/water-quality/sampling-point/AN-57M01L/sample/1241167/observation/9901</t>
  </si>
  <si>
    <t>https://environment.data.gov.uk/water-quality/sampling-point/AN-57M01L/sample/1241167/observation/7887</t>
  </si>
  <si>
    <t>https://environment.data.gov.uk/water-quality/sampling-point/AN-57M01L/sample/1241167/observation/7181</t>
  </si>
  <si>
    <t>https://environment.data.gov.uk/water-quality/sampling-point/AN-57M01L/sample/1241167/observation/6450</t>
  </si>
  <si>
    <t>https://environment.data.gov.uk/water-quality/sampling-point/AN-57M01L/sample/1241167/observation/6423</t>
  </si>
  <si>
    <t>https://environment.data.gov.uk/water-quality/sampling-point/AN-57M01L/sample/1241167/observation/6045</t>
  </si>
  <si>
    <t>https://environment.data.gov.uk/water-quality/sampling-point/AN-57M01L/sample/1241167/observation/3461</t>
  </si>
  <si>
    <t>https://environment.data.gov.uk/water-quality/sampling-point/AN-57M01L/sample/1241167/observation/3410</t>
  </si>
  <si>
    <t>https://environment.data.gov.uk/water-quality/sampling-point/AN-57M01L/sample/1241167/observation/3409</t>
  </si>
  <si>
    <t>https://environment.data.gov.uk/water-quality/sampling-point/AN-57M01L/sample/1241167/observation/3408</t>
  </si>
  <si>
    <t>https://environment.data.gov.uk/water-quality/sampling-point/AN-57M01L/sample/1241167/observation/3373</t>
  </si>
  <si>
    <t>https://environment.data.gov.uk/water-quality/sampling-point/AN-57M01L/sample/1241167/observation/3334</t>
  </si>
  <si>
    <t>https://environment.data.gov.uk/water-quality/sampling-point/AN-57M01L/sample/1241167/observation/3328</t>
  </si>
  <si>
    <t>https://environment.data.gov.uk/water-quality/sampling-point/AN-57M01L/sample/1241167/observation/3292</t>
  </si>
  <si>
    <t>https://environment.data.gov.uk/water-quality/sampling-point/AN-57M01L/sample/1241167/observation/3283</t>
  </si>
  <si>
    <t>https://environment.data.gov.uk/water-quality/sampling-point/AN-57M01L/sample/1241167/observation/3282</t>
  </si>
  <si>
    <t>https://environment.data.gov.uk/water-quality/sampling-point/AN-57M01L/sample/1241167/observation/3272</t>
  </si>
  <si>
    <t>https://environment.data.gov.uk/water-quality/sampling-point/AN-57M01L/sample/1241167/observation/3268</t>
  </si>
  <si>
    <t>https://environment.data.gov.uk/water-quality/sampling-point/AN-57M01L/sample/1241167/observation/1049</t>
  </si>
  <si>
    <t>https://environment.data.gov.uk/water-quality/sampling-point/AN-57M01L/sample/1241167/observation/0499</t>
  </si>
  <si>
    <t>https://environment.data.gov.uk/water-quality/sampling-point/AN-57M01L/sample/1241167/observation/0487</t>
  </si>
  <si>
    <t>https://environment.data.gov.uk/water-quality/sampling-point/AN-57M01L/sample/1241167/observation/0180</t>
  </si>
  <si>
    <t>https://environment.data.gov.uk/water-quality/sampling-point/AN-57M01L/sample/1241167/observation/0172</t>
  </si>
  <si>
    <t>https://environment.data.gov.uk/water-quality/sampling-point/AN-57M01L/sample/1241167/observation/0116</t>
  </si>
  <si>
    <t>https://environment.data.gov.uk/water-quality/sampling-point/AN-57M01L/sample/1241167/observation/0114</t>
  </si>
  <si>
    <t>https://environment.data.gov.uk/water-quality/sampling-point/AN-57M01L/sample/1241167/observation/0111</t>
  </si>
  <si>
    <t>https://environment.data.gov.uk/water-quality/sampling-point/AN-57M01L/sample/1241167/observation/0106</t>
  </si>
  <si>
    <t>https://environment.data.gov.uk/water-quality/sampling-point/AN-57M01L/sample/1241167/observation/0103</t>
  </si>
  <si>
    <t>https://environment.data.gov.uk/water-quality/sampling-point/AN-57M01L/sample/1241167/observation/0085</t>
  </si>
  <si>
    <t>https://environment.data.gov.uk/water-quality/sampling-point/AN-57M01L/sample/1241167/observation/0076</t>
  </si>
  <si>
    <t>https://environment.data.gov.uk/water-quality/sampling-point/AN-57M01L/sample/1241167/observation/0068</t>
  </si>
  <si>
    <t>https://environment.data.gov.uk/water-quality/sampling-point/AN-57M01L/sample/1241167/observation/0062</t>
  </si>
  <si>
    <t>https://environment.data.gov.uk/water-quality/sampling-point/AN-57M01L/sample/1241167/observation/0061</t>
  </si>
  <si>
    <t>https://environment.data.gov.uk/water-quality/sampling-point/AN-57M01L/sample/1241167/observation/0052</t>
  </si>
  <si>
    <t>2003-09-22T10:17:00</t>
  </si>
  <si>
    <t>https://environment.data.gov.uk/water-quality/sampling-point/AN-57M01L/sample/1233984/observation/9978</t>
  </si>
  <si>
    <t>https://environment.data.gov.uk/water-quality/sampling-point/AN-57M01L/sample/1233984/observation/9933</t>
  </si>
  <si>
    <t>https://environment.data.gov.uk/water-quality/sampling-point/AN-57M01L/sample/1233984/observation/9924</t>
  </si>
  <si>
    <t>https://environment.data.gov.uk/water-quality/sampling-point/AN-57M01L/sample/1233984/observation/9901</t>
  </si>
  <si>
    <t>https://environment.data.gov.uk/water-quality/sampling-point/AN-57M01L/sample/1233984/observation/7887</t>
  </si>
  <si>
    <t>https://environment.data.gov.uk/water-quality/sampling-point/AN-57M01L/sample/1233984/observation/7181</t>
  </si>
  <si>
    <t>https://environment.data.gov.uk/water-quality/sampling-point/AN-57M01L/sample/1233984/observation/6526</t>
  </si>
  <si>
    <t>https://environment.data.gov.uk/water-quality/sampling-point/AN-57M01L/sample/1233984/observation/6450</t>
  </si>
  <si>
    <t>https://environment.data.gov.uk/water-quality/sampling-point/AN-57M01L/sample/1233984/observation/6423</t>
  </si>
  <si>
    <t>https://environment.data.gov.uk/water-quality/sampling-point/AN-57M01L/sample/1233984/observation/6045</t>
  </si>
  <si>
    <t>https://environment.data.gov.uk/water-quality/sampling-point/AN-57M01L/sample/1233984/observation/3461</t>
  </si>
  <si>
    <t>https://environment.data.gov.uk/water-quality/sampling-point/AN-57M01L/sample/1233984/observation/3410</t>
  </si>
  <si>
    <t>https://environment.data.gov.uk/water-quality/sampling-point/AN-57M01L/sample/1233984/observation/3409</t>
  </si>
  <si>
    <t>https://environment.data.gov.uk/water-quality/sampling-point/AN-57M01L/sample/1233984/observation/3408</t>
  </si>
  <si>
    <t>https://environment.data.gov.uk/water-quality/sampling-point/AN-57M01L/sample/1233984/observation/3373</t>
  </si>
  <si>
    <t>https://environment.data.gov.uk/water-quality/sampling-point/AN-57M01L/sample/1233984/observation/3334</t>
  </si>
  <si>
    <t>https://environment.data.gov.uk/water-quality/sampling-point/AN-57M01L/sample/1233984/observation/3328</t>
  </si>
  <si>
    <t>https://environment.data.gov.uk/water-quality/sampling-point/AN-57M01L/sample/1233984/observation/3292</t>
  </si>
  <si>
    <t>https://environment.data.gov.uk/water-quality/sampling-point/AN-57M01L/sample/1233984/observation/3283</t>
  </si>
  <si>
    <t>https://environment.data.gov.uk/water-quality/sampling-point/AN-57M01L/sample/1233984/observation/3282</t>
  </si>
  <si>
    <t>https://environment.data.gov.uk/water-quality/sampling-point/AN-57M01L/sample/1233984/observation/3272</t>
  </si>
  <si>
    <t>https://environment.data.gov.uk/water-quality/sampling-point/AN-57M01L/sample/1233984/observation/3268</t>
  </si>
  <si>
    <t>https://environment.data.gov.uk/water-quality/sampling-point/AN-57M01L/sample/1233984/observation/1049</t>
  </si>
  <si>
    <t>https://environment.data.gov.uk/water-quality/sampling-point/AN-57M01L/sample/1233984/observation/0499</t>
  </si>
  <si>
    <t>https://environment.data.gov.uk/water-quality/sampling-point/AN-57M01L/sample/1233984/observation/0487</t>
  </si>
  <si>
    <t>https://environment.data.gov.uk/water-quality/sampling-point/AN-57M01L/sample/1233984/observation/0180</t>
  </si>
  <si>
    <t>https://environment.data.gov.uk/water-quality/sampling-point/AN-57M01L/sample/1233984/observation/0172</t>
  </si>
  <si>
    <t>https://environment.data.gov.uk/water-quality/sampling-point/AN-57M01L/sample/1233984/observation/0116</t>
  </si>
  <si>
    <t>https://environment.data.gov.uk/water-quality/sampling-point/AN-57M01L/sample/1233984/observation/0114</t>
  </si>
  <si>
    <t>https://environment.data.gov.uk/water-quality/sampling-point/AN-57M01L/sample/1233984/observation/0111</t>
  </si>
  <si>
    <t>https://environment.data.gov.uk/water-quality/sampling-point/AN-57M01L/sample/1233984/observation/0106</t>
  </si>
  <si>
    <t>https://environment.data.gov.uk/water-quality/sampling-point/AN-57M01L/sample/1233984/observation/0103</t>
  </si>
  <si>
    <t>https://environment.data.gov.uk/water-quality/sampling-point/AN-57M01L/sample/1233984/observation/0085</t>
  </si>
  <si>
    <t>https://environment.data.gov.uk/water-quality/sampling-point/AN-57M01L/sample/1233984/observation/0076</t>
  </si>
  <si>
    <t>https://environment.data.gov.uk/water-quality/sampling-point/AN-57M01L/sample/1233984/observation/0068</t>
  </si>
  <si>
    <t>https://environment.data.gov.uk/water-quality/sampling-point/AN-57M01L/sample/1233984/observation/0062</t>
  </si>
  <si>
    <t>https://environment.data.gov.uk/water-quality/sampling-point/AN-57M01L/sample/1233984/observation/0061</t>
  </si>
  <si>
    <t>https://environment.data.gov.uk/water-quality/sampling-point/AN-57M01L/sample/1233984/observation/0052</t>
  </si>
  <si>
    <t>2003-07-24T09:41:00</t>
  </si>
  <si>
    <t>https://environment.data.gov.uk/water-quality/sampling-point/AN-57M01L/sample/1227680/observation/9978</t>
  </si>
  <si>
    <t>https://environment.data.gov.uk/water-quality/sampling-point/AN-57M01L/sample/1227680/observation/9933</t>
  </si>
  <si>
    <t>https://environment.data.gov.uk/water-quality/sampling-point/AN-57M01L/sample/1227680/observation/9924</t>
  </si>
  <si>
    <t>https://environment.data.gov.uk/water-quality/sampling-point/AN-57M01L/sample/1227680/observation/9901</t>
  </si>
  <si>
    <t>https://environment.data.gov.uk/water-quality/sampling-point/AN-57M01L/sample/1227680/observation/7887</t>
  </si>
  <si>
    <t>https://environment.data.gov.uk/water-quality/sampling-point/AN-57M01L/sample/1227680/observation/7181</t>
  </si>
  <si>
    <t>https://environment.data.gov.uk/water-quality/sampling-point/AN-57M01L/sample/1227680/observation/6526</t>
  </si>
  <si>
    <t>https://environment.data.gov.uk/water-quality/sampling-point/AN-57M01L/sample/1227680/observation/6450</t>
  </si>
  <si>
    <t>https://environment.data.gov.uk/water-quality/sampling-point/AN-57M01L/sample/1227680/observation/6423</t>
  </si>
  <si>
    <t>https://environment.data.gov.uk/water-quality/sampling-point/AN-57M01L/sample/1227680/observation/6045</t>
  </si>
  <si>
    <t>https://environment.data.gov.uk/water-quality/sampling-point/AN-57M01L/sample/1227680/observation/3461</t>
  </si>
  <si>
    <t>https://environment.data.gov.uk/water-quality/sampling-point/AN-57M01L/sample/1227680/observation/3410</t>
  </si>
  <si>
    <t>https://environment.data.gov.uk/water-quality/sampling-point/AN-57M01L/sample/1227680/observation/3409</t>
  </si>
  <si>
    <t>https://environment.data.gov.uk/water-quality/sampling-point/AN-57M01L/sample/1227680/observation/3408</t>
  </si>
  <si>
    <t>https://environment.data.gov.uk/water-quality/sampling-point/AN-57M01L/sample/1227680/observation/3373</t>
  </si>
  <si>
    <t>https://environment.data.gov.uk/water-quality/sampling-point/AN-57M01L/sample/1227680/observation/3334</t>
  </si>
  <si>
    <t>https://environment.data.gov.uk/water-quality/sampling-point/AN-57M01L/sample/1227680/observation/3328</t>
  </si>
  <si>
    <t>https://environment.data.gov.uk/water-quality/sampling-point/AN-57M01L/sample/1227680/observation/3292</t>
  </si>
  <si>
    <t>https://environment.data.gov.uk/water-quality/sampling-point/AN-57M01L/sample/1227680/observation/3283</t>
  </si>
  <si>
    <t>https://environment.data.gov.uk/water-quality/sampling-point/AN-57M01L/sample/1227680/observation/3282</t>
  </si>
  <si>
    <t>https://environment.data.gov.uk/water-quality/sampling-point/AN-57M01L/sample/1227680/observation/3272</t>
  </si>
  <si>
    <t>https://environment.data.gov.uk/water-quality/sampling-point/AN-57M01L/sample/1227680/observation/3268</t>
  </si>
  <si>
    <t>https://environment.data.gov.uk/water-quality/sampling-point/AN-57M01L/sample/1227680/observation/1049</t>
  </si>
  <si>
    <t>https://environment.data.gov.uk/water-quality/sampling-point/AN-57M01L/sample/1227680/observation/0499</t>
  </si>
  <si>
    <t>https://environment.data.gov.uk/water-quality/sampling-point/AN-57M01L/sample/1227680/observation/0487</t>
  </si>
  <si>
    <t>https://environment.data.gov.uk/water-quality/sampling-point/AN-57M01L/sample/1227680/observation/0180</t>
  </si>
  <si>
    <t>https://environment.data.gov.uk/water-quality/sampling-point/AN-57M01L/sample/1227680/observation/0172</t>
  </si>
  <si>
    <t>https://environment.data.gov.uk/water-quality/sampling-point/AN-57M01L/sample/1227680/observation/0116</t>
  </si>
  <si>
    <t>https://environment.data.gov.uk/water-quality/sampling-point/AN-57M01L/sample/1227680/observation/0114</t>
  </si>
  <si>
    <t>https://environment.data.gov.uk/water-quality/sampling-point/AN-57M01L/sample/1227680/observation/0111</t>
  </si>
  <si>
    <t>https://environment.data.gov.uk/water-quality/sampling-point/AN-57M01L/sample/1227680/observation/0106</t>
  </si>
  <si>
    <t>https://environment.data.gov.uk/water-quality/sampling-point/AN-57M01L/sample/1227680/observation/0103</t>
  </si>
  <si>
    <t>https://environment.data.gov.uk/water-quality/sampling-point/AN-57M01L/sample/1227680/observation/0085</t>
  </si>
  <si>
    <t>https://environment.data.gov.uk/water-quality/sampling-point/AN-57M01L/sample/1227680/observation/0076</t>
  </si>
  <si>
    <t>https://environment.data.gov.uk/water-quality/sampling-point/AN-57M01L/sample/1227680/observation/0068</t>
  </si>
  <si>
    <t>https://environment.data.gov.uk/water-quality/sampling-point/AN-57M01L/sample/1227680/observation/0062</t>
  </si>
  <si>
    <t>https://environment.data.gov.uk/water-quality/sampling-point/AN-57M01L/sample/1227680/observation/0061</t>
  </si>
  <si>
    <t>https://environment.data.gov.uk/water-quality/sampling-point/AN-57M01L/sample/1227680/observation/0052</t>
  </si>
  <si>
    <t>2003-06-25T10:25:00</t>
  </si>
  <si>
    <t>https://environment.data.gov.uk/water-quality/sampling-point/AN-57M01L/sample/1221482/observation/9978</t>
  </si>
  <si>
    <t>https://environment.data.gov.uk/water-quality/sampling-point/AN-57M01L/sample/1221482/observation/9933</t>
  </si>
  <si>
    <t>https://environment.data.gov.uk/water-quality/sampling-point/AN-57M01L/sample/1221482/observation/9924</t>
  </si>
  <si>
    <t>https://environment.data.gov.uk/water-quality/sampling-point/AN-57M01L/sample/1221482/observation/9901</t>
  </si>
  <si>
    <t>https://environment.data.gov.uk/water-quality/sampling-point/AN-57M01L/sample/1221482/observation/7887</t>
  </si>
  <si>
    <t>https://environment.data.gov.uk/water-quality/sampling-point/AN-57M01L/sample/1221482/observation/7181</t>
  </si>
  <si>
    <t>https://environment.data.gov.uk/water-quality/sampling-point/AN-57M01L/sample/1221482/observation/6450</t>
  </si>
  <si>
    <t>https://environment.data.gov.uk/water-quality/sampling-point/AN-57M01L/sample/1221482/observation/6423</t>
  </si>
  <si>
    <t>https://environment.data.gov.uk/water-quality/sampling-point/AN-57M01L/sample/1221482/observation/6045</t>
  </si>
  <si>
    <t>https://environment.data.gov.uk/water-quality/sampling-point/AN-57M01L/sample/1221482/observation/3461</t>
  </si>
  <si>
    <t>https://environment.data.gov.uk/water-quality/sampling-point/AN-57M01L/sample/1221482/observation/3410</t>
  </si>
  <si>
    <t>https://environment.data.gov.uk/water-quality/sampling-point/AN-57M01L/sample/1221482/observation/3409</t>
  </si>
  <si>
    <t>https://environment.data.gov.uk/water-quality/sampling-point/AN-57M01L/sample/1221482/observation/3408</t>
  </si>
  <si>
    <t>https://environment.data.gov.uk/water-quality/sampling-point/AN-57M01L/sample/1221482/observation/3373</t>
  </si>
  <si>
    <t>https://environment.data.gov.uk/water-quality/sampling-point/AN-57M01L/sample/1221482/observation/3334</t>
  </si>
  <si>
    <t>https://environment.data.gov.uk/water-quality/sampling-point/AN-57M01L/sample/1221482/observation/3328</t>
  </si>
  <si>
    <t>https://environment.data.gov.uk/water-quality/sampling-point/AN-57M01L/sample/1221482/observation/3292</t>
  </si>
  <si>
    <t>https://environment.data.gov.uk/water-quality/sampling-point/AN-57M01L/sample/1221482/observation/3283</t>
  </si>
  <si>
    <t>https://environment.data.gov.uk/water-quality/sampling-point/AN-57M01L/sample/1221482/observation/3282</t>
  </si>
  <si>
    <t>https://environment.data.gov.uk/water-quality/sampling-point/AN-57M01L/sample/1221482/observation/3272</t>
  </si>
  <si>
    <t>https://environment.data.gov.uk/water-quality/sampling-point/AN-57M01L/sample/1221482/observation/3268</t>
  </si>
  <si>
    <t>https://environment.data.gov.uk/water-quality/sampling-point/AN-57M01L/sample/1221482/observation/1049</t>
  </si>
  <si>
    <t>https://environment.data.gov.uk/water-quality/sampling-point/AN-57M01L/sample/1221482/observation/0499</t>
  </si>
  <si>
    <t>https://environment.data.gov.uk/water-quality/sampling-point/AN-57M01L/sample/1221482/observation/0487</t>
  </si>
  <si>
    <t>https://environment.data.gov.uk/water-quality/sampling-point/AN-57M01L/sample/1221482/observation/0180</t>
  </si>
  <si>
    <t>https://environment.data.gov.uk/water-quality/sampling-point/AN-57M01L/sample/1221482/observation/0172</t>
  </si>
  <si>
    <t>https://environment.data.gov.uk/water-quality/sampling-point/AN-57M01L/sample/1221482/observation/0116</t>
  </si>
  <si>
    <t>https://environment.data.gov.uk/water-quality/sampling-point/AN-57M01L/sample/1221482/observation/0114</t>
  </si>
  <si>
    <t>https://environment.data.gov.uk/water-quality/sampling-point/AN-57M01L/sample/1221482/observation/0111</t>
  </si>
  <si>
    <t>https://environment.data.gov.uk/water-quality/sampling-point/AN-57M01L/sample/1221482/observation/0106</t>
  </si>
  <si>
    <t>https://environment.data.gov.uk/water-quality/sampling-point/AN-57M01L/sample/1221482/observation/0103</t>
  </si>
  <si>
    <t>https://environment.data.gov.uk/water-quality/sampling-point/AN-57M01L/sample/1221482/observation/0085</t>
  </si>
  <si>
    <t>https://environment.data.gov.uk/water-quality/sampling-point/AN-57M01L/sample/1221482/observation/0076</t>
  </si>
  <si>
    <t>https://environment.data.gov.uk/water-quality/sampling-point/AN-57M01L/sample/1221482/observation/0068</t>
  </si>
  <si>
    <t>https://environment.data.gov.uk/water-quality/sampling-point/AN-57M01L/sample/1221482/observation/0062</t>
  </si>
  <si>
    <t>https://environment.data.gov.uk/water-quality/sampling-point/AN-57M01L/sample/1221482/observation/0052</t>
  </si>
  <si>
    <t>2003-04-25T09:20:00</t>
  </si>
  <si>
    <t>https://environment.data.gov.uk/water-quality/sampling-point/AN-57M01L/sample/1214886/observation/9978</t>
  </si>
  <si>
    <t>https://environment.data.gov.uk/water-quality/sampling-point/AN-57M01L/sample/1214886/observation/9933</t>
  </si>
  <si>
    <t>https://environment.data.gov.uk/water-quality/sampling-point/AN-57M01L/sample/1214886/observation/9924</t>
  </si>
  <si>
    <t>https://environment.data.gov.uk/water-quality/sampling-point/AN-57M01L/sample/1214886/observation/9901</t>
  </si>
  <si>
    <t>Chlorophyll : Methanol Extract</t>
  </si>
  <si>
    <t>https://environment.data.gov.uk/water-quality/sampling-point/AN-57M01L/sample/1214886/observation/7888</t>
  </si>
  <si>
    <t>https://environment.data.gov.uk/water-quality/sampling-point/AN-57M01L/sample/1214886/observation/7181</t>
  </si>
  <si>
    <t>https://environment.data.gov.uk/water-quality/sampling-point/AN-57M01L/sample/1214886/observation/6450</t>
  </si>
  <si>
    <t>https://environment.data.gov.uk/water-quality/sampling-point/AN-57M01L/sample/1214886/observation/6423</t>
  </si>
  <si>
    <t>https://environment.data.gov.uk/water-quality/sampling-point/AN-57M01L/sample/1214886/observation/6045</t>
  </si>
  <si>
    <t>https://environment.data.gov.uk/water-quality/sampling-point/AN-57M01L/sample/1214886/observation/3461</t>
  </si>
  <si>
    <t>https://environment.data.gov.uk/water-quality/sampling-point/AN-57M01L/sample/1214886/observation/3410</t>
  </si>
  <si>
    <t>https://environment.data.gov.uk/water-quality/sampling-point/AN-57M01L/sample/1214886/observation/3409</t>
  </si>
  <si>
    <t>https://environment.data.gov.uk/water-quality/sampling-point/AN-57M01L/sample/1214886/observation/3408</t>
  </si>
  <si>
    <t>https://environment.data.gov.uk/water-quality/sampling-point/AN-57M01L/sample/1214886/observation/3373</t>
  </si>
  <si>
    <t>https://environment.data.gov.uk/water-quality/sampling-point/AN-57M01L/sample/1214886/observation/3334</t>
  </si>
  <si>
    <t>https://environment.data.gov.uk/water-quality/sampling-point/AN-57M01L/sample/1214886/observation/3328</t>
  </si>
  <si>
    <t>https://environment.data.gov.uk/water-quality/sampling-point/AN-57M01L/sample/1214886/observation/3292</t>
  </si>
  <si>
    <t>https://environment.data.gov.uk/water-quality/sampling-point/AN-57M01L/sample/1214886/observation/3283</t>
  </si>
  <si>
    <t>https://environment.data.gov.uk/water-quality/sampling-point/AN-57M01L/sample/1214886/observation/3282</t>
  </si>
  <si>
    <t>https://environment.data.gov.uk/water-quality/sampling-point/AN-57M01L/sample/1214886/observation/3272</t>
  </si>
  <si>
    <t>https://environment.data.gov.uk/water-quality/sampling-point/AN-57M01L/sample/1214886/observation/3268</t>
  </si>
  <si>
    <t>https://environment.data.gov.uk/water-quality/sampling-point/AN-57M01L/sample/1214886/observation/1049</t>
  </si>
  <si>
    <t>https://environment.data.gov.uk/water-quality/sampling-point/AN-57M01L/sample/1214886/observation/0499</t>
  </si>
  <si>
    <t>https://environment.data.gov.uk/water-quality/sampling-point/AN-57M01L/sample/1214886/observation/0487</t>
  </si>
  <si>
    <t>https://environment.data.gov.uk/water-quality/sampling-point/AN-57M01L/sample/1214886/observation/0180</t>
  </si>
  <si>
    <t>https://environment.data.gov.uk/water-quality/sampling-point/AN-57M01L/sample/1214886/observation/0172</t>
  </si>
  <si>
    <t>https://environment.data.gov.uk/water-quality/sampling-point/AN-57M01L/sample/1214886/observation/0116</t>
  </si>
  <si>
    <t>https://environment.data.gov.uk/water-quality/sampling-point/AN-57M01L/sample/1214886/observation/0114</t>
  </si>
  <si>
    <t>https://environment.data.gov.uk/water-quality/sampling-point/AN-57M01L/sample/1214886/observation/0111</t>
  </si>
  <si>
    <t>https://environment.data.gov.uk/water-quality/sampling-point/AN-57M01L/sample/1214886/observation/0106</t>
  </si>
  <si>
    <t>https://environment.data.gov.uk/water-quality/sampling-point/AN-57M01L/sample/1214886/observation/0103</t>
  </si>
  <si>
    <t>https://environment.data.gov.uk/water-quality/sampling-point/AN-57M01L/sample/1214886/observation/0085</t>
  </si>
  <si>
    <t>https://environment.data.gov.uk/water-quality/sampling-point/AN-57M01L/sample/1214886/observation/0076</t>
  </si>
  <si>
    <t>https://environment.data.gov.uk/water-quality/sampling-point/AN-57M01L/sample/1214886/observation/0068</t>
  </si>
  <si>
    <t>https://environment.data.gov.uk/water-quality/sampling-point/AN-57M01L/sample/1214886/observation/0062</t>
  </si>
  <si>
    <t>https://environment.data.gov.uk/water-quality/sampling-point/AN-57M01L/sample/1214886/observation/0061</t>
  </si>
  <si>
    <t>https://environment.data.gov.uk/water-quality/sampling-point/AN-57M01L/sample/1214886/observation/0052</t>
  </si>
  <si>
    <t>2003-01-14T09:53:00</t>
  </si>
  <si>
    <t>https://environment.data.gov.uk/water-quality/sampling-point/AN-57M01L/sample/1205730/observation/9978</t>
  </si>
  <si>
    <t>https://environment.data.gov.uk/water-quality/sampling-point/AN-57M01L/sample/1205730/observation/9933</t>
  </si>
  <si>
    <t>https://environment.data.gov.uk/water-quality/sampling-point/AN-57M01L/sample/1205730/observation/9924</t>
  </si>
  <si>
    <t>https://environment.data.gov.uk/water-quality/sampling-point/AN-57M01L/sample/1205730/observation/9901</t>
  </si>
  <si>
    <t>https://environment.data.gov.uk/water-quality/sampling-point/AN-57M01L/sample/1205730/observation/7888</t>
  </si>
  <si>
    <t>https://environment.data.gov.uk/water-quality/sampling-point/AN-57M01L/sample/1205730/observation/7181</t>
  </si>
  <si>
    <t>https://environment.data.gov.uk/water-quality/sampling-point/AN-57M01L/sample/1205730/observation/6450</t>
  </si>
  <si>
    <t>https://environment.data.gov.uk/water-quality/sampling-point/AN-57M01L/sample/1205730/observation/6423</t>
  </si>
  <si>
    <t>https://environment.data.gov.uk/water-quality/sampling-point/AN-57M01L/sample/1205730/observation/6045</t>
  </si>
  <si>
    <t>https://environment.data.gov.uk/water-quality/sampling-point/AN-57M01L/sample/1205730/observation/3461</t>
  </si>
  <si>
    <t>https://environment.data.gov.uk/water-quality/sampling-point/AN-57M01L/sample/1205730/observation/3410</t>
  </si>
  <si>
    <t>https://environment.data.gov.uk/water-quality/sampling-point/AN-57M01L/sample/1205730/observation/3409</t>
  </si>
  <si>
    <t>https://environment.data.gov.uk/water-quality/sampling-point/AN-57M01L/sample/1205730/observation/3408</t>
  </si>
  <si>
    <t>https://environment.data.gov.uk/water-quality/sampling-point/AN-57M01L/sample/1205730/observation/3373</t>
  </si>
  <si>
    <t>https://environment.data.gov.uk/water-quality/sampling-point/AN-57M01L/sample/1205730/observation/3334</t>
  </si>
  <si>
    <t>https://environment.data.gov.uk/water-quality/sampling-point/AN-57M01L/sample/1205730/observation/3328</t>
  </si>
  <si>
    <t>https://environment.data.gov.uk/water-quality/sampling-point/AN-57M01L/sample/1205730/observation/3292</t>
  </si>
  <si>
    <t>https://environment.data.gov.uk/water-quality/sampling-point/AN-57M01L/sample/1205730/observation/3283</t>
  </si>
  <si>
    <t>https://environment.data.gov.uk/water-quality/sampling-point/AN-57M01L/sample/1205730/observation/3282</t>
  </si>
  <si>
    <t>https://environment.data.gov.uk/water-quality/sampling-point/AN-57M01L/sample/1205730/observation/3272</t>
  </si>
  <si>
    <t>https://environment.data.gov.uk/water-quality/sampling-point/AN-57M01L/sample/1205730/observation/3268</t>
  </si>
  <si>
    <t>https://environment.data.gov.uk/water-quality/sampling-point/AN-57M01L/sample/1205730/observation/1049</t>
  </si>
  <si>
    <t>https://environment.data.gov.uk/water-quality/sampling-point/AN-57M01L/sample/1205730/observation/0499</t>
  </si>
  <si>
    <t>https://environment.data.gov.uk/water-quality/sampling-point/AN-57M01L/sample/1205730/observation/0487</t>
  </si>
  <si>
    <t>https://environment.data.gov.uk/water-quality/sampling-point/AN-57M01L/sample/1205730/observation/0180</t>
  </si>
  <si>
    <t>https://environment.data.gov.uk/water-quality/sampling-point/AN-57M01L/sample/1205730/observation/0172</t>
  </si>
  <si>
    <t>https://environment.data.gov.uk/water-quality/sampling-point/AN-57M01L/sample/1205730/observation/0116</t>
  </si>
  <si>
    <t>https://environment.data.gov.uk/water-quality/sampling-point/AN-57M01L/sample/1205730/observation/0114</t>
  </si>
  <si>
    <t>https://environment.data.gov.uk/water-quality/sampling-point/AN-57M01L/sample/1205730/observation/0111</t>
  </si>
  <si>
    <t>https://environment.data.gov.uk/water-quality/sampling-point/AN-57M01L/sample/1205730/observation/0106</t>
  </si>
  <si>
    <t>https://environment.data.gov.uk/water-quality/sampling-point/AN-57M01L/sample/1205730/observation/0103</t>
  </si>
  <si>
    <t>https://environment.data.gov.uk/water-quality/sampling-point/AN-57M01L/sample/1205730/observation/0085</t>
  </si>
  <si>
    <t>https://environment.data.gov.uk/water-quality/sampling-point/AN-57M01L/sample/1205730/observation/0076</t>
  </si>
  <si>
    <t>https://environment.data.gov.uk/water-quality/sampling-point/AN-57M01L/sample/1205730/observation/0068</t>
  </si>
  <si>
    <t>https://environment.data.gov.uk/water-quality/sampling-point/AN-57M01L/sample/1205730/observation/0062</t>
  </si>
  <si>
    <t>https://environment.data.gov.uk/water-quality/sampling-point/AN-57M01L/sample/1205730/observation/0061</t>
  </si>
  <si>
    <t>https://environment.data.gov.uk/water-quality/sampling-point/AN-57M01L/sample/1205730/observation/0052</t>
  </si>
  <si>
    <t>2002-12-13T09:10:00</t>
  </si>
  <si>
    <t>https://environment.data.gov.uk/water-quality/sampling-point/AN-57M01L/sample/1203673/observation/9978</t>
  </si>
  <si>
    <t>https://environment.data.gov.uk/water-quality/sampling-point/AN-57M01L/sample/1203673/observation/9933</t>
  </si>
  <si>
    <t>https://environment.data.gov.uk/water-quality/sampling-point/AN-57M01L/sample/1203673/observation/9901</t>
  </si>
  <si>
    <t>https://environment.data.gov.uk/water-quality/sampling-point/AN-57M01L/sample/1203673/observation/7888</t>
  </si>
  <si>
    <t>https://environment.data.gov.uk/water-quality/sampling-point/AN-57M01L/sample/1203673/observation/7181</t>
  </si>
  <si>
    <t>https://environment.data.gov.uk/water-quality/sampling-point/AN-57M01L/sample/1203673/observation/6526</t>
  </si>
  <si>
    <t>https://environment.data.gov.uk/water-quality/sampling-point/AN-57M01L/sample/1203673/observation/6450</t>
  </si>
  <si>
    <t>https://environment.data.gov.uk/water-quality/sampling-point/AN-57M01L/sample/1203673/observation/6423</t>
  </si>
  <si>
    <t>https://environment.data.gov.uk/water-quality/sampling-point/AN-57M01L/sample/1203673/observation/6045</t>
  </si>
  <si>
    <t>https://environment.data.gov.uk/water-quality/sampling-point/AN-57M01L/sample/1203673/observation/3461</t>
  </si>
  <si>
    <t>https://environment.data.gov.uk/water-quality/sampling-point/AN-57M01L/sample/1203673/observation/3410</t>
  </si>
  <si>
    <t>https://environment.data.gov.uk/water-quality/sampling-point/AN-57M01L/sample/1203673/observation/3409</t>
  </si>
  <si>
    <t>https://environment.data.gov.uk/water-quality/sampling-point/AN-57M01L/sample/1203673/observation/3408</t>
  </si>
  <si>
    <t>https://environment.data.gov.uk/water-quality/sampling-point/AN-57M01L/sample/1203673/observation/3373</t>
  </si>
  <si>
    <t>https://environment.data.gov.uk/water-quality/sampling-point/AN-57M01L/sample/1203673/observation/3334</t>
  </si>
  <si>
    <t>https://environment.data.gov.uk/water-quality/sampling-point/AN-57M01L/sample/1203673/observation/3328</t>
  </si>
  <si>
    <t>https://environment.data.gov.uk/water-quality/sampling-point/AN-57M01L/sample/1203673/observation/3292</t>
  </si>
  <si>
    <t>https://environment.data.gov.uk/water-quality/sampling-point/AN-57M01L/sample/1203673/observation/3283</t>
  </si>
  <si>
    <t>https://environment.data.gov.uk/water-quality/sampling-point/AN-57M01L/sample/1203673/observation/3282</t>
  </si>
  <si>
    <t>https://environment.data.gov.uk/water-quality/sampling-point/AN-57M01L/sample/1203673/observation/3272</t>
  </si>
  <si>
    <t>https://environment.data.gov.uk/water-quality/sampling-point/AN-57M01L/sample/1203673/observation/3268</t>
  </si>
  <si>
    <t>https://environment.data.gov.uk/water-quality/sampling-point/AN-57M01L/sample/1203673/observation/1049</t>
  </si>
  <si>
    <t>https://environment.data.gov.uk/water-quality/sampling-point/AN-57M01L/sample/1203673/observation/0499</t>
  </si>
  <si>
    <t>https://environment.data.gov.uk/water-quality/sampling-point/AN-57M01L/sample/1203673/observation/0487</t>
  </si>
  <si>
    <t>https://environment.data.gov.uk/water-quality/sampling-point/AN-57M01L/sample/1203673/observation/0180</t>
  </si>
  <si>
    <t>https://environment.data.gov.uk/water-quality/sampling-point/AN-57M01L/sample/1203673/observation/0172</t>
  </si>
  <si>
    <t>https://environment.data.gov.uk/water-quality/sampling-point/AN-57M01L/sample/1203673/observation/0116</t>
  </si>
  <si>
    <t>https://environment.data.gov.uk/water-quality/sampling-point/AN-57M01L/sample/1203673/observation/0114</t>
  </si>
  <si>
    <t>https://environment.data.gov.uk/water-quality/sampling-point/AN-57M01L/sample/1203673/observation/0111</t>
  </si>
  <si>
    <t>https://environment.data.gov.uk/water-quality/sampling-point/AN-57M01L/sample/1203673/observation/0106</t>
  </si>
  <si>
    <t>https://environment.data.gov.uk/water-quality/sampling-point/AN-57M01L/sample/1203673/observation/0103</t>
  </si>
  <si>
    <t>https://environment.data.gov.uk/water-quality/sampling-point/AN-57M01L/sample/1203673/observation/0085</t>
  </si>
  <si>
    <t>https://environment.data.gov.uk/water-quality/sampling-point/AN-57M01L/sample/1203673/observation/0077</t>
  </si>
  <si>
    <t>https://environment.data.gov.uk/water-quality/sampling-point/AN-57M01L/sample/1203673/observation/0076</t>
  </si>
  <si>
    <t>https://environment.data.gov.uk/water-quality/sampling-point/AN-57M01L/sample/1203673/observation/0068</t>
  </si>
  <si>
    <t>https://environment.data.gov.uk/water-quality/sampling-point/AN-57M01L/sample/1203673/observation/0061</t>
  </si>
  <si>
    <t>https://environment.data.gov.uk/water-quality/sampling-point/AN-57M01L/sample/1203673/observation/0052</t>
  </si>
  <si>
    <t>2002-09-03T11:15:00</t>
  </si>
  <si>
    <t>https://environment.data.gov.uk/water-quality/sampling-point/AN-57M01L/sample/1194779/observation/9978</t>
  </si>
  <si>
    <t>https://environment.data.gov.uk/water-quality/sampling-point/AN-57M01L/sample/1194779/observation/9933</t>
  </si>
  <si>
    <t>https://environment.data.gov.uk/water-quality/sampling-point/AN-57M01L/sample/1194779/observation/9901</t>
  </si>
  <si>
    <t>https://environment.data.gov.uk/water-quality/sampling-point/AN-57M01L/sample/1194779/observation/7888</t>
  </si>
  <si>
    <t>https://environment.data.gov.uk/water-quality/sampling-point/AN-57M01L/sample/1194779/observation/7181</t>
  </si>
  <si>
    <t>https://environment.data.gov.uk/water-quality/sampling-point/AN-57M01L/sample/1194779/observation/6450</t>
  </si>
  <si>
    <t>https://environment.data.gov.uk/water-quality/sampling-point/AN-57M01L/sample/1194779/observation/6423</t>
  </si>
  <si>
    <t>https://environment.data.gov.uk/water-quality/sampling-point/AN-57M01L/sample/1194779/observation/6045</t>
  </si>
  <si>
    <t>https://environment.data.gov.uk/water-quality/sampling-point/AN-57M01L/sample/1194779/observation/3461</t>
  </si>
  <si>
    <t>https://environment.data.gov.uk/water-quality/sampling-point/AN-57M01L/sample/1194779/observation/3410</t>
  </si>
  <si>
    <t>https://environment.data.gov.uk/water-quality/sampling-point/AN-57M01L/sample/1194779/observation/3409</t>
  </si>
  <si>
    <t>https://environment.data.gov.uk/water-quality/sampling-point/AN-57M01L/sample/1194779/observation/3408</t>
  </si>
  <si>
    <t>https://environment.data.gov.uk/water-quality/sampling-point/AN-57M01L/sample/1194779/observation/3373</t>
  </si>
  <si>
    <t>https://environment.data.gov.uk/water-quality/sampling-point/AN-57M01L/sample/1194779/observation/3334</t>
  </si>
  <si>
    <t>https://environment.data.gov.uk/water-quality/sampling-point/AN-57M01L/sample/1194779/observation/3328</t>
  </si>
  <si>
    <t>https://environment.data.gov.uk/water-quality/sampling-point/AN-57M01L/sample/1194779/observation/3292</t>
  </si>
  <si>
    <t>https://environment.data.gov.uk/water-quality/sampling-point/AN-57M01L/sample/1194779/observation/3283</t>
  </si>
  <si>
    <t>https://environment.data.gov.uk/water-quality/sampling-point/AN-57M01L/sample/1194779/observation/3282</t>
  </si>
  <si>
    <t>https://environment.data.gov.uk/water-quality/sampling-point/AN-57M01L/sample/1194779/observation/3272</t>
  </si>
  <si>
    <t>https://environment.data.gov.uk/water-quality/sampling-point/AN-57M01L/sample/1194779/observation/3268</t>
  </si>
  <si>
    <t>https://environment.data.gov.uk/water-quality/sampling-point/AN-57M01L/sample/1194779/observation/1049</t>
  </si>
  <si>
    <t>https://environment.data.gov.uk/water-quality/sampling-point/AN-57M01L/sample/1194779/observation/0499</t>
  </si>
  <si>
    <t>https://environment.data.gov.uk/water-quality/sampling-point/AN-57M01L/sample/1194779/observation/0487</t>
  </si>
  <si>
    <t>https://environment.data.gov.uk/water-quality/sampling-point/AN-57M01L/sample/1194779/observation/0180</t>
  </si>
  <si>
    <t>https://environment.data.gov.uk/water-quality/sampling-point/AN-57M01L/sample/1194779/observation/0172</t>
  </si>
  <si>
    <t>https://environment.data.gov.uk/water-quality/sampling-point/AN-57M01L/sample/1194779/observation/0116</t>
  </si>
  <si>
    <t>https://environment.data.gov.uk/water-quality/sampling-point/AN-57M01L/sample/1194779/observation/0114</t>
  </si>
  <si>
    <t>https://environment.data.gov.uk/water-quality/sampling-point/AN-57M01L/sample/1194779/observation/0111</t>
  </si>
  <si>
    <t>https://environment.data.gov.uk/water-quality/sampling-point/AN-57M01L/sample/1194779/observation/0106</t>
  </si>
  <si>
    <t>https://environment.data.gov.uk/water-quality/sampling-point/AN-57M01L/sample/1194779/observation/0103</t>
  </si>
  <si>
    <t>https://environment.data.gov.uk/water-quality/sampling-point/AN-57M01L/sample/1194779/observation/0085</t>
  </si>
  <si>
    <t>https://environment.data.gov.uk/water-quality/sampling-point/AN-57M01L/sample/1194779/observation/0077</t>
  </si>
  <si>
    <t>https://environment.data.gov.uk/water-quality/sampling-point/AN-57M01L/sample/1194779/observation/0076</t>
  </si>
  <si>
    <t>https://environment.data.gov.uk/water-quality/sampling-point/AN-57M01L/sample/1194779/observation/0068</t>
  </si>
  <si>
    <t>https://environment.data.gov.uk/water-quality/sampling-point/AN-57M01L/sample/1194779/observation/0061</t>
  </si>
  <si>
    <t>https://environment.data.gov.uk/water-quality/sampling-point/AN-57M01L/sample/1194779/observation/0052</t>
  </si>
  <si>
    <t>2002-07-04T09:40:00</t>
  </si>
  <si>
    <t>https://environment.data.gov.uk/water-quality/sampling-point/AN-57M01L/sample/1185424/observation/9978</t>
  </si>
  <si>
    <t>https://environment.data.gov.uk/water-quality/sampling-point/AN-57M01L/sample/1185424/observation/9933</t>
  </si>
  <si>
    <t>https://environment.data.gov.uk/water-quality/sampling-point/AN-57M01L/sample/1185424/observation/9901</t>
  </si>
  <si>
    <t>https://environment.data.gov.uk/water-quality/sampling-point/AN-57M01L/sample/1185424/observation/7888</t>
  </si>
  <si>
    <t>https://environment.data.gov.uk/water-quality/sampling-point/AN-57M01L/sample/1185424/observation/7181</t>
  </si>
  <si>
    <t>https://environment.data.gov.uk/water-quality/sampling-point/AN-57M01L/sample/1185424/observation/6450</t>
  </si>
  <si>
    <t>https://environment.data.gov.uk/water-quality/sampling-point/AN-57M01L/sample/1185424/observation/6423</t>
  </si>
  <si>
    <t>https://environment.data.gov.uk/water-quality/sampling-point/AN-57M01L/sample/1185424/observation/6045</t>
  </si>
  <si>
    <t>https://environment.data.gov.uk/water-quality/sampling-point/AN-57M01L/sample/1185424/observation/3461</t>
  </si>
  <si>
    <t>https://environment.data.gov.uk/water-quality/sampling-point/AN-57M01L/sample/1185424/observation/3410</t>
  </si>
  <si>
    <t>https://environment.data.gov.uk/water-quality/sampling-point/AN-57M01L/sample/1185424/observation/3409</t>
  </si>
  <si>
    <t>https://environment.data.gov.uk/water-quality/sampling-point/AN-57M01L/sample/1185424/observation/3408</t>
  </si>
  <si>
    <t>https://environment.data.gov.uk/water-quality/sampling-point/AN-57M01L/sample/1185424/observation/3373</t>
  </si>
  <si>
    <t>https://environment.data.gov.uk/water-quality/sampling-point/AN-57M01L/sample/1185424/observation/3334</t>
  </si>
  <si>
    <t>https://environment.data.gov.uk/water-quality/sampling-point/AN-57M01L/sample/1185424/observation/3328</t>
  </si>
  <si>
    <t>https://environment.data.gov.uk/water-quality/sampling-point/AN-57M01L/sample/1185424/observation/3292</t>
  </si>
  <si>
    <t>https://environment.data.gov.uk/water-quality/sampling-point/AN-57M01L/sample/1185424/observation/3283</t>
  </si>
  <si>
    <t>https://environment.data.gov.uk/water-quality/sampling-point/AN-57M01L/sample/1185424/observation/3282</t>
  </si>
  <si>
    <t>https://environment.data.gov.uk/water-quality/sampling-point/AN-57M01L/sample/1185424/observation/3272</t>
  </si>
  <si>
    <t>https://environment.data.gov.uk/water-quality/sampling-point/AN-57M01L/sample/1185424/observation/3268</t>
  </si>
  <si>
    <t>https://environment.data.gov.uk/water-quality/sampling-point/AN-57M01L/sample/1185424/observation/1049</t>
  </si>
  <si>
    <t>https://environment.data.gov.uk/water-quality/sampling-point/AN-57M01L/sample/1185424/observation/0499</t>
  </si>
  <si>
    <t>https://environment.data.gov.uk/water-quality/sampling-point/AN-57M01L/sample/1185424/observation/0487</t>
  </si>
  <si>
    <t>https://environment.data.gov.uk/water-quality/sampling-point/AN-57M01L/sample/1185424/observation/0180</t>
  </si>
  <si>
    <t>https://environment.data.gov.uk/water-quality/sampling-point/AN-57M01L/sample/1185424/observation/0172</t>
  </si>
  <si>
    <t>https://environment.data.gov.uk/water-quality/sampling-point/AN-57M01L/sample/1185424/observation/0116</t>
  </si>
  <si>
    <t>https://environment.data.gov.uk/water-quality/sampling-point/AN-57M01L/sample/1185424/observation/0114</t>
  </si>
  <si>
    <t>https://environment.data.gov.uk/water-quality/sampling-point/AN-57M01L/sample/1185424/observation/0111</t>
  </si>
  <si>
    <t>https://environment.data.gov.uk/water-quality/sampling-point/AN-57M01L/sample/1185424/observation/0106</t>
  </si>
  <si>
    <t>https://environment.data.gov.uk/water-quality/sampling-point/AN-57M01L/sample/1185424/observation/0103</t>
  </si>
  <si>
    <t>https://environment.data.gov.uk/water-quality/sampling-point/AN-57M01L/sample/1185424/observation/0085</t>
  </si>
  <si>
    <t>https://environment.data.gov.uk/water-quality/sampling-point/AN-57M01L/sample/1185424/observation/0077</t>
  </si>
  <si>
    <t>https://environment.data.gov.uk/water-quality/sampling-point/AN-57M01L/sample/1185424/observation/0076</t>
  </si>
  <si>
    <t>https://environment.data.gov.uk/water-quality/sampling-point/AN-57M01L/sample/1185424/observation/0068</t>
  </si>
  <si>
    <t>https://environment.data.gov.uk/water-quality/sampling-point/AN-57M01L/sample/1185424/observation/0061</t>
  </si>
  <si>
    <t>https://environment.data.gov.uk/water-quality/sampling-point/AN-57M01L/sample/1185424/observation/0052</t>
  </si>
  <si>
    <t>2002-05-07T11:23:00</t>
  </si>
  <si>
    <t>https://environment.data.gov.uk/water-quality/sampling-point/AN-57M01L/sample/1178175/observation/9978</t>
  </si>
  <si>
    <t>https://environment.data.gov.uk/water-quality/sampling-point/AN-57M01L/sample/1178175/observation/9933</t>
  </si>
  <si>
    <t>https://environment.data.gov.uk/water-quality/sampling-point/AN-57M01L/sample/1178175/observation/9901</t>
  </si>
  <si>
    <t>https://environment.data.gov.uk/water-quality/sampling-point/AN-57M01L/sample/1178175/observation/7888</t>
  </si>
  <si>
    <t>https://environment.data.gov.uk/water-quality/sampling-point/AN-57M01L/sample/1178175/observation/7181</t>
  </si>
  <si>
    <t>https://environment.data.gov.uk/water-quality/sampling-point/AN-57M01L/sample/1178175/observation/6526</t>
  </si>
  <si>
    <t>https://environment.data.gov.uk/water-quality/sampling-point/AN-57M01L/sample/1178175/observation/6450</t>
  </si>
  <si>
    <t>https://environment.data.gov.uk/water-quality/sampling-point/AN-57M01L/sample/1178175/observation/6423</t>
  </si>
  <si>
    <t>https://environment.data.gov.uk/water-quality/sampling-point/AN-57M01L/sample/1178175/observation/6045</t>
  </si>
  <si>
    <t>https://environment.data.gov.uk/water-quality/sampling-point/AN-57M01L/sample/1178175/observation/3461</t>
  </si>
  <si>
    <t>https://environment.data.gov.uk/water-quality/sampling-point/AN-57M01L/sample/1178175/observation/3410</t>
  </si>
  <si>
    <t>https://environment.data.gov.uk/water-quality/sampling-point/AN-57M01L/sample/1178175/observation/3409</t>
  </si>
  <si>
    <t>https://environment.data.gov.uk/water-quality/sampling-point/AN-57M01L/sample/1178175/observation/3408</t>
  </si>
  <si>
    <t>https://environment.data.gov.uk/water-quality/sampling-point/AN-57M01L/sample/1178175/observation/3373</t>
  </si>
  <si>
    <t>https://environment.data.gov.uk/water-quality/sampling-point/AN-57M01L/sample/1178175/observation/3334</t>
  </si>
  <si>
    <t>https://environment.data.gov.uk/water-quality/sampling-point/AN-57M01L/sample/1178175/observation/3328</t>
  </si>
  <si>
    <t>https://environment.data.gov.uk/water-quality/sampling-point/AN-57M01L/sample/1178175/observation/3292</t>
  </si>
  <si>
    <t>https://environment.data.gov.uk/water-quality/sampling-point/AN-57M01L/sample/1178175/observation/3283</t>
  </si>
  <si>
    <t>https://environment.data.gov.uk/water-quality/sampling-point/AN-57M01L/sample/1178175/observation/3282</t>
  </si>
  <si>
    <t>https://environment.data.gov.uk/water-quality/sampling-point/AN-57M01L/sample/1178175/observation/3272</t>
  </si>
  <si>
    <t>https://environment.data.gov.uk/water-quality/sampling-point/AN-57M01L/sample/1178175/observation/3268</t>
  </si>
  <si>
    <t>https://environment.data.gov.uk/water-quality/sampling-point/AN-57M01L/sample/1178175/observation/1049</t>
  </si>
  <si>
    <t>https://environment.data.gov.uk/water-quality/sampling-point/AN-57M01L/sample/1178175/observation/0499</t>
  </si>
  <si>
    <t>https://environment.data.gov.uk/water-quality/sampling-point/AN-57M01L/sample/1178175/observation/0487</t>
  </si>
  <si>
    <t>https://environment.data.gov.uk/water-quality/sampling-point/AN-57M01L/sample/1178175/observation/0180</t>
  </si>
  <si>
    <t>https://environment.data.gov.uk/water-quality/sampling-point/AN-57M01L/sample/1178175/observation/0172</t>
  </si>
  <si>
    <t>https://environment.data.gov.uk/water-quality/sampling-point/AN-57M01L/sample/1178175/observation/0116</t>
  </si>
  <si>
    <t>https://environment.data.gov.uk/water-quality/sampling-point/AN-57M01L/sample/1178175/observation/0114</t>
  </si>
  <si>
    <t>https://environment.data.gov.uk/water-quality/sampling-point/AN-57M01L/sample/1178175/observation/0111</t>
  </si>
  <si>
    <t>https://environment.data.gov.uk/water-quality/sampling-point/AN-57M01L/sample/1178175/observation/0106</t>
  </si>
  <si>
    <t>https://environment.data.gov.uk/water-quality/sampling-point/AN-57M01L/sample/1178175/observation/0103</t>
  </si>
  <si>
    <t>https://environment.data.gov.uk/water-quality/sampling-point/AN-57M01L/sample/1178175/observation/0085</t>
  </si>
  <si>
    <t>https://environment.data.gov.uk/water-quality/sampling-point/AN-57M01L/sample/1178175/observation/0077</t>
  </si>
  <si>
    <t>https://environment.data.gov.uk/water-quality/sampling-point/AN-57M01L/sample/1178175/observation/0076</t>
  </si>
  <si>
    <t>https://environment.data.gov.uk/water-quality/sampling-point/AN-57M01L/sample/1178175/observation/0068</t>
  </si>
  <si>
    <t>https://environment.data.gov.uk/water-quality/sampling-point/AN-57M01L/sample/1178175/observation/0061</t>
  </si>
  <si>
    <t>https://environment.data.gov.uk/water-quality/sampling-point/AN-57M01L/sample/1178175/observation/0052</t>
  </si>
  <si>
    <t>2002-03-08T09:46:00</t>
  </si>
  <si>
    <t>https://environment.data.gov.uk/water-quality/sampling-point/AN-57M01L/sample/1171328/observation/9978</t>
  </si>
  <si>
    <t>https://environment.data.gov.uk/water-quality/sampling-point/AN-57M01L/sample/1171328/observation/9901</t>
  </si>
  <si>
    <t>https://environment.data.gov.uk/water-quality/sampling-point/AN-57M01L/sample/1171328/observation/7888</t>
  </si>
  <si>
    <t>https://environment.data.gov.uk/water-quality/sampling-point/AN-57M01L/sample/1171328/observation/7181</t>
  </si>
  <si>
    <t>https://environment.data.gov.uk/water-quality/sampling-point/AN-57M01L/sample/1171328/observation/6526</t>
  </si>
  <si>
    <t>https://environment.data.gov.uk/water-quality/sampling-point/AN-57M01L/sample/1171328/observation/6450</t>
  </si>
  <si>
    <t>https://environment.data.gov.uk/water-quality/sampling-point/AN-57M01L/sample/1171328/observation/6045</t>
  </si>
  <si>
    <t>https://environment.data.gov.uk/water-quality/sampling-point/AN-57M01L/sample/1171328/observation/3410</t>
  </si>
  <si>
    <t>https://environment.data.gov.uk/water-quality/sampling-point/AN-57M01L/sample/1171328/observation/3409</t>
  </si>
  <si>
    <t>https://environment.data.gov.uk/water-quality/sampling-point/AN-57M01L/sample/1171328/observation/3408</t>
  </si>
  <si>
    <t>https://environment.data.gov.uk/water-quality/sampling-point/AN-57M01L/sample/1171328/observation/3373</t>
  </si>
  <si>
    <t>https://environment.data.gov.uk/water-quality/sampling-point/AN-57M01L/sample/1171328/observation/3334</t>
  </si>
  <si>
    <t>https://environment.data.gov.uk/water-quality/sampling-point/AN-57M01L/sample/1171328/observation/3328</t>
  </si>
  <si>
    <t>https://environment.data.gov.uk/water-quality/sampling-point/AN-57M01L/sample/1171328/observation/3292</t>
  </si>
  <si>
    <t>https://environment.data.gov.uk/water-quality/sampling-point/AN-57M01L/sample/1171328/observation/3283</t>
  </si>
  <si>
    <t>https://environment.data.gov.uk/water-quality/sampling-point/AN-57M01L/sample/1171328/observation/3282</t>
  </si>
  <si>
    <t>https://environment.data.gov.uk/water-quality/sampling-point/AN-57M01L/sample/1171328/observation/3272</t>
  </si>
  <si>
    <t>https://environment.data.gov.uk/water-quality/sampling-point/AN-57M01L/sample/1171328/observation/3268</t>
  </si>
  <si>
    <t>https://environment.data.gov.uk/water-quality/sampling-point/AN-57M01L/sample/1171328/observation/1049</t>
  </si>
  <si>
    <t>https://environment.data.gov.uk/water-quality/sampling-point/AN-57M01L/sample/1171328/observation/0499</t>
  </si>
  <si>
    <t>https://environment.data.gov.uk/water-quality/sampling-point/AN-57M01L/sample/1171328/observation/0487</t>
  </si>
  <si>
    <t>https://environment.data.gov.uk/water-quality/sampling-point/AN-57M01L/sample/1171328/observation/0180</t>
  </si>
  <si>
    <t>https://environment.data.gov.uk/water-quality/sampling-point/AN-57M01L/sample/1171328/observation/0172</t>
  </si>
  <si>
    <t>https://environment.data.gov.uk/water-quality/sampling-point/AN-57M01L/sample/1171328/observation/0116</t>
  </si>
  <si>
    <t>https://environment.data.gov.uk/water-quality/sampling-point/AN-57M01L/sample/1171328/observation/0114</t>
  </si>
  <si>
    <t>https://environment.data.gov.uk/water-quality/sampling-point/AN-57M01L/sample/1171328/observation/0111</t>
  </si>
  <si>
    <t>https://environment.data.gov.uk/water-quality/sampling-point/AN-57M01L/sample/1171328/observation/0106</t>
  </si>
  <si>
    <t>https://environment.data.gov.uk/water-quality/sampling-point/AN-57M01L/sample/1171328/observation/0103</t>
  </si>
  <si>
    <t>https://environment.data.gov.uk/water-quality/sampling-point/AN-57M01L/sample/1171328/observation/0085</t>
  </si>
  <si>
    <t>https://environment.data.gov.uk/water-quality/sampling-point/AN-57M01L/sample/1171328/observation/0077</t>
  </si>
  <si>
    <t>https://environment.data.gov.uk/water-quality/sampling-point/AN-57M01L/sample/1171328/observation/0076</t>
  </si>
  <si>
    <t>https://environment.data.gov.uk/water-quality/sampling-point/AN-57M01L/sample/1171328/observation/0068</t>
  </si>
  <si>
    <t>https://environment.data.gov.uk/water-quality/sampling-point/AN-57M01L/sample/1171328/observation/0052</t>
  </si>
  <si>
    <t>2002-03-08T09:45:00</t>
  </si>
  <si>
    <t>https://environment.data.gov.uk/water-quality/sampling-point/AN-57M01L/sample/1170086/observation/9933</t>
  </si>
  <si>
    <t>&lt;100</t>
  </si>
  <si>
    <t>https://environment.data.gov.uk/water-quality/sampling-point/AN-57M01L/sample/1170086/observation/6423</t>
  </si>
  <si>
    <t>https://environment.data.gov.uk/water-quality/sampling-point/AN-57M01L/sample/1170086/observation/3461</t>
  </si>
  <si>
    <t>2002-01-24T09:41:00</t>
  </si>
  <si>
    <t>https://environment.data.gov.uk/water-quality/sampling-point/AN-57M01L/sample/1166619/observation/9978</t>
  </si>
  <si>
    <t>https://environment.data.gov.uk/water-quality/sampling-point/AN-57M01L/sample/1166619/observation/9901</t>
  </si>
  <si>
    <t>https://environment.data.gov.uk/water-quality/sampling-point/AN-57M01L/sample/1166619/observation/7888</t>
  </si>
  <si>
    <t>https://environment.data.gov.uk/water-quality/sampling-point/AN-57M01L/sample/1166619/observation/7181</t>
  </si>
  <si>
    <t>https://environment.data.gov.uk/water-quality/sampling-point/AN-57M01L/sample/1166619/observation/6526</t>
  </si>
  <si>
    <t>https://environment.data.gov.uk/water-quality/sampling-point/AN-57M01L/sample/1166619/observation/6450</t>
  </si>
  <si>
    <t>https://environment.data.gov.uk/water-quality/sampling-point/AN-57M01L/sample/1166619/observation/6045</t>
  </si>
  <si>
    <t>https://environment.data.gov.uk/water-quality/sampling-point/AN-57M01L/sample/1166619/observation/3410</t>
  </si>
  <si>
    <t>https://environment.data.gov.uk/water-quality/sampling-point/AN-57M01L/sample/1166619/observation/3409</t>
  </si>
  <si>
    <t>https://environment.data.gov.uk/water-quality/sampling-point/AN-57M01L/sample/1166619/observation/3408</t>
  </si>
  <si>
    <t>https://environment.data.gov.uk/water-quality/sampling-point/AN-57M01L/sample/1166619/observation/3373</t>
  </si>
  <si>
    <t>https://environment.data.gov.uk/water-quality/sampling-point/AN-57M01L/sample/1166619/observation/3334</t>
  </si>
  <si>
    <t>https://environment.data.gov.uk/water-quality/sampling-point/AN-57M01L/sample/1166619/observation/3328</t>
  </si>
  <si>
    <t>https://environment.data.gov.uk/water-quality/sampling-point/AN-57M01L/sample/1166619/observation/3292</t>
  </si>
  <si>
    <t>https://environment.data.gov.uk/water-quality/sampling-point/AN-57M01L/sample/1166619/observation/3283</t>
  </si>
  <si>
    <t>https://environment.data.gov.uk/water-quality/sampling-point/AN-57M01L/sample/1166619/observation/3282</t>
  </si>
  <si>
    <t>https://environment.data.gov.uk/water-quality/sampling-point/AN-57M01L/sample/1166619/observation/3272</t>
  </si>
  <si>
    <t>https://environment.data.gov.uk/water-quality/sampling-point/AN-57M01L/sample/1166619/observation/3268</t>
  </si>
  <si>
    <t>https://environment.data.gov.uk/water-quality/sampling-point/AN-57M01L/sample/1166619/observation/1049</t>
  </si>
  <si>
    <t>https://environment.data.gov.uk/water-quality/sampling-point/AN-57M01L/sample/1166619/observation/0499</t>
  </si>
  <si>
    <t>https://environment.data.gov.uk/water-quality/sampling-point/AN-57M01L/sample/1166619/observation/0487</t>
  </si>
  <si>
    <t>https://environment.data.gov.uk/water-quality/sampling-point/AN-57M01L/sample/1166619/observation/0180</t>
  </si>
  <si>
    <t>https://environment.data.gov.uk/water-quality/sampling-point/AN-57M01L/sample/1166619/observation/0172</t>
  </si>
  <si>
    <t>https://environment.data.gov.uk/water-quality/sampling-point/AN-57M01L/sample/1166619/observation/0116</t>
  </si>
  <si>
    <t>https://environment.data.gov.uk/water-quality/sampling-point/AN-57M01L/sample/1166619/observation/0114</t>
  </si>
  <si>
    <t>https://environment.data.gov.uk/water-quality/sampling-point/AN-57M01L/sample/1166619/observation/0111</t>
  </si>
  <si>
    <t>https://environment.data.gov.uk/water-quality/sampling-point/AN-57M01L/sample/1166619/observation/0106</t>
  </si>
  <si>
    <t>https://environment.data.gov.uk/water-quality/sampling-point/AN-57M01L/sample/1166619/observation/0103</t>
  </si>
  <si>
    <t>https://environment.data.gov.uk/water-quality/sampling-point/AN-57M01L/sample/1166619/observation/0085</t>
  </si>
  <si>
    <t>https://environment.data.gov.uk/water-quality/sampling-point/AN-57M01L/sample/1166619/observation/0077</t>
  </si>
  <si>
    <t>https://environment.data.gov.uk/water-quality/sampling-point/AN-57M01L/sample/1166619/observation/0076</t>
  </si>
  <si>
    <t>https://environment.data.gov.uk/water-quality/sampling-point/AN-57M01L/sample/1166619/observation/0068</t>
  </si>
  <si>
    <t>https://environment.data.gov.uk/water-quality/sampling-point/AN-57M01L/sample/1166619/observation/0061</t>
  </si>
  <si>
    <t>https://environment.data.gov.uk/water-quality/sampling-point/AN-57M01L/sample/1166619/observation/0052</t>
  </si>
  <si>
    <t>2002-01-24T09:40:00</t>
  </si>
  <si>
    <t>https://environment.data.gov.uk/water-quality/sampling-point/AN-57M01L/sample/1165816/observation/9933</t>
  </si>
  <si>
    <t>https://environment.data.gov.uk/water-quality/sampling-point/AN-57M01L/sample/1165816/observation/6423</t>
  </si>
  <si>
    <t>https://environment.data.gov.uk/water-quality/sampling-point/AN-57M01L/sample/1165816/observation/3461</t>
  </si>
  <si>
    <t>2001-11-27T09:31:00</t>
  </si>
  <si>
    <t>https://environment.data.gov.uk/water-quality/sampling-point/AN-57M01L/sample/1163140/observation/9978</t>
  </si>
  <si>
    <t>https://environment.data.gov.uk/water-quality/sampling-point/AN-57M01L/sample/1163140/observation/9901</t>
  </si>
  <si>
    <t>https://environment.data.gov.uk/water-quality/sampling-point/AN-57M01L/sample/1163140/observation/7888</t>
  </si>
  <si>
    <t>https://environment.data.gov.uk/water-quality/sampling-point/AN-57M01L/sample/1163140/observation/7181</t>
  </si>
  <si>
    <t>https://environment.data.gov.uk/water-quality/sampling-point/AN-57M01L/sample/1163140/observation/6450</t>
  </si>
  <si>
    <t>https://environment.data.gov.uk/water-quality/sampling-point/AN-57M01L/sample/1163140/observation/6045</t>
  </si>
  <si>
    <t>https://environment.data.gov.uk/water-quality/sampling-point/AN-57M01L/sample/1163140/observation/3410</t>
  </si>
  <si>
    <t>https://environment.data.gov.uk/water-quality/sampling-point/AN-57M01L/sample/1163140/observation/3409</t>
  </si>
  <si>
    <t>https://environment.data.gov.uk/water-quality/sampling-point/AN-57M01L/sample/1163140/observation/3408</t>
  </si>
  <si>
    <t>https://environment.data.gov.uk/water-quality/sampling-point/AN-57M01L/sample/1163140/observation/3373</t>
  </si>
  <si>
    <t>https://environment.data.gov.uk/water-quality/sampling-point/AN-57M01L/sample/1163140/observation/3334</t>
  </si>
  <si>
    <t>https://environment.data.gov.uk/water-quality/sampling-point/AN-57M01L/sample/1163140/observation/3328</t>
  </si>
  <si>
    <t>https://environment.data.gov.uk/water-quality/sampling-point/AN-57M01L/sample/1163140/observation/3292</t>
  </si>
  <si>
    <t>https://environment.data.gov.uk/water-quality/sampling-point/AN-57M01L/sample/1163140/observation/3283</t>
  </si>
  <si>
    <t>https://environment.data.gov.uk/water-quality/sampling-point/AN-57M01L/sample/1163140/observation/3282</t>
  </si>
  <si>
    <t>https://environment.data.gov.uk/water-quality/sampling-point/AN-57M01L/sample/1163140/observation/3272</t>
  </si>
  <si>
    <t>https://environment.data.gov.uk/water-quality/sampling-point/AN-57M01L/sample/1163140/observation/3268</t>
  </si>
  <si>
    <t>https://environment.data.gov.uk/water-quality/sampling-point/AN-57M01L/sample/1163140/observation/1049</t>
  </si>
  <si>
    <t>https://environment.data.gov.uk/water-quality/sampling-point/AN-57M01L/sample/1163140/observation/0499</t>
  </si>
  <si>
    <t>https://environment.data.gov.uk/water-quality/sampling-point/AN-57M01L/sample/1163140/observation/0487</t>
  </si>
  <si>
    <t>https://environment.data.gov.uk/water-quality/sampling-point/AN-57M01L/sample/1163140/observation/0180</t>
  </si>
  <si>
    <t>https://environment.data.gov.uk/water-quality/sampling-point/AN-57M01L/sample/1163140/observation/0172</t>
  </si>
  <si>
    <t>https://environment.data.gov.uk/water-quality/sampling-point/AN-57M01L/sample/1163140/observation/0116</t>
  </si>
  <si>
    <t>https://environment.data.gov.uk/water-quality/sampling-point/AN-57M01L/sample/1163140/observation/0114</t>
  </si>
  <si>
    <t>https://environment.data.gov.uk/water-quality/sampling-point/AN-57M01L/sample/1163140/observation/0111</t>
  </si>
  <si>
    <t>https://environment.data.gov.uk/water-quality/sampling-point/AN-57M01L/sample/1163140/observation/0106</t>
  </si>
  <si>
    <t>https://environment.data.gov.uk/water-quality/sampling-point/AN-57M01L/sample/1163140/observation/0103</t>
  </si>
  <si>
    <t>https://environment.data.gov.uk/water-quality/sampling-point/AN-57M01L/sample/1163140/observation/0085</t>
  </si>
  <si>
    <t>https://environment.data.gov.uk/water-quality/sampling-point/AN-57M01L/sample/1163140/observation/0077</t>
  </si>
  <si>
    <t>https://environment.data.gov.uk/water-quality/sampling-point/AN-57M01L/sample/1163140/observation/0076</t>
  </si>
  <si>
    <t>https://environment.data.gov.uk/water-quality/sampling-point/AN-57M01L/sample/1163140/observation/0068</t>
  </si>
  <si>
    <t>https://environment.data.gov.uk/water-quality/sampling-point/AN-57M01L/sample/1163140/observation/0061</t>
  </si>
  <si>
    <t>https://environment.data.gov.uk/water-quality/sampling-point/AN-57M01L/sample/1163140/observation/0052</t>
  </si>
  <si>
    <t>2001-11-27T09:30:00</t>
  </si>
  <si>
    <t>https://environment.data.gov.uk/water-quality/sampling-point/AN-57M01L/sample/1160773/observation/9933</t>
  </si>
  <si>
    <t>https://environment.data.gov.uk/water-quality/sampling-point/AN-57M01L/sample/1160773/observation/6423</t>
  </si>
  <si>
    <t>https://environment.data.gov.uk/water-quality/sampling-point/AN-57M01L/sample/1160773/observation/3461</t>
  </si>
  <si>
    <t>2001-09-13T11:26:00</t>
  </si>
  <si>
    <t>https://environment.data.gov.uk/water-quality/sampling-point/AN-57M01L/sample/1151554/observation/9978</t>
  </si>
  <si>
    <t>https://environment.data.gov.uk/water-quality/sampling-point/AN-57M01L/sample/1151554/observation/9901</t>
  </si>
  <si>
    <t>https://environment.data.gov.uk/water-quality/sampling-point/AN-57M01L/sample/1151554/observation/7888</t>
  </si>
  <si>
    <t>https://environment.data.gov.uk/water-quality/sampling-point/AN-57M01L/sample/1151554/observation/7181</t>
  </si>
  <si>
    <t>https://environment.data.gov.uk/water-quality/sampling-point/AN-57M01L/sample/1151554/observation/6450</t>
  </si>
  <si>
    <t>https://environment.data.gov.uk/water-quality/sampling-point/AN-57M01L/sample/1151554/observation/6045</t>
  </si>
  <si>
    <t>https://environment.data.gov.uk/water-quality/sampling-point/AN-57M01L/sample/1151554/observation/3410</t>
  </si>
  <si>
    <t>https://environment.data.gov.uk/water-quality/sampling-point/AN-57M01L/sample/1151554/observation/3409</t>
  </si>
  <si>
    <t>https://environment.data.gov.uk/water-quality/sampling-point/AN-57M01L/sample/1151554/observation/3408</t>
  </si>
  <si>
    <t>https://environment.data.gov.uk/water-quality/sampling-point/AN-57M01L/sample/1151554/observation/3373</t>
  </si>
  <si>
    <t>https://environment.data.gov.uk/water-quality/sampling-point/AN-57M01L/sample/1151554/observation/3334</t>
  </si>
  <si>
    <t>https://environment.data.gov.uk/water-quality/sampling-point/AN-57M01L/sample/1151554/observation/3328</t>
  </si>
  <si>
    <t>https://environment.data.gov.uk/water-quality/sampling-point/AN-57M01L/sample/1151554/observation/3292</t>
  </si>
  <si>
    <t>https://environment.data.gov.uk/water-quality/sampling-point/AN-57M01L/sample/1151554/observation/3283</t>
  </si>
  <si>
    <t>https://environment.data.gov.uk/water-quality/sampling-point/AN-57M01L/sample/1151554/observation/3282</t>
  </si>
  <si>
    <t>https://environment.data.gov.uk/water-quality/sampling-point/AN-57M01L/sample/1151554/observation/3272</t>
  </si>
  <si>
    <t>https://environment.data.gov.uk/water-quality/sampling-point/AN-57M01L/sample/1151554/observation/3268</t>
  </si>
  <si>
    <t>https://environment.data.gov.uk/water-quality/sampling-point/AN-57M01L/sample/1151554/observation/1049</t>
  </si>
  <si>
    <t>https://environment.data.gov.uk/water-quality/sampling-point/AN-57M01L/sample/1151554/observation/0499</t>
  </si>
  <si>
    <t>https://environment.data.gov.uk/water-quality/sampling-point/AN-57M01L/sample/1151554/observation/0487</t>
  </si>
  <si>
    <t>https://environment.data.gov.uk/water-quality/sampling-point/AN-57M01L/sample/1151554/observation/0180</t>
  </si>
  <si>
    <t>https://environment.data.gov.uk/water-quality/sampling-point/AN-57M01L/sample/1151554/observation/0172</t>
  </si>
  <si>
    <t>https://environment.data.gov.uk/water-quality/sampling-point/AN-57M01L/sample/1151554/observation/0116</t>
  </si>
  <si>
    <t>https://environment.data.gov.uk/water-quality/sampling-point/AN-57M01L/sample/1151554/observation/0114</t>
  </si>
  <si>
    <t>https://environment.data.gov.uk/water-quality/sampling-point/AN-57M01L/sample/1151554/observation/0111</t>
  </si>
  <si>
    <t>https://environment.data.gov.uk/water-quality/sampling-point/AN-57M01L/sample/1151554/observation/0106</t>
  </si>
  <si>
    <t>https://environment.data.gov.uk/water-quality/sampling-point/AN-57M01L/sample/1151554/observation/0103</t>
  </si>
  <si>
    <t>https://environment.data.gov.uk/water-quality/sampling-point/AN-57M01L/sample/1151554/observation/0085</t>
  </si>
  <si>
    <t>https://environment.data.gov.uk/water-quality/sampling-point/AN-57M01L/sample/1151554/observation/0077</t>
  </si>
  <si>
    <t>https://environment.data.gov.uk/water-quality/sampling-point/AN-57M01L/sample/1151554/observation/0076</t>
  </si>
  <si>
    <t>https://environment.data.gov.uk/water-quality/sampling-point/AN-57M01L/sample/1151554/observation/0068</t>
  </si>
  <si>
    <t>https://environment.data.gov.uk/water-quality/sampling-point/AN-57M01L/sample/1151554/observation/0061</t>
  </si>
  <si>
    <t>https://environment.data.gov.uk/water-quality/sampling-point/AN-57M01L/sample/1151554/observation/0052</t>
  </si>
  <si>
    <t>2001-09-13T11:25:00</t>
  </si>
  <si>
    <t>https://environment.data.gov.uk/water-quality/sampling-point/AN-57M01L/sample/1150435/observation/9933</t>
  </si>
  <si>
    <t>https://environment.data.gov.uk/water-quality/sampling-point/AN-57M01L/sample/1150435/observation/6423</t>
  </si>
  <si>
    <t>https://environment.data.gov.uk/water-quality/sampling-point/AN-57M01L/sample/1150435/observation/3461</t>
  </si>
  <si>
    <t>2001-07-16T13:25:00</t>
  </si>
  <si>
    <t>https://environment.data.gov.uk/water-quality/sampling-point/AN-57M01L/sample/1144710/observation/9978</t>
  </si>
  <si>
    <t>https://environment.data.gov.uk/water-quality/sampling-point/AN-57M01L/sample/1144710/observation/9901</t>
  </si>
  <si>
    <t>https://environment.data.gov.uk/water-quality/sampling-point/AN-57M01L/sample/1144710/observation/7888</t>
  </si>
  <si>
    <t>https://environment.data.gov.uk/water-quality/sampling-point/AN-57M01L/sample/1144710/observation/7181</t>
  </si>
  <si>
    <t>https://environment.data.gov.uk/water-quality/sampling-point/AN-57M01L/sample/1144710/observation/6450</t>
  </si>
  <si>
    <t>https://environment.data.gov.uk/water-quality/sampling-point/AN-57M01L/sample/1144710/observation/6045</t>
  </si>
  <si>
    <t>https://environment.data.gov.uk/water-quality/sampling-point/AN-57M01L/sample/1144710/observation/3410</t>
  </si>
  <si>
    <t>https://environment.data.gov.uk/water-quality/sampling-point/AN-57M01L/sample/1144710/observation/3409</t>
  </si>
  <si>
    <t>https://environment.data.gov.uk/water-quality/sampling-point/AN-57M01L/sample/1144710/observation/3408</t>
  </si>
  <si>
    <t>https://environment.data.gov.uk/water-quality/sampling-point/AN-57M01L/sample/1144710/observation/3373</t>
  </si>
  <si>
    <t>https://environment.data.gov.uk/water-quality/sampling-point/AN-57M01L/sample/1144710/observation/3334</t>
  </si>
  <si>
    <t>https://environment.data.gov.uk/water-quality/sampling-point/AN-57M01L/sample/1144710/observation/3328</t>
  </si>
  <si>
    <t>https://environment.data.gov.uk/water-quality/sampling-point/AN-57M01L/sample/1144710/observation/3292</t>
  </si>
  <si>
    <t>https://environment.data.gov.uk/water-quality/sampling-point/AN-57M01L/sample/1144710/observation/3283</t>
  </si>
  <si>
    <t>https://environment.data.gov.uk/water-quality/sampling-point/AN-57M01L/sample/1144710/observation/3282</t>
  </si>
  <si>
    <t>https://environment.data.gov.uk/water-quality/sampling-point/AN-57M01L/sample/1144710/observation/3272</t>
  </si>
  <si>
    <t>https://environment.data.gov.uk/water-quality/sampling-point/AN-57M01L/sample/1144710/observation/3268</t>
  </si>
  <si>
    <t>https://environment.data.gov.uk/water-quality/sampling-point/AN-57M01L/sample/1144710/observation/1049</t>
  </si>
  <si>
    <t>https://environment.data.gov.uk/water-quality/sampling-point/AN-57M01L/sample/1144710/observation/0499</t>
  </si>
  <si>
    <t>https://environment.data.gov.uk/water-quality/sampling-point/AN-57M01L/sample/1144710/observation/0487</t>
  </si>
  <si>
    <t>https://environment.data.gov.uk/water-quality/sampling-point/AN-57M01L/sample/1144710/observation/0180</t>
  </si>
  <si>
    <t>https://environment.data.gov.uk/water-quality/sampling-point/AN-57M01L/sample/1144710/observation/0172</t>
  </si>
  <si>
    <t>https://environment.data.gov.uk/water-quality/sampling-point/AN-57M01L/sample/1144710/observation/0116</t>
  </si>
  <si>
    <t>https://environment.data.gov.uk/water-quality/sampling-point/AN-57M01L/sample/1144710/observation/0114</t>
  </si>
  <si>
    <t>https://environment.data.gov.uk/water-quality/sampling-point/AN-57M01L/sample/1144710/observation/0111</t>
  </si>
  <si>
    <t>https://environment.data.gov.uk/water-quality/sampling-point/AN-57M01L/sample/1144710/observation/0106</t>
  </si>
  <si>
    <t>https://environment.data.gov.uk/water-quality/sampling-point/AN-57M01L/sample/1144710/observation/0103</t>
  </si>
  <si>
    <t>https://environment.data.gov.uk/water-quality/sampling-point/AN-57M01L/sample/1144710/observation/0085</t>
  </si>
  <si>
    <t>https://environment.data.gov.uk/water-quality/sampling-point/AN-57M01L/sample/1144710/observation/0077</t>
  </si>
  <si>
    <t>https://environment.data.gov.uk/water-quality/sampling-point/AN-57M01L/sample/1144710/observation/0076</t>
  </si>
  <si>
    <t>https://environment.data.gov.uk/water-quality/sampling-point/AN-57M01L/sample/1144710/observation/0068</t>
  </si>
  <si>
    <t>https://environment.data.gov.uk/water-quality/sampling-point/AN-57M01L/sample/1144710/observation/0061</t>
  </si>
  <si>
    <t>https://environment.data.gov.uk/water-quality/sampling-point/AN-57M01L/sample/1144710/observation/0052</t>
  </si>
  <si>
    <t>2001-06-14T08:35:00</t>
  </si>
  <si>
    <t>https://environment.data.gov.uk/water-quality/sampling-point/AN-57M01L/sample/1142217/observation/9978</t>
  </si>
  <si>
    <t>pH : Instrumental</t>
  </si>
  <si>
    <t>https://environment.data.gov.uk/water-quality/sampling-point/AN-57M01L/sample/1142217/observation/9921</t>
  </si>
  <si>
    <t>https://environment.data.gov.uk/water-quality/sampling-point/AN-57M01L/sample/1142217/observation/9901</t>
  </si>
  <si>
    <t>https://environment.data.gov.uk/water-quality/sampling-point/AN-57M01L/sample/1142217/observation/7888</t>
  </si>
  <si>
    <t>https://environment.data.gov.uk/water-quality/sampling-point/AN-57M01L/sample/1142217/observation/7181</t>
  </si>
  <si>
    <t>https://environment.data.gov.uk/water-quality/sampling-point/AN-57M01L/sample/1142217/observation/6450</t>
  </si>
  <si>
    <t>https://environment.data.gov.uk/water-quality/sampling-point/AN-57M01L/sample/1142217/observation/6045</t>
  </si>
  <si>
    <t>https://environment.data.gov.uk/water-quality/sampling-point/AN-57M01L/sample/1142217/observation/3410</t>
  </si>
  <si>
    <t>https://environment.data.gov.uk/water-quality/sampling-point/AN-57M01L/sample/1142217/observation/3409</t>
  </si>
  <si>
    <t>https://environment.data.gov.uk/water-quality/sampling-point/AN-57M01L/sample/1142217/observation/3408</t>
  </si>
  <si>
    <t>https://environment.data.gov.uk/water-quality/sampling-point/AN-57M01L/sample/1142217/observation/3373</t>
  </si>
  <si>
    <t>https://environment.data.gov.uk/water-quality/sampling-point/AN-57M01L/sample/1142217/observation/3334</t>
  </si>
  <si>
    <t>https://environment.data.gov.uk/water-quality/sampling-point/AN-57M01L/sample/1142217/observation/3328</t>
  </si>
  <si>
    <t>https://environment.data.gov.uk/water-quality/sampling-point/AN-57M01L/sample/1142217/observation/3292</t>
  </si>
  <si>
    <t>https://environment.data.gov.uk/water-quality/sampling-point/AN-57M01L/sample/1142217/observation/3283</t>
  </si>
  <si>
    <t>https://environment.data.gov.uk/water-quality/sampling-point/AN-57M01L/sample/1142217/observation/3282</t>
  </si>
  <si>
    <t>https://environment.data.gov.uk/water-quality/sampling-point/AN-57M01L/sample/1142217/observation/3272</t>
  </si>
  <si>
    <t>https://environment.data.gov.uk/water-quality/sampling-point/AN-57M01L/sample/1142217/observation/3268</t>
  </si>
  <si>
    <t>https://environment.data.gov.uk/water-quality/sampling-point/AN-57M01L/sample/1142217/observation/1049</t>
  </si>
  <si>
    <t>&lt;0.0024</t>
  </si>
  <si>
    <t>https://environment.data.gov.uk/water-quality/sampling-point/AN-57M01L/sample/1142217/observation/0499</t>
  </si>
  <si>
    <t>https://environment.data.gov.uk/water-quality/sampling-point/AN-57M01L/sample/1142217/observation/0487</t>
  </si>
  <si>
    <t>https://environment.data.gov.uk/water-quality/sampling-point/AN-57M01L/sample/1142217/observation/0180</t>
  </si>
  <si>
    <t>https://environment.data.gov.uk/water-quality/sampling-point/AN-57M01L/sample/1142217/observation/0172</t>
  </si>
  <si>
    <t>https://environment.data.gov.uk/water-quality/sampling-point/AN-57M01L/sample/1142217/observation/0116</t>
  </si>
  <si>
    <t>https://environment.data.gov.uk/water-quality/sampling-point/AN-57M01L/sample/1142217/observation/0114</t>
  </si>
  <si>
    <t>https://environment.data.gov.uk/water-quality/sampling-point/AN-57M01L/sample/1142217/observation/0111</t>
  </si>
  <si>
    <t>https://environment.data.gov.uk/water-quality/sampling-point/AN-57M01L/sample/1142217/observation/0106</t>
  </si>
  <si>
    <t>https://environment.data.gov.uk/water-quality/sampling-point/AN-57M01L/sample/1142217/observation/0103</t>
  </si>
  <si>
    <t>https://environment.data.gov.uk/water-quality/sampling-point/AN-57M01L/sample/1142217/observation/0085</t>
  </si>
  <si>
    <t>https://environment.data.gov.uk/water-quality/sampling-point/AN-57M01L/sample/1142217/observation/0077</t>
  </si>
  <si>
    <t>https://environment.data.gov.uk/water-quality/sampling-point/AN-57M01L/sample/1142217/observation/0076</t>
  </si>
  <si>
    <t>https://environment.data.gov.uk/water-quality/sampling-point/AN-57M01L/sample/1142217/observation/0068</t>
  </si>
  <si>
    <t>https://environment.data.gov.uk/water-quality/sampling-point/AN-57M01L/sample/1142217/observation/0052</t>
  </si>
  <si>
    <t>2001-07-16T13:24:00</t>
  </si>
  <si>
    <t>https://environment.data.gov.uk/water-quality/sampling-point/AN-57M01L/sample/1141538/observation/9933</t>
  </si>
  <si>
    <t>https://environment.data.gov.uk/water-quality/sampling-point/AN-57M01L/sample/1141538/observation/6423</t>
  </si>
  <si>
    <t>https://environment.data.gov.uk/water-quality/sampling-point/AN-57M01L/sample/1141538/observation/3461</t>
  </si>
  <si>
    <t>2001-06-14T08:36:00</t>
  </si>
  <si>
    <t>https://environment.data.gov.uk/water-quality/sampling-point/AN-57M01L/sample/1137185/observation/9933</t>
  </si>
  <si>
    <t>https://environment.data.gov.uk/water-quality/sampling-point/AN-57M01L/sample/1137185/observation/6423</t>
  </si>
  <si>
    <t>https://environment.data.gov.uk/water-quality/sampling-point/AN-57M01L/sample/1137185/observation/3461</t>
  </si>
  <si>
    <t>unit</t>
  </si>
  <si>
    <t>result</t>
  </si>
  <si>
    <t>determinand.prefLabel</t>
  </si>
  <si>
    <t>determinand.notation</t>
  </si>
  <si>
    <t>sampleMaterialType</t>
  </si>
  <si>
    <t>samplingPurpose</t>
  </si>
  <si>
    <t>phenomenonTime</t>
  </si>
  <si>
    <t>samplingPoint.samplingPointType</t>
  </si>
  <si>
    <t>samplingPoint.samplingPointStatus</t>
  </si>
  <si>
    <t>samplingPoint.subArea</t>
  </si>
  <si>
    <t>samplingPoint.area</t>
  </si>
  <si>
    <t>samplingPoint.region</t>
  </si>
  <si>
    <t>samplingPoint.latitude</t>
  </si>
  <si>
    <t>samplingPoint.longitude</t>
  </si>
  <si>
    <t>samplingPoint.prefLabel</t>
  </si>
  <si>
    <t>samplingPoint.notation</t>
  </si>
  <si>
    <t>id</t>
  </si>
  <si>
    <t>Source2</t>
  </si>
  <si>
    <t>Value</t>
  </si>
  <si>
    <t>River Flow Rate - Q95</t>
  </si>
  <si>
    <t>Result equal LOD</t>
  </si>
  <si>
    <t>Discharge</t>
  </si>
  <si>
    <t>Discharge Average(ug/l)</t>
  </si>
  <si>
    <t>Discharge Maximum</t>
  </si>
  <si>
    <t>To be requested from WHS (m3 / s)</t>
  </si>
  <si>
    <t>Provided by Palm Paper (m3 / s)</t>
  </si>
  <si>
    <t>Claudia Lee</t>
  </si>
  <si>
    <t>Sam Brwon</t>
  </si>
  <si>
    <t>Palm Paper Limited</t>
  </si>
  <si>
    <t>EPR/FP3132UE</t>
  </si>
  <si>
    <t>Public</t>
  </si>
  <si>
    <t>Palm Paper, Saddlebow Paper Mill</t>
  </si>
  <si>
    <t xml:space="preserve">UK0040997.6005 </t>
  </si>
  <si>
    <t>BC Concentration (ug.l)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</si>
</sst>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amily val="2"/>
    </font>
    <font>
      <sz val="11"/>
      <color rgb="FF000000"/>
      <name val="Aptos Narrow"/>
      <family val="2"/>
    </font>
    <font>
      <sz val="12"/>
      <color rgb="FF000000"/>
      <name val="Arial"/>
      <family val="2"/>
    </font>
    <font>
      <b/>
      <sz val="12"/>
      <color rgb="FF000000"/>
      <name val="Arial"/>
      <family val="2"/>
    </font>
    <font>
      <u/>
      <sz val="11"/>
      <color rgb="FF467886"/>
      <name val="Aptos Narrow"/>
      <family val="2"/>
    </font>
    <font>
      <b/>
      <sz val="18"/>
      <color rgb="FF000000"/>
      <name val="Arial"/>
      <family val="2"/>
    </font>
    <font>
      <b/>
      <sz val="11"/>
      <color theme="1"/>
      <name val="Arial"/>
      <family val="2"/>
    </font>
    <font>
      <b/>
      <sz val="11"/>
      <color rgb="FF000000"/>
      <name val="Arial"/>
      <family val="2"/>
    </font>
    <font>
      <sz val="11"/>
      <color rgb="FF000000"/>
      <name val="Arial"/>
      <family val="2"/>
    </font>
    <font>
      <sz val="11"/>
      <color indexed="8"/>
      <name val="Arial"/>
      <family val="2"/>
    </font>
    <font>
      <sz val="8"/>
      <name val="Arial"/>
      <family val="2"/>
    </font>
    <font>
      <b/>
      <sz val="11"/>
      <color theme="1" tint="4.9989318521683403E-2"/>
      <name val="Arial"/>
      <family val="2"/>
    </font>
    <font>
      <b/>
      <sz val="11"/>
      <color theme="1"/>
      <name val="Aptos Narrow"/>
      <family val="2"/>
      <scheme val="minor"/>
    </font>
    <font>
      <b/>
      <sz val="16"/>
      <color theme="1"/>
      <name val="Arial"/>
      <family val="2"/>
    </font>
    <font>
      <b/>
      <sz val="12"/>
      <color rgb="FF000000"/>
      <name val="Arial"/>
      <family val="2"/>
    </font>
    <font>
      <sz val="12"/>
      <color rgb="FF000000"/>
      <name val="Arial"/>
      <family val="2"/>
    </font>
    <font>
      <b/>
      <sz val="20"/>
      <color rgb="FF000000"/>
      <name val="Arial"/>
      <family val="2"/>
    </font>
    <font>
      <b/>
      <sz val="12"/>
      <color rgb="FFFFFFFF"/>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CAEDFB"/>
        <bgColor rgb="FF000000"/>
      </patternFill>
    </fill>
    <fill>
      <patternFill patternType="solid">
        <fgColor rgb="FFFFFF00"/>
        <bgColor indexed="64"/>
      </patternFill>
    </fill>
    <fill>
      <patternFill patternType="solid">
        <fgColor rgb="FF000000"/>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4" fillId="0" borderId="0" applyNumberFormat="0" applyFill="0" applyBorder="0" applyAlignment="0" applyProtection="0"/>
    <xf numFmtId="0" fontId="9" fillId="0" borderId="0"/>
  </cellStyleXfs>
  <cellXfs count="87">
    <xf numFmtId="0" fontId="0" fillId="0" borderId="0" xfId="0"/>
    <xf numFmtId="0" fontId="1" fillId="0" borderId="0" xfId="1"/>
    <xf numFmtId="0" fontId="2" fillId="0" borderId="0" xfId="1" applyFont="1" applyAlignment="1">
      <alignment horizontal="right" vertical="top" wrapText="1"/>
    </xf>
    <xf numFmtId="0" fontId="3" fillId="0" borderId="0" xfId="1" applyFont="1" applyAlignment="1">
      <alignment horizontal="right" vertical="top" wrapText="1"/>
    </xf>
    <xf numFmtId="0" fontId="0" fillId="0" borderId="0" xfId="0" applyAlignment="1">
      <alignment wrapText="1"/>
    </xf>
    <xf numFmtId="0" fontId="6" fillId="0" borderId="0" xfId="0" applyFont="1"/>
    <xf numFmtId="0" fontId="0" fillId="0" borderId="1" xfId="0" applyBorder="1"/>
    <xf numFmtId="0" fontId="0" fillId="0" borderId="2"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2" borderId="1" xfId="0" applyFill="1" applyBorder="1" applyAlignment="1">
      <alignment wrapText="1"/>
    </xf>
    <xf numFmtId="0" fontId="6" fillId="2" borderId="1" xfId="0" applyFont="1" applyFill="1" applyBorder="1"/>
    <xf numFmtId="14" fontId="0" fillId="0" borderId="1" xfId="0" applyNumberFormat="1" applyBorder="1"/>
    <xf numFmtId="0" fontId="0" fillId="0" borderId="18" xfId="0" applyBorder="1"/>
    <xf numFmtId="0" fontId="0" fillId="0" borderId="17" xfId="0" applyBorder="1"/>
    <xf numFmtId="0" fontId="0" fillId="0" borderId="19" xfId="0" applyBorder="1"/>
    <xf numFmtId="0" fontId="11" fillId="2" borderId="1" xfId="0" applyFont="1" applyFill="1" applyBorder="1" applyAlignment="1">
      <alignment wrapText="1"/>
    </xf>
    <xf numFmtId="0" fontId="12" fillId="0" borderId="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5" xfId="0" applyFont="1" applyBorder="1" applyAlignment="1">
      <alignment horizontal="center" vertical="center" wrapText="1"/>
    </xf>
    <xf numFmtId="0" fontId="6" fillId="0" borderId="24" xfId="0" applyFont="1" applyBorder="1"/>
    <xf numFmtId="0" fontId="6" fillId="0" borderId="25" xfId="0" applyFont="1"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0" borderId="29" xfId="0" applyFont="1" applyBorder="1" applyAlignment="1">
      <alignment horizontal="center" vertical="center" wrapText="1"/>
    </xf>
    <xf numFmtId="0" fontId="12" fillId="0" borderId="31" xfId="0" applyFont="1" applyBorder="1" applyAlignment="1">
      <alignment horizontal="center" vertical="center" wrapText="1"/>
    </xf>
    <xf numFmtId="0" fontId="0" fillId="0" borderId="32" xfId="0" applyBorder="1"/>
    <xf numFmtId="0" fontId="11" fillId="3" borderId="4" xfId="0" applyFont="1" applyFill="1" applyBorder="1"/>
    <xf numFmtId="0" fontId="11" fillId="3" borderId="20" xfId="0" applyFont="1" applyFill="1" applyBorder="1"/>
    <xf numFmtId="0" fontId="0" fillId="3" borderId="4" xfId="0" applyFill="1" applyBorder="1"/>
    <xf numFmtId="0" fontId="0" fillId="3" borderId="20" xfId="0" applyFill="1" applyBorder="1"/>
    <xf numFmtId="0" fontId="0" fillId="0" borderId="33" xfId="0" applyBorder="1" applyAlignment="1">
      <alignment wrapText="1"/>
    </xf>
    <xf numFmtId="0" fontId="11" fillId="2" borderId="4" xfId="0" applyFont="1" applyFill="1" applyBorder="1" applyAlignment="1">
      <alignment wrapText="1"/>
    </xf>
    <xf numFmtId="0" fontId="11" fillId="2" borderId="20" xfId="0" applyFont="1" applyFill="1" applyBorder="1" applyAlignment="1">
      <alignment wrapText="1"/>
    </xf>
    <xf numFmtId="0" fontId="0" fillId="2" borderId="4" xfId="0" applyFill="1" applyBorder="1" applyAlignment="1">
      <alignment wrapText="1"/>
    </xf>
    <xf numFmtId="0" fontId="0" fillId="2" borderId="20" xfId="0" applyFill="1" applyBorder="1" applyAlignment="1">
      <alignment wrapText="1"/>
    </xf>
    <xf numFmtId="0" fontId="11" fillId="2" borderId="16" xfId="0" applyFont="1" applyFill="1" applyBorder="1" applyAlignment="1">
      <alignment wrapText="1"/>
    </xf>
    <xf numFmtId="0" fontId="0" fillId="2" borderId="16" xfId="0" applyFill="1" applyBorder="1" applyAlignment="1">
      <alignment wrapText="1"/>
    </xf>
    <xf numFmtId="0" fontId="13" fillId="0" borderId="0" xfId="0" applyFont="1"/>
    <xf numFmtId="0" fontId="13" fillId="0" borderId="21" xfId="0" applyFont="1" applyBorder="1"/>
    <xf numFmtId="0" fontId="13" fillId="0" borderId="23" xfId="0" applyFont="1" applyBorder="1"/>
    <xf numFmtId="0" fontId="13" fillId="0" borderId="22" xfId="0" applyFont="1" applyBorder="1"/>
    <xf numFmtId="0" fontId="13" fillId="0" borderId="30" xfId="0" applyFont="1" applyBorder="1"/>
    <xf numFmtId="0" fontId="0" fillId="0" borderId="6" xfId="0" applyBorder="1"/>
    <xf numFmtId="0" fontId="0" fillId="0" borderId="3" xfId="0" applyBorder="1"/>
    <xf numFmtId="0" fontId="0" fillId="0" borderId="0" xfId="0" applyAlignment="1">
      <alignment horizontal="right" vertical="top" wrapText="1"/>
    </xf>
    <xf numFmtId="0" fontId="14" fillId="0" borderId="0" xfId="0" applyFont="1" applyAlignment="1">
      <alignment horizontal="right" vertical="top" wrapText="1"/>
    </xf>
    <xf numFmtId="0" fontId="15" fillId="0" borderId="0" xfId="0" applyFont="1" applyAlignment="1">
      <alignment horizontal="right" vertical="top" wrapText="1"/>
    </xf>
    <xf numFmtId="0" fontId="17" fillId="6" borderId="0" xfId="0" applyFont="1" applyFill="1" applyAlignment="1">
      <alignment horizontal="right" vertical="top" wrapText="1"/>
    </xf>
    <xf numFmtId="0" fontId="3" fillId="0" borderId="0" xfId="0" applyFont="1" applyAlignment="1">
      <alignment horizontal="right" vertical="top" wrapText="1"/>
    </xf>
    <xf numFmtId="0" fontId="0" fillId="2" borderId="17" xfId="0" applyFill="1" applyBorder="1" applyAlignment="1">
      <alignment wrapText="1"/>
    </xf>
    <xf numFmtId="0" fontId="0" fillId="3" borderId="1" xfId="0" applyFill="1" applyBorder="1"/>
    <xf numFmtId="0" fontId="0" fillId="2" borderId="9" xfId="0" applyFill="1" applyBorder="1" applyAlignment="1">
      <alignment wrapText="1"/>
    </xf>
    <xf numFmtId="0" fontId="0" fillId="3" borderId="33" xfId="0" applyFill="1" applyBorder="1"/>
    <xf numFmtId="0" fontId="0" fillId="3" borderId="34" xfId="0" applyFill="1" applyBorder="1"/>
    <xf numFmtId="0" fontId="2" fillId="0" borderId="0" xfId="0" applyFont="1" applyAlignment="1">
      <alignment horizontal="right" vertical="top" wrapText="1"/>
    </xf>
    <xf numFmtId="11" fontId="15" fillId="0" borderId="0" xfId="0" applyNumberFormat="1" applyFont="1" applyAlignment="1">
      <alignment horizontal="right" vertical="top" wrapText="1"/>
    </xf>
    <xf numFmtId="0" fontId="15" fillId="5" borderId="0" xfId="0" applyFont="1" applyFill="1" applyAlignment="1">
      <alignment horizontal="right" vertical="top" wrapText="1"/>
    </xf>
    <xf numFmtId="2" fontId="0" fillId="0" borderId="0" xfId="0" applyNumberFormat="1"/>
    <xf numFmtId="0" fontId="7" fillId="4" borderId="7" xfId="0" applyFont="1" applyFill="1" applyBorder="1" applyAlignment="1">
      <alignment horizontal="left" wrapText="1"/>
    </xf>
    <xf numFmtId="0" fontId="7" fillId="4" borderId="8" xfId="0" applyFont="1" applyFill="1" applyBorder="1" applyAlignment="1">
      <alignment horizontal="left" wrapText="1"/>
    </xf>
    <xf numFmtId="0" fontId="7" fillId="4" borderId="9" xfId="0" applyFont="1" applyFill="1" applyBorder="1" applyAlignment="1">
      <alignment horizontal="left" wrapText="1"/>
    </xf>
    <xf numFmtId="0" fontId="7" fillId="4" borderId="10" xfId="0" applyFont="1" applyFill="1" applyBorder="1" applyAlignment="1">
      <alignment horizontal="left" wrapText="1"/>
    </xf>
    <xf numFmtId="0" fontId="7" fillId="4" borderId="0" xfId="0" applyFont="1" applyFill="1" applyAlignment="1">
      <alignment horizontal="left" wrapText="1"/>
    </xf>
    <xf numFmtId="0" fontId="7" fillId="4" borderId="11" xfId="0" applyFont="1" applyFill="1" applyBorder="1" applyAlignment="1">
      <alignment horizontal="left" wrapText="1"/>
    </xf>
    <xf numFmtId="0" fontId="7" fillId="4" borderId="12" xfId="0" applyFont="1" applyFill="1" applyBorder="1" applyAlignment="1">
      <alignment horizontal="left" wrapText="1"/>
    </xf>
    <xf numFmtId="0" fontId="7" fillId="4" borderId="13" xfId="0" applyFont="1" applyFill="1" applyBorder="1" applyAlignment="1">
      <alignment horizontal="left" wrapText="1"/>
    </xf>
    <xf numFmtId="0" fontId="7" fillId="4" borderId="14" xfId="0" applyFont="1" applyFill="1" applyBorder="1" applyAlignment="1">
      <alignment horizontal="left" wrapText="1"/>
    </xf>
    <xf numFmtId="0" fontId="7" fillId="4" borderId="15" xfId="0" applyFont="1" applyFill="1" applyBorder="1" applyAlignment="1">
      <alignment horizontal="left" vertical="top" wrapText="1"/>
    </xf>
    <xf numFmtId="0" fontId="7" fillId="4" borderId="16" xfId="0" applyFont="1" applyFill="1" applyBorder="1" applyAlignment="1">
      <alignment horizontal="left" vertical="top" wrapText="1"/>
    </xf>
    <xf numFmtId="0" fontId="7" fillId="4" borderId="17" xfId="0" applyFont="1" applyFill="1" applyBorder="1" applyAlignment="1">
      <alignment horizontal="left" vertical="top" wrapText="1"/>
    </xf>
    <xf numFmtId="0" fontId="8" fillId="4" borderId="7" xfId="0" applyFont="1" applyFill="1" applyBorder="1" applyAlignment="1">
      <alignment horizontal="left" wrapText="1"/>
    </xf>
    <xf numFmtId="0" fontId="8" fillId="4" borderId="8" xfId="0" applyFont="1" applyFill="1" applyBorder="1" applyAlignment="1">
      <alignment horizontal="left" wrapText="1"/>
    </xf>
    <xf numFmtId="0" fontId="8" fillId="4" borderId="9" xfId="0" applyFont="1" applyFill="1" applyBorder="1" applyAlignment="1">
      <alignment horizontal="left" wrapText="1"/>
    </xf>
    <xf numFmtId="0" fontId="8" fillId="4" borderId="12" xfId="0" applyFont="1" applyFill="1" applyBorder="1" applyAlignment="1">
      <alignment horizontal="left" vertical="top" wrapText="1"/>
    </xf>
    <xf numFmtId="0" fontId="8" fillId="4" borderId="13" xfId="0" applyFont="1" applyFill="1" applyBorder="1" applyAlignment="1">
      <alignment horizontal="left" vertical="top" wrapText="1"/>
    </xf>
    <xf numFmtId="0" fontId="8" fillId="4" borderId="14" xfId="0" applyFont="1" applyFill="1" applyBorder="1" applyAlignment="1">
      <alignment horizontal="left" vertical="top" wrapText="1"/>
    </xf>
    <xf numFmtId="0" fontId="14" fillId="0" borderId="0" xfId="0" applyFont="1" applyAlignment="1">
      <alignment horizontal="right" vertical="top" wrapText="1"/>
    </xf>
    <xf numFmtId="0" fontId="15" fillId="0" borderId="0" xfId="0" applyFont="1" applyAlignment="1">
      <alignment horizontal="right" vertical="top" wrapText="1"/>
    </xf>
    <xf numFmtId="0" fontId="4" fillId="0" borderId="0" xfId="2" applyAlignment="1">
      <alignment horizontal="left" vertical="top"/>
    </xf>
    <xf numFmtId="0" fontId="5" fillId="0" borderId="0" xfId="1" applyFont="1" applyAlignment="1">
      <alignment horizontal="left" vertical="top" wrapText="1"/>
    </xf>
    <xf numFmtId="0" fontId="16" fillId="0" borderId="0" xfId="0" applyFont="1" applyAlignment="1">
      <alignment horizontal="left" vertical="top"/>
    </xf>
    <xf numFmtId="0" fontId="15" fillId="0" borderId="0" xfId="0" applyFont="1" applyAlignment="1">
      <alignment horizontal="left" vertical="top"/>
    </xf>
  </cellXfs>
  <cellStyles count="4">
    <cellStyle name="Hyperlink 2" xfId="2" xr:uid="{B9166A17-4EFE-4184-9B45-1BF938C39E5E}"/>
    <cellStyle name="Normal" xfId="0" builtinId="0"/>
    <cellStyle name="Normal 2" xfId="1" xr:uid="{7F8B69B5-9521-4BD8-91C6-7CD7C3DA7035}"/>
    <cellStyle name="Normal 3" xfId="3" xr:uid="{D96F74B2-7B79-4505-A2F2-B330F2CFFEDF}"/>
  </cellStyles>
  <dxfs count="59">
    <dxf>
      <fill>
        <patternFill>
          <bgColor rgb="FFFF5050"/>
        </patternFill>
      </fill>
    </dxf>
    <dxf>
      <fill>
        <patternFill>
          <bgColor theme="9" tint="0.39994506668294322"/>
        </patternFill>
      </fill>
    </dxf>
    <dxf>
      <fill>
        <patternFill>
          <bgColor theme="2" tint="-0.24994659260841701"/>
        </patternFill>
      </fill>
    </dxf>
    <dxf>
      <fill>
        <patternFill>
          <fgColor rgb="FFFF0000"/>
          <bgColor theme="9" tint="0.39994506668294322"/>
        </patternFill>
      </fill>
    </dxf>
    <dxf>
      <fill>
        <patternFill>
          <bgColor rgb="FFFF0000"/>
        </patternFill>
      </fill>
    </dxf>
    <dxf>
      <fill>
        <patternFill>
          <bgColor theme="2" tint="-9.9948118533890809E-2"/>
        </patternFill>
      </fill>
    </dxf>
    <dxf>
      <fill>
        <patternFill>
          <bgColor rgb="FFFF5050"/>
        </patternFill>
      </fill>
    </dxf>
    <dxf>
      <fill>
        <patternFill>
          <bgColor theme="9" tint="0.39994506668294322"/>
        </patternFill>
      </fill>
    </dxf>
    <dxf>
      <fill>
        <patternFill>
          <bgColor theme="2" tint="-0.24994659260841701"/>
        </patternFill>
      </fill>
    </dxf>
    <dxf>
      <fill>
        <patternFill>
          <fgColor rgb="FFFF0000"/>
          <bgColor theme="9" tint="0.39994506668294322"/>
        </patternFill>
      </fill>
    </dxf>
    <dxf>
      <fill>
        <patternFill>
          <bgColor rgb="FFFF0000"/>
        </patternFill>
      </fill>
    </dxf>
    <dxf>
      <fill>
        <patternFill>
          <bgColor theme="2" tint="-9.9948118533890809E-2"/>
        </patternFill>
      </fill>
    </dxf>
    <dxf>
      <fill>
        <patternFill>
          <bgColor rgb="FFFF0000"/>
        </patternFill>
      </fill>
    </dxf>
    <dxf>
      <fill>
        <patternFill>
          <bgColor rgb="FF92D050"/>
        </patternFill>
      </fill>
    </dxf>
    <dxf>
      <fill>
        <patternFill>
          <bgColor theme="0" tint="-0.34998626667073579"/>
        </patternFill>
      </fill>
    </dxf>
    <dxf>
      <fill>
        <patternFill>
          <bgColor rgb="FFFF5050"/>
        </patternFill>
      </fill>
    </dxf>
    <dxf>
      <fill>
        <patternFill>
          <bgColor theme="9" tint="0.39994506668294322"/>
        </patternFill>
      </fill>
    </dxf>
    <dxf>
      <fill>
        <patternFill>
          <bgColor theme="2" tint="-0.24994659260841701"/>
        </patternFill>
      </fill>
    </dxf>
    <dxf>
      <numFmt numFmtId="0" formatCode="General"/>
    </dxf>
    <dxf>
      <numFmt numFmtId="0" formatCode="General"/>
    </dxf>
    <dxf>
      <font>
        <b val="0"/>
        <i val="0"/>
        <strike val="0"/>
        <condense val="0"/>
        <extend val="0"/>
        <outline val="0"/>
        <shadow val="0"/>
        <u val="none"/>
        <vertAlign val="baseline"/>
        <sz val="12"/>
        <color rgb="FF000000"/>
        <name val="Arial"/>
        <family val="2"/>
        <scheme val="none"/>
      </font>
      <alignment horizontal="righ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right" vertical="top"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right" vertical="top"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right" vertical="top"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right" vertical="top" textRotation="0" wrapText="1" indent="0" justifyLastLine="0" shrinkToFit="0" readingOrder="0"/>
    </dxf>
    <dxf>
      <font>
        <b/>
        <i val="0"/>
        <strike val="0"/>
        <condense val="0"/>
        <extend val="0"/>
        <outline val="0"/>
        <shadow val="0"/>
        <u val="none"/>
        <vertAlign val="baseline"/>
        <sz val="12"/>
        <color rgb="FF000000"/>
        <name val="Arial"/>
        <scheme val="none"/>
      </font>
      <alignment horizontal="right" vertical="top" textRotation="0" wrapText="1" indent="0" justifyLastLine="0" shrinkToFit="0" readingOrder="0"/>
    </dxf>
    <dxf>
      <font>
        <b/>
        <i val="0"/>
        <strike val="0"/>
        <condense val="0"/>
        <extend val="0"/>
        <outline val="0"/>
        <shadow val="0"/>
        <u val="none"/>
        <vertAlign val="baseline"/>
        <sz val="12"/>
        <color rgb="FF000000"/>
        <name val="Arial"/>
        <family val="2"/>
        <scheme val="none"/>
      </font>
      <alignment horizontal="right" vertical="top" textRotation="0" wrapText="1" indent="0" justifyLastLine="0" shrinkToFit="0" readingOrder="0"/>
    </dxf>
    <dxf>
      <fill>
        <patternFill patternType="none">
          <fgColor indexed="64"/>
          <bgColor auto="1"/>
        </patternFill>
      </fill>
    </dxf>
    <dxf>
      <numFmt numFmtId="2" formatCode="0.00"/>
    </dxf>
    <dxf>
      <numFmt numFmtId="0" formatCode="General"/>
      <border diagonalUp="0" diagonalDown="0">
        <left style="medium">
          <color indexed="64"/>
        </left>
        <right style="medium">
          <color indexed="64"/>
        </right>
        <vertical/>
      </border>
    </dxf>
    <dxf>
      <numFmt numFmtId="0" formatCode="General"/>
      <border diagonalUp="0" diagonalDown="0"/>
    </dxf>
    <dxf>
      <numFmt numFmtId="0" formatCode="General"/>
      <border diagonalUp="0" diagonalDown="0">
        <left style="medium">
          <color indexed="64"/>
        </left>
      </border>
    </dxf>
    <dxf>
      <numFmt numFmtId="0" formatCode="General"/>
      <border diagonalUp="0" diagonalDown="0">
        <left style="medium">
          <color indexed="64"/>
        </left>
        <right style="medium">
          <color indexed="64"/>
        </right>
        <vertical/>
      </border>
    </dxf>
    <dxf>
      <border diagonalUp="0" diagonalDown="0"/>
    </dxf>
    <dxf>
      <numFmt numFmtId="0" formatCode="General"/>
      <border diagonalUp="0" diagonalDown="0">
        <left style="medium">
          <color indexed="64"/>
        </left>
      </border>
    </dxf>
    <dxf>
      <border diagonalUp="0" diagonalDown="0"/>
    </dxf>
    <dxf>
      <numFmt numFmtId="0" formatCode="General"/>
      <border diagonalUp="0" diagonalDown="0">
        <left style="medium">
          <color indexed="64"/>
        </left>
      </border>
    </dxf>
    <dxf>
      <border diagonalUp="0" diagonalDown="0"/>
    </dxf>
    <dxf>
      <numFmt numFmtId="0" formatCode="General"/>
    </dxf>
    <dxf>
      <numFmt numFmtId="0" formatCode="General"/>
      <border diagonalUp="0" diagonalDown="0">
        <left style="medium">
          <color indexed="64"/>
        </left>
      </border>
    </dxf>
    <dxf>
      <border diagonalUp="0" diagonalDown="0"/>
    </dxf>
    <dxf>
      <numFmt numFmtId="0" formatCode="General"/>
    </dxf>
    <dxf>
      <numFmt numFmtId="0" formatCode="General"/>
    </dxf>
    <dxf>
      <numFmt numFmtId="0" formatCode="General"/>
    </dxf>
    <dxf>
      <numFmt numFmtId="0" formatCode="General"/>
      <border diagonalUp="0" diagonalDown="0">
        <left style="medium">
          <color indexed="64"/>
        </left>
      </border>
    </dxf>
    <dxf>
      <numFmt numFmtId="0" formatCode="General"/>
      <border diagonalUp="0" diagonalDown="0">
        <left/>
        <right style="medium">
          <color indexed="64"/>
        </right>
        <top/>
        <bottom/>
        <vertical/>
        <horizontal/>
      </border>
    </dxf>
    <dxf>
      <numFmt numFmtId="0" formatCode="General"/>
    </dxf>
    <dxf>
      <numFmt numFmtId="0" formatCode="General"/>
      <border diagonalUp="0" diagonalDown="0">
        <left style="medium">
          <color indexed="64"/>
        </left>
        <right/>
        <top/>
        <bottom/>
        <vertical/>
        <horizontal/>
      </border>
    </dxf>
    <dxf>
      <numFmt numFmtId="0" formatCode="General"/>
    </dxf>
    <dxf>
      <numFmt numFmtId="0" formatCode="General"/>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medium">
          <color indexed="64"/>
        </left>
        <right style="thin">
          <color indexed="64"/>
        </right>
        <top style="thin">
          <color indexed="64"/>
        </top>
        <bottom style="thin">
          <color indexed="64"/>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solid">
          <fgColor indexed="64"/>
          <bgColor theme="5" tint="0.79998168889431442"/>
        </patternFill>
      </fill>
      <border diagonalUp="0" diagonalDown="0">
        <left style="medium">
          <color indexed="64"/>
        </left>
        <right style="thin">
          <color indexed="64"/>
        </right>
        <top style="thin">
          <color indexed="64"/>
        </top>
        <bottom style="thin">
          <color indexed="64"/>
        </bottom>
        <vertical/>
        <horizontal/>
      </border>
    </dxf>
    <dxf>
      <numFmt numFmtId="0" formatCode="General"/>
      <fill>
        <patternFill patternType="solid">
          <fgColor indexed="64"/>
          <bgColor theme="4" tint="0.7999816888943144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Lyons, Conor" id="{EC85ADF2-96BE-4A09-9C02-F1E585C8B9CC}" userId="S::Conor.Lyons@wsp.com::e20e1b94-d9e4-4942-b31c-9aca0f99459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9C7A81-E30A-493E-A2EE-CA15A7615DE0}" name="Table1" displayName="Table1" ref="A2:B14" totalsRowShown="0">
  <autoFilter ref="A2:B14" xr:uid="{269C7A81-E30A-493E-A2EE-CA15A7615DE0}"/>
  <tableColumns count="2">
    <tableColumn id="1" xr3:uid="{D12800A7-F273-4C3B-A963-E736A4A1E6AE}" name="Substance/Parameter"/>
    <tableColumn id="2" xr3:uid="{49CA79A4-5CE2-475C-8ECA-057ADA33AA69}" name="BAT-AELs (ug/l) "/>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2E05CF-859C-40AC-A71E-4787D4E131A9}" name="Table3" displayName="Table3" ref="A1:R2979" totalsRowShown="0">
  <autoFilter ref="A1:R2979" xr:uid="{8E2E05CF-859C-40AC-A71E-4787D4E131A9}">
    <filterColumn colId="14">
      <filters>
        <filter val="Cypermethrin"/>
      </filters>
    </filterColumn>
  </autoFilter>
  <tableColumns count="18">
    <tableColumn id="1" xr3:uid="{C72DAF7E-5082-42F4-A8ED-CD26D28B2139}" name="id"/>
    <tableColumn id="2" xr3:uid="{82C05D83-C118-4552-99FA-4CFE27AB8C86}" name="samplingPoint.notation"/>
    <tableColumn id="3" xr3:uid="{7E2F422F-B708-4ABB-9390-E76C1017CB07}" name="samplingPoint.prefLabel"/>
    <tableColumn id="4" xr3:uid="{10429C88-F00D-4D82-9D78-CD125BED816E}" name="samplingPoint.longitude"/>
    <tableColumn id="5" xr3:uid="{B2C0EE79-B623-44D8-AD1C-77BA6E4EEE29}" name="samplingPoint.latitude"/>
    <tableColumn id="6" xr3:uid="{5D20BB59-D579-439B-BC66-6DB3E284DD61}" name="samplingPoint.region"/>
    <tableColumn id="7" xr3:uid="{E1EC30B6-AFE6-45EA-BB62-B1BC7B7F6EB1}" name="samplingPoint.area"/>
    <tableColumn id="8" xr3:uid="{AB3B9182-62A7-42E6-93D1-DC21364CACA9}" name="samplingPoint.subArea"/>
    <tableColumn id="9" xr3:uid="{C9FD65BE-763F-46ED-9B10-99ACD514105B}" name="samplingPoint.samplingPointStatus"/>
    <tableColumn id="10" xr3:uid="{318F4C1F-BC3C-4FAF-8EB1-46F97F843F68}" name="samplingPoint.samplingPointType"/>
    <tableColumn id="11" xr3:uid="{C892DC5E-4304-4CC2-AF4F-13050E7E8A0F}" name="phenomenonTime"/>
    <tableColumn id="12" xr3:uid="{454B1E59-A924-40F0-B519-7E3053BBC204}" name="samplingPurpose"/>
    <tableColumn id="13" xr3:uid="{001CF947-DC79-466E-A390-1627FC7B00A5}" name="sampleMaterialType"/>
    <tableColumn id="14" xr3:uid="{31BC6E3F-79FC-4454-81D7-D9354AEE67FD}" name="determinand.notation"/>
    <tableColumn id="15" xr3:uid="{01E3BA1B-E980-49C5-B15F-0F75E077626F}" name="determinand.prefLabel"/>
    <tableColumn id="16" xr3:uid="{A3C80754-FE9C-4A81-9FD2-A606528385DD}" name="result"/>
    <tableColumn id="18" xr3:uid="{3F398416-CE34-4DD2-B047-E21EBEF7E2B7}" name="Result equal LOD" dataDxfId="28">
      <calculatedColumnFormula>IF(LEFT(P2,1)="&lt;",VALUE(MID(P2,2,LEN(P2)-1)),VALUE(P2))</calculatedColumnFormula>
    </tableColumn>
    <tableColumn id="17" xr3:uid="{0DBAC45A-4334-4E60-8390-B5E3CEB7516C}" name="uni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53EAF9D-4BCF-46B3-A393-53D978030DF7}" name="Table48" displayName="Table48" ref="A1:C5" totalsRowShown="0">
  <autoFilter ref="A1:C5" xr:uid="{F53EAF9D-4BCF-46B3-A393-53D978030DF7}"/>
  <tableColumns count="3">
    <tableColumn id="1" xr3:uid="{CA745217-A008-45D8-9676-8697F5932CC8}" name="Information"/>
    <tableColumn id="2" xr3:uid="{D9889059-9877-4784-BE65-B0AA9631E9C8}" name="Value" dataDxfId="27"/>
    <tableColumn id="3" xr3:uid="{482B2CF3-C9EA-4840-A7AB-8BA101A0A2D1}" name="Source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31824F-5750-450E-8AD8-1636648359B8}" name="inputdata" displayName="inputdata" ref="A12:K197" totalsRowShown="0" headerRowDxfId="26" headerRowCellStyle="Normal 2" dataCellStyle="Normal 2">
  <autoFilter ref="A12:K197" xr:uid="{9331824F-5750-450E-8AD8-1636648359B8}"/>
  <tableColumns count="11">
    <tableColumn id="1" xr3:uid="{3471AF3A-908D-44A2-91B5-D3636BBADA9A}" name="Substance" dataDxfId="25"/>
    <tableColumn id="2" xr3:uid="{9AFCF962-8607-463C-AC12-8ED39ECA83AF}" name="CAS number" dataDxfId="24"/>
    <tableColumn id="3" xr3:uid="{E23C0407-A3E9-4297-919F-145BE7F82FF8}" name="Annual average EQS (micrograms per litre)" dataDxfId="23"/>
    <tableColumn id="4" xr3:uid="{F8CE6745-DF18-4CF3-AEBE-31E61655483B}" name="Maximum allowable concentration EQS (micrograms per litre)" dataDxfId="22"/>
    <tableColumn id="5" xr3:uid="{1EBF1E12-2A79-4FE1-85B7-515795F252DA}" name="Category of environmental quality standard (O is operational, SP is specific pollutant, PHS is priority hazardous substance, PS is priority substance, OP is other pollutant)" dataDxfId="21" dataCellStyle="Normal 2"/>
    <tableColumn id="6" xr3:uid="{7A605979-4254-4804-9EDC-D80E0D9ABC66}" name="Annual Significant Load Limit (kg)" dataDxfId="20" dataCellStyle="Normal 2"/>
    <tableColumn id="7" xr3:uid="{BEEE89E0-AA33-427F-8495-38057167CE8D}" name="BAT-AEL" dataCellStyle="Normal 2"/>
    <tableColumn id="8" xr3:uid="{07EAFD15-A8BB-4D90-B293-4A19A89424E8}" name="Name in BC Dataset" dataCellStyle="Normal 2"/>
    <tableColumn id="9" xr3:uid="{31CF3568-CCE8-457B-B7E1-490F92B56CEC}" name="BC Concentration (ug.l)" dataDxfId="19" dataCellStyle="Normal 2">
      <calculatedColumnFormula>IF(ISBLANK(H13),"",AVERAGEIF(Table3[determinand.prefLabel],"="&amp;H13,Table3[Result equal LOD]))</calculatedColumnFormula>
    </tableColumn>
    <tableColumn id="12" xr3:uid="{24D1362E-7CDC-450A-8F8D-D6198124B45B}" name="Average Concentration in Discharge" dataDxfId="18" dataCellStyle="Normal 2">
      <calculatedColumnFormula>inputdata[[#This Row],[Maximum Concentration in Discharge ]]</calculatedColumnFormula>
    </tableColumn>
    <tableColumn id="13" xr3:uid="{39B29D94-89D9-4728-B331-5CDED48AAA1E}" name="Maximum Concentration in Discharge " dataCellStyle="Normal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504B08-EF44-44E4-B2C5-62FDB6193079}" name="swpra1" displayName="swpra1" ref="A6:AD197" totalsRowShown="0" tableBorderDxfId="58">
  <autoFilter ref="A6:AD197" xr:uid="{B6504B08-EF44-44E4-B2C5-62FDB6193079}"/>
  <tableColumns count="30">
    <tableColumn id="1" xr3:uid="{67BFB01F-3B79-4200-A9CE-DA707D81C8A9}" name="Substance" dataDxfId="57"/>
    <tableColumn id="2" xr3:uid="{9B6D0BBA-5913-4943-B4AF-9C44BDBFB773}" name="Discharge Average(ug/l)" dataDxfId="56"/>
    <tableColumn id="11" xr3:uid="{E2CF4D54-58B6-4072-A327-434CCDFE60E4}" name="Discharge Maximum" dataDxfId="55"/>
    <tableColumn id="3" xr3:uid="{1ECAC5C2-2199-433F-9928-099397478457}" name="AA EQS (ug/l)" dataDxfId="54"/>
    <tableColumn id="4" xr3:uid="{45BFA1DA-F210-4271-ABCD-B76BD667AE17}" name="MAC EQS (ug/l)" dataDxfId="53"/>
    <tableColumn id="5" xr3:uid="{8C875906-0BE2-406E-BCB9-DB3AB4075B44}" name="Significant Load" dataDxfId="52"/>
    <tableColumn id="6" xr3:uid="{3426D651-66CC-4D96-9323-E92FC05AFAE1}" name="AA BC" dataDxfId="51"/>
    <tableColumn id="7" xr3:uid="{91D63593-4056-48A6-A9C5-F14FAD9DA9D5}" name="MAC BC" dataDxfId="50"/>
    <tableColumn id="33" xr3:uid="{F516DF31-CD7F-4B34-ADD3-F3F06B8CD44F}" name="4% of AA EQS (ug/l)" dataDxfId="49">
      <calculatedColumnFormula>IF(ISNUMBER(swpra1[[#This Row],[AA EQS (ug/l)]]),swpra1[[#This Row],[AA EQS (ug/l)]]*0.04,swpra1[[#This Row],[AA EQS (ug/l)]])</calculatedColumnFormula>
    </tableColumn>
    <tableColumn id="32" xr3:uid="{191E4924-FE3B-4A1C-B292-1177A4CB3AC9}" name="4% of MAC EQS (ug/l)" dataDxfId="48">
      <calculatedColumnFormula>IF(ISNUMBER(swpra1[[#This Row],[MAC EQS (ug/l)]]),swpra1[[#This Row],[MAC EQS (ug/l)]]*0.04,swpra1[[#This Row],[MAC EQS (ug/l)]])</calculatedColumnFormula>
    </tableColumn>
    <tableColumn id="12" xr3:uid="{13C600B4-5E6C-4EEA-A7CA-65B4BED91BA5}" name="Is conc&gt; AAEQS?" dataDxfId="47">
      <calculatedColumnFormula>IF(swpra1[[#This Row],[AA EQS (ug/l)]]="N/A","N/A",IF(swpra1[[#This Row],[Discharge Average(ug/l)]]&gt;swpra1[[#This Row],[AA EQS (ug/l)]],"Yes","No"))</calculatedColumnFormula>
    </tableColumn>
    <tableColumn id="13" xr3:uid="{AA302F65-C8B1-418A-9F12-B1177C62D3C1}" name="Is conc. &gt; MAC EQS?" dataDxfId="46">
      <calculatedColumnFormula>IF(swpra1[[#This Row],[MAC EQS (ug/l)]]="N/A","N/A",IF(swpra1[[#This Row],[Discharge Maximum]]&gt;swpra1[[#This Row],[MAC EQS (ug/l)]],"Yes","No"))</calculatedColumnFormula>
    </tableColumn>
    <tableColumn id="31" xr3:uid="{1FF2B3A0-3638-443F-874D-6A3764787E11}" name="Screening Test 1 requires further screening" dataDxfId="45">
      <calculatedColumnFormula>IF(swpra1[[#This Row],[Is conc&gt; AAEQS?]]="No","No",IF(swpra1[[#This Row],[Is conc. &gt; MAC EQS?]]="No","No","Yes"))</calculatedColumnFormula>
    </tableColumn>
    <tableColumn id="14" xr3:uid="{9E347AF1-0BD0-4656-A76A-CBBE0709C879}" name="MEAN PC" dataDxfId="44">
      <calculatedColumnFormula>IF(swpra1[[#This Row],[Is conc&gt; AAEQS?]]="No",(($B$1*swpra1[[#This Row],[Discharge Average(ug/l)]])/($B$1+$B$3)))</calculatedColumnFormula>
    </tableColumn>
    <tableColumn id="15" xr3:uid="{6A724548-EC8E-4F00-8F94-957FFEBC5413}" name="MAX PC" dataDxfId="43">
      <calculatedColumnFormula>(($B$1*swpra1[[#This Row],[Discharge Maximum]])/($B$1+$B$3))</calculatedColumnFormula>
    </tableColumn>
    <tableColumn id="16" xr3:uid="{03C57887-A8A0-4F1A-A60C-DDF03E83B813}" name="Is PC. &gt;4% of AA EQS?" dataDxfId="42">
      <calculatedColumnFormula>IF(swpra1[[#This Row],[Is conc&gt; AAEQS?]]="NO","",IF(swpra1[[#This Row],[AA EQS (ug/l)]]="N/A","N/A",IF(swpra1[[#This Row],[MEAN PC]]&gt;0.04*swpra1[[#This Row],[AA EQS (ug/l)]],"YES","NO")))</calculatedColumnFormula>
    </tableColumn>
    <tableColumn id="17" xr3:uid="{1ECAD97F-BC11-4A9E-837A-8F96ED332F3F}" name="Is PC. &gt;4% of MAC EQS?" dataDxfId="41">
      <calculatedColumnFormula>IF(swpra1[[#This Row],[Screening Test 1 requires further screening]]="NO","",IF(swpra1[[#This Row],[4% of MAC EQS (ug/l)]]="N/A","N/A",IF(swpra1[[#This Row],[MAX PC]]&gt;swpra1[[#This Row],[4% of MAC EQS (ug/l)]],"YES","NO")))</calculatedColumnFormula>
    </tableColumn>
    <tableColumn id="18" xr3:uid="{AD57517D-F18F-4F3E-A10D-0C416F690ED8}" name="Screening Test 2 requires further screenig" dataDxfId="40"/>
    <tableColumn id="19" xr3:uid="{522C8CC3-EB88-427F-8B1D-C6DB02CB4F3D}" name="PEC (mean) (ug/l)" dataDxfId="39">
      <calculatedColumnFormula>IF(AND(ISNUMBER(swpra1[[#This Row],[MEAN PC]]),swpra1[[#This Row],[Screening Test 2 requires further screenig]]="YES"),swpra1[[#This Row],[MEAN PC]]+swpra1[[#This Row],[AA BC]],"")</calculatedColumnFormula>
    </tableColumn>
    <tableColumn id="20" xr3:uid="{041F8C4E-5FD9-46AC-950B-09076FF7C3DD}" name="PEC (Max) (ug/l)"/>
    <tableColumn id="21" xr3:uid="{B4550630-BE68-426C-B759-669CF47591AC}" name="PEC - BC (Mean)" dataDxfId="38">
      <calculatedColumnFormula>swpra1[[#This Row],[MEAN PC]]</calculatedColumnFormula>
    </tableColumn>
    <tableColumn id="22" xr3:uid="{1144DBCF-F03A-491A-881F-50CCB60DFE1B}" name="PEC - BC (Max)" dataDxfId="37"/>
    <tableColumn id="23" xr3:uid="{543537E6-709D-4CEC-980F-E9924623A013}" name="Is PEC-BC &gt;10% of AA EQS?" dataDxfId="36">
      <calculatedColumnFormula>IF(swpra1[[#This Row],[PEC (mean) (ug/l)]]="","",IF(swpra1[[#This Row],[PEC (mean) (ug/l)]]="N/A","N/A",IF((swpra1[[#This Row],[PEC - BC (Mean)]])&gt;#REF!,"YES","NO")))</calculatedColumnFormula>
    </tableColumn>
    <tableColumn id="24" xr3:uid="{F4DC6333-51D1-4FC3-B5B4-7DC5F0008485}" name="Is PEC-BC &gt;10% of MAC EQS?" dataDxfId="35"/>
    <tableColumn id="25" xr3:uid="{109C79D6-6F65-4AE3-BA2C-7B65B0C3B8E0}" name="Is PEC&gt;AA EQS" dataDxfId="34">
      <calculatedColumnFormula>IF(swpra1[[#This Row],[PEC (mean) (ug/l)]]="","",IF(swpra1[[#This Row],[PEC (mean) (ug/l)]]="N/A","N/A",IF(swpra1[[#This Row],[PEC (mean) (ug/l)]]&gt;swpra1[[#This Row],[AA EQS (ug/l)]],"YES","NO")))</calculatedColumnFormula>
    </tableColumn>
    <tableColumn id="26" xr3:uid="{B5DB699B-74FE-4F29-A61F-55B2E9F47DE0}" name="IS PEC&gt;MAC EQS" dataDxfId="33"/>
    <tableColumn id="27" xr3:uid="{B4EB79A8-C8C9-45B6-AF7C-6D51460ACCC7}" name="Further Assessment Required?" dataDxfId="32">
      <calculatedColumnFormula>IF(OR(swpra1[[#This Row],[IS PEC&gt;MAC EQS]]="YES",swpra1[[#This Row],[Is PEC-BC &gt;10% of MAC EQS?]]="YES"),"YES",2)</calculatedColumnFormula>
    </tableColumn>
    <tableColumn id="28" xr3:uid="{C9F659DC-B6CA-40CA-9960-70F56F9F912B}" name="Annual Load (kg)" dataDxfId="31">
      <calculatedColumnFormula>IF(swpra1[[#This Row],[Significant Load]]="N/A","N/A",(swpra1[[#This Row],[Discharge Average(ug/l)]]*$B$1*1000*$B$4/1000/1000/1000))</calculatedColumnFormula>
    </tableColumn>
    <tableColumn id="29" xr3:uid="{CBBBBD04-3CD5-49F4-962D-EF204E01B47B}" name="IS Is Annual Load&gt;Liit" dataDxfId="30">
      <calculatedColumnFormula>IF(swpra1[[#This Row],[Annual Load (kg)]]="N/A","N/A",IF(swpra1[[#This Row],[Annual Load (kg)]]&gt;swpra1[[#This Row],[Significant Load]],"YES","NO"))</calculatedColumnFormula>
    </tableColumn>
    <tableColumn id="30" xr3:uid="{0865CF7B-3249-4C35-8AE4-0C531A79BFA6}" name="Does the determinand require modelling" dataDxfId="29">
      <calculatedColumnFormula>IF(AND(OR(#REF!="NO",#REF!="NO",#REF!="NO"),#REF!&lt;&gt;"YES"),"NO","YES")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88" dT="2026-05-22T10:14:26.88" personId="{EC85ADF2-96BE-4A09-9C02-F1E585C8B9CC}" id="{944DDD9C-DBFC-4F49-B47C-4057BFCC9C10}">
    <text xml:space="preserve">6.8 (plus ambient background concentration. For saltwater, an Ambient Background Concentration of 1.1 µg/l is recommended.)
</text>
  </threadedComment>
</ThreadedComments>
</file>

<file path=xl/threadedComments/threadedComment2.xml><?xml version="1.0" encoding="utf-8"?>
<ThreadedComments xmlns="http://schemas.microsoft.com/office/spreadsheetml/2018/threadedcomments" xmlns:x="http://schemas.openxmlformats.org/spreadsheetml/2006/main">
  <threadedComment ref="P2955" dT="2026-06-02T08:32:47.78" personId="{EC85ADF2-96BE-4A09-9C02-F1E585C8B9CC}" id="{8EF906CE-028D-4789-99CD-3A200B05212F}">
    <text>When downloaded, this value was listed as &gt;0.002. This is understood to be an error and replaced with &lt;0.002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gov.uk/guidance/surface-water-pollution-risk-assessment-for-your-environmental-permit" TargetMode="Externa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hyperlink" Target="https://www.gov.uk/guidance/surface-water-pollution-risk-assessment-for-your-environmental-permit"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DC2E6-3938-4F84-A7C7-A69765C71EB6}">
  <dimension ref="B2:D28"/>
  <sheetViews>
    <sheetView zoomScale="130" zoomScaleNormal="130" workbookViewId="0">
      <selection activeCell="B35" sqref="B35"/>
    </sheetView>
  </sheetViews>
  <sheetFormatPr defaultRowHeight="13.8" x14ac:dyDescent="0.25"/>
  <cols>
    <col min="2" max="2" width="40.19921875" customWidth="1"/>
    <col min="3" max="3" width="37.19921875" customWidth="1"/>
    <col min="4" max="4" width="10.59765625" customWidth="1"/>
  </cols>
  <sheetData>
    <row r="2" spans="2:4" x14ac:dyDescent="0.25">
      <c r="B2" s="11" t="s">
        <v>300</v>
      </c>
      <c r="C2" s="6" t="s">
        <v>4061</v>
      </c>
    </row>
    <row r="3" spans="2:4" x14ac:dyDescent="0.25">
      <c r="B3" s="11" t="s">
        <v>301</v>
      </c>
      <c r="C3" t="s">
        <v>4065</v>
      </c>
    </row>
    <row r="4" spans="2:4" x14ac:dyDescent="0.25">
      <c r="B4" s="11" t="s">
        <v>317</v>
      </c>
      <c r="C4" s="6" t="s">
        <v>354</v>
      </c>
    </row>
    <row r="5" spans="2:4" x14ac:dyDescent="0.25">
      <c r="B5" s="11" t="s">
        <v>302</v>
      </c>
      <c r="C5" s="6" t="s">
        <v>4064</v>
      </c>
    </row>
    <row r="6" spans="2:4" x14ac:dyDescent="0.25">
      <c r="B6" s="11" t="s">
        <v>303</v>
      </c>
      <c r="C6" s="6" t="s">
        <v>4062</v>
      </c>
    </row>
    <row r="7" spans="2:4" x14ac:dyDescent="0.25">
      <c r="B7" s="11" t="s">
        <v>304</v>
      </c>
      <c r="C7" s="6" t="s">
        <v>355</v>
      </c>
    </row>
    <row r="8" spans="2:4" x14ac:dyDescent="0.25">
      <c r="B8" s="11" t="s">
        <v>305</v>
      </c>
      <c r="C8" s="12">
        <v>46178</v>
      </c>
    </row>
    <row r="9" spans="2:4" x14ac:dyDescent="0.25">
      <c r="B9" s="11" t="s">
        <v>306</v>
      </c>
      <c r="C9" s="6" t="s">
        <v>4063</v>
      </c>
    </row>
    <row r="11" spans="2:4" x14ac:dyDescent="0.25">
      <c r="B11" s="11" t="s">
        <v>307</v>
      </c>
      <c r="C11" s="11" t="s">
        <v>308</v>
      </c>
      <c r="D11" s="11" t="s">
        <v>309</v>
      </c>
    </row>
    <row r="12" spans="2:4" x14ac:dyDescent="0.25">
      <c r="B12" s="11" t="s">
        <v>311</v>
      </c>
      <c r="C12" s="6" t="s">
        <v>4059</v>
      </c>
      <c r="D12" s="12">
        <v>46178</v>
      </c>
    </row>
    <row r="13" spans="2:4" x14ac:dyDescent="0.25">
      <c r="B13" s="11" t="s">
        <v>312</v>
      </c>
      <c r="C13" s="6" t="s">
        <v>310</v>
      </c>
      <c r="D13" s="12">
        <v>46178</v>
      </c>
    </row>
    <row r="14" spans="2:4" x14ac:dyDescent="0.25">
      <c r="B14" s="11" t="s">
        <v>313</v>
      </c>
      <c r="C14" s="6" t="s">
        <v>4060</v>
      </c>
      <c r="D14" s="12"/>
    </row>
    <row r="16" spans="2:4" x14ac:dyDescent="0.25">
      <c r="B16" s="11" t="s">
        <v>356</v>
      </c>
      <c r="C16" s="11" t="s">
        <v>353</v>
      </c>
      <c r="D16" s="11" t="s">
        <v>309</v>
      </c>
    </row>
    <row r="17" spans="2:4" x14ac:dyDescent="0.25">
      <c r="B17" s="11" t="s">
        <v>355</v>
      </c>
      <c r="C17" s="6" t="s">
        <v>357</v>
      </c>
      <c r="D17" s="12">
        <v>46178</v>
      </c>
    </row>
    <row r="19" spans="2:4" ht="13.8" customHeight="1" x14ac:dyDescent="0.25">
      <c r="B19" s="63" t="s">
        <v>314</v>
      </c>
      <c r="C19" s="64"/>
      <c r="D19" s="65"/>
    </row>
    <row r="20" spans="2:4" x14ac:dyDescent="0.25">
      <c r="B20" s="66"/>
      <c r="C20" s="67"/>
      <c r="D20" s="68"/>
    </row>
    <row r="21" spans="2:4" x14ac:dyDescent="0.25">
      <c r="B21" s="66"/>
      <c r="C21" s="67"/>
      <c r="D21" s="68"/>
    </row>
    <row r="22" spans="2:4" x14ac:dyDescent="0.25">
      <c r="B22" s="66"/>
      <c r="C22" s="67"/>
      <c r="D22" s="68"/>
    </row>
    <row r="23" spans="2:4" x14ac:dyDescent="0.25">
      <c r="B23" s="69"/>
      <c r="C23" s="70"/>
      <c r="D23" s="71"/>
    </row>
    <row r="26" spans="2:4" x14ac:dyDescent="0.25">
      <c r="B26" s="72" t="s">
        <v>315</v>
      </c>
      <c r="C26" s="73"/>
      <c r="D26" s="74"/>
    </row>
    <row r="27" spans="2:4" ht="13.8" customHeight="1" x14ac:dyDescent="0.25">
      <c r="B27" s="75" t="s">
        <v>316</v>
      </c>
      <c r="C27" s="76"/>
      <c r="D27" s="77"/>
    </row>
    <row r="28" spans="2:4" ht="15.6" customHeight="1" x14ac:dyDescent="0.25">
      <c r="B28" s="78"/>
      <c r="C28" s="79"/>
      <c r="D28" s="80"/>
    </row>
  </sheetData>
  <mergeCells count="4">
    <mergeCell ref="B19:D23"/>
    <mergeCell ref="B26:D26"/>
    <mergeCell ref="B27:D27"/>
    <mergeCell ref="B28:D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518C-6F60-4FCB-B0EF-3FAAB32F524A}">
  <sheetPr codeName="Sheet8"/>
  <dimension ref="A1:I188"/>
  <sheetViews>
    <sheetView topLeftCell="A83" zoomScale="145" zoomScaleNormal="145" workbookViewId="0">
      <selection activeCell="C188" sqref="C188"/>
    </sheetView>
  </sheetViews>
  <sheetFormatPr defaultColWidth="8.796875" defaultRowHeight="15.6" x14ac:dyDescent="0.3"/>
  <cols>
    <col min="1" max="1" width="36.3984375" style="3" customWidth="1"/>
    <col min="2" max="2" width="14.69921875" style="2" customWidth="1"/>
    <col min="3" max="3" width="19.59765625" style="2" customWidth="1"/>
    <col min="4" max="4" width="24.69921875" style="2" customWidth="1"/>
    <col min="5" max="5" width="26.19921875" style="2" customWidth="1"/>
    <col min="6" max="7" width="24" style="2" customWidth="1"/>
    <col min="8" max="8" width="18.8984375" style="1" customWidth="1"/>
    <col min="9" max="16384" width="8.796875" style="1"/>
  </cols>
  <sheetData>
    <row r="1" spans="1:9" ht="22.8" x14ac:dyDescent="0.3">
      <c r="A1" s="84" t="s">
        <v>358</v>
      </c>
      <c r="B1" s="84"/>
      <c r="C1" s="84"/>
      <c r="D1" s="84"/>
      <c r="E1" s="84"/>
      <c r="F1" s="84"/>
      <c r="G1" s="84"/>
      <c r="H1" s="84"/>
    </row>
    <row r="2" spans="1:9" ht="14.4" x14ac:dyDescent="0.3">
      <c r="A2" s="83" t="s">
        <v>281</v>
      </c>
      <c r="B2" s="83"/>
      <c r="C2" s="83"/>
      <c r="D2" s="83"/>
      <c r="E2" s="83"/>
      <c r="F2" s="83"/>
      <c r="G2" s="83"/>
      <c r="H2" s="83"/>
    </row>
    <row r="3" spans="1:9" ht="140.4" x14ac:dyDescent="0.3">
      <c r="A3" s="3" t="s">
        <v>280</v>
      </c>
      <c r="B3" s="3" t="s">
        <v>279</v>
      </c>
      <c r="C3" s="3" t="s">
        <v>278</v>
      </c>
      <c r="D3" s="3" t="s">
        <v>277</v>
      </c>
      <c r="E3" s="3" t="s">
        <v>276</v>
      </c>
      <c r="F3" s="3" t="s">
        <v>275</v>
      </c>
      <c r="G3" s="3" t="s">
        <v>283</v>
      </c>
      <c r="H3" s="3" t="s">
        <v>297</v>
      </c>
      <c r="I3" s="3"/>
    </row>
    <row r="4" spans="1:9" x14ac:dyDescent="0.3">
      <c r="A4" s="50" t="s">
        <v>274</v>
      </c>
      <c r="B4" s="51" t="s">
        <v>273</v>
      </c>
      <c r="C4" s="51">
        <v>100</v>
      </c>
      <c r="D4" s="51" t="s">
        <v>359</v>
      </c>
      <c r="E4" s="51" t="s">
        <v>359</v>
      </c>
      <c r="F4" s="2" t="s">
        <v>3</v>
      </c>
      <c r="H4" s="2"/>
    </row>
    <row r="5" spans="1:9" x14ac:dyDescent="0.3">
      <c r="A5" s="50" t="s">
        <v>272</v>
      </c>
      <c r="B5" s="51" t="s">
        <v>271</v>
      </c>
      <c r="C5" s="51">
        <v>300</v>
      </c>
      <c r="D5" s="51" t="s">
        <v>359</v>
      </c>
      <c r="E5" s="51" t="s">
        <v>359</v>
      </c>
      <c r="F5" s="2" t="s">
        <v>3</v>
      </c>
      <c r="H5" s="2"/>
    </row>
    <row r="6" spans="1:9" x14ac:dyDescent="0.3">
      <c r="A6" s="50" t="s">
        <v>270</v>
      </c>
      <c r="B6" s="51" t="s">
        <v>269</v>
      </c>
      <c r="C6" s="51">
        <v>10</v>
      </c>
      <c r="D6" s="51" t="s">
        <v>359</v>
      </c>
      <c r="E6" s="51" t="s">
        <v>359</v>
      </c>
      <c r="F6" s="2" t="s">
        <v>12</v>
      </c>
      <c r="H6" s="2"/>
    </row>
    <row r="7" spans="1:9" x14ac:dyDescent="0.3">
      <c r="A7" s="50" t="s">
        <v>268</v>
      </c>
      <c r="B7" s="51" t="s">
        <v>267</v>
      </c>
      <c r="C7" s="51">
        <v>0.42</v>
      </c>
      <c r="D7" s="51">
        <v>6</v>
      </c>
      <c r="E7" s="51" t="s">
        <v>359</v>
      </c>
      <c r="F7" s="2" t="s">
        <v>1</v>
      </c>
      <c r="H7" s="2"/>
    </row>
    <row r="8" spans="1:9" ht="31.2" x14ac:dyDescent="0.3">
      <c r="A8" s="50" t="s">
        <v>266</v>
      </c>
      <c r="B8" s="51" t="s">
        <v>265</v>
      </c>
      <c r="C8" s="51">
        <v>0.3</v>
      </c>
      <c r="D8" s="51">
        <v>1.3</v>
      </c>
      <c r="E8" s="51" t="s">
        <v>359</v>
      </c>
      <c r="F8" s="2" t="s">
        <v>1</v>
      </c>
      <c r="H8" s="2"/>
    </row>
    <row r="9" spans="1:9" x14ac:dyDescent="0.3">
      <c r="A9" s="50" t="s">
        <v>264</v>
      </c>
      <c r="B9" s="51" t="s">
        <v>263</v>
      </c>
      <c r="C9" s="51">
        <v>50</v>
      </c>
      <c r="D9" s="51" t="s">
        <v>359</v>
      </c>
      <c r="E9" s="51" t="s">
        <v>359</v>
      </c>
      <c r="F9" s="2" t="s">
        <v>3</v>
      </c>
      <c r="H9" s="2"/>
    </row>
    <row r="10" spans="1:9" x14ac:dyDescent="0.3">
      <c r="A10" s="50" t="s">
        <v>262</v>
      </c>
      <c r="B10" s="51" t="s">
        <v>261</v>
      </c>
      <c r="C10" s="51">
        <v>0.2</v>
      </c>
      <c r="D10" s="51">
        <v>5.4</v>
      </c>
      <c r="E10" s="51" t="s">
        <v>359</v>
      </c>
      <c r="F10" s="2" t="s">
        <v>1</v>
      </c>
      <c r="H10" s="2"/>
    </row>
    <row r="11" spans="1:9" ht="46.8" x14ac:dyDescent="0.3">
      <c r="A11" s="50" t="s">
        <v>363</v>
      </c>
      <c r="B11" s="51" t="s">
        <v>260</v>
      </c>
      <c r="C11" s="51">
        <v>50</v>
      </c>
      <c r="D11" s="51">
        <v>250</v>
      </c>
      <c r="E11" s="51" t="s">
        <v>359</v>
      </c>
      <c r="F11" s="2" t="s">
        <v>3</v>
      </c>
      <c r="H11" s="2"/>
    </row>
    <row r="12" spans="1:9" x14ac:dyDescent="0.3">
      <c r="A12" s="50" t="s">
        <v>259</v>
      </c>
      <c r="B12" s="51" t="s">
        <v>258</v>
      </c>
      <c r="C12" s="51">
        <v>40</v>
      </c>
      <c r="D12" s="51" t="s">
        <v>359</v>
      </c>
      <c r="E12" s="51" t="s">
        <v>359</v>
      </c>
      <c r="F12" s="2" t="s">
        <v>3</v>
      </c>
      <c r="H12" s="2"/>
    </row>
    <row r="13" spans="1:9" x14ac:dyDescent="0.3">
      <c r="A13" s="50" t="s">
        <v>257</v>
      </c>
      <c r="B13" s="51" t="s">
        <v>256</v>
      </c>
      <c r="C13" s="51">
        <v>3.0000000000000001E-3</v>
      </c>
      <c r="D13" s="51">
        <v>0.01</v>
      </c>
      <c r="E13" s="51" t="s">
        <v>359</v>
      </c>
      <c r="F13" s="2" t="s">
        <v>3</v>
      </c>
      <c r="H13" s="2"/>
    </row>
    <row r="14" spans="1:9" x14ac:dyDescent="0.3">
      <c r="A14" s="50" t="s">
        <v>255</v>
      </c>
      <c r="B14" s="51" t="s">
        <v>254</v>
      </c>
      <c r="C14" s="51">
        <v>1.2E-2</v>
      </c>
      <c r="D14" s="51">
        <v>1.2E-2</v>
      </c>
      <c r="E14" s="51" t="s">
        <v>359</v>
      </c>
      <c r="F14" s="2" t="s">
        <v>12</v>
      </c>
      <c r="H14" s="2"/>
    </row>
    <row r="15" spans="1:9" x14ac:dyDescent="0.3">
      <c r="A15" s="50" t="s">
        <v>253</v>
      </c>
      <c r="B15" s="51" t="s">
        <v>252</v>
      </c>
      <c r="C15" s="51">
        <v>0.3</v>
      </c>
      <c r="D15" s="51">
        <v>0.7</v>
      </c>
      <c r="E15" s="51" t="s">
        <v>359</v>
      </c>
      <c r="F15" s="2" t="s">
        <v>12</v>
      </c>
      <c r="H15" s="2"/>
    </row>
    <row r="16" spans="1:9" x14ac:dyDescent="0.3">
      <c r="A16" s="50" t="s">
        <v>251</v>
      </c>
      <c r="B16" s="51" t="s">
        <v>250</v>
      </c>
      <c r="C16" s="51">
        <v>21</v>
      </c>
      <c r="D16" s="51" t="s">
        <v>359</v>
      </c>
      <c r="E16" s="51" t="s">
        <v>359</v>
      </c>
      <c r="F16" s="2" t="s">
        <v>1</v>
      </c>
      <c r="H16" s="2"/>
    </row>
    <row r="17" spans="1:8" x14ac:dyDescent="0.3">
      <c r="A17" s="50" t="s">
        <v>249</v>
      </c>
      <c r="B17" s="51" t="s">
        <v>248</v>
      </c>
      <c r="C17" s="51">
        <v>0.1</v>
      </c>
      <c r="D17" s="51">
        <v>0.1</v>
      </c>
      <c r="E17" s="51" t="s">
        <v>359</v>
      </c>
      <c r="F17" s="2" t="s">
        <v>7</v>
      </c>
      <c r="G17" s="2">
        <v>1</v>
      </c>
      <c r="H17" s="2"/>
    </row>
    <row r="18" spans="1:8" ht="45" x14ac:dyDescent="0.3">
      <c r="A18" s="50" t="s">
        <v>247</v>
      </c>
      <c r="B18" s="51" t="s">
        <v>364</v>
      </c>
      <c r="C18" s="51">
        <v>25</v>
      </c>
      <c r="D18" s="51" t="s">
        <v>359</v>
      </c>
      <c r="E18" s="51" t="s">
        <v>359</v>
      </c>
      <c r="F18" s="2" t="s">
        <v>1</v>
      </c>
      <c r="H18" s="2"/>
    </row>
    <row r="19" spans="1:8" x14ac:dyDescent="0.3">
      <c r="A19" s="50" t="s">
        <v>246</v>
      </c>
      <c r="B19" s="51" t="s">
        <v>245</v>
      </c>
      <c r="C19" s="51">
        <v>0.6</v>
      </c>
      <c r="D19" s="51">
        <v>2</v>
      </c>
      <c r="E19" s="51" t="s">
        <v>359</v>
      </c>
      <c r="F19" s="2" t="s">
        <v>12</v>
      </c>
      <c r="H19" s="2"/>
    </row>
    <row r="20" spans="1:8" x14ac:dyDescent="0.3">
      <c r="A20" s="50" t="s">
        <v>365</v>
      </c>
      <c r="B20" s="51" t="s">
        <v>244</v>
      </c>
      <c r="C20" s="51">
        <v>0.01</v>
      </c>
      <c r="D20" s="51" t="s">
        <v>359</v>
      </c>
      <c r="E20" s="51" t="s">
        <v>359</v>
      </c>
      <c r="F20" s="2" t="s">
        <v>3</v>
      </c>
      <c r="H20" s="2"/>
    </row>
    <row r="21" spans="1:8" x14ac:dyDescent="0.3">
      <c r="A21" s="50" t="s">
        <v>243</v>
      </c>
      <c r="B21" s="51" t="s">
        <v>242</v>
      </c>
      <c r="C21" s="51">
        <v>500</v>
      </c>
      <c r="D21" s="51" t="s">
        <v>359</v>
      </c>
      <c r="E21" s="51" t="s">
        <v>359</v>
      </c>
      <c r="F21" s="2" t="s">
        <v>3</v>
      </c>
      <c r="H21" s="2"/>
    </row>
    <row r="22" spans="1:8" x14ac:dyDescent="0.3">
      <c r="A22" s="50" t="s">
        <v>241</v>
      </c>
      <c r="B22" s="51" t="s">
        <v>240</v>
      </c>
      <c r="C22" s="51">
        <v>8</v>
      </c>
      <c r="D22" s="51">
        <v>50</v>
      </c>
      <c r="E22" s="51" t="s">
        <v>359</v>
      </c>
      <c r="F22" s="2" t="s">
        <v>12</v>
      </c>
      <c r="H22" s="2"/>
    </row>
    <row r="23" spans="1:8" ht="31.2" x14ac:dyDescent="0.3">
      <c r="A23" s="50" t="s">
        <v>239</v>
      </c>
      <c r="B23" s="51" t="s">
        <v>238</v>
      </c>
      <c r="C23" s="51" t="s">
        <v>359</v>
      </c>
      <c r="D23" s="51">
        <v>2.7E-2</v>
      </c>
      <c r="E23" s="51" t="s">
        <v>359</v>
      </c>
      <c r="F23" s="2" t="s">
        <v>7</v>
      </c>
      <c r="H23" s="2"/>
    </row>
    <row r="24" spans="1:8" ht="31.2" x14ac:dyDescent="0.3">
      <c r="A24" s="50" t="s">
        <v>237</v>
      </c>
      <c r="B24" s="51" t="s">
        <v>236</v>
      </c>
      <c r="C24" s="51" t="s">
        <v>359</v>
      </c>
      <c r="D24" s="51">
        <v>1.7000000000000001E-2</v>
      </c>
      <c r="E24" s="51" t="s">
        <v>359</v>
      </c>
      <c r="F24" s="2" t="s">
        <v>7</v>
      </c>
      <c r="H24" s="2"/>
    </row>
    <row r="25" spans="1:8" ht="31.2" x14ac:dyDescent="0.3">
      <c r="A25" s="50" t="s">
        <v>235</v>
      </c>
      <c r="B25" s="51" t="s">
        <v>234</v>
      </c>
      <c r="C25" s="51" t="s">
        <v>359</v>
      </c>
      <c r="D25" s="51">
        <v>8.1999999999999998E-4</v>
      </c>
      <c r="E25" s="51" t="s">
        <v>359</v>
      </c>
      <c r="F25" s="2" t="s">
        <v>7</v>
      </c>
      <c r="H25" s="2"/>
    </row>
    <row r="26" spans="1:8" ht="31.2" x14ac:dyDescent="0.3">
      <c r="A26" s="50" t="s">
        <v>233</v>
      </c>
      <c r="B26" s="51" t="s">
        <v>232</v>
      </c>
      <c r="C26" s="51" t="s">
        <v>359</v>
      </c>
      <c r="D26" s="51">
        <v>1.7000000000000001E-2</v>
      </c>
      <c r="E26" s="51" t="s">
        <v>359</v>
      </c>
      <c r="F26" s="2" t="s">
        <v>7</v>
      </c>
      <c r="H26" s="2"/>
    </row>
    <row r="27" spans="1:8" x14ac:dyDescent="0.3">
      <c r="A27" s="50" t="s">
        <v>231</v>
      </c>
      <c r="B27" s="51" t="s">
        <v>230</v>
      </c>
      <c r="C27" s="51">
        <v>0.75</v>
      </c>
      <c r="D27" s="51">
        <v>10</v>
      </c>
      <c r="E27" s="51" t="s">
        <v>359</v>
      </c>
      <c r="F27" s="2" t="s">
        <v>1</v>
      </c>
      <c r="H27" s="2"/>
    </row>
    <row r="28" spans="1:8" ht="31.2" x14ac:dyDescent="0.3">
      <c r="A28" s="50" t="s">
        <v>229</v>
      </c>
      <c r="B28" s="51" t="s">
        <v>228</v>
      </c>
      <c r="C28" s="51">
        <v>1.1999999999999999E-3</v>
      </c>
      <c r="D28" s="51">
        <v>4.0000000000000001E-3</v>
      </c>
      <c r="E28" s="51" t="s">
        <v>359</v>
      </c>
      <c r="F28" s="2" t="s">
        <v>12</v>
      </c>
      <c r="H28" s="2"/>
    </row>
    <row r="29" spans="1:8" x14ac:dyDescent="0.3">
      <c r="A29" s="50" t="s">
        <v>227</v>
      </c>
      <c r="B29" s="51" t="s">
        <v>226</v>
      </c>
      <c r="C29" s="51">
        <v>25</v>
      </c>
      <c r="D29" s="51" t="s">
        <v>359</v>
      </c>
      <c r="E29" s="51" t="s">
        <v>359</v>
      </c>
      <c r="F29" s="2" t="s">
        <v>3</v>
      </c>
      <c r="H29" s="2"/>
    </row>
    <row r="30" spans="1:8" x14ac:dyDescent="0.3">
      <c r="A30" s="50" t="s">
        <v>225</v>
      </c>
      <c r="B30" s="51" t="s">
        <v>224</v>
      </c>
      <c r="C30" s="51">
        <v>7000</v>
      </c>
      <c r="D30" s="51" t="s">
        <v>359</v>
      </c>
      <c r="E30" s="51" t="s">
        <v>359</v>
      </c>
      <c r="F30" s="2" t="s">
        <v>3</v>
      </c>
      <c r="H30" s="2"/>
    </row>
    <row r="31" spans="1:8" ht="62.4" x14ac:dyDescent="0.3">
      <c r="A31" s="50" t="s">
        <v>367</v>
      </c>
      <c r="B31" s="51" t="s">
        <v>223</v>
      </c>
      <c r="C31" s="51" t="s">
        <v>359</v>
      </c>
      <c r="D31" s="51">
        <v>1.4E-2</v>
      </c>
      <c r="E31" s="51" t="s">
        <v>222</v>
      </c>
      <c r="F31" s="2" t="s">
        <v>7</v>
      </c>
      <c r="G31" s="2">
        <v>1</v>
      </c>
      <c r="H31" s="2"/>
    </row>
    <row r="32" spans="1:8" x14ac:dyDescent="0.3">
      <c r="A32" s="50" t="s">
        <v>368</v>
      </c>
      <c r="B32" s="51" t="s">
        <v>221</v>
      </c>
      <c r="C32" s="51" t="s">
        <v>359</v>
      </c>
      <c r="D32" s="51">
        <v>10</v>
      </c>
      <c r="E32" s="51" t="s">
        <v>359</v>
      </c>
      <c r="F32" s="2" t="s">
        <v>3</v>
      </c>
      <c r="H32" s="2"/>
    </row>
    <row r="33" spans="1:8" x14ac:dyDescent="0.3">
      <c r="A33" s="50" t="s">
        <v>220</v>
      </c>
      <c r="B33" s="51" t="s">
        <v>219</v>
      </c>
      <c r="C33" s="51">
        <v>100</v>
      </c>
      <c r="D33" s="51">
        <v>1000</v>
      </c>
      <c r="E33" s="51" t="s">
        <v>359</v>
      </c>
      <c r="F33" s="2" t="s">
        <v>3</v>
      </c>
      <c r="H33" s="2"/>
    </row>
    <row r="34" spans="1:8" x14ac:dyDescent="0.3">
      <c r="A34" s="50" t="s">
        <v>218</v>
      </c>
      <c r="B34" s="51" t="s">
        <v>217</v>
      </c>
      <c r="C34" s="51">
        <v>0.4</v>
      </c>
      <c r="D34" s="51">
        <v>1.4</v>
      </c>
      <c r="E34" s="51" t="s">
        <v>359</v>
      </c>
      <c r="F34" s="2" t="s">
        <v>7</v>
      </c>
      <c r="G34" s="2">
        <v>1</v>
      </c>
      <c r="H34" s="2"/>
    </row>
    <row r="35" spans="1:8" ht="31.2" x14ac:dyDescent="0.3">
      <c r="A35" s="50" t="s">
        <v>369</v>
      </c>
      <c r="B35" s="51" t="s">
        <v>216</v>
      </c>
      <c r="C35" s="51">
        <v>0.2</v>
      </c>
      <c r="D35" s="51" t="s">
        <v>359</v>
      </c>
      <c r="E35" s="51" t="s">
        <v>359</v>
      </c>
      <c r="F35" s="2" t="s">
        <v>7</v>
      </c>
      <c r="G35" s="2">
        <v>5</v>
      </c>
      <c r="H35" s="2"/>
    </row>
    <row r="36" spans="1:8" x14ac:dyDescent="0.3">
      <c r="A36" s="50" t="s">
        <v>215</v>
      </c>
      <c r="B36" s="51" t="s">
        <v>214</v>
      </c>
      <c r="C36" s="51" t="s">
        <v>359</v>
      </c>
      <c r="D36" s="51" t="s">
        <v>359</v>
      </c>
      <c r="E36" s="51" t="s">
        <v>359</v>
      </c>
      <c r="F36" s="2" t="s">
        <v>7</v>
      </c>
      <c r="H36" s="2"/>
    </row>
    <row r="37" spans="1:8" x14ac:dyDescent="0.3">
      <c r="A37" s="50" t="s">
        <v>213</v>
      </c>
      <c r="B37" s="51" t="s">
        <v>212</v>
      </c>
      <c r="C37" s="51">
        <v>12</v>
      </c>
      <c r="D37" s="51" t="s">
        <v>359</v>
      </c>
      <c r="E37" s="51" t="s">
        <v>359</v>
      </c>
      <c r="F37" s="2" t="s">
        <v>7</v>
      </c>
      <c r="H37" s="2"/>
    </row>
    <row r="38" spans="1:8" x14ac:dyDescent="0.3">
      <c r="A38" s="50" t="s">
        <v>211</v>
      </c>
      <c r="B38" s="51" t="s">
        <v>210</v>
      </c>
      <c r="C38" s="51">
        <v>0.1</v>
      </c>
      <c r="D38" s="51">
        <v>0.3</v>
      </c>
      <c r="E38" s="51" t="s">
        <v>359</v>
      </c>
      <c r="F38" s="2" t="s">
        <v>7</v>
      </c>
      <c r="H38" s="2"/>
    </row>
    <row r="39" spans="1:8" x14ac:dyDescent="0.3">
      <c r="A39" s="50" t="s">
        <v>209</v>
      </c>
      <c r="B39" s="51" t="s">
        <v>208</v>
      </c>
      <c r="C39" s="51" t="s">
        <v>359</v>
      </c>
      <c r="D39" s="51" t="s">
        <v>359</v>
      </c>
      <c r="E39" s="51" t="s">
        <v>359</v>
      </c>
      <c r="F39" s="2" t="s">
        <v>7</v>
      </c>
      <c r="H39" s="2"/>
    </row>
    <row r="40" spans="1:8" x14ac:dyDescent="0.3">
      <c r="A40" s="50" t="s">
        <v>370</v>
      </c>
      <c r="B40" s="51" t="s">
        <v>207</v>
      </c>
      <c r="C40" s="51" t="s">
        <v>359</v>
      </c>
      <c r="D40" s="51">
        <v>10</v>
      </c>
      <c r="E40" s="51" t="s">
        <v>359</v>
      </c>
      <c r="F40" s="2" t="s">
        <v>1</v>
      </c>
      <c r="H40" s="2"/>
    </row>
    <row r="41" spans="1:8" ht="30" x14ac:dyDescent="0.3">
      <c r="A41" s="81" t="s">
        <v>206</v>
      </c>
      <c r="B41" s="51" t="s">
        <v>372</v>
      </c>
      <c r="C41" s="82">
        <v>10</v>
      </c>
      <c r="D41" s="82" t="s">
        <v>359</v>
      </c>
      <c r="E41" s="82" t="s">
        <v>359</v>
      </c>
      <c r="F41" s="2" t="s">
        <v>14</v>
      </c>
      <c r="H41" s="2"/>
    </row>
    <row r="42" spans="1:8" ht="15" x14ac:dyDescent="0.3">
      <c r="A42" s="81"/>
      <c r="B42" s="49"/>
      <c r="C42" s="82"/>
      <c r="D42" s="82"/>
      <c r="E42" s="82"/>
      <c r="F42" s="2" t="s">
        <v>12</v>
      </c>
      <c r="H42" s="2"/>
    </row>
    <row r="43" spans="1:8" ht="30" x14ac:dyDescent="0.3">
      <c r="A43" s="81"/>
      <c r="B43" s="51" t="s">
        <v>373</v>
      </c>
      <c r="C43" s="82"/>
      <c r="D43" s="82"/>
      <c r="E43" s="82"/>
      <c r="F43" s="2" t="s">
        <v>3</v>
      </c>
      <c r="H43" s="2"/>
    </row>
    <row r="44" spans="1:8" ht="15" x14ac:dyDescent="0.3">
      <c r="A44" s="81"/>
      <c r="B44" s="49"/>
      <c r="C44" s="82"/>
      <c r="D44" s="82"/>
      <c r="E44" s="82"/>
      <c r="F44" s="2" t="s">
        <v>1</v>
      </c>
      <c r="H44" s="2"/>
    </row>
    <row r="45" spans="1:8" ht="30" x14ac:dyDescent="0.3">
      <c r="A45" s="81"/>
      <c r="B45" s="51" t="s">
        <v>374</v>
      </c>
      <c r="C45" s="82"/>
      <c r="D45" s="82"/>
      <c r="E45" s="82"/>
      <c r="F45" s="2" t="s">
        <v>3</v>
      </c>
      <c r="H45" s="2"/>
    </row>
    <row r="46" spans="1:8" ht="15" x14ac:dyDescent="0.3">
      <c r="A46" s="81"/>
      <c r="B46" s="49"/>
      <c r="C46" s="82"/>
      <c r="D46" s="82"/>
      <c r="E46" s="82"/>
      <c r="F46" s="2" t="s">
        <v>1</v>
      </c>
      <c r="H46" s="2"/>
    </row>
    <row r="47" spans="1:8" ht="30" x14ac:dyDescent="0.3">
      <c r="A47" s="81"/>
      <c r="B47" s="51" t="s">
        <v>375</v>
      </c>
      <c r="C47" s="82"/>
      <c r="D47" s="82"/>
      <c r="E47" s="82"/>
      <c r="F47" s="2" t="s">
        <v>3</v>
      </c>
      <c r="H47" s="2"/>
    </row>
    <row r="48" spans="1:8" ht="15" x14ac:dyDescent="0.3">
      <c r="A48" s="81"/>
      <c r="B48" s="51"/>
      <c r="C48" s="82"/>
      <c r="D48" s="82"/>
      <c r="E48" s="82"/>
      <c r="F48" s="2" t="s">
        <v>3</v>
      </c>
      <c r="H48" s="2"/>
    </row>
    <row r="49" spans="1:8" ht="30" x14ac:dyDescent="0.3">
      <c r="A49" s="81"/>
      <c r="B49" s="51" t="s">
        <v>376</v>
      </c>
      <c r="C49" s="82"/>
      <c r="D49" s="82"/>
      <c r="E49" s="82"/>
      <c r="F49" s="2" t="s">
        <v>12</v>
      </c>
      <c r="H49" s="2"/>
    </row>
    <row r="50" spans="1:8" x14ac:dyDescent="0.3">
      <c r="A50" s="50" t="s">
        <v>205</v>
      </c>
      <c r="B50" s="51" t="s">
        <v>204</v>
      </c>
      <c r="C50" s="51" t="s">
        <v>359</v>
      </c>
      <c r="D50" s="51" t="s">
        <v>359</v>
      </c>
      <c r="E50" s="51" t="s">
        <v>359</v>
      </c>
      <c r="F50" s="2" t="s">
        <v>1</v>
      </c>
      <c r="H50" s="2"/>
    </row>
    <row r="51" spans="1:8" x14ac:dyDescent="0.3">
      <c r="A51" s="50" t="s">
        <v>203</v>
      </c>
      <c r="B51" s="51" t="s">
        <v>202</v>
      </c>
      <c r="C51" s="51">
        <v>2</v>
      </c>
      <c r="D51" s="51" t="s">
        <v>359</v>
      </c>
      <c r="E51" s="51" t="s">
        <v>359</v>
      </c>
      <c r="F51" s="2" t="s">
        <v>1</v>
      </c>
      <c r="H51" s="2"/>
    </row>
    <row r="52" spans="1:8" x14ac:dyDescent="0.3">
      <c r="A52" s="50" t="s">
        <v>201</v>
      </c>
      <c r="B52" s="51" t="s">
        <v>200</v>
      </c>
      <c r="C52" s="51">
        <v>10</v>
      </c>
      <c r="D52" s="51">
        <v>40</v>
      </c>
      <c r="E52" s="51" t="s">
        <v>359</v>
      </c>
      <c r="F52" s="2" t="s">
        <v>3</v>
      </c>
      <c r="H52" s="2"/>
    </row>
    <row r="53" spans="1:8" x14ac:dyDescent="0.3">
      <c r="A53" s="50" t="s">
        <v>199</v>
      </c>
      <c r="B53" s="51" t="s">
        <v>198</v>
      </c>
      <c r="C53" s="51">
        <v>0.03</v>
      </c>
      <c r="D53" s="51">
        <v>0.1</v>
      </c>
      <c r="E53" s="51" t="s">
        <v>359</v>
      </c>
      <c r="F53" s="2" t="s">
        <v>1</v>
      </c>
      <c r="H53" s="2"/>
    </row>
    <row r="54" spans="1:8" x14ac:dyDescent="0.3">
      <c r="A54" s="50" t="s">
        <v>197</v>
      </c>
      <c r="B54" s="51" t="s">
        <v>195</v>
      </c>
      <c r="C54" s="51" t="s">
        <v>359</v>
      </c>
      <c r="D54" s="51" t="s">
        <v>359</v>
      </c>
      <c r="E54" s="51" t="s">
        <v>359</v>
      </c>
      <c r="F54" s="2" t="s">
        <v>3</v>
      </c>
      <c r="H54" s="2"/>
    </row>
    <row r="55" spans="1:8" x14ac:dyDescent="0.3">
      <c r="A55" s="50" t="s">
        <v>196</v>
      </c>
      <c r="B55" s="51" t="s">
        <v>195</v>
      </c>
      <c r="C55" s="51">
        <v>0.6</v>
      </c>
      <c r="D55" s="51">
        <v>32</v>
      </c>
      <c r="E55" s="51" t="s">
        <v>359</v>
      </c>
      <c r="F55" s="2" t="s">
        <v>1</v>
      </c>
      <c r="H55" s="2"/>
    </row>
    <row r="56" spans="1:8" x14ac:dyDescent="0.3">
      <c r="A56" s="50" t="s">
        <v>194</v>
      </c>
      <c r="B56" s="51" t="s">
        <v>193</v>
      </c>
      <c r="C56" s="51">
        <v>3</v>
      </c>
      <c r="D56" s="51">
        <v>100</v>
      </c>
      <c r="E56" s="51" t="s">
        <v>359</v>
      </c>
      <c r="F56" s="2" t="s">
        <v>12</v>
      </c>
      <c r="H56" s="2"/>
    </row>
    <row r="57" spans="1:8" ht="60" x14ac:dyDescent="0.3">
      <c r="A57" s="50" t="s">
        <v>377</v>
      </c>
      <c r="B57" s="51" t="s">
        <v>192</v>
      </c>
      <c r="C57" s="61" t="s">
        <v>378</v>
      </c>
      <c r="D57" s="51" t="s">
        <v>359</v>
      </c>
      <c r="E57" s="51" t="s">
        <v>359</v>
      </c>
      <c r="F57" s="2" t="s">
        <v>14</v>
      </c>
      <c r="H57" s="2"/>
    </row>
    <row r="58" spans="1:8" ht="75" x14ac:dyDescent="0.3">
      <c r="A58" s="50" t="s">
        <v>377</v>
      </c>
      <c r="B58" s="51" t="s">
        <v>192</v>
      </c>
      <c r="C58" s="61" t="s">
        <v>379</v>
      </c>
      <c r="D58" s="51" t="s">
        <v>359</v>
      </c>
      <c r="E58" s="51" t="s">
        <v>359</v>
      </c>
      <c r="F58" s="2" t="s">
        <v>3</v>
      </c>
      <c r="H58" s="2"/>
    </row>
    <row r="59" spans="1:8" x14ac:dyDescent="0.3">
      <c r="A59" s="50" t="s">
        <v>191</v>
      </c>
      <c r="B59" s="51" t="s">
        <v>190</v>
      </c>
      <c r="C59" s="51">
        <v>0.03</v>
      </c>
      <c r="D59" s="51">
        <v>0.1</v>
      </c>
      <c r="E59" s="51" t="s">
        <v>359</v>
      </c>
      <c r="F59" s="2" t="s">
        <v>12</v>
      </c>
      <c r="H59" s="2"/>
    </row>
    <row r="60" spans="1:8" x14ac:dyDescent="0.3">
      <c r="A60" s="50" t="s">
        <v>189</v>
      </c>
      <c r="B60" s="51" t="s">
        <v>188</v>
      </c>
      <c r="C60" s="51">
        <v>1</v>
      </c>
      <c r="D60" s="51" t="s">
        <v>380</v>
      </c>
      <c r="E60" s="51" t="s">
        <v>359</v>
      </c>
      <c r="F60" s="2" t="s">
        <v>14</v>
      </c>
      <c r="H60" s="2"/>
    </row>
    <row r="61" spans="1:8" x14ac:dyDescent="0.3">
      <c r="A61" s="50" t="s">
        <v>187</v>
      </c>
      <c r="B61" s="51" t="s">
        <v>186</v>
      </c>
      <c r="C61" s="51">
        <v>2.5000000000000001E-3</v>
      </c>
      <c r="D61" s="51">
        <v>1.6E-2</v>
      </c>
      <c r="E61" s="51" t="s">
        <v>359</v>
      </c>
      <c r="F61" s="2" t="s">
        <v>3</v>
      </c>
      <c r="H61" s="2"/>
    </row>
    <row r="62" spans="1:8" ht="75" x14ac:dyDescent="0.3">
      <c r="A62" s="50" t="s">
        <v>185</v>
      </c>
      <c r="B62" s="51" t="s">
        <v>184</v>
      </c>
      <c r="C62" s="51">
        <v>5.0000000000000001E-3</v>
      </c>
      <c r="D62" s="51" t="s">
        <v>359</v>
      </c>
      <c r="E62" s="51" t="s">
        <v>359</v>
      </c>
      <c r="F62" s="2" t="s">
        <v>7</v>
      </c>
      <c r="H62" s="2"/>
    </row>
    <row r="63" spans="1:8" x14ac:dyDescent="0.3">
      <c r="A63" s="50" t="s">
        <v>183</v>
      </c>
      <c r="B63" s="51" t="s">
        <v>182</v>
      </c>
      <c r="C63" s="51" t="s">
        <v>359</v>
      </c>
      <c r="D63" s="51" t="s">
        <v>381</v>
      </c>
      <c r="E63" s="51" t="s">
        <v>359</v>
      </c>
      <c r="F63" s="2" t="s">
        <v>1</v>
      </c>
      <c r="H63" s="2"/>
    </row>
    <row r="64" spans="1:8" x14ac:dyDescent="0.3">
      <c r="A64" s="50" t="s">
        <v>181</v>
      </c>
      <c r="B64" s="51" t="s">
        <v>180</v>
      </c>
      <c r="C64" s="60">
        <v>7.9999999999999996E-6</v>
      </c>
      <c r="D64" s="60">
        <v>6.0000000000000002E-5</v>
      </c>
      <c r="E64" s="51" t="s">
        <v>359</v>
      </c>
      <c r="F64" s="2" t="s">
        <v>3</v>
      </c>
      <c r="H64" s="2"/>
    </row>
    <row r="65" spans="1:8" ht="30" x14ac:dyDescent="0.3">
      <c r="A65" s="81" t="s">
        <v>179</v>
      </c>
      <c r="B65" s="51" t="s">
        <v>383</v>
      </c>
      <c r="C65" s="82">
        <v>2.5000000000000001E-2</v>
      </c>
      <c r="D65" s="82" t="s">
        <v>359</v>
      </c>
      <c r="E65" s="82" t="s">
        <v>359</v>
      </c>
      <c r="F65" s="2" t="s">
        <v>3</v>
      </c>
      <c r="H65" s="2"/>
    </row>
    <row r="66" spans="1:8" ht="30" x14ac:dyDescent="0.3">
      <c r="A66" s="81"/>
      <c r="B66" s="51" t="s">
        <v>384</v>
      </c>
      <c r="C66" s="82"/>
      <c r="D66" s="82"/>
      <c r="E66" s="82"/>
      <c r="F66" s="2" t="s">
        <v>12</v>
      </c>
      <c r="H66" s="2"/>
    </row>
    <row r="67" spans="1:8" ht="30" x14ac:dyDescent="0.3">
      <c r="A67" s="81"/>
      <c r="B67" s="51" t="s">
        <v>385</v>
      </c>
      <c r="C67" s="82"/>
      <c r="D67" s="82"/>
      <c r="E67" s="82"/>
      <c r="F67" s="2" t="s">
        <v>12</v>
      </c>
      <c r="H67" s="2"/>
    </row>
    <row r="68" spans="1:8" ht="30" x14ac:dyDescent="0.3">
      <c r="A68" s="81"/>
      <c r="B68" s="51" t="s">
        <v>386</v>
      </c>
      <c r="C68" s="82"/>
      <c r="D68" s="82"/>
      <c r="E68" s="82"/>
      <c r="F68" s="2" t="s">
        <v>7</v>
      </c>
      <c r="H68" s="2"/>
    </row>
    <row r="69" spans="1:8" ht="30" x14ac:dyDescent="0.3">
      <c r="A69" s="81" t="s">
        <v>178</v>
      </c>
      <c r="B69" s="51" t="s">
        <v>387</v>
      </c>
      <c r="C69" s="82">
        <v>0.5</v>
      </c>
      <c r="D69" s="82" t="s">
        <v>359</v>
      </c>
      <c r="E69" s="82" t="s">
        <v>359</v>
      </c>
      <c r="F69" s="2" t="s">
        <v>3</v>
      </c>
      <c r="H69" s="2"/>
    </row>
    <row r="70" spans="1:8" ht="15" x14ac:dyDescent="0.3">
      <c r="A70" s="81"/>
      <c r="B70" s="49"/>
      <c r="C70" s="82"/>
      <c r="D70" s="82"/>
      <c r="E70" s="82"/>
      <c r="F70" s="2" t="s">
        <v>3</v>
      </c>
      <c r="H70" s="2"/>
    </row>
    <row r="71" spans="1:8" ht="30" x14ac:dyDescent="0.3">
      <c r="A71" s="81"/>
      <c r="B71" s="51" t="s">
        <v>388</v>
      </c>
      <c r="C71" s="82"/>
      <c r="D71" s="82"/>
      <c r="E71" s="82"/>
      <c r="F71" s="2" t="s">
        <v>1</v>
      </c>
      <c r="H71" s="2"/>
    </row>
    <row r="72" spans="1:8" ht="15" x14ac:dyDescent="0.3">
      <c r="A72" s="81"/>
      <c r="B72" s="49"/>
      <c r="C72" s="82"/>
      <c r="D72" s="82"/>
      <c r="E72" s="82"/>
      <c r="F72" s="2" t="s">
        <v>3</v>
      </c>
      <c r="H72" s="2"/>
    </row>
    <row r="73" spans="1:8" ht="45" x14ac:dyDescent="0.3">
      <c r="A73" s="81"/>
      <c r="B73" s="51" t="s">
        <v>389</v>
      </c>
      <c r="C73" s="82"/>
      <c r="D73" s="82"/>
      <c r="E73" s="82"/>
      <c r="F73" s="2" t="s">
        <v>7</v>
      </c>
      <c r="H73" s="2"/>
    </row>
    <row r="74" spans="1:8" ht="15" x14ac:dyDescent="0.3">
      <c r="A74" s="81"/>
      <c r="B74" s="49"/>
      <c r="C74" s="82"/>
      <c r="D74" s="82"/>
      <c r="E74" s="82"/>
      <c r="F74" s="2" t="s">
        <v>12</v>
      </c>
      <c r="H74" s="2"/>
    </row>
    <row r="75" spans="1:8" ht="45" x14ac:dyDescent="0.3">
      <c r="A75" s="81"/>
      <c r="B75" s="51" t="s">
        <v>390</v>
      </c>
      <c r="C75" s="82"/>
      <c r="D75" s="82"/>
      <c r="E75" s="82"/>
      <c r="F75" s="2" t="s">
        <v>3</v>
      </c>
      <c r="H75" s="2"/>
    </row>
    <row r="76" spans="1:8" ht="15" x14ac:dyDescent="0.3">
      <c r="A76" s="81"/>
      <c r="B76" s="51"/>
      <c r="C76" s="82"/>
      <c r="D76" s="82"/>
      <c r="E76" s="82"/>
      <c r="F76" s="2" t="s">
        <v>3</v>
      </c>
      <c r="H76" s="2"/>
    </row>
    <row r="77" spans="1:8" ht="45" x14ac:dyDescent="0.3">
      <c r="A77" s="81"/>
      <c r="B77" s="51" t="s">
        <v>391</v>
      </c>
      <c r="C77" s="82"/>
      <c r="D77" s="82"/>
      <c r="E77" s="82"/>
      <c r="F77" s="2" t="s">
        <v>7</v>
      </c>
      <c r="H77" s="2"/>
    </row>
    <row r="78" spans="1:8" x14ac:dyDescent="0.3">
      <c r="A78" s="50" t="s">
        <v>177</v>
      </c>
      <c r="B78" s="51" t="s">
        <v>176</v>
      </c>
      <c r="C78" s="51">
        <v>1.3</v>
      </c>
      <c r="D78" s="51" t="s">
        <v>359</v>
      </c>
      <c r="E78" s="51" t="s">
        <v>359</v>
      </c>
      <c r="F78" s="2" t="s">
        <v>3</v>
      </c>
      <c r="H78" s="2"/>
    </row>
    <row r="79" spans="1:8" x14ac:dyDescent="0.3">
      <c r="A79" s="50" t="s">
        <v>392</v>
      </c>
      <c r="B79" s="51" t="s">
        <v>175</v>
      </c>
      <c r="C79" s="51">
        <v>0.01</v>
      </c>
      <c r="D79" s="51">
        <v>0.26</v>
      </c>
      <c r="E79" s="51" t="s">
        <v>359</v>
      </c>
      <c r="F79" s="2" t="s">
        <v>3</v>
      </c>
      <c r="H79" s="2"/>
    </row>
    <row r="80" spans="1:8" x14ac:dyDescent="0.3">
      <c r="A80" s="50" t="s">
        <v>174</v>
      </c>
      <c r="B80" s="51" t="s">
        <v>173</v>
      </c>
      <c r="C80" s="51">
        <v>8</v>
      </c>
      <c r="D80" s="51">
        <v>40</v>
      </c>
      <c r="E80" s="51" t="s">
        <v>359</v>
      </c>
      <c r="F80" s="2" t="s">
        <v>3</v>
      </c>
      <c r="H80" s="2"/>
    </row>
    <row r="81" spans="1:8" ht="45" x14ac:dyDescent="0.3">
      <c r="A81" s="81" t="s">
        <v>172</v>
      </c>
      <c r="B81" s="51" t="s">
        <v>394</v>
      </c>
      <c r="C81" s="82">
        <v>20</v>
      </c>
      <c r="D81" s="82">
        <v>200</v>
      </c>
      <c r="E81" s="82" t="s">
        <v>359</v>
      </c>
      <c r="F81" s="2" t="s">
        <v>12</v>
      </c>
      <c r="H81" s="2"/>
    </row>
    <row r="82" spans="1:8" ht="15" x14ac:dyDescent="0.3">
      <c r="A82" s="81"/>
      <c r="B82" s="49"/>
      <c r="C82" s="82"/>
      <c r="D82" s="82"/>
      <c r="E82" s="82"/>
      <c r="F82" s="2" t="s">
        <v>3</v>
      </c>
      <c r="H82" s="2"/>
    </row>
    <row r="83" spans="1:8" ht="45" x14ac:dyDescent="0.3">
      <c r="A83" s="81"/>
      <c r="B83" s="51" t="s">
        <v>395</v>
      </c>
      <c r="C83" s="82"/>
      <c r="D83" s="82"/>
      <c r="E83" s="82"/>
      <c r="F83" s="2" t="s">
        <v>3</v>
      </c>
      <c r="H83" s="2"/>
    </row>
    <row r="84" spans="1:8" ht="15" x14ac:dyDescent="0.3">
      <c r="A84" s="81"/>
      <c r="B84" s="51"/>
      <c r="C84" s="82"/>
      <c r="D84" s="82"/>
      <c r="E84" s="82"/>
      <c r="F84" s="2" t="s">
        <v>3</v>
      </c>
      <c r="H84" s="2"/>
    </row>
    <row r="85" spans="1:8" ht="45" x14ac:dyDescent="0.3">
      <c r="A85" s="81"/>
      <c r="B85" s="51" t="s">
        <v>396</v>
      </c>
      <c r="C85" s="82"/>
      <c r="D85" s="82"/>
      <c r="E85" s="82"/>
      <c r="F85" s="2" t="s">
        <v>1</v>
      </c>
      <c r="H85" s="2"/>
    </row>
    <row r="86" spans="1:8" x14ac:dyDescent="0.3">
      <c r="A86" s="50" t="s">
        <v>171</v>
      </c>
      <c r="B86" s="51" t="s">
        <v>170</v>
      </c>
      <c r="C86" s="51">
        <v>20</v>
      </c>
      <c r="D86" s="51" t="s">
        <v>359</v>
      </c>
      <c r="E86" s="51" t="s">
        <v>359</v>
      </c>
      <c r="F86" s="2" t="s">
        <v>7</v>
      </c>
      <c r="H86" s="2"/>
    </row>
    <row r="87" spans="1:8" x14ac:dyDescent="0.3">
      <c r="A87" s="50" t="s">
        <v>169</v>
      </c>
      <c r="B87" s="51" t="s">
        <v>168</v>
      </c>
      <c r="C87" s="60">
        <v>6.0000000000000002E-5</v>
      </c>
      <c r="D87" s="60">
        <v>6.9999999999999994E-5</v>
      </c>
      <c r="E87" s="51" t="s">
        <v>359</v>
      </c>
      <c r="F87" s="2" t="s">
        <v>7</v>
      </c>
      <c r="H87" s="2"/>
    </row>
    <row r="88" spans="1:8" x14ac:dyDescent="0.3">
      <c r="A88" s="50" t="s">
        <v>167</v>
      </c>
      <c r="B88" s="51" t="s">
        <v>166</v>
      </c>
      <c r="C88" s="60">
        <v>3.1999999999999999E-5</v>
      </c>
      <c r="D88" s="51" t="s">
        <v>359</v>
      </c>
      <c r="E88" s="51" t="s">
        <v>165</v>
      </c>
      <c r="F88" s="2" t="s">
        <v>7</v>
      </c>
      <c r="H88" s="2"/>
    </row>
    <row r="89" spans="1:8" x14ac:dyDescent="0.3">
      <c r="A89" s="50" t="s">
        <v>164</v>
      </c>
      <c r="B89" s="51" t="s">
        <v>163</v>
      </c>
      <c r="C89" s="51">
        <v>200</v>
      </c>
      <c r="D89" s="51">
        <v>1000</v>
      </c>
      <c r="E89" s="51" t="s">
        <v>359</v>
      </c>
      <c r="F89" s="2" t="s">
        <v>7</v>
      </c>
      <c r="H89" s="2"/>
    </row>
    <row r="90" spans="1:8" x14ac:dyDescent="0.3">
      <c r="A90" s="50" t="s">
        <v>162</v>
      </c>
      <c r="B90" s="51" t="s">
        <v>161</v>
      </c>
      <c r="C90" s="51">
        <v>5.0000000000000001E-3</v>
      </c>
      <c r="D90" s="51">
        <v>0.1</v>
      </c>
      <c r="E90" s="51" t="s">
        <v>359</v>
      </c>
      <c r="F90" s="2" t="s">
        <v>7</v>
      </c>
      <c r="H90" s="2"/>
    </row>
    <row r="91" spans="1:8" x14ac:dyDescent="0.3">
      <c r="A91" s="50" t="s">
        <v>160</v>
      </c>
      <c r="B91" s="51" t="s">
        <v>159</v>
      </c>
      <c r="C91" s="51">
        <v>0.48</v>
      </c>
      <c r="D91" s="51">
        <v>4</v>
      </c>
      <c r="E91" s="51" t="s">
        <v>359</v>
      </c>
      <c r="F91" s="2" t="s">
        <v>3</v>
      </c>
      <c r="H91" s="2"/>
    </row>
    <row r="92" spans="1:8" x14ac:dyDescent="0.3">
      <c r="A92" s="50" t="s">
        <v>158</v>
      </c>
      <c r="B92" s="51" t="s">
        <v>157</v>
      </c>
      <c r="C92" s="51">
        <v>800</v>
      </c>
      <c r="D92" s="51">
        <v>4000</v>
      </c>
      <c r="E92" s="51" t="s">
        <v>359</v>
      </c>
      <c r="F92" s="2" t="s">
        <v>7</v>
      </c>
      <c r="H92" s="2"/>
    </row>
    <row r="93" spans="1:8" ht="30" x14ac:dyDescent="0.3">
      <c r="A93" s="50" t="s">
        <v>400</v>
      </c>
      <c r="B93" s="51"/>
      <c r="C93" s="51" t="s">
        <v>359</v>
      </c>
      <c r="D93" s="51" t="s">
        <v>359</v>
      </c>
      <c r="E93" s="51" t="s">
        <v>156</v>
      </c>
      <c r="F93" s="2" t="s">
        <v>3</v>
      </c>
      <c r="G93" s="2">
        <v>1E-4</v>
      </c>
      <c r="H93" s="2"/>
    </row>
    <row r="94" spans="1:8" x14ac:dyDescent="0.3">
      <c r="A94" s="50" t="s">
        <v>155</v>
      </c>
      <c r="B94" s="51" t="s">
        <v>154</v>
      </c>
      <c r="C94" s="51">
        <v>0.2</v>
      </c>
      <c r="D94" s="51">
        <v>1.8</v>
      </c>
      <c r="E94" s="51" t="s">
        <v>359</v>
      </c>
      <c r="F94" s="2" t="s">
        <v>1</v>
      </c>
      <c r="H94" s="2"/>
    </row>
    <row r="95" spans="1:8" x14ac:dyDescent="0.3">
      <c r="A95" s="50" t="s">
        <v>153</v>
      </c>
      <c r="B95" s="51" t="s">
        <v>152</v>
      </c>
      <c r="C95" s="51">
        <v>1E-3</v>
      </c>
      <c r="D95" s="51">
        <v>0.1</v>
      </c>
      <c r="E95" s="51" t="s">
        <v>359</v>
      </c>
      <c r="F95" s="2" t="s">
        <v>12</v>
      </c>
      <c r="H95" s="2"/>
    </row>
    <row r="96" spans="1:8" ht="30" x14ac:dyDescent="0.3">
      <c r="A96" s="50" t="s">
        <v>151</v>
      </c>
      <c r="B96" s="51" t="s">
        <v>401</v>
      </c>
      <c r="C96" s="51">
        <v>400</v>
      </c>
      <c r="D96" s="51">
        <v>4000</v>
      </c>
      <c r="E96" s="51" t="s">
        <v>359</v>
      </c>
      <c r="F96" s="2" t="s">
        <v>3</v>
      </c>
      <c r="H96" s="2"/>
    </row>
    <row r="97" spans="1:8" x14ac:dyDescent="0.3">
      <c r="A97" s="50" t="s">
        <v>150</v>
      </c>
      <c r="B97" s="51" t="s">
        <v>149</v>
      </c>
      <c r="C97" s="51">
        <v>5.0000000000000001E-4</v>
      </c>
      <c r="D97" s="51">
        <v>4.0000000000000001E-3</v>
      </c>
      <c r="E97" s="51" t="s">
        <v>359</v>
      </c>
      <c r="F97" s="2" t="s">
        <v>12</v>
      </c>
      <c r="G97" s="2">
        <v>1</v>
      </c>
      <c r="H97" s="2"/>
    </row>
    <row r="98" spans="1:8" x14ac:dyDescent="0.3">
      <c r="A98" s="50" t="s">
        <v>148</v>
      </c>
      <c r="B98" s="51" t="s">
        <v>147</v>
      </c>
      <c r="C98" s="51">
        <v>0.03</v>
      </c>
      <c r="D98" s="51">
        <v>0.1</v>
      </c>
      <c r="E98" s="51" t="s">
        <v>359</v>
      </c>
      <c r="F98" s="2" t="s">
        <v>1</v>
      </c>
      <c r="H98" s="2"/>
    </row>
    <row r="99" spans="1:8" x14ac:dyDescent="0.3">
      <c r="A99" s="50" t="s">
        <v>146</v>
      </c>
      <c r="B99" s="51" t="s">
        <v>145</v>
      </c>
      <c r="C99" s="51">
        <v>0.01</v>
      </c>
      <c r="D99" s="51" t="s">
        <v>359</v>
      </c>
      <c r="E99" s="51" t="s">
        <v>359</v>
      </c>
      <c r="F99" s="2" t="s">
        <v>3</v>
      </c>
      <c r="H99" s="2"/>
    </row>
    <row r="100" spans="1:8" x14ac:dyDescent="0.3">
      <c r="A100" s="50" t="s">
        <v>144</v>
      </c>
      <c r="B100" s="51" t="s">
        <v>143</v>
      </c>
      <c r="C100" s="51" t="s">
        <v>359</v>
      </c>
      <c r="D100" s="51">
        <v>1</v>
      </c>
      <c r="E100" s="51" t="s">
        <v>359</v>
      </c>
      <c r="F100" s="2" t="s">
        <v>3</v>
      </c>
      <c r="H100" s="2"/>
    </row>
    <row r="101" spans="1:8" ht="30" x14ac:dyDescent="0.3">
      <c r="A101" s="50" t="s">
        <v>142</v>
      </c>
      <c r="B101" s="51" t="s">
        <v>141</v>
      </c>
      <c r="C101" s="51">
        <v>6.3E-3</v>
      </c>
      <c r="D101" s="51">
        <v>0.12</v>
      </c>
      <c r="E101" s="51" t="s">
        <v>140</v>
      </c>
      <c r="F101" s="2" t="s">
        <v>3</v>
      </c>
      <c r="H101" s="2"/>
    </row>
    <row r="102" spans="1:8" x14ac:dyDescent="0.3">
      <c r="A102" s="50" t="s">
        <v>403</v>
      </c>
      <c r="B102" s="51" t="s">
        <v>139</v>
      </c>
      <c r="C102" s="51">
        <v>5000</v>
      </c>
      <c r="D102" s="51">
        <v>15000</v>
      </c>
      <c r="E102" s="51" t="s">
        <v>359</v>
      </c>
      <c r="F102" s="2" t="s">
        <v>3</v>
      </c>
      <c r="H102" s="2"/>
    </row>
    <row r="103" spans="1:8" x14ac:dyDescent="0.3">
      <c r="A103" s="50" t="s">
        <v>138</v>
      </c>
      <c r="B103" s="51" t="s">
        <v>137</v>
      </c>
      <c r="C103" s="51" t="s">
        <v>359</v>
      </c>
      <c r="D103" s="51" t="s">
        <v>359</v>
      </c>
      <c r="E103" s="51" t="s">
        <v>359</v>
      </c>
      <c r="F103" s="2" t="s">
        <v>1</v>
      </c>
      <c r="H103" s="2"/>
    </row>
    <row r="104" spans="1:8" x14ac:dyDescent="0.3">
      <c r="A104" s="50" t="s">
        <v>136</v>
      </c>
      <c r="B104" s="51" t="s">
        <v>135</v>
      </c>
      <c r="C104" s="51">
        <v>196</v>
      </c>
      <c r="D104" s="51">
        <v>398</v>
      </c>
      <c r="E104" s="51" t="s">
        <v>359</v>
      </c>
      <c r="F104" s="2" t="s">
        <v>3</v>
      </c>
      <c r="H104" s="2"/>
    </row>
    <row r="105" spans="1:8" ht="30" x14ac:dyDescent="0.3">
      <c r="A105" s="50" t="s">
        <v>134</v>
      </c>
      <c r="B105" s="51" t="s">
        <v>133</v>
      </c>
      <c r="C105" s="51">
        <v>1E-8</v>
      </c>
      <c r="D105" s="51">
        <v>3.0000000000000001E-5</v>
      </c>
      <c r="E105" s="51" t="s">
        <v>132</v>
      </c>
      <c r="F105" s="2" t="s">
        <v>3</v>
      </c>
      <c r="G105" s="2">
        <v>1</v>
      </c>
      <c r="H105" s="2"/>
    </row>
    <row r="106" spans="1:8" x14ac:dyDescent="0.3">
      <c r="A106" s="50" t="s">
        <v>131</v>
      </c>
      <c r="B106" s="51" t="s">
        <v>130</v>
      </c>
      <c r="C106" s="51">
        <v>8.0000000000000004E-4</v>
      </c>
      <c r="D106" s="51">
        <v>0.05</v>
      </c>
      <c r="E106" s="51" t="s">
        <v>129</v>
      </c>
      <c r="F106" s="2" t="s">
        <v>1</v>
      </c>
      <c r="H106" s="2"/>
    </row>
    <row r="107" spans="1:8" x14ac:dyDescent="0.3">
      <c r="A107" s="50" t="s">
        <v>128</v>
      </c>
      <c r="B107" s="51" t="s">
        <v>127</v>
      </c>
      <c r="C107" s="51" t="s">
        <v>359</v>
      </c>
      <c r="D107" s="51">
        <v>0.05</v>
      </c>
      <c r="E107" s="51" t="s">
        <v>126</v>
      </c>
      <c r="F107" s="2" t="s">
        <v>7</v>
      </c>
      <c r="G107" s="2">
        <v>1</v>
      </c>
      <c r="H107" s="2"/>
    </row>
    <row r="108" spans="1:8" x14ac:dyDescent="0.3">
      <c r="A108" s="50" t="s">
        <v>125</v>
      </c>
      <c r="B108" s="51" t="s">
        <v>124</v>
      </c>
      <c r="C108" s="51" t="s">
        <v>359</v>
      </c>
      <c r="D108" s="51">
        <v>0.6</v>
      </c>
      <c r="E108" s="51" t="s">
        <v>123</v>
      </c>
      <c r="F108" s="2" t="s">
        <v>1</v>
      </c>
      <c r="G108" s="2">
        <v>1</v>
      </c>
      <c r="H108" s="2"/>
    </row>
    <row r="109" spans="1:8" x14ac:dyDescent="0.3">
      <c r="A109" s="50" t="s">
        <v>122</v>
      </c>
      <c r="B109" s="51" t="s">
        <v>121</v>
      </c>
      <c r="C109" s="51">
        <v>2E-3</v>
      </c>
      <c r="D109" s="51">
        <v>0.02</v>
      </c>
      <c r="E109" s="51" t="s">
        <v>359</v>
      </c>
      <c r="F109" s="2" t="s">
        <v>3</v>
      </c>
      <c r="G109" s="2">
        <v>1</v>
      </c>
      <c r="H109" s="2"/>
    </row>
    <row r="110" spans="1:8" x14ac:dyDescent="0.3">
      <c r="A110" s="50" t="s">
        <v>120</v>
      </c>
      <c r="B110" s="51">
        <v>2148878</v>
      </c>
      <c r="C110" s="51" t="s">
        <v>359</v>
      </c>
      <c r="D110" s="51">
        <v>10</v>
      </c>
      <c r="E110" s="51" t="s">
        <v>359</v>
      </c>
      <c r="F110" s="2" t="s">
        <v>12</v>
      </c>
      <c r="H110" s="2"/>
    </row>
    <row r="111" spans="1:8" ht="31.2" x14ac:dyDescent="0.3">
      <c r="A111" s="50" t="s">
        <v>119</v>
      </c>
      <c r="B111" s="51" t="s">
        <v>118</v>
      </c>
      <c r="C111" s="51" t="s">
        <v>359</v>
      </c>
      <c r="D111" s="51" t="s">
        <v>359</v>
      </c>
      <c r="E111" s="51" t="s">
        <v>359</v>
      </c>
      <c r="F111" s="2" t="s">
        <v>12</v>
      </c>
      <c r="H111" s="2"/>
    </row>
    <row r="112" spans="1:8" x14ac:dyDescent="0.3">
      <c r="A112" s="50" t="s">
        <v>117</v>
      </c>
      <c r="B112" s="51" t="s">
        <v>116</v>
      </c>
      <c r="C112" s="51">
        <v>10</v>
      </c>
      <c r="D112" s="51">
        <v>100</v>
      </c>
      <c r="E112" s="51" t="s">
        <v>359</v>
      </c>
      <c r="F112" s="2" t="s">
        <v>3</v>
      </c>
      <c r="H112" s="2"/>
    </row>
    <row r="113" spans="1:8" x14ac:dyDescent="0.3">
      <c r="A113" s="50" t="s">
        <v>115</v>
      </c>
      <c r="B113" s="51" t="s">
        <v>114</v>
      </c>
      <c r="C113" s="51">
        <v>1000</v>
      </c>
      <c r="D113" s="51" t="s">
        <v>359</v>
      </c>
      <c r="E113" s="51" t="s">
        <v>359</v>
      </c>
      <c r="F113" s="2" t="s">
        <v>7</v>
      </c>
      <c r="H113" s="2"/>
    </row>
    <row r="114" spans="1:8" x14ac:dyDescent="0.3">
      <c r="A114" s="50" t="s">
        <v>113</v>
      </c>
      <c r="B114" s="51" t="s">
        <v>112</v>
      </c>
      <c r="C114" s="51">
        <v>0.3</v>
      </c>
      <c r="D114" s="51">
        <v>1</v>
      </c>
      <c r="E114" s="51" t="s">
        <v>359</v>
      </c>
      <c r="F114" s="2" t="s">
        <v>12</v>
      </c>
      <c r="H114" s="2"/>
    </row>
    <row r="115" spans="1:8" x14ac:dyDescent="0.3">
      <c r="A115" s="50" t="s">
        <v>111</v>
      </c>
      <c r="B115" s="51" t="s">
        <v>110</v>
      </c>
      <c r="C115" s="51">
        <v>1E-3</v>
      </c>
      <c r="D115" s="51">
        <v>0.01</v>
      </c>
      <c r="E115" s="51" t="s">
        <v>359</v>
      </c>
      <c r="F115" s="2" t="s">
        <v>3</v>
      </c>
      <c r="H115" s="2"/>
    </row>
    <row r="116" spans="1:8" x14ac:dyDescent="0.3">
      <c r="A116" s="50" t="s">
        <v>405</v>
      </c>
      <c r="B116" s="51" t="s">
        <v>109</v>
      </c>
      <c r="C116" s="51">
        <v>1.3</v>
      </c>
      <c r="D116" s="51">
        <v>14</v>
      </c>
      <c r="E116" s="51" t="s">
        <v>359</v>
      </c>
      <c r="F116" s="2" t="s">
        <v>14</v>
      </c>
      <c r="H116" s="2"/>
    </row>
    <row r="117" spans="1:8" x14ac:dyDescent="0.3">
      <c r="A117" s="50" t="s">
        <v>108</v>
      </c>
      <c r="B117" s="51" t="s">
        <v>107</v>
      </c>
      <c r="C117" s="51">
        <v>0.5</v>
      </c>
      <c r="D117" s="51">
        <v>0.9</v>
      </c>
      <c r="E117" s="51" t="s">
        <v>359</v>
      </c>
      <c r="F117" s="2" t="s">
        <v>3</v>
      </c>
      <c r="H117" s="2"/>
    </row>
    <row r="118" spans="1:8" x14ac:dyDescent="0.3">
      <c r="A118" s="50" t="s">
        <v>106</v>
      </c>
      <c r="B118" s="51" t="s">
        <v>105</v>
      </c>
      <c r="C118" s="51">
        <v>0.5</v>
      </c>
      <c r="D118" s="51">
        <v>100</v>
      </c>
      <c r="E118" s="51" t="s">
        <v>359</v>
      </c>
      <c r="F118" s="2" t="s">
        <v>1</v>
      </c>
      <c r="H118" s="2"/>
    </row>
    <row r="119" spans="1:8" x14ac:dyDescent="0.3">
      <c r="A119" s="50" t="s">
        <v>104</v>
      </c>
      <c r="B119" s="51" t="s">
        <v>103</v>
      </c>
      <c r="C119" s="51">
        <v>0.02</v>
      </c>
      <c r="D119" s="51" t="s">
        <v>359</v>
      </c>
      <c r="E119" s="51" t="s">
        <v>359</v>
      </c>
      <c r="F119" s="2" t="s">
        <v>7</v>
      </c>
      <c r="H119" s="2"/>
    </row>
    <row r="120" spans="1:8" x14ac:dyDescent="0.3">
      <c r="A120" s="50" t="s">
        <v>102</v>
      </c>
      <c r="B120" s="51">
        <v>2234562</v>
      </c>
      <c r="C120" s="51">
        <v>2</v>
      </c>
      <c r="D120" s="51">
        <v>20</v>
      </c>
      <c r="E120" s="51" t="s">
        <v>359</v>
      </c>
      <c r="F120" s="2" t="s">
        <v>12</v>
      </c>
      <c r="H120" s="2"/>
    </row>
    <row r="121" spans="1:8" x14ac:dyDescent="0.3">
      <c r="A121" s="50" t="s">
        <v>101</v>
      </c>
      <c r="B121" s="51" t="s">
        <v>100</v>
      </c>
      <c r="C121" s="51">
        <v>3</v>
      </c>
      <c r="D121" s="51">
        <v>30</v>
      </c>
      <c r="E121" s="51" t="s">
        <v>359</v>
      </c>
      <c r="F121" s="2" t="s">
        <v>7</v>
      </c>
      <c r="H121" s="2"/>
    </row>
    <row r="122" spans="1:8" x14ac:dyDescent="0.3">
      <c r="A122" s="50" t="s">
        <v>99</v>
      </c>
      <c r="B122" s="51" t="s">
        <v>98</v>
      </c>
      <c r="C122" s="51" t="s">
        <v>359</v>
      </c>
      <c r="D122" s="51" t="s">
        <v>359</v>
      </c>
      <c r="E122" s="51" t="s">
        <v>359</v>
      </c>
      <c r="F122" s="2" t="s">
        <v>1</v>
      </c>
      <c r="H122" s="2"/>
    </row>
    <row r="123" spans="1:8" x14ac:dyDescent="0.3">
      <c r="A123" s="50" t="s">
        <v>407</v>
      </c>
      <c r="B123" s="51" t="s">
        <v>97</v>
      </c>
      <c r="C123" s="51">
        <v>80</v>
      </c>
      <c r="D123" s="51">
        <v>800</v>
      </c>
      <c r="E123" s="51" t="s">
        <v>359</v>
      </c>
      <c r="F123" s="2" t="s">
        <v>3</v>
      </c>
      <c r="H123" s="2"/>
    </row>
    <row r="124" spans="1:8" ht="15" x14ac:dyDescent="0.3">
      <c r="A124" s="81" t="s">
        <v>96</v>
      </c>
      <c r="B124" s="51" t="s">
        <v>408</v>
      </c>
      <c r="C124" s="82">
        <v>18</v>
      </c>
      <c r="D124" s="82">
        <v>187</v>
      </c>
      <c r="E124" s="82" t="s">
        <v>359</v>
      </c>
      <c r="F124" s="2" t="s">
        <v>1</v>
      </c>
      <c r="H124" s="2"/>
    </row>
    <row r="125" spans="1:8" ht="15" x14ac:dyDescent="0.3">
      <c r="A125" s="81"/>
      <c r="B125" s="49"/>
      <c r="C125" s="82"/>
      <c r="D125" s="82"/>
      <c r="E125" s="82"/>
      <c r="F125" s="2" t="s">
        <v>3</v>
      </c>
      <c r="H125" s="2"/>
    </row>
    <row r="126" spans="1:8" ht="45" x14ac:dyDescent="0.3">
      <c r="A126" s="81"/>
      <c r="B126" s="51" t="s">
        <v>409</v>
      </c>
      <c r="C126" s="82"/>
      <c r="D126" s="82"/>
      <c r="E126" s="82"/>
      <c r="F126" s="2" t="s">
        <v>3</v>
      </c>
      <c r="H126" s="2"/>
    </row>
    <row r="127" spans="1:8" ht="15" x14ac:dyDescent="0.3">
      <c r="A127" s="81"/>
      <c r="B127" s="51"/>
      <c r="C127" s="82"/>
      <c r="D127" s="82"/>
      <c r="E127" s="82"/>
      <c r="F127" s="2" t="s">
        <v>7</v>
      </c>
      <c r="H127" s="2"/>
    </row>
    <row r="128" spans="1:8" ht="30" x14ac:dyDescent="0.3">
      <c r="A128" s="81"/>
      <c r="B128" s="51" t="s">
        <v>410</v>
      </c>
      <c r="C128" s="82"/>
      <c r="D128" s="82"/>
      <c r="E128" s="82"/>
      <c r="F128" s="2" t="s">
        <v>3</v>
      </c>
      <c r="H128" s="2"/>
    </row>
    <row r="129" spans="1:8" ht="31.2" x14ac:dyDescent="0.3">
      <c r="A129" s="50" t="s">
        <v>95</v>
      </c>
      <c r="B129" s="51" t="s">
        <v>94</v>
      </c>
      <c r="C129" s="51" t="s">
        <v>359</v>
      </c>
      <c r="D129" s="51">
        <v>7.0000000000000007E-2</v>
      </c>
      <c r="E129" s="51" t="s">
        <v>93</v>
      </c>
      <c r="F129" s="2" t="s">
        <v>3</v>
      </c>
      <c r="G129" s="2">
        <v>1</v>
      </c>
      <c r="H129" s="2"/>
    </row>
    <row r="130" spans="1:8" x14ac:dyDescent="0.3">
      <c r="A130" s="50" t="s">
        <v>92</v>
      </c>
      <c r="B130" s="51" t="s">
        <v>91</v>
      </c>
      <c r="C130" s="51" t="s">
        <v>359</v>
      </c>
      <c r="D130" s="51" t="s">
        <v>359</v>
      </c>
      <c r="E130" s="51" t="s">
        <v>359</v>
      </c>
      <c r="F130" s="2" t="s">
        <v>3</v>
      </c>
      <c r="H130" s="2"/>
    </row>
    <row r="131" spans="1:8" x14ac:dyDescent="0.3">
      <c r="A131" s="50" t="s">
        <v>90</v>
      </c>
      <c r="B131" s="51" t="s">
        <v>89</v>
      </c>
      <c r="C131" s="51" t="s">
        <v>359</v>
      </c>
      <c r="D131" s="51" t="s">
        <v>359</v>
      </c>
      <c r="E131" s="51" t="s">
        <v>359</v>
      </c>
      <c r="F131" s="2" t="s">
        <v>7</v>
      </c>
      <c r="H131" s="2"/>
    </row>
    <row r="132" spans="1:8" x14ac:dyDescent="0.3">
      <c r="A132" s="50" t="s">
        <v>88</v>
      </c>
      <c r="B132" s="51" t="s">
        <v>87</v>
      </c>
      <c r="C132" s="51">
        <v>2</v>
      </c>
      <c r="D132" s="51">
        <v>130</v>
      </c>
      <c r="E132" s="51" t="s">
        <v>359</v>
      </c>
      <c r="F132" s="2" t="s">
        <v>3</v>
      </c>
      <c r="H132" s="2"/>
    </row>
    <row r="133" spans="1:8" ht="31.2" x14ac:dyDescent="0.3">
      <c r="A133" s="50" t="s">
        <v>412</v>
      </c>
      <c r="B133" s="51" t="s">
        <v>86</v>
      </c>
      <c r="C133" s="51">
        <v>8.6</v>
      </c>
      <c r="D133" s="51">
        <v>34</v>
      </c>
      <c r="E133" s="51" t="s">
        <v>359</v>
      </c>
      <c r="F133" s="2" t="s">
        <v>12</v>
      </c>
      <c r="H133" s="2"/>
    </row>
    <row r="134" spans="1:8" x14ac:dyDescent="0.3">
      <c r="A134" s="50" t="s">
        <v>85</v>
      </c>
      <c r="B134" s="51" t="s">
        <v>84</v>
      </c>
      <c r="C134" s="51">
        <v>3000</v>
      </c>
      <c r="D134" s="51">
        <v>30000</v>
      </c>
      <c r="E134" s="51" t="s">
        <v>359</v>
      </c>
      <c r="F134" s="2" t="s">
        <v>3</v>
      </c>
      <c r="H134" s="2"/>
    </row>
    <row r="135" spans="1:8" x14ac:dyDescent="0.3">
      <c r="A135" s="50" t="s">
        <v>83</v>
      </c>
      <c r="B135" s="51" t="s">
        <v>82</v>
      </c>
      <c r="C135" s="51">
        <v>0.3</v>
      </c>
      <c r="D135" s="51">
        <v>2</v>
      </c>
      <c r="E135" s="51" t="s">
        <v>359</v>
      </c>
      <c r="F135" s="2" t="s">
        <v>3</v>
      </c>
      <c r="G135" s="2">
        <v>1</v>
      </c>
      <c r="H135" s="2"/>
    </row>
    <row r="136" spans="1:8" ht="31.2" x14ac:dyDescent="0.3">
      <c r="A136" s="50" t="s">
        <v>81</v>
      </c>
      <c r="B136" s="51" t="s">
        <v>80</v>
      </c>
      <c r="C136" s="51">
        <v>0.01</v>
      </c>
      <c r="D136" s="51" t="s">
        <v>359</v>
      </c>
      <c r="E136" s="51" t="s">
        <v>359</v>
      </c>
      <c r="F136" s="2" t="s">
        <v>3</v>
      </c>
      <c r="H136" s="2"/>
    </row>
    <row r="137" spans="1:8" x14ac:dyDescent="0.3">
      <c r="A137" s="50" t="s">
        <v>79</v>
      </c>
      <c r="B137" s="51" t="s">
        <v>78</v>
      </c>
      <c r="C137" s="51" t="s">
        <v>359</v>
      </c>
      <c r="D137" s="51" t="s">
        <v>359</v>
      </c>
      <c r="E137" s="51" t="s">
        <v>359</v>
      </c>
      <c r="F137" s="2" t="s">
        <v>3</v>
      </c>
      <c r="H137" s="2"/>
    </row>
    <row r="138" spans="1:8" x14ac:dyDescent="0.3">
      <c r="A138" s="50" t="s">
        <v>77</v>
      </c>
      <c r="B138" s="51" t="s">
        <v>76</v>
      </c>
      <c r="C138" s="51">
        <v>0.01</v>
      </c>
      <c r="D138" s="51" t="s">
        <v>359</v>
      </c>
      <c r="E138" s="51" t="s">
        <v>359</v>
      </c>
      <c r="F138" s="2" t="s">
        <v>12</v>
      </c>
      <c r="H138" s="2"/>
    </row>
    <row r="139" spans="1:8" x14ac:dyDescent="0.3">
      <c r="A139" s="50" t="s">
        <v>75</v>
      </c>
      <c r="B139" s="51"/>
      <c r="C139" s="51" t="s">
        <v>359</v>
      </c>
      <c r="D139" s="51">
        <v>0.05</v>
      </c>
      <c r="E139" s="51" t="s">
        <v>359</v>
      </c>
      <c r="F139" s="2" t="s">
        <v>1</v>
      </c>
      <c r="H139" s="2"/>
    </row>
    <row r="140" spans="1:8" x14ac:dyDescent="0.3">
      <c r="A140" s="50" t="s">
        <v>74</v>
      </c>
      <c r="B140" s="51" t="s">
        <v>73</v>
      </c>
      <c r="C140" s="51" t="s">
        <v>359</v>
      </c>
      <c r="D140" s="51" t="s">
        <v>359</v>
      </c>
      <c r="E140" s="51" t="s">
        <v>359</v>
      </c>
      <c r="F140" s="2" t="s">
        <v>14</v>
      </c>
      <c r="H140" s="2"/>
    </row>
    <row r="141" spans="1:8" x14ac:dyDescent="0.3">
      <c r="A141" s="50" t="s">
        <v>72</v>
      </c>
      <c r="B141" s="51" t="s">
        <v>71</v>
      </c>
      <c r="C141" s="51">
        <v>6.9999999999999999E-4</v>
      </c>
      <c r="D141" s="51" t="s">
        <v>359</v>
      </c>
      <c r="E141" s="51" t="s">
        <v>359</v>
      </c>
      <c r="F141" s="2" t="s">
        <v>3</v>
      </c>
      <c r="G141" s="2">
        <v>1</v>
      </c>
      <c r="H141" s="2"/>
    </row>
    <row r="142" spans="1:8" x14ac:dyDescent="0.3">
      <c r="A142" s="50" t="s">
        <v>70</v>
      </c>
      <c r="B142" s="51" t="s">
        <v>69</v>
      </c>
      <c r="C142" s="51">
        <v>0.4</v>
      </c>
      <c r="D142" s="51">
        <v>1</v>
      </c>
      <c r="E142" s="51" t="s">
        <v>359</v>
      </c>
      <c r="F142" s="2" t="s">
        <v>3</v>
      </c>
      <c r="H142" s="2"/>
    </row>
    <row r="143" spans="1:8" ht="31.2" x14ac:dyDescent="0.3">
      <c r="A143" s="50" t="s">
        <v>68</v>
      </c>
      <c r="B143" s="51" t="s">
        <v>67</v>
      </c>
      <c r="C143" s="51">
        <v>1.2999999999999999E-4</v>
      </c>
      <c r="D143" s="51">
        <v>7.2</v>
      </c>
      <c r="E143" s="51" t="s">
        <v>66</v>
      </c>
      <c r="F143" s="2" t="s">
        <v>1</v>
      </c>
      <c r="H143" s="2"/>
    </row>
    <row r="144" spans="1:8" x14ac:dyDescent="0.3">
      <c r="A144" s="50" t="s">
        <v>65</v>
      </c>
      <c r="B144" s="51" t="s">
        <v>64</v>
      </c>
      <c r="C144" s="51">
        <v>2.0000000000000001E-4</v>
      </c>
      <c r="D144" s="51">
        <v>1E-3</v>
      </c>
      <c r="E144" s="51" t="s">
        <v>359</v>
      </c>
      <c r="F144" s="2" t="s">
        <v>3</v>
      </c>
      <c r="H144" s="2"/>
    </row>
    <row r="145" spans="1:8" x14ac:dyDescent="0.3">
      <c r="A145" s="50" t="s">
        <v>63</v>
      </c>
      <c r="B145" s="51" t="s">
        <v>359</v>
      </c>
      <c r="C145" s="51" t="s">
        <v>359</v>
      </c>
      <c r="D145" s="59" t="s">
        <v>634</v>
      </c>
      <c r="E145" s="51" t="s">
        <v>359</v>
      </c>
      <c r="F145" s="2" t="s">
        <v>3</v>
      </c>
      <c r="H145" s="2"/>
    </row>
    <row r="146" spans="1:8" x14ac:dyDescent="0.3">
      <c r="A146" s="50" t="s">
        <v>62</v>
      </c>
      <c r="B146" s="51" t="s">
        <v>61</v>
      </c>
      <c r="C146" s="51">
        <v>7.7</v>
      </c>
      <c r="D146" s="51">
        <v>46</v>
      </c>
      <c r="E146" s="51" t="s">
        <v>359</v>
      </c>
      <c r="F146" s="2" t="s">
        <v>3</v>
      </c>
      <c r="H146" s="2"/>
    </row>
    <row r="147" spans="1:8" x14ac:dyDescent="0.3">
      <c r="A147" s="50" t="s">
        <v>60</v>
      </c>
      <c r="B147" s="51" t="s">
        <v>59</v>
      </c>
      <c r="C147" s="51">
        <v>1</v>
      </c>
      <c r="D147" s="51">
        <v>5</v>
      </c>
      <c r="E147" s="51" t="s">
        <v>359</v>
      </c>
      <c r="F147" s="2" t="s">
        <v>7</v>
      </c>
      <c r="H147" s="2"/>
    </row>
    <row r="148" spans="1:8" x14ac:dyDescent="0.3">
      <c r="A148" s="50" t="s">
        <v>58</v>
      </c>
      <c r="B148" s="51" t="s">
        <v>57</v>
      </c>
      <c r="C148" s="51">
        <v>1.4999999999999999E-2</v>
      </c>
      <c r="D148" s="51">
        <v>0.05</v>
      </c>
      <c r="E148" s="51" t="s">
        <v>359</v>
      </c>
      <c r="F148" s="2" t="s">
        <v>12</v>
      </c>
      <c r="H148" s="2"/>
    </row>
    <row r="149" spans="1:8" ht="171.6" x14ac:dyDescent="0.3">
      <c r="A149" s="50" t="s">
        <v>416</v>
      </c>
      <c r="B149" s="51"/>
      <c r="C149" s="51">
        <v>1.7000000000000001E-4</v>
      </c>
      <c r="D149" s="51" t="s">
        <v>359</v>
      </c>
      <c r="E149" s="51" t="s">
        <v>56</v>
      </c>
      <c r="F149" s="2" t="s">
        <v>14</v>
      </c>
      <c r="G149" s="2">
        <v>5</v>
      </c>
      <c r="H149" s="2"/>
    </row>
    <row r="150" spans="1:8" x14ac:dyDescent="0.3">
      <c r="A150" s="50" t="s">
        <v>55</v>
      </c>
      <c r="B150" s="51" t="s">
        <v>54</v>
      </c>
      <c r="C150" s="51">
        <v>4</v>
      </c>
      <c r="D150" s="51">
        <v>40</v>
      </c>
      <c r="E150" s="51" t="s">
        <v>359</v>
      </c>
      <c r="F150" s="2" t="s">
        <v>12</v>
      </c>
      <c r="H150" s="2"/>
    </row>
    <row r="151" spans="1:8" x14ac:dyDescent="0.3">
      <c r="A151" s="50" t="s">
        <v>53</v>
      </c>
      <c r="B151" s="51" t="s">
        <v>52</v>
      </c>
      <c r="C151" s="51">
        <v>0.03</v>
      </c>
      <c r="D151" s="51">
        <v>0.1</v>
      </c>
      <c r="E151" s="51" t="s">
        <v>359</v>
      </c>
      <c r="F151" s="2" t="s">
        <v>1</v>
      </c>
      <c r="H151" s="2"/>
    </row>
    <row r="152" spans="1:8" x14ac:dyDescent="0.3">
      <c r="A152" s="50" t="s">
        <v>51</v>
      </c>
      <c r="B152" s="51" t="s">
        <v>50</v>
      </c>
      <c r="C152" s="51">
        <v>100</v>
      </c>
      <c r="D152" s="51">
        <v>1000</v>
      </c>
      <c r="E152" s="51" t="s">
        <v>359</v>
      </c>
      <c r="F152" s="2" t="s">
        <v>7</v>
      </c>
      <c r="H152" s="2"/>
    </row>
    <row r="153" spans="1:8" x14ac:dyDescent="0.3">
      <c r="A153" s="50" t="s">
        <v>49</v>
      </c>
      <c r="B153" s="51" t="s">
        <v>48</v>
      </c>
      <c r="C153" s="51">
        <v>1.4999999999999999E-2</v>
      </c>
      <c r="D153" s="51">
        <v>0.54</v>
      </c>
      <c r="E153" s="51" t="s">
        <v>359</v>
      </c>
      <c r="F153" s="2" t="s">
        <v>3</v>
      </c>
      <c r="H153" s="2"/>
    </row>
    <row r="154" spans="1:8" x14ac:dyDescent="0.3">
      <c r="A154" s="50" t="s">
        <v>47</v>
      </c>
      <c r="B154" s="51" t="s">
        <v>46</v>
      </c>
      <c r="C154" s="51">
        <v>0.5</v>
      </c>
      <c r="D154" s="51">
        <v>1</v>
      </c>
      <c r="E154" s="51" t="s">
        <v>359</v>
      </c>
      <c r="F154" s="2" t="s">
        <v>3</v>
      </c>
      <c r="H154" s="2"/>
    </row>
    <row r="155" spans="1:8" x14ac:dyDescent="0.3">
      <c r="A155" s="50" t="s">
        <v>45</v>
      </c>
      <c r="B155" s="51" t="s">
        <v>44</v>
      </c>
      <c r="C155" s="51">
        <v>1</v>
      </c>
      <c r="D155" s="51">
        <v>4</v>
      </c>
      <c r="E155" s="51" t="s">
        <v>359</v>
      </c>
      <c r="F155" s="2" t="s">
        <v>3</v>
      </c>
      <c r="H155" s="2"/>
    </row>
    <row r="156" spans="1:8" x14ac:dyDescent="0.3">
      <c r="A156" s="50" t="s">
        <v>43</v>
      </c>
      <c r="B156" s="51" t="s">
        <v>42</v>
      </c>
      <c r="C156" s="51">
        <v>50</v>
      </c>
      <c r="D156" s="51">
        <v>500</v>
      </c>
      <c r="E156" s="51" t="s">
        <v>359</v>
      </c>
      <c r="F156" s="2" t="s">
        <v>3</v>
      </c>
      <c r="H156" s="2"/>
    </row>
    <row r="157" spans="1:8" x14ac:dyDescent="0.3">
      <c r="A157" s="50" t="s">
        <v>41</v>
      </c>
      <c r="B157" s="51" t="s">
        <v>40</v>
      </c>
      <c r="C157" s="51" t="s">
        <v>359</v>
      </c>
      <c r="D157" s="51">
        <v>25</v>
      </c>
      <c r="E157" s="51" t="s">
        <v>359</v>
      </c>
      <c r="F157" s="2" t="s">
        <v>1</v>
      </c>
      <c r="H157" s="2"/>
    </row>
    <row r="158" spans="1:8" x14ac:dyDescent="0.3">
      <c r="A158" s="50" t="s">
        <v>39</v>
      </c>
      <c r="B158" s="51" t="s">
        <v>38</v>
      </c>
      <c r="C158" s="51" t="s">
        <v>359</v>
      </c>
      <c r="D158" s="51" t="s">
        <v>359</v>
      </c>
      <c r="E158" s="51" t="s">
        <v>359</v>
      </c>
      <c r="H158" s="2"/>
    </row>
    <row r="159" spans="1:8" ht="30" x14ac:dyDescent="0.3">
      <c r="A159" s="81" t="s">
        <v>37</v>
      </c>
      <c r="B159" s="51" t="s">
        <v>418</v>
      </c>
      <c r="C159" s="82">
        <v>1</v>
      </c>
      <c r="D159" s="82">
        <v>10</v>
      </c>
      <c r="E159" s="82" t="s">
        <v>359</v>
      </c>
      <c r="H159" s="2"/>
    </row>
    <row r="160" spans="1:8" ht="15" x14ac:dyDescent="0.3">
      <c r="A160" s="81"/>
      <c r="B160" s="49"/>
      <c r="C160" s="82"/>
      <c r="D160" s="82"/>
      <c r="E160" s="82"/>
      <c r="H160" s="2"/>
    </row>
    <row r="161" spans="1:8" ht="45" x14ac:dyDescent="0.3">
      <c r="A161" s="81"/>
      <c r="B161" s="51" t="s">
        <v>419</v>
      </c>
      <c r="C161" s="82"/>
      <c r="D161" s="82"/>
      <c r="E161" s="82"/>
      <c r="H161" s="2"/>
    </row>
    <row r="162" spans="1:8" ht="15" x14ac:dyDescent="0.3">
      <c r="A162" s="81"/>
      <c r="B162" s="51"/>
      <c r="C162" s="82"/>
      <c r="D162" s="82"/>
      <c r="E162" s="82"/>
      <c r="H162" s="2"/>
    </row>
    <row r="163" spans="1:8" ht="45" x14ac:dyDescent="0.3">
      <c r="A163" s="81"/>
      <c r="B163" s="51" t="s">
        <v>420</v>
      </c>
      <c r="C163" s="82"/>
      <c r="D163" s="82"/>
      <c r="E163" s="82"/>
      <c r="H163" s="2"/>
    </row>
    <row r="164" spans="1:8" x14ac:dyDescent="0.3">
      <c r="A164" s="50" t="s">
        <v>36</v>
      </c>
      <c r="B164" s="51" t="s">
        <v>35</v>
      </c>
      <c r="C164" s="51">
        <v>6.4999999999999997E-3</v>
      </c>
      <c r="D164" s="51">
        <v>3.4000000000000002E-2</v>
      </c>
      <c r="E164" s="51" t="s">
        <v>359</v>
      </c>
      <c r="H164" s="2"/>
    </row>
    <row r="165" spans="1:8" ht="30" x14ac:dyDescent="0.3">
      <c r="A165" s="50" t="s">
        <v>34</v>
      </c>
      <c r="B165" s="51" t="s">
        <v>33</v>
      </c>
      <c r="C165" s="51" t="s">
        <v>359</v>
      </c>
      <c r="D165" s="51" t="s">
        <v>359</v>
      </c>
      <c r="E165" s="51" t="s">
        <v>359</v>
      </c>
      <c r="H165" s="2"/>
    </row>
    <row r="166" spans="1:8" x14ac:dyDescent="0.3">
      <c r="A166" s="50" t="s">
        <v>32</v>
      </c>
      <c r="B166" s="51" t="s">
        <v>31</v>
      </c>
      <c r="C166" s="51">
        <v>10</v>
      </c>
      <c r="D166" s="51" t="s">
        <v>359</v>
      </c>
      <c r="E166" s="51" t="s">
        <v>359</v>
      </c>
      <c r="H166" s="2"/>
    </row>
    <row r="167" spans="1:8" x14ac:dyDescent="0.3">
      <c r="A167" s="50" t="s">
        <v>30</v>
      </c>
      <c r="B167" s="51" t="s">
        <v>29</v>
      </c>
      <c r="C167" s="51">
        <v>5</v>
      </c>
      <c r="D167" s="51">
        <v>50</v>
      </c>
      <c r="E167" s="51" t="s">
        <v>359</v>
      </c>
      <c r="H167" s="2"/>
    </row>
    <row r="168" spans="1:8" x14ac:dyDescent="0.3">
      <c r="A168" s="50" t="s">
        <v>421</v>
      </c>
      <c r="B168" s="51" t="s">
        <v>28</v>
      </c>
      <c r="C168" s="51">
        <v>10</v>
      </c>
      <c r="D168" s="51" t="s">
        <v>359</v>
      </c>
      <c r="E168" s="51" t="s">
        <v>359</v>
      </c>
      <c r="H168" s="2"/>
    </row>
    <row r="169" spans="1:8" x14ac:dyDescent="0.3">
      <c r="A169" s="50" t="s">
        <v>27</v>
      </c>
      <c r="B169" s="51" t="s">
        <v>26</v>
      </c>
      <c r="C169" s="51">
        <v>74</v>
      </c>
      <c r="D169" s="51">
        <v>370</v>
      </c>
      <c r="E169" s="51" t="s">
        <v>359</v>
      </c>
      <c r="H169" s="2"/>
    </row>
    <row r="170" spans="1:8" x14ac:dyDescent="0.3">
      <c r="A170" s="50" t="s">
        <v>25</v>
      </c>
      <c r="B170" s="51" t="s">
        <v>24</v>
      </c>
      <c r="C170" s="51">
        <v>0.25</v>
      </c>
      <c r="D170" s="51">
        <v>5</v>
      </c>
      <c r="E170" s="51" t="s">
        <v>359</v>
      </c>
      <c r="H170" s="2"/>
    </row>
    <row r="171" spans="1:8" x14ac:dyDescent="0.3">
      <c r="A171" s="50" t="s">
        <v>423</v>
      </c>
      <c r="B171" s="51" t="s">
        <v>23</v>
      </c>
      <c r="C171" s="51">
        <v>5.0000000000000001E-3</v>
      </c>
      <c r="D171" s="51" t="s">
        <v>359</v>
      </c>
      <c r="E171" s="51" t="s">
        <v>359</v>
      </c>
      <c r="H171" s="2"/>
    </row>
    <row r="172" spans="1:8" x14ac:dyDescent="0.3">
      <c r="A172" s="50" t="s">
        <v>22</v>
      </c>
      <c r="B172" s="51" t="s">
        <v>21</v>
      </c>
      <c r="C172" s="51">
        <v>50</v>
      </c>
      <c r="D172" s="51">
        <v>500</v>
      </c>
      <c r="E172" s="51" t="s">
        <v>359</v>
      </c>
      <c r="H172" s="2"/>
    </row>
    <row r="173" spans="1:8" ht="31.2" x14ac:dyDescent="0.3">
      <c r="A173" s="50" t="s">
        <v>20</v>
      </c>
      <c r="B173" s="51" t="s">
        <v>19</v>
      </c>
      <c r="C173" s="51">
        <v>2.0000000000000001E-4</v>
      </c>
      <c r="D173" s="51">
        <v>1.5E-3</v>
      </c>
      <c r="E173" s="51" t="s">
        <v>359</v>
      </c>
      <c r="G173" s="2">
        <v>1</v>
      </c>
      <c r="H173" s="2"/>
    </row>
    <row r="174" spans="1:8" x14ac:dyDescent="0.3">
      <c r="A174" s="50" t="s">
        <v>18</v>
      </c>
      <c r="B174" s="51" t="s">
        <v>17</v>
      </c>
      <c r="C174" s="51">
        <v>0.4</v>
      </c>
      <c r="D174" s="51" t="s">
        <v>359</v>
      </c>
      <c r="E174" s="51" t="s">
        <v>359</v>
      </c>
      <c r="H174" s="2"/>
    </row>
    <row r="175" spans="1:8" x14ac:dyDescent="0.3">
      <c r="A175" s="50" t="s">
        <v>16</v>
      </c>
      <c r="B175" s="51" t="s">
        <v>15</v>
      </c>
      <c r="C175" s="51">
        <v>10</v>
      </c>
      <c r="D175" s="51" t="s">
        <v>359</v>
      </c>
      <c r="E175" s="51" t="s">
        <v>359</v>
      </c>
      <c r="H175" s="2"/>
    </row>
    <row r="176" spans="1:8" x14ac:dyDescent="0.3">
      <c r="A176" s="50" t="s">
        <v>424</v>
      </c>
      <c r="B176" s="51" t="s">
        <v>13</v>
      </c>
      <c r="C176" s="51">
        <v>2.5</v>
      </c>
      <c r="D176" s="51" t="s">
        <v>359</v>
      </c>
      <c r="E176" s="51" t="s">
        <v>359</v>
      </c>
      <c r="H176" s="2"/>
    </row>
    <row r="177" spans="1:8" x14ac:dyDescent="0.3">
      <c r="A177" s="50" t="s">
        <v>11</v>
      </c>
      <c r="B177" s="51" t="s">
        <v>10</v>
      </c>
      <c r="C177" s="51">
        <v>0.1</v>
      </c>
      <c r="D177" s="51">
        <v>0.28000000000000003</v>
      </c>
      <c r="E177" s="51" t="s">
        <v>359</v>
      </c>
      <c r="H177" s="2"/>
    </row>
    <row r="178" spans="1:8" x14ac:dyDescent="0.3">
      <c r="A178" s="50" t="s">
        <v>9</v>
      </c>
      <c r="B178" s="51" t="s">
        <v>8</v>
      </c>
      <c r="C178" s="51">
        <v>0.03</v>
      </c>
      <c r="D178" s="51" t="s">
        <v>359</v>
      </c>
      <c r="E178" s="51" t="s">
        <v>359</v>
      </c>
      <c r="H178" s="2"/>
    </row>
    <row r="179" spans="1:8" x14ac:dyDescent="0.3">
      <c r="A179" s="50" t="s">
        <v>6</v>
      </c>
      <c r="B179" s="51"/>
      <c r="C179" s="51" t="s">
        <v>359</v>
      </c>
      <c r="D179" s="51">
        <v>8.0000000000000002E-3</v>
      </c>
      <c r="E179" s="51" t="s">
        <v>359</v>
      </c>
      <c r="H179" s="2"/>
    </row>
    <row r="180" spans="1:8" x14ac:dyDescent="0.3">
      <c r="A180" s="50" t="s">
        <v>426</v>
      </c>
      <c r="B180" s="51" t="s">
        <v>5</v>
      </c>
      <c r="C180" s="51">
        <v>100</v>
      </c>
      <c r="D180" s="51" t="s">
        <v>359</v>
      </c>
      <c r="E180" s="51" t="s">
        <v>359</v>
      </c>
      <c r="H180" s="2"/>
    </row>
    <row r="181" spans="1:8" ht="30" x14ac:dyDescent="0.3">
      <c r="A181" s="81" t="s">
        <v>4</v>
      </c>
      <c r="B181" s="51" t="s">
        <v>427</v>
      </c>
      <c r="C181" s="82">
        <v>30</v>
      </c>
      <c r="D181" s="82" t="s">
        <v>359</v>
      </c>
      <c r="E181" s="82" t="s">
        <v>359</v>
      </c>
      <c r="H181" s="2"/>
    </row>
    <row r="182" spans="1:8" ht="15" x14ac:dyDescent="0.3">
      <c r="A182" s="81"/>
      <c r="B182" s="49"/>
      <c r="C182" s="82"/>
      <c r="D182" s="82"/>
      <c r="E182" s="82"/>
      <c r="H182" s="2"/>
    </row>
    <row r="183" spans="1:8" ht="30" x14ac:dyDescent="0.3">
      <c r="A183" s="81"/>
      <c r="B183" s="51" t="s">
        <v>428</v>
      </c>
      <c r="C183" s="82"/>
      <c r="D183" s="82"/>
      <c r="E183" s="82"/>
      <c r="H183" s="2"/>
    </row>
    <row r="184" spans="1:8" ht="15" x14ac:dyDescent="0.3">
      <c r="A184" s="81"/>
      <c r="B184" s="49"/>
      <c r="C184" s="82"/>
      <c r="D184" s="82"/>
      <c r="E184" s="82"/>
      <c r="H184" s="2"/>
    </row>
    <row r="185" spans="1:8" ht="30" x14ac:dyDescent="0.3">
      <c r="A185" s="81"/>
      <c r="B185" s="51" t="s">
        <v>429</v>
      </c>
      <c r="C185" s="82"/>
      <c r="D185" s="82"/>
      <c r="E185" s="82"/>
      <c r="H185" s="2"/>
    </row>
    <row r="186" spans="1:8" ht="15" x14ac:dyDescent="0.3">
      <c r="A186" s="81"/>
      <c r="B186" s="51"/>
      <c r="C186" s="82"/>
      <c r="D186" s="82"/>
      <c r="E186" s="82"/>
      <c r="H186" s="2"/>
    </row>
    <row r="187" spans="1:8" ht="30" x14ac:dyDescent="0.3">
      <c r="A187" s="81"/>
      <c r="B187" s="51" t="s">
        <v>430</v>
      </c>
      <c r="C187" s="82"/>
      <c r="D187" s="82"/>
      <c r="E187" s="82"/>
      <c r="H187" s="2"/>
    </row>
    <row r="188" spans="1:8" x14ac:dyDescent="0.3">
      <c r="A188" s="50" t="s">
        <v>431</v>
      </c>
      <c r="B188" s="51" t="s">
        <v>2</v>
      </c>
      <c r="C188" s="59">
        <v>7.9</v>
      </c>
      <c r="D188" s="51" t="s">
        <v>359</v>
      </c>
      <c r="E188" s="51" t="s">
        <v>359</v>
      </c>
      <c r="H188" s="2"/>
    </row>
  </sheetData>
  <mergeCells count="30">
    <mergeCell ref="A2:H2"/>
    <mergeCell ref="A1:H1"/>
    <mergeCell ref="A41:A49"/>
    <mergeCell ref="C41:C49"/>
    <mergeCell ref="D41:D49"/>
    <mergeCell ref="E41:E49"/>
    <mergeCell ref="A65:A68"/>
    <mergeCell ref="C65:C68"/>
    <mergeCell ref="D65:D68"/>
    <mergeCell ref="E65:E68"/>
    <mergeCell ref="A69:A77"/>
    <mergeCell ref="C69:C77"/>
    <mergeCell ref="D69:D77"/>
    <mergeCell ref="E69:E77"/>
    <mergeCell ref="A81:A85"/>
    <mergeCell ref="C81:C85"/>
    <mergeCell ref="D81:D85"/>
    <mergeCell ref="E81:E85"/>
    <mergeCell ref="A124:A128"/>
    <mergeCell ref="C124:C128"/>
    <mergeCell ref="D124:D128"/>
    <mergeCell ref="E124:E128"/>
    <mergeCell ref="A159:A163"/>
    <mergeCell ref="C159:C163"/>
    <mergeCell ref="D159:D163"/>
    <mergeCell ref="E159:E163"/>
    <mergeCell ref="A181:A187"/>
    <mergeCell ref="C181:C187"/>
    <mergeCell ref="D181:D187"/>
    <mergeCell ref="E181:E187"/>
  </mergeCells>
  <hyperlinks>
    <hyperlink ref="A2" r:id="rId1" xr:uid="{B5677389-FFCB-4E19-AC5E-1B890909EC1C}"/>
  </hyperlinks>
  <pageMargins left="0.70000000000000007" right="0.70000000000000007" top="0.75" bottom="0.75" header="0.30000000000000004" footer="0.30000000000000004"/>
  <pageSetup paperSize="0" fitToWidth="0" fitToHeight="0" orientation="portrait" horizontalDpi="0" verticalDpi="0" copie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544E-022F-4455-A55F-F79EB304E6A6}">
  <dimension ref="A1:B14"/>
  <sheetViews>
    <sheetView workbookViewId="0">
      <selection activeCell="A19" sqref="A19"/>
    </sheetView>
  </sheetViews>
  <sheetFormatPr defaultRowHeight="13.8" x14ac:dyDescent="0.25"/>
  <cols>
    <col min="1" max="1" width="47.3984375" customWidth="1"/>
    <col min="2" max="2" width="29.8984375" customWidth="1"/>
  </cols>
  <sheetData>
    <row r="1" spans="1:2" x14ac:dyDescent="0.25">
      <c r="A1" s="5" t="s">
        <v>649</v>
      </c>
    </row>
    <row r="2" spans="1:2" x14ac:dyDescent="0.25">
      <c r="A2" t="s">
        <v>635</v>
      </c>
      <c r="B2" t="s">
        <v>648</v>
      </c>
    </row>
    <row r="3" spans="1:2" x14ac:dyDescent="0.25">
      <c r="A3" t="s">
        <v>636</v>
      </c>
      <c r="B3">
        <v>10000</v>
      </c>
    </row>
    <row r="4" spans="1:2" x14ac:dyDescent="0.25">
      <c r="A4" t="s">
        <v>637</v>
      </c>
      <c r="B4">
        <v>100</v>
      </c>
    </row>
    <row r="5" spans="1:2" x14ac:dyDescent="0.25">
      <c r="A5" t="s">
        <v>638</v>
      </c>
      <c r="B5">
        <v>1000</v>
      </c>
    </row>
    <row r="6" spans="1:2" x14ac:dyDescent="0.25">
      <c r="A6" t="s">
        <v>639</v>
      </c>
      <c r="B6">
        <v>1000</v>
      </c>
    </row>
    <row r="7" spans="1:2" x14ac:dyDescent="0.25">
      <c r="A7" t="s">
        <v>640</v>
      </c>
      <c r="B7">
        <v>100</v>
      </c>
    </row>
    <row r="8" spans="1:2" x14ac:dyDescent="0.25">
      <c r="A8" t="s">
        <v>641</v>
      </c>
      <c r="B8">
        <v>300</v>
      </c>
    </row>
    <row r="9" spans="1:2" x14ac:dyDescent="0.25">
      <c r="A9" t="s">
        <v>642</v>
      </c>
      <c r="B9">
        <v>100</v>
      </c>
    </row>
    <row r="10" spans="1:2" x14ac:dyDescent="0.25">
      <c r="A10" t="s">
        <v>643</v>
      </c>
      <c r="B10">
        <v>500</v>
      </c>
    </row>
    <row r="11" spans="1:2" x14ac:dyDescent="0.25">
      <c r="A11" t="s">
        <v>644</v>
      </c>
      <c r="B11">
        <v>300</v>
      </c>
    </row>
    <row r="12" spans="1:2" x14ac:dyDescent="0.25">
      <c r="A12" t="s">
        <v>645</v>
      </c>
      <c r="B12">
        <v>100</v>
      </c>
    </row>
    <row r="13" spans="1:2" x14ac:dyDescent="0.25">
      <c r="A13" t="s">
        <v>646</v>
      </c>
      <c r="B13">
        <v>10</v>
      </c>
    </row>
    <row r="14" spans="1:2" x14ac:dyDescent="0.25">
      <c r="A14" t="s">
        <v>647</v>
      </c>
      <c r="B14">
        <v>2000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74F2-7A89-479B-96D7-AFB6D41EE866}">
  <dimension ref="A1:R2979"/>
  <sheetViews>
    <sheetView topLeftCell="G1" zoomScaleNormal="100" workbookViewId="0">
      <selection activeCell="N1931" sqref="N1931"/>
    </sheetView>
  </sheetViews>
  <sheetFormatPr defaultRowHeight="13.8" x14ac:dyDescent="0.25"/>
  <cols>
    <col min="2" max="2" width="22.8984375" customWidth="1"/>
    <col min="3" max="3" width="24.09765625" customWidth="1"/>
    <col min="4" max="4" width="24" customWidth="1"/>
    <col min="5" max="5" width="22.296875" customWidth="1"/>
    <col min="6" max="6" width="21.3984375" customWidth="1"/>
    <col min="7" max="7" width="19.5" customWidth="1"/>
    <col min="8" max="8" width="22.8984375" customWidth="1"/>
    <col min="9" max="9" width="33.796875" customWidth="1"/>
    <col min="10" max="10" width="32.5" customWidth="1"/>
    <col min="11" max="11" width="18.59765625" customWidth="1"/>
    <col min="12" max="12" width="18" customWidth="1"/>
    <col min="13" max="13" width="20.3984375" customWidth="1"/>
    <col min="14" max="14" width="21.5" customWidth="1"/>
    <col min="15" max="15" width="22.796875" customWidth="1"/>
    <col min="17" max="17" width="9.296875" style="62" bestFit="1" customWidth="1"/>
  </cols>
  <sheetData>
    <row r="1" spans="1:18" x14ac:dyDescent="0.25">
      <c r="A1" t="s">
        <v>4049</v>
      </c>
      <c r="B1" t="s">
        <v>4048</v>
      </c>
      <c r="C1" t="s">
        <v>4047</v>
      </c>
      <c r="D1" t="s">
        <v>4046</v>
      </c>
      <c r="E1" t="s">
        <v>4045</v>
      </c>
      <c r="F1" t="s">
        <v>4044</v>
      </c>
      <c r="G1" t="s">
        <v>4043</v>
      </c>
      <c r="H1" t="s">
        <v>4042</v>
      </c>
      <c r="I1" t="s">
        <v>4041</v>
      </c>
      <c r="J1" t="s">
        <v>4040</v>
      </c>
      <c r="K1" t="s">
        <v>4039</v>
      </c>
      <c r="L1" t="s">
        <v>4038</v>
      </c>
      <c r="M1" t="s">
        <v>4037</v>
      </c>
      <c r="N1" t="s">
        <v>4036</v>
      </c>
      <c r="O1" t="s">
        <v>4035</v>
      </c>
      <c r="P1" t="s">
        <v>4034</v>
      </c>
      <c r="Q1" t="s">
        <v>4053</v>
      </c>
      <c r="R1" t="s">
        <v>4033</v>
      </c>
    </row>
    <row r="2" spans="1:18" hidden="1" x14ac:dyDescent="0.25">
      <c r="A2" t="s">
        <v>4032</v>
      </c>
      <c r="B2" t="s">
        <v>2757</v>
      </c>
      <c r="C2" t="s">
        <v>2756</v>
      </c>
      <c r="D2">
        <v>0.38640000000000002</v>
      </c>
      <c r="E2">
        <v>52.740099999999998</v>
      </c>
      <c r="F2" t="s">
        <v>659</v>
      </c>
      <c r="G2" t="s">
        <v>658</v>
      </c>
      <c r="H2" t="s">
        <v>2755</v>
      </c>
      <c r="I2" t="s">
        <v>2754</v>
      </c>
      <c r="J2" t="s">
        <v>655</v>
      </c>
      <c r="K2" t="s">
        <v>4029</v>
      </c>
      <c r="L2" t="s">
        <v>908</v>
      </c>
      <c r="M2" t="s">
        <v>652</v>
      </c>
      <c r="N2">
        <v>3461</v>
      </c>
      <c r="O2" t="s">
        <v>2779</v>
      </c>
      <c r="P2" t="s">
        <v>3837</v>
      </c>
      <c r="Q2" s="62">
        <f t="shared" ref="Q2:Q65" si="0">IF(LEFT(P2,1)="&lt;",VALUE(MID(P2,2,LEN(P2)-1)),VALUE(P2))</f>
        <v>100</v>
      </c>
      <c r="R2" t="s">
        <v>919</v>
      </c>
    </row>
    <row r="3" spans="1:18" hidden="1" x14ac:dyDescent="0.25">
      <c r="A3" t="s">
        <v>4031</v>
      </c>
      <c r="B3" t="s">
        <v>2757</v>
      </c>
      <c r="C3" t="s">
        <v>2756</v>
      </c>
      <c r="D3">
        <v>0.38640000000000002</v>
      </c>
      <c r="E3">
        <v>52.740099999999998</v>
      </c>
      <c r="F3" t="s">
        <v>659</v>
      </c>
      <c r="G3" t="s">
        <v>658</v>
      </c>
      <c r="H3" t="s">
        <v>2755</v>
      </c>
      <c r="I3" t="s">
        <v>2754</v>
      </c>
      <c r="J3" t="s">
        <v>655</v>
      </c>
      <c r="K3" t="s">
        <v>4029</v>
      </c>
      <c r="L3" t="s">
        <v>908</v>
      </c>
      <c r="M3" t="s">
        <v>652</v>
      </c>
      <c r="N3">
        <v>6423</v>
      </c>
      <c r="O3" t="s">
        <v>2772</v>
      </c>
      <c r="P3" t="s">
        <v>3837</v>
      </c>
      <c r="Q3" s="62">
        <f t="shared" si="0"/>
        <v>100</v>
      </c>
      <c r="R3" t="s">
        <v>919</v>
      </c>
    </row>
    <row r="4" spans="1:18" hidden="1" x14ac:dyDescent="0.25">
      <c r="A4" t="s">
        <v>4030</v>
      </c>
      <c r="B4" t="s">
        <v>2757</v>
      </c>
      <c r="C4" t="s">
        <v>2756</v>
      </c>
      <c r="D4">
        <v>0.38640000000000002</v>
      </c>
      <c r="E4">
        <v>52.740099999999998</v>
      </c>
      <c r="F4" t="s">
        <v>659</v>
      </c>
      <c r="G4" t="s">
        <v>658</v>
      </c>
      <c r="H4" t="s">
        <v>2755</v>
      </c>
      <c r="I4" t="s">
        <v>2754</v>
      </c>
      <c r="J4" t="s">
        <v>655</v>
      </c>
      <c r="K4" t="s">
        <v>4029</v>
      </c>
      <c r="L4" t="s">
        <v>908</v>
      </c>
      <c r="M4" t="s">
        <v>652</v>
      </c>
      <c r="N4">
        <v>9933</v>
      </c>
      <c r="O4" t="s">
        <v>2759</v>
      </c>
      <c r="P4">
        <v>2600</v>
      </c>
      <c r="Q4" s="62">
        <f t="shared" si="0"/>
        <v>2600</v>
      </c>
      <c r="R4" t="s">
        <v>919</v>
      </c>
    </row>
    <row r="5" spans="1:18" hidden="1" x14ac:dyDescent="0.25">
      <c r="A5" t="s">
        <v>4028</v>
      </c>
      <c r="B5" t="s">
        <v>2757</v>
      </c>
      <c r="C5" t="s">
        <v>2756</v>
      </c>
      <c r="D5">
        <v>0.38640000000000002</v>
      </c>
      <c r="E5">
        <v>52.740099999999998</v>
      </c>
      <c r="F5" t="s">
        <v>659</v>
      </c>
      <c r="G5" t="s">
        <v>658</v>
      </c>
      <c r="H5" t="s">
        <v>2755</v>
      </c>
      <c r="I5" t="s">
        <v>2754</v>
      </c>
      <c r="J5" t="s">
        <v>655</v>
      </c>
      <c r="K5" t="s">
        <v>4025</v>
      </c>
      <c r="L5" t="s">
        <v>908</v>
      </c>
      <c r="M5" t="s">
        <v>652</v>
      </c>
      <c r="N5">
        <v>3461</v>
      </c>
      <c r="O5" t="s">
        <v>2779</v>
      </c>
      <c r="P5">
        <v>550</v>
      </c>
      <c r="Q5" s="62">
        <f t="shared" si="0"/>
        <v>550</v>
      </c>
      <c r="R5" t="s">
        <v>919</v>
      </c>
    </row>
    <row r="6" spans="1:18" hidden="1" x14ac:dyDescent="0.25">
      <c r="A6" t="s">
        <v>4027</v>
      </c>
      <c r="B6" t="s">
        <v>2757</v>
      </c>
      <c r="C6" t="s">
        <v>2756</v>
      </c>
      <c r="D6">
        <v>0.38640000000000002</v>
      </c>
      <c r="E6">
        <v>52.740099999999998</v>
      </c>
      <c r="F6" t="s">
        <v>659</v>
      </c>
      <c r="G6" t="s">
        <v>658</v>
      </c>
      <c r="H6" t="s">
        <v>2755</v>
      </c>
      <c r="I6" t="s">
        <v>2754</v>
      </c>
      <c r="J6" t="s">
        <v>655</v>
      </c>
      <c r="K6" t="s">
        <v>4025</v>
      </c>
      <c r="L6" t="s">
        <v>908</v>
      </c>
      <c r="M6" t="s">
        <v>652</v>
      </c>
      <c r="N6">
        <v>6423</v>
      </c>
      <c r="O6" t="s">
        <v>2772</v>
      </c>
      <c r="P6" t="s">
        <v>3837</v>
      </c>
      <c r="Q6" s="62">
        <f t="shared" si="0"/>
        <v>100</v>
      </c>
      <c r="R6" t="s">
        <v>919</v>
      </c>
    </row>
    <row r="7" spans="1:18" hidden="1" x14ac:dyDescent="0.25">
      <c r="A7" t="s">
        <v>4026</v>
      </c>
      <c r="B7" t="s">
        <v>2757</v>
      </c>
      <c r="C7" t="s">
        <v>2756</v>
      </c>
      <c r="D7">
        <v>0.38640000000000002</v>
      </c>
      <c r="E7">
        <v>52.740099999999998</v>
      </c>
      <c r="F7" t="s">
        <v>659</v>
      </c>
      <c r="G7" t="s">
        <v>658</v>
      </c>
      <c r="H7" t="s">
        <v>2755</v>
      </c>
      <c r="I7" t="s">
        <v>2754</v>
      </c>
      <c r="J7" t="s">
        <v>655</v>
      </c>
      <c r="K7" t="s">
        <v>4025</v>
      </c>
      <c r="L7" t="s">
        <v>908</v>
      </c>
      <c r="M7" t="s">
        <v>652</v>
      </c>
      <c r="N7">
        <v>9933</v>
      </c>
      <c r="O7" t="s">
        <v>2759</v>
      </c>
      <c r="P7">
        <v>2300</v>
      </c>
      <c r="Q7" s="62">
        <f t="shared" si="0"/>
        <v>2300</v>
      </c>
      <c r="R7" t="s">
        <v>919</v>
      </c>
    </row>
    <row r="8" spans="1:18" hidden="1" x14ac:dyDescent="0.25">
      <c r="A8" t="s">
        <v>4024</v>
      </c>
      <c r="B8" t="s">
        <v>2757</v>
      </c>
      <c r="C8" t="s">
        <v>2756</v>
      </c>
      <c r="D8">
        <v>0.38640000000000002</v>
      </c>
      <c r="E8">
        <v>52.740099999999998</v>
      </c>
      <c r="F8" t="s">
        <v>659</v>
      </c>
      <c r="G8" t="s">
        <v>658</v>
      </c>
      <c r="H8" t="s">
        <v>2755</v>
      </c>
      <c r="I8" t="s">
        <v>2754</v>
      </c>
      <c r="J8" t="s">
        <v>655</v>
      </c>
      <c r="K8" t="s">
        <v>3989</v>
      </c>
      <c r="L8" t="s">
        <v>908</v>
      </c>
      <c r="M8" t="s">
        <v>652</v>
      </c>
      <c r="N8">
        <v>52</v>
      </c>
      <c r="O8" t="s">
        <v>2831</v>
      </c>
      <c r="P8">
        <v>0.21299999999999999</v>
      </c>
      <c r="Q8" s="62">
        <f t="shared" si="0"/>
        <v>0.21299999999999999</v>
      </c>
      <c r="R8" t="s">
        <v>686</v>
      </c>
    </row>
    <row r="9" spans="1:18" hidden="1" x14ac:dyDescent="0.25">
      <c r="A9" t="s">
        <v>4023</v>
      </c>
      <c r="B9" t="s">
        <v>2757</v>
      </c>
      <c r="C9" t="s">
        <v>2756</v>
      </c>
      <c r="D9">
        <v>0.38640000000000002</v>
      </c>
      <c r="E9">
        <v>52.740099999999998</v>
      </c>
      <c r="F9" t="s">
        <v>659</v>
      </c>
      <c r="G9" t="s">
        <v>658</v>
      </c>
      <c r="H9" t="s">
        <v>2755</v>
      </c>
      <c r="I9" t="s">
        <v>2754</v>
      </c>
      <c r="J9" t="s">
        <v>655</v>
      </c>
      <c r="K9" t="s">
        <v>3989</v>
      </c>
      <c r="L9" t="s">
        <v>908</v>
      </c>
      <c r="M9" t="s">
        <v>652</v>
      </c>
      <c r="N9">
        <v>68</v>
      </c>
      <c r="O9" t="s">
        <v>2775</v>
      </c>
      <c r="P9">
        <v>41.5</v>
      </c>
      <c r="Q9" s="62">
        <f t="shared" si="0"/>
        <v>41.5</v>
      </c>
      <c r="R9" t="s">
        <v>680</v>
      </c>
    </row>
    <row r="10" spans="1:18" hidden="1" x14ac:dyDescent="0.25">
      <c r="A10" t="s">
        <v>4022</v>
      </c>
      <c r="B10" t="s">
        <v>2757</v>
      </c>
      <c r="C10" t="s">
        <v>2756</v>
      </c>
      <c r="D10">
        <v>0.38640000000000002</v>
      </c>
      <c r="E10">
        <v>52.740099999999998</v>
      </c>
      <c r="F10" t="s">
        <v>659</v>
      </c>
      <c r="G10" t="s">
        <v>658</v>
      </c>
      <c r="H10" t="s">
        <v>2755</v>
      </c>
      <c r="I10" t="s">
        <v>2754</v>
      </c>
      <c r="J10" t="s">
        <v>655</v>
      </c>
      <c r="K10" t="s">
        <v>3989</v>
      </c>
      <c r="L10" t="s">
        <v>908</v>
      </c>
      <c r="M10" t="s">
        <v>652</v>
      </c>
      <c r="N10">
        <v>76</v>
      </c>
      <c r="O10" t="s">
        <v>690</v>
      </c>
      <c r="P10">
        <v>15.6</v>
      </c>
      <c r="Q10" s="62">
        <f t="shared" si="0"/>
        <v>15.6</v>
      </c>
      <c r="R10" t="s">
        <v>689</v>
      </c>
    </row>
    <row r="11" spans="1:18" hidden="1" x14ac:dyDescent="0.25">
      <c r="A11" t="s">
        <v>4021</v>
      </c>
      <c r="B11" t="s">
        <v>2757</v>
      </c>
      <c r="C11" t="s">
        <v>2756</v>
      </c>
      <c r="D11">
        <v>0.38640000000000002</v>
      </c>
      <c r="E11">
        <v>52.740099999999998</v>
      </c>
      <c r="F11" t="s">
        <v>659</v>
      </c>
      <c r="G11" t="s">
        <v>658</v>
      </c>
      <c r="H11" t="s">
        <v>2755</v>
      </c>
      <c r="I11" t="s">
        <v>2754</v>
      </c>
      <c r="J11" t="s">
        <v>655</v>
      </c>
      <c r="K11" t="s">
        <v>3989</v>
      </c>
      <c r="L11" t="s">
        <v>908</v>
      </c>
      <c r="M11" t="s">
        <v>652</v>
      </c>
      <c r="N11">
        <v>77</v>
      </c>
      <c r="O11" t="s">
        <v>2826</v>
      </c>
      <c r="P11">
        <v>1000</v>
      </c>
      <c r="Q11" s="62">
        <f t="shared" si="0"/>
        <v>1000</v>
      </c>
      <c r="R11" t="s">
        <v>2825</v>
      </c>
    </row>
    <row r="12" spans="1:18" hidden="1" x14ac:dyDescent="0.25">
      <c r="A12" t="s">
        <v>4020</v>
      </c>
      <c r="B12" t="s">
        <v>2757</v>
      </c>
      <c r="C12" t="s">
        <v>2756</v>
      </c>
      <c r="D12">
        <v>0.38640000000000002</v>
      </c>
      <c r="E12">
        <v>52.740099999999998</v>
      </c>
      <c r="F12" t="s">
        <v>659</v>
      </c>
      <c r="G12" t="s">
        <v>658</v>
      </c>
      <c r="H12" t="s">
        <v>2755</v>
      </c>
      <c r="I12" t="s">
        <v>2754</v>
      </c>
      <c r="J12" t="s">
        <v>655</v>
      </c>
      <c r="K12" t="s">
        <v>3989</v>
      </c>
      <c r="L12" t="s">
        <v>908</v>
      </c>
      <c r="M12" t="s">
        <v>652</v>
      </c>
      <c r="N12">
        <v>85</v>
      </c>
      <c r="O12" t="s">
        <v>3414</v>
      </c>
      <c r="P12">
        <v>8.1999999999999993</v>
      </c>
      <c r="Q12" s="62">
        <f t="shared" si="0"/>
        <v>8.1999999999999993</v>
      </c>
      <c r="R12" t="s">
        <v>650</v>
      </c>
    </row>
    <row r="13" spans="1:18" hidden="1" x14ac:dyDescent="0.25">
      <c r="A13" t="s">
        <v>4019</v>
      </c>
      <c r="B13" t="s">
        <v>2757</v>
      </c>
      <c r="C13" t="s">
        <v>2756</v>
      </c>
      <c r="D13">
        <v>0.38640000000000002</v>
      </c>
      <c r="E13">
        <v>52.740099999999998</v>
      </c>
      <c r="F13" t="s">
        <v>659</v>
      </c>
      <c r="G13" t="s">
        <v>658</v>
      </c>
      <c r="H13" t="s">
        <v>2755</v>
      </c>
      <c r="I13" t="s">
        <v>2754</v>
      </c>
      <c r="J13" t="s">
        <v>655</v>
      </c>
      <c r="K13" t="s">
        <v>3989</v>
      </c>
      <c r="L13" t="s">
        <v>908</v>
      </c>
      <c r="M13" t="s">
        <v>652</v>
      </c>
      <c r="N13">
        <v>103</v>
      </c>
      <c r="O13" t="s">
        <v>2823</v>
      </c>
      <c r="P13" t="s">
        <v>1560</v>
      </c>
      <c r="Q13" s="62">
        <f t="shared" si="0"/>
        <v>0.01</v>
      </c>
      <c r="R13" t="s">
        <v>686</v>
      </c>
    </row>
    <row r="14" spans="1:18" hidden="1" x14ac:dyDescent="0.25">
      <c r="A14" t="s">
        <v>4018</v>
      </c>
      <c r="B14" t="s">
        <v>2757</v>
      </c>
      <c r="C14" t="s">
        <v>2756</v>
      </c>
      <c r="D14">
        <v>0.38640000000000002</v>
      </c>
      <c r="E14">
        <v>52.740099999999998</v>
      </c>
      <c r="F14" t="s">
        <v>659</v>
      </c>
      <c r="G14" t="s">
        <v>658</v>
      </c>
      <c r="H14" t="s">
        <v>2755</v>
      </c>
      <c r="I14" t="s">
        <v>2754</v>
      </c>
      <c r="J14" t="s">
        <v>655</v>
      </c>
      <c r="K14" t="s">
        <v>3989</v>
      </c>
      <c r="L14" t="s">
        <v>908</v>
      </c>
      <c r="M14" t="s">
        <v>652</v>
      </c>
      <c r="N14">
        <v>106</v>
      </c>
      <c r="O14" t="s">
        <v>2821</v>
      </c>
      <c r="P14" t="s">
        <v>1598</v>
      </c>
      <c r="Q14" s="62">
        <f t="shared" si="0"/>
        <v>0.04</v>
      </c>
      <c r="R14" t="s">
        <v>686</v>
      </c>
    </row>
    <row r="15" spans="1:18" hidden="1" x14ac:dyDescent="0.25">
      <c r="A15" t="s">
        <v>4017</v>
      </c>
      <c r="B15" t="s">
        <v>2757</v>
      </c>
      <c r="C15" t="s">
        <v>2756</v>
      </c>
      <c r="D15">
        <v>0.38640000000000002</v>
      </c>
      <c r="E15">
        <v>52.740099999999998</v>
      </c>
      <c r="F15" t="s">
        <v>659</v>
      </c>
      <c r="G15" t="s">
        <v>658</v>
      </c>
      <c r="H15" t="s">
        <v>2755</v>
      </c>
      <c r="I15" t="s">
        <v>2754</v>
      </c>
      <c r="J15" t="s">
        <v>655</v>
      </c>
      <c r="K15" t="s">
        <v>3989</v>
      </c>
      <c r="L15" t="s">
        <v>908</v>
      </c>
      <c r="M15" t="s">
        <v>652</v>
      </c>
      <c r="N15">
        <v>111</v>
      </c>
      <c r="O15" t="s">
        <v>2819</v>
      </c>
      <c r="P15">
        <v>2.4E-2</v>
      </c>
      <c r="Q15" s="62">
        <f t="shared" si="0"/>
        <v>2.4E-2</v>
      </c>
      <c r="R15" t="s">
        <v>650</v>
      </c>
    </row>
    <row r="16" spans="1:18" hidden="1" x14ac:dyDescent="0.25">
      <c r="A16" t="s">
        <v>4016</v>
      </c>
      <c r="B16" t="s">
        <v>2757</v>
      </c>
      <c r="C16" t="s">
        <v>2756</v>
      </c>
      <c r="D16">
        <v>0.38640000000000002</v>
      </c>
      <c r="E16">
        <v>52.740099999999998</v>
      </c>
      <c r="F16" t="s">
        <v>659</v>
      </c>
      <c r="G16" t="s">
        <v>658</v>
      </c>
      <c r="H16" t="s">
        <v>2755</v>
      </c>
      <c r="I16" t="s">
        <v>2754</v>
      </c>
      <c r="J16" t="s">
        <v>655</v>
      </c>
      <c r="K16" t="s">
        <v>3989</v>
      </c>
      <c r="L16" t="s">
        <v>908</v>
      </c>
      <c r="M16" t="s">
        <v>652</v>
      </c>
      <c r="N16">
        <v>114</v>
      </c>
      <c r="O16" t="s">
        <v>2817</v>
      </c>
      <c r="P16">
        <v>2.4500000000000002</v>
      </c>
      <c r="Q16" s="62">
        <f t="shared" si="0"/>
        <v>2.4500000000000002</v>
      </c>
      <c r="R16" t="s">
        <v>650</v>
      </c>
    </row>
    <row r="17" spans="1:18" hidden="1" x14ac:dyDescent="0.25">
      <c r="A17" t="s">
        <v>4015</v>
      </c>
      <c r="B17" t="s">
        <v>2757</v>
      </c>
      <c r="C17" t="s">
        <v>2756</v>
      </c>
      <c r="D17">
        <v>0.38640000000000002</v>
      </c>
      <c r="E17">
        <v>52.740099999999998</v>
      </c>
      <c r="F17" t="s">
        <v>659</v>
      </c>
      <c r="G17" t="s">
        <v>658</v>
      </c>
      <c r="H17" t="s">
        <v>2755</v>
      </c>
      <c r="I17" t="s">
        <v>2754</v>
      </c>
      <c r="J17" t="s">
        <v>655</v>
      </c>
      <c r="K17" t="s">
        <v>3989</v>
      </c>
      <c r="L17" t="s">
        <v>908</v>
      </c>
      <c r="M17" t="s">
        <v>652</v>
      </c>
      <c r="N17">
        <v>116</v>
      </c>
      <c r="O17" t="s">
        <v>2815</v>
      </c>
      <c r="P17">
        <v>7.56</v>
      </c>
      <c r="Q17" s="62">
        <f t="shared" si="0"/>
        <v>7.56</v>
      </c>
      <c r="R17" t="s">
        <v>650</v>
      </c>
    </row>
    <row r="18" spans="1:18" hidden="1" x14ac:dyDescent="0.25">
      <c r="A18" t="s">
        <v>4014</v>
      </c>
      <c r="B18" t="s">
        <v>2757</v>
      </c>
      <c r="C18" t="s">
        <v>2756</v>
      </c>
      <c r="D18">
        <v>0.38640000000000002</v>
      </c>
      <c r="E18">
        <v>52.740099999999998</v>
      </c>
      <c r="F18" t="s">
        <v>659</v>
      </c>
      <c r="G18" t="s">
        <v>658</v>
      </c>
      <c r="H18" t="s">
        <v>2755</v>
      </c>
      <c r="I18" t="s">
        <v>2754</v>
      </c>
      <c r="J18" t="s">
        <v>655</v>
      </c>
      <c r="K18" t="s">
        <v>3989</v>
      </c>
      <c r="L18" t="s">
        <v>908</v>
      </c>
      <c r="M18" t="s">
        <v>652</v>
      </c>
      <c r="N18">
        <v>172</v>
      </c>
      <c r="O18" t="s">
        <v>209</v>
      </c>
      <c r="P18">
        <v>131</v>
      </c>
      <c r="Q18" s="62">
        <f t="shared" si="0"/>
        <v>131</v>
      </c>
      <c r="R18" t="s">
        <v>650</v>
      </c>
    </row>
    <row r="19" spans="1:18" hidden="1" x14ac:dyDescent="0.25">
      <c r="A19" t="s">
        <v>4013</v>
      </c>
      <c r="B19" t="s">
        <v>2757</v>
      </c>
      <c r="C19" t="s">
        <v>2756</v>
      </c>
      <c r="D19">
        <v>0.38640000000000002</v>
      </c>
      <c r="E19">
        <v>52.740099999999998</v>
      </c>
      <c r="F19" t="s">
        <v>659</v>
      </c>
      <c r="G19" t="s">
        <v>658</v>
      </c>
      <c r="H19" t="s">
        <v>2755</v>
      </c>
      <c r="I19" t="s">
        <v>2754</v>
      </c>
      <c r="J19" t="s">
        <v>655</v>
      </c>
      <c r="K19" t="s">
        <v>3989</v>
      </c>
      <c r="L19" t="s">
        <v>908</v>
      </c>
      <c r="M19" t="s">
        <v>652</v>
      </c>
      <c r="N19">
        <v>180</v>
      </c>
      <c r="O19" t="s">
        <v>2812</v>
      </c>
      <c r="P19">
        <v>0.17299999999999999</v>
      </c>
      <c r="Q19" s="62">
        <f t="shared" si="0"/>
        <v>0.17299999999999999</v>
      </c>
      <c r="R19" t="s">
        <v>650</v>
      </c>
    </row>
    <row r="20" spans="1:18" hidden="1" x14ac:dyDescent="0.25">
      <c r="A20" t="s">
        <v>4012</v>
      </c>
      <c r="B20" t="s">
        <v>2757</v>
      </c>
      <c r="C20" t="s">
        <v>2756</v>
      </c>
      <c r="D20">
        <v>0.38640000000000002</v>
      </c>
      <c r="E20">
        <v>52.740099999999998</v>
      </c>
      <c r="F20" t="s">
        <v>659</v>
      </c>
      <c r="G20" t="s">
        <v>658</v>
      </c>
      <c r="H20" t="s">
        <v>2755</v>
      </c>
      <c r="I20" t="s">
        <v>2754</v>
      </c>
      <c r="J20" t="s">
        <v>655</v>
      </c>
      <c r="K20" t="s">
        <v>3989</v>
      </c>
      <c r="L20" t="s">
        <v>908</v>
      </c>
      <c r="M20" t="s">
        <v>652</v>
      </c>
      <c r="N20">
        <v>487</v>
      </c>
      <c r="O20" t="s">
        <v>2810</v>
      </c>
      <c r="P20" t="s">
        <v>4010</v>
      </c>
      <c r="Q20" s="62">
        <f t="shared" si="0"/>
        <v>2.3999999999999998E-3</v>
      </c>
      <c r="R20" t="s">
        <v>686</v>
      </c>
    </row>
    <row r="21" spans="1:18" hidden="1" x14ac:dyDescent="0.25">
      <c r="A21" t="s">
        <v>4011</v>
      </c>
      <c r="B21" t="s">
        <v>2757</v>
      </c>
      <c r="C21" t="s">
        <v>2756</v>
      </c>
      <c r="D21">
        <v>0.38640000000000002</v>
      </c>
      <c r="E21">
        <v>52.740099999999998</v>
      </c>
      <c r="F21" t="s">
        <v>659</v>
      </c>
      <c r="G21" t="s">
        <v>658</v>
      </c>
      <c r="H21" t="s">
        <v>2755</v>
      </c>
      <c r="I21" t="s">
        <v>2754</v>
      </c>
      <c r="J21" t="s">
        <v>655</v>
      </c>
      <c r="K21" t="s">
        <v>3989</v>
      </c>
      <c r="L21" t="s">
        <v>908</v>
      </c>
      <c r="M21" t="s">
        <v>652</v>
      </c>
      <c r="N21">
        <v>499</v>
      </c>
      <c r="O21" t="s">
        <v>2807</v>
      </c>
      <c r="P21" t="s">
        <v>4010</v>
      </c>
      <c r="Q21" s="62">
        <f t="shared" si="0"/>
        <v>2.3999999999999998E-3</v>
      </c>
      <c r="R21" t="s">
        <v>686</v>
      </c>
    </row>
    <row r="22" spans="1:18" hidden="1" x14ac:dyDescent="0.25">
      <c r="A22" t="s">
        <v>4009</v>
      </c>
      <c r="B22" t="s">
        <v>2757</v>
      </c>
      <c r="C22" t="s">
        <v>2756</v>
      </c>
      <c r="D22">
        <v>0.38640000000000002</v>
      </c>
      <c r="E22">
        <v>52.740099999999998</v>
      </c>
      <c r="F22" t="s">
        <v>659</v>
      </c>
      <c r="G22" t="s">
        <v>658</v>
      </c>
      <c r="H22" t="s">
        <v>2755</v>
      </c>
      <c r="I22" t="s">
        <v>2754</v>
      </c>
      <c r="J22" t="s">
        <v>655</v>
      </c>
      <c r="K22" t="s">
        <v>3989</v>
      </c>
      <c r="L22" t="s">
        <v>908</v>
      </c>
      <c r="M22" t="s">
        <v>652</v>
      </c>
      <c r="N22">
        <v>1049</v>
      </c>
      <c r="O22" t="s">
        <v>2804</v>
      </c>
      <c r="P22" t="s">
        <v>2788</v>
      </c>
      <c r="Q22" s="62">
        <f t="shared" si="0"/>
        <v>0.1</v>
      </c>
      <c r="R22" t="s">
        <v>686</v>
      </c>
    </row>
    <row r="23" spans="1:18" hidden="1" x14ac:dyDescent="0.25">
      <c r="A23" t="s">
        <v>4008</v>
      </c>
      <c r="B23" t="s">
        <v>2757</v>
      </c>
      <c r="C23" t="s">
        <v>2756</v>
      </c>
      <c r="D23">
        <v>0.38640000000000002</v>
      </c>
      <c r="E23">
        <v>52.740099999999998</v>
      </c>
      <c r="F23" t="s">
        <v>659</v>
      </c>
      <c r="G23" t="s">
        <v>658</v>
      </c>
      <c r="H23" t="s">
        <v>2755</v>
      </c>
      <c r="I23" t="s">
        <v>2754</v>
      </c>
      <c r="J23" t="s">
        <v>655</v>
      </c>
      <c r="K23" t="s">
        <v>3989</v>
      </c>
      <c r="L23" t="s">
        <v>908</v>
      </c>
      <c r="M23" t="s">
        <v>652</v>
      </c>
      <c r="N23">
        <v>3268</v>
      </c>
      <c r="O23" t="s">
        <v>2802</v>
      </c>
      <c r="P23" t="s">
        <v>2788</v>
      </c>
      <c r="Q23" s="62">
        <f t="shared" si="0"/>
        <v>0.1</v>
      </c>
      <c r="R23" t="s">
        <v>686</v>
      </c>
    </row>
    <row r="24" spans="1:18" hidden="1" x14ac:dyDescent="0.25">
      <c r="A24" t="s">
        <v>4007</v>
      </c>
      <c r="B24" t="s">
        <v>2757</v>
      </c>
      <c r="C24" t="s">
        <v>2756</v>
      </c>
      <c r="D24">
        <v>0.38640000000000002</v>
      </c>
      <c r="E24">
        <v>52.740099999999998</v>
      </c>
      <c r="F24" t="s">
        <v>659</v>
      </c>
      <c r="G24" t="s">
        <v>658</v>
      </c>
      <c r="H24" t="s">
        <v>2755</v>
      </c>
      <c r="I24" t="s">
        <v>2754</v>
      </c>
      <c r="J24" t="s">
        <v>655</v>
      </c>
      <c r="K24" t="s">
        <v>3989</v>
      </c>
      <c r="L24" t="s">
        <v>908</v>
      </c>
      <c r="M24" t="s">
        <v>652</v>
      </c>
      <c r="N24">
        <v>3272</v>
      </c>
      <c r="O24" t="s">
        <v>2800</v>
      </c>
      <c r="P24" t="s">
        <v>2799</v>
      </c>
      <c r="Q24" s="62">
        <f t="shared" si="0"/>
        <v>1</v>
      </c>
      <c r="R24" t="s">
        <v>686</v>
      </c>
    </row>
    <row r="25" spans="1:18" hidden="1" x14ac:dyDescent="0.25">
      <c r="A25" t="s">
        <v>4006</v>
      </c>
      <c r="B25" t="s">
        <v>2757</v>
      </c>
      <c r="C25" t="s">
        <v>2756</v>
      </c>
      <c r="D25">
        <v>0.38640000000000002</v>
      </c>
      <c r="E25">
        <v>52.740099999999998</v>
      </c>
      <c r="F25" t="s">
        <v>659</v>
      </c>
      <c r="G25" t="s">
        <v>658</v>
      </c>
      <c r="H25" t="s">
        <v>2755</v>
      </c>
      <c r="I25" t="s">
        <v>2754</v>
      </c>
      <c r="J25" t="s">
        <v>655</v>
      </c>
      <c r="K25" t="s">
        <v>3989</v>
      </c>
      <c r="L25" t="s">
        <v>908</v>
      </c>
      <c r="M25" t="s">
        <v>652</v>
      </c>
      <c r="N25">
        <v>3282</v>
      </c>
      <c r="O25" t="s">
        <v>2797</v>
      </c>
      <c r="P25" t="s">
        <v>2788</v>
      </c>
      <c r="Q25" s="62">
        <f t="shared" si="0"/>
        <v>0.1</v>
      </c>
      <c r="R25" t="s">
        <v>686</v>
      </c>
    </row>
    <row r="26" spans="1:18" hidden="1" x14ac:dyDescent="0.25">
      <c r="A26" t="s">
        <v>4005</v>
      </c>
      <c r="B26" t="s">
        <v>2757</v>
      </c>
      <c r="C26" t="s">
        <v>2756</v>
      </c>
      <c r="D26">
        <v>0.38640000000000002</v>
      </c>
      <c r="E26">
        <v>52.740099999999998</v>
      </c>
      <c r="F26" t="s">
        <v>659</v>
      </c>
      <c r="G26" t="s">
        <v>658</v>
      </c>
      <c r="H26" t="s">
        <v>2755</v>
      </c>
      <c r="I26" t="s">
        <v>2754</v>
      </c>
      <c r="J26" t="s">
        <v>655</v>
      </c>
      <c r="K26" t="s">
        <v>3989</v>
      </c>
      <c r="L26" t="s">
        <v>908</v>
      </c>
      <c r="M26" t="s">
        <v>652</v>
      </c>
      <c r="N26">
        <v>3283</v>
      </c>
      <c r="O26" t="s">
        <v>2795</v>
      </c>
      <c r="P26" t="s">
        <v>2788</v>
      </c>
      <c r="Q26" s="62">
        <f t="shared" si="0"/>
        <v>0.1</v>
      </c>
      <c r="R26" t="s">
        <v>686</v>
      </c>
    </row>
    <row r="27" spans="1:18" hidden="1" x14ac:dyDescent="0.25">
      <c r="A27" t="s">
        <v>4004</v>
      </c>
      <c r="B27" t="s">
        <v>2757</v>
      </c>
      <c r="C27" t="s">
        <v>2756</v>
      </c>
      <c r="D27">
        <v>0.38640000000000002</v>
      </c>
      <c r="E27">
        <v>52.740099999999998</v>
      </c>
      <c r="F27" t="s">
        <v>659</v>
      </c>
      <c r="G27" t="s">
        <v>658</v>
      </c>
      <c r="H27" t="s">
        <v>2755</v>
      </c>
      <c r="I27" t="s">
        <v>2754</v>
      </c>
      <c r="J27" t="s">
        <v>655</v>
      </c>
      <c r="K27" t="s">
        <v>3989</v>
      </c>
      <c r="L27" t="s">
        <v>908</v>
      </c>
      <c r="M27" t="s">
        <v>652</v>
      </c>
      <c r="N27">
        <v>3292</v>
      </c>
      <c r="O27" t="s">
        <v>2793</v>
      </c>
      <c r="P27" t="s">
        <v>2788</v>
      </c>
      <c r="Q27" s="62">
        <f t="shared" si="0"/>
        <v>0.1</v>
      </c>
      <c r="R27" t="s">
        <v>686</v>
      </c>
    </row>
    <row r="28" spans="1:18" hidden="1" x14ac:dyDescent="0.25">
      <c r="A28" t="s">
        <v>4003</v>
      </c>
      <c r="B28" t="s">
        <v>2757</v>
      </c>
      <c r="C28" t="s">
        <v>2756</v>
      </c>
      <c r="D28">
        <v>0.38640000000000002</v>
      </c>
      <c r="E28">
        <v>52.740099999999998</v>
      </c>
      <c r="F28" t="s">
        <v>659</v>
      </c>
      <c r="G28" t="s">
        <v>658</v>
      </c>
      <c r="H28" t="s">
        <v>2755</v>
      </c>
      <c r="I28" t="s">
        <v>2754</v>
      </c>
      <c r="J28" t="s">
        <v>655</v>
      </c>
      <c r="K28" t="s">
        <v>3989</v>
      </c>
      <c r="L28" t="s">
        <v>908</v>
      </c>
      <c r="M28" t="s">
        <v>652</v>
      </c>
      <c r="N28">
        <v>3328</v>
      </c>
      <c r="O28" t="s">
        <v>2791</v>
      </c>
      <c r="P28" t="s">
        <v>2788</v>
      </c>
      <c r="Q28" s="62">
        <f t="shared" si="0"/>
        <v>0.1</v>
      </c>
      <c r="R28" t="s">
        <v>686</v>
      </c>
    </row>
    <row r="29" spans="1:18" hidden="1" x14ac:dyDescent="0.25">
      <c r="A29" t="s">
        <v>4002</v>
      </c>
      <c r="B29" t="s">
        <v>2757</v>
      </c>
      <c r="C29" t="s">
        <v>2756</v>
      </c>
      <c r="D29">
        <v>0.38640000000000002</v>
      </c>
      <c r="E29">
        <v>52.740099999999998</v>
      </c>
      <c r="F29" t="s">
        <v>659</v>
      </c>
      <c r="G29" t="s">
        <v>658</v>
      </c>
      <c r="H29" t="s">
        <v>2755</v>
      </c>
      <c r="I29" t="s">
        <v>2754</v>
      </c>
      <c r="J29" t="s">
        <v>655</v>
      </c>
      <c r="K29" t="s">
        <v>3989</v>
      </c>
      <c r="L29" t="s">
        <v>908</v>
      </c>
      <c r="M29" t="s">
        <v>652</v>
      </c>
      <c r="N29">
        <v>3334</v>
      </c>
      <c r="O29" t="s">
        <v>2789</v>
      </c>
      <c r="P29" t="s">
        <v>2788</v>
      </c>
      <c r="Q29" s="62">
        <f t="shared" si="0"/>
        <v>0.1</v>
      </c>
      <c r="R29" t="s">
        <v>686</v>
      </c>
    </row>
    <row r="30" spans="1:18" hidden="1" x14ac:dyDescent="0.25">
      <c r="A30" t="s">
        <v>4001</v>
      </c>
      <c r="B30" t="s">
        <v>2757</v>
      </c>
      <c r="C30" t="s">
        <v>2756</v>
      </c>
      <c r="D30">
        <v>0.38640000000000002</v>
      </c>
      <c r="E30">
        <v>52.740099999999998</v>
      </c>
      <c r="F30" t="s">
        <v>659</v>
      </c>
      <c r="G30" t="s">
        <v>658</v>
      </c>
      <c r="H30" t="s">
        <v>2755</v>
      </c>
      <c r="I30" t="s">
        <v>2754</v>
      </c>
      <c r="J30" t="s">
        <v>655</v>
      </c>
      <c r="K30" t="s">
        <v>3989</v>
      </c>
      <c r="L30" t="s">
        <v>908</v>
      </c>
      <c r="M30" t="s">
        <v>652</v>
      </c>
      <c r="N30">
        <v>3373</v>
      </c>
      <c r="O30" t="s">
        <v>2786</v>
      </c>
      <c r="P30" t="s">
        <v>2788</v>
      </c>
      <c r="Q30" s="62">
        <f t="shared" si="0"/>
        <v>0.1</v>
      </c>
      <c r="R30" t="s">
        <v>686</v>
      </c>
    </row>
    <row r="31" spans="1:18" hidden="1" x14ac:dyDescent="0.25">
      <c r="A31" t="s">
        <v>4000</v>
      </c>
      <c r="B31" t="s">
        <v>2757</v>
      </c>
      <c r="C31" t="s">
        <v>2756</v>
      </c>
      <c r="D31">
        <v>0.38640000000000002</v>
      </c>
      <c r="E31">
        <v>52.740099999999998</v>
      </c>
      <c r="F31" t="s">
        <v>659</v>
      </c>
      <c r="G31" t="s">
        <v>658</v>
      </c>
      <c r="H31" t="s">
        <v>2755</v>
      </c>
      <c r="I31" t="s">
        <v>2754</v>
      </c>
      <c r="J31" t="s">
        <v>655</v>
      </c>
      <c r="K31" t="s">
        <v>3989</v>
      </c>
      <c r="L31" t="s">
        <v>908</v>
      </c>
      <c r="M31" t="s">
        <v>652</v>
      </c>
      <c r="N31">
        <v>3408</v>
      </c>
      <c r="O31" t="s">
        <v>2784</v>
      </c>
      <c r="P31">
        <v>9.77</v>
      </c>
      <c r="Q31" s="62">
        <f t="shared" si="0"/>
        <v>9.77</v>
      </c>
      <c r="R31" t="s">
        <v>686</v>
      </c>
    </row>
    <row r="32" spans="1:18" hidden="1" x14ac:dyDescent="0.25">
      <c r="A32" t="s">
        <v>3999</v>
      </c>
      <c r="B32" t="s">
        <v>2757</v>
      </c>
      <c r="C32" t="s">
        <v>2756</v>
      </c>
      <c r="D32">
        <v>0.38640000000000002</v>
      </c>
      <c r="E32">
        <v>52.740099999999998</v>
      </c>
      <c r="F32" t="s">
        <v>659</v>
      </c>
      <c r="G32" t="s">
        <v>658</v>
      </c>
      <c r="H32" t="s">
        <v>2755</v>
      </c>
      <c r="I32" t="s">
        <v>2754</v>
      </c>
      <c r="J32" t="s">
        <v>655</v>
      </c>
      <c r="K32" t="s">
        <v>3989</v>
      </c>
      <c r="L32" t="s">
        <v>908</v>
      </c>
      <c r="M32" t="s">
        <v>652</v>
      </c>
      <c r="N32">
        <v>3409</v>
      </c>
      <c r="O32" t="s">
        <v>2782</v>
      </c>
      <c r="P32">
        <v>0.123</v>
      </c>
      <c r="Q32" s="62">
        <f t="shared" si="0"/>
        <v>0.123</v>
      </c>
      <c r="R32" t="s">
        <v>686</v>
      </c>
    </row>
    <row r="33" spans="1:18" hidden="1" x14ac:dyDescent="0.25">
      <c r="A33" t="s">
        <v>3998</v>
      </c>
      <c r="B33" t="s">
        <v>2757</v>
      </c>
      <c r="C33" t="s">
        <v>2756</v>
      </c>
      <c r="D33">
        <v>0.38640000000000002</v>
      </c>
      <c r="E33">
        <v>52.740099999999998</v>
      </c>
      <c r="F33" t="s">
        <v>659</v>
      </c>
      <c r="G33" t="s">
        <v>658</v>
      </c>
      <c r="H33" t="s">
        <v>2755</v>
      </c>
      <c r="I33" t="s">
        <v>2754</v>
      </c>
      <c r="J33" t="s">
        <v>655</v>
      </c>
      <c r="K33" t="s">
        <v>3989</v>
      </c>
      <c r="L33" t="s">
        <v>908</v>
      </c>
      <c r="M33" t="s">
        <v>652</v>
      </c>
      <c r="N33">
        <v>3410</v>
      </c>
      <c r="O33" t="s">
        <v>687</v>
      </c>
      <c r="P33">
        <v>4.26</v>
      </c>
      <c r="Q33" s="62">
        <f t="shared" si="0"/>
        <v>4.26</v>
      </c>
      <c r="R33" t="s">
        <v>686</v>
      </c>
    </row>
    <row r="34" spans="1:18" hidden="1" x14ac:dyDescent="0.25">
      <c r="A34" t="s">
        <v>3997</v>
      </c>
      <c r="B34" t="s">
        <v>2757</v>
      </c>
      <c r="C34" t="s">
        <v>2756</v>
      </c>
      <c r="D34">
        <v>0.38640000000000002</v>
      </c>
      <c r="E34">
        <v>52.740099999999998</v>
      </c>
      <c r="F34" t="s">
        <v>659</v>
      </c>
      <c r="G34" t="s">
        <v>658</v>
      </c>
      <c r="H34" t="s">
        <v>2755</v>
      </c>
      <c r="I34" t="s">
        <v>2754</v>
      </c>
      <c r="J34" t="s">
        <v>655</v>
      </c>
      <c r="K34" t="s">
        <v>3989</v>
      </c>
      <c r="L34" t="s">
        <v>908</v>
      </c>
      <c r="M34" t="s">
        <v>652</v>
      </c>
      <c r="N34">
        <v>6045</v>
      </c>
      <c r="O34" t="s">
        <v>2777</v>
      </c>
      <c r="P34">
        <v>1.3</v>
      </c>
      <c r="Q34" s="62">
        <f t="shared" si="0"/>
        <v>1.3</v>
      </c>
      <c r="R34" t="s">
        <v>686</v>
      </c>
    </row>
    <row r="35" spans="1:18" hidden="1" x14ac:dyDescent="0.25">
      <c r="A35" t="s">
        <v>3996</v>
      </c>
      <c r="B35" t="s">
        <v>2757</v>
      </c>
      <c r="C35" t="s">
        <v>2756</v>
      </c>
      <c r="D35">
        <v>0.38640000000000002</v>
      </c>
      <c r="E35">
        <v>52.740099999999998</v>
      </c>
      <c r="F35" t="s">
        <v>659</v>
      </c>
      <c r="G35" t="s">
        <v>658</v>
      </c>
      <c r="H35" t="s">
        <v>2755</v>
      </c>
      <c r="I35" t="s">
        <v>2754</v>
      </c>
      <c r="J35" t="s">
        <v>655</v>
      </c>
      <c r="K35" t="s">
        <v>3989</v>
      </c>
      <c r="L35" t="s">
        <v>908</v>
      </c>
      <c r="M35" t="s">
        <v>652</v>
      </c>
      <c r="N35">
        <v>6450</v>
      </c>
      <c r="O35" t="s">
        <v>2770</v>
      </c>
      <c r="P35">
        <v>2.5299999999999998</v>
      </c>
      <c r="Q35" s="62">
        <f t="shared" si="0"/>
        <v>2.5299999999999998</v>
      </c>
      <c r="R35" t="s">
        <v>686</v>
      </c>
    </row>
    <row r="36" spans="1:18" hidden="1" x14ac:dyDescent="0.25">
      <c r="A36" t="s">
        <v>3995</v>
      </c>
      <c r="B36" t="s">
        <v>2757</v>
      </c>
      <c r="C36" t="s">
        <v>2756</v>
      </c>
      <c r="D36">
        <v>0.38640000000000002</v>
      </c>
      <c r="E36">
        <v>52.740099999999998</v>
      </c>
      <c r="F36" t="s">
        <v>659</v>
      </c>
      <c r="G36" t="s">
        <v>658</v>
      </c>
      <c r="H36" t="s">
        <v>2755</v>
      </c>
      <c r="I36" t="s">
        <v>2754</v>
      </c>
      <c r="J36" t="s">
        <v>655</v>
      </c>
      <c r="K36" t="s">
        <v>3989</v>
      </c>
      <c r="L36" t="s">
        <v>908</v>
      </c>
      <c r="M36" t="s">
        <v>652</v>
      </c>
      <c r="N36">
        <v>7181</v>
      </c>
      <c r="O36" t="s">
        <v>2765</v>
      </c>
      <c r="P36" t="s">
        <v>2005</v>
      </c>
      <c r="Q36" s="62">
        <f t="shared" si="0"/>
        <v>1E-3</v>
      </c>
      <c r="R36" t="s">
        <v>686</v>
      </c>
    </row>
    <row r="37" spans="1:18" hidden="1" x14ac:dyDescent="0.25">
      <c r="A37" t="s">
        <v>3994</v>
      </c>
      <c r="B37" t="s">
        <v>2757</v>
      </c>
      <c r="C37" t="s">
        <v>2756</v>
      </c>
      <c r="D37">
        <v>0.38640000000000002</v>
      </c>
      <c r="E37">
        <v>52.740099999999998</v>
      </c>
      <c r="F37" t="s">
        <v>659</v>
      </c>
      <c r="G37" t="s">
        <v>658</v>
      </c>
      <c r="H37" t="s">
        <v>2755</v>
      </c>
      <c r="I37" t="s">
        <v>2754</v>
      </c>
      <c r="J37" t="s">
        <v>655</v>
      </c>
      <c r="K37" t="s">
        <v>3989</v>
      </c>
      <c r="L37" t="s">
        <v>908</v>
      </c>
      <c r="M37" t="s">
        <v>652</v>
      </c>
      <c r="N37">
        <v>7888</v>
      </c>
      <c r="O37" t="s">
        <v>3579</v>
      </c>
      <c r="P37">
        <v>448</v>
      </c>
      <c r="Q37" s="62">
        <f t="shared" si="0"/>
        <v>448</v>
      </c>
      <c r="R37" t="s">
        <v>686</v>
      </c>
    </row>
    <row r="38" spans="1:18" hidden="1" x14ac:dyDescent="0.25">
      <c r="A38" t="s">
        <v>3993</v>
      </c>
      <c r="B38" t="s">
        <v>2757</v>
      </c>
      <c r="C38" t="s">
        <v>2756</v>
      </c>
      <c r="D38">
        <v>0.38640000000000002</v>
      </c>
      <c r="E38">
        <v>52.740099999999998</v>
      </c>
      <c r="F38" t="s">
        <v>659</v>
      </c>
      <c r="G38" t="s">
        <v>658</v>
      </c>
      <c r="H38" t="s">
        <v>2755</v>
      </c>
      <c r="I38" t="s">
        <v>2754</v>
      </c>
      <c r="J38" t="s">
        <v>655</v>
      </c>
      <c r="K38" t="s">
        <v>3989</v>
      </c>
      <c r="L38" t="s">
        <v>908</v>
      </c>
      <c r="M38" t="s">
        <v>652</v>
      </c>
      <c r="N38">
        <v>9901</v>
      </c>
      <c r="O38" t="s">
        <v>664</v>
      </c>
      <c r="P38">
        <v>112.3</v>
      </c>
      <c r="Q38" s="62">
        <f t="shared" si="0"/>
        <v>112.3</v>
      </c>
      <c r="R38" t="s">
        <v>663</v>
      </c>
    </row>
    <row r="39" spans="1:18" hidden="1" x14ac:dyDescent="0.25">
      <c r="A39" t="s">
        <v>3992</v>
      </c>
      <c r="B39" t="s">
        <v>2757</v>
      </c>
      <c r="C39" t="s">
        <v>2756</v>
      </c>
      <c r="D39">
        <v>0.38640000000000002</v>
      </c>
      <c r="E39">
        <v>52.740099999999998</v>
      </c>
      <c r="F39" t="s">
        <v>659</v>
      </c>
      <c r="G39" t="s">
        <v>658</v>
      </c>
      <c r="H39" t="s">
        <v>2755</v>
      </c>
      <c r="I39" t="s">
        <v>2754</v>
      </c>
      <c r="J39" t="s">
        <v>655</v>
      </c>
      <c r="K39" t="s">
        <v>3989</v>
      </c>
      <c r="L39" t="s">
        <v>908</v>
      </c>
      <c r="M39" t="s">
        <v>652</v>
      </c>
      <c r="N39">
        <v>9921</v>
      </c>
      <c r="O39" t="s">
        <v>3991</v>
      </c>
      <c r="P39">
        <v>8.76</v>
      </c>
      <c r="Q39" s="62">
        <f t="shared" si="0"/>
        <v>8.76</v>
      </c>
      <c r="R39" t="s">
        <v>2829</v>
      </c>
    </row>
    <row r="40" spans="1:18" hidden="1" x14ac:dyDescent="0.25">
      <c r="A40" t="s">
        <v>3990</v>
      </c>
      <c r="B40" t="s">
        <v>2757</v>
      </c>
      <c r="C40" t="s">
        <v>2756</v>
      </c>
      <c r="D40">
        <v>0.38640000000000002</v>
      </c>
      <c r="E40">
        <v>52.740099999999998</v>
      </c>
      <c r="F40" t="s">
        <v>659</v>
      </c>
      <c r="G40" t="s">
        <v>658</v>
      </c>
      <c r="H40" t="s">
        <v>2755</v>
      </c>
      <c r="I40" t="s">
        <v>2754</v>
      </c>
      <c r="J40" t="s">
        <v>655</v>
      </c>
      <c r="K40" t="s">
        <v>3989</v>
      </c>
      <c r="L40" t="s">
        <v>908</v>
      </c>
      <c r="M40" t="s">
        <v>652</v>
      </c>
      <c r="N40">
        <v>9978</v>
      </c>
      <c r="O40" t="s">
        <v>2752</v>
      </c>
      <c r="P40" t="s">
        <v>2751</v>
      </c>
      <c r="Q40" s="62">
        <f t="shared" si="0"/>
        <v>2E-3</v>
      </c>
      <c r="R40" t="s">
        <v>686</v>
      </c>
    </row>
    <row r="41" spans="1:18" hidden="1" x14ac:dyDescent="0.25">
      <c r="A41" t="s">
        <v>3988</v>
      </c>
      <c r="B41" t="s">
        <v>2757</v>
      </c>
      <c r="C41" t="s">
        <v>2756</v>
      </c>
      <c r="D41">
        <v>0.38640000000000002</v>
      </c>
      <c r="E41">
        <v>52.740099999999998</v>
      </c>
      <c r="F41" t="s">
        <v>659</v>
      </c>
      <c r="G41" t="s">
        <v>658</v>
      </c>
      <c r="H41" t="s">
        <v>2755</v>
      </c>
      <c r="I41" t="s">
        <v>2754</v>
      </c>
      <c r="J41" t="s">
        <v>655</v>
      </c>
      <c r="K41" t="s">
        <v>3955</v>
      </c>
      <c r="L41" t="s">
        <v>908</v>
      </c>
      <c r="M41" t="s">
        <v>652</v>
      </c>
      <c r="N41">
        <v>52</v>
      </c>
      <c r="O41" t="s">
        <v>2831</v>
      </c>
      <c r="P41">
        <v>0.19600000000000001</v>
      </c>
      <c r="Q41" s="62">
        <f t="shared" si="0"/>
        <v>0.19600000000000001</v>
      </c>
      <c r="R41" t="s">
        <v>686</v>
      </c>
    </row>
    <row r="42" spans="1:18" hidden="1" x14ac:dyDescent="0.25">
      <c r="A42" t="s">
        <v>3987</v>
      </c>
      <c r="B42" t="s">
        <v>2757</v>
      </c>
      <c r="C42" t="s">
        <v>2756</v>
      </c>
      <c r="D42">
        <v>0.38640000000000002</v>
      </c>
      <c r="E42">
        <v>52.740099999999998</v>
      </c>
      <c r="F42" t="s">
        <v>659</v>
      </c>
      <c r="G42" t="s">
        <v>658</v>
      </c>
      <c r="H42" t="s">
        <v>2755</v>
      </c>
      <c r="I42" t="s">
        <v>2754</v>
      </c>
      <c r="J42" t="s">
        <v>655</v>
      </c>
      <c r="K42" t="s">
        <v>3955</v>
      </c>
      <c r="L42" t="s">
        <v>908</v>
      </c>
      <c r="M42" t="s">
        <v>652</v>
      </c>
      <c r="N42">
        <v>61</v>
      </c>
      <c r="O42" t="s">
        <v>63</v>
      </c>
      <c r="P42">
        <v>8.5</v>
      </c>
      <c r="Q42" s="62">
        <f t="shared" si="0"/>
        <v>8.5</v>
      </c>
      <c r="R42" t="s">
        <v>2829</v>
      </c>
    </row>
    <row r="43" spans="1:18" hidden="1" x14ac:dyDescent="0.25">
      <c r="A43" t="s">
        <v>3986</v>
      </c>
      <c r="B43" t="s">
        <v>2757</v>
      </c>
      <c r="C43" t="s">
        <v>2756</v>
      </c>
      <c r="D43">
        <v>0.38640000000000002</v>
      </c>
      <c r="E43">
        <v>52.740099999999998</v>
      </c>
      <c r="F43" t="s">
        <v>659</v>
      </c>
      <c r="G43" t="s">
        <v>658</v>
      </c>
      <c r="H43" t="s">
        <v>2755</v>
      </c>
      <c r="I43" t="s">
        <v>2754</v>
      </c>
      <c r="J43" t="s">
        <v>655</v>
      </c>
      <c r="K43" t="s">
        <v>3955</v>
      </c>
      <c r="L43" t="s">
        <v>908</v>
      </c>
      <c r="M43" t="s">
        <v>652</v>
      </c>
      <c r="N43">
        <v>68</v>
      </c>
      <c r="O43" t="s">
        <v>2775</v>
      </c>
      <c r="P43">
        <v>63.3</v>
      </c>
      <c r="Q43" s="62">
        <f t="shared" si="0"/>
        <v>63.3</v>
      </c>
      <c r="R43" t="s">
        <v>680</v>
      </c>
    </row>
    <row r="44" spans="1:18" hidden="1" x14ac:dyDescent="0.25">
      <c r="A44" t="s">
        <v>3985</v>
      </c>
      <c r="B44" t="s">
        <v>2757</v>
      </c>
      <c r="C44" t="s">
        <v>2756</v>
      </c>
      <c r="D44">
        <v>0.38640000000000002</v>
      </c>
      <c r="E44">
        <v>52.740099999999998</v>
      </c>
      <c r="F44" t="s">
        <v>659</v>
      </c>
      <c r="G44" t="s">
        <v>658</v>
      </c>
      <c r="H44" t="s">
        <v>2755</v>
      </c>
      <c r="I44" t="s">
        <v>2754</v>
      </c>
      <c r="J44" t="s">
        <v>655</v>
      </c>
      <c r="K44" t="s">
        <v>3955</v>
      </c>
      <c r="L44" t="s">
        <v>908</v>
      </c>
      <c r="M44" t="s">
        <v>652</v>
      </c>
      <c r="N44">
        <v>76</v>
      </c>
      <c r="O44" t="s">
        <v>690</v>
      </c>
      <c r="P44">
        <v>17</v>
      </c>
      <c r="Q44" s="62">
        <f t="shared" si="0"/>
        <v>17</v>
      </c>
      <c r="R44" t="s">
        <v>689</v>
      </c>
    </row>
    <row r="45" spans="1:18" hidden="1" x14ac:dyDescent="0.25">
      <c r="A45" t="s">
        <v>3984</v>
      </c>
      <c r="B45" t="s">
        <v>2757</v>
      </c>
      <c r="C45" t="s">
        <v>2756</v>
      </c>
      <c r="D45">
        <v>0.38640000000000002</v>
      </c>
      <c r="E45">
        <v>52.740099999999998</v>
      </c>
      <c r="F45" t="s">
        <v>659</v>
      </c>
      <c r="G45" t="s">
        <v>658</v>
      </c>
      <c r="H45" t="s">
        <v>2755</v>
      </c>
      <c r="I45" t="s">
        <v>2754</v>
      </c>
      <c r="J45" t="s">
        <v>655</v>
      </c>
      <c r="K45" t="s">
        <v>3955</v>
      </c>
      <c r="L45" t="s">
        <v>908</v>
      </c>
      <c r="M45" t="s">
        <v>652</v>
      </c>
      <c r="N45">
        <v>77</v>
      </c>
      <c r="O45" t="s">
        <v>2826</v>
      </c>
      <c r="P45">
        <v>2650</v>
      </c>
      <c r="Q45" s="62">
        <f t="shared" si="0"/>
        <v>2650</v>
      </c>
      <c r="R45" t="s">
        <v>2825</v>
      </c>
    </row>
    <row r="46" spans="1:18" hidden="1" x14ac:dyDescent="0.25">
      <c r="A46" t="s">
        <v>3983</v>
      </c>
      <c r="B46" t="s">
        <v>2757</v>
      </c>
      <c r="C46" t="s">
        <v>2756</v>
      </c>
      <c r="D46">
        <v>0.38640000000000002</v>
      </c>
      <c r="E46">
        <v>52.740099999999998</v>
      </c>
      <c r="F46" t="s">
        <v>659</v>
      </c>
      <c r="G46" t="s">
        <v>658</v>
      </c>
      <c r="H46" t="s">
        <v>2755</v>
      </c>
      <c r="I46" t="s">
        <v>2754</v>
      </c>
      <c r="J46" t="s">
        <v>655</v>
      </c>
      <c r="K46" t="s">
        <v>3955</v>
      </c>
      <c r="L46" t="s">
        <v>908</v>
      </c>
      <c r="M46" t="s">
        <v>652</v>
      </c>
      <c r="N46">
        <v>85</v>
      </c>
      <c r="O46" t="s">
        <v>3414</v>
      </c>
      <c r="P46">
        <v>3.6</v>
      </c>
      <c r="Q46" s="62">
        <f t="shared" si="0"/>
        <v>3.6</v>
      </c>
      <c r="R46" t="s">
        <v>650</v>
      </c>
    </row>
    <row r="47" spans="1:18" hidden="1" x14ac:dyDescent="0.25">
      <c r="A47" t="s">
        <v>3982</v>
      </c>
      <c r="B47" t="s">
        <v>2757</v>
      </c>
      <c r="C47" t="s">
        <v>2756</v>
      </c>
      <c r="D47">
        <v>0.38640000000000002</v>
      </c>
      <c r="E47">
        <v>52.740099999999998</v>
      </c>
      <c r="F47" t="s">
        <v>659</v>
      </c>
      <c r="G47" t="s">
        <v>658</v>
      </c>
      <c r="H47" t="s">
        <v>2755</v>
      </c>
      <c r="I47" t="s">
        <v>2754</v>
      </c>
      <c r="J47" t="s">
        <v>655</v>
      </c>
      <c r="K47" t="s">
        <v>3955</v>
      </c>
      <c r="L47" t="s">
        <v>908</v>
      </c>
      <c r="M47" t="s">
        <v>652</v>
      </c>
      <c r="N47">
        <v>103</v>
      </c>
      <c r="O47" t="s">
        <v>2823</v>
      </c>
      <c r="P47" t="s">
        <v>1560</v>
      </c>
      <c r="Q47" s="62">
        <f t="shared" si="0"/>
        <v>0.01</v>
      </c>
      <c r="R47" t="s">
        <v>686</v>
      </c>
    </row>
    <row r="48" spans="1:18" hidden="1" x14ac:dyDescent="0.25">
      <c r="A48" t="s">
        <v>3981</v>
      </c>
      <c r="B48" t="s">
        <v>2757</v>
      </c>
      <c r="C48" t="s">
        <v>2756</v>
      </c>
      <c r="D48">
        <v>0.38640000000000002</v>
      </c>
      <c r="E48">
        <v>52.740099999999998</v>
      </c>
      <c r="F48" t="s">
        <v>659</v>
      </c>
      <c r="G48" t="s">
        <v>658</v>
      </c>
      <c r="H48" t="s">
        <v>2755</v>
      </c>
      <c r="I48" t="s">
        <v>2754</v>
      </c>
      <c r="J48" t="s">
        <v>655</v>
      </c>
      <c r="K48" t="s">
        <v>3955</v>
      </c>
      <c r="L48" t="s">
        <v>908</v>
      </c>
      <c r="M48" t="s">
        <v>652</v>
      </c>
      <c r="N48">
        <v>106</v>
      </c>
      <c r="O48" t="s">
        <v>2821</v>
      </c>
      <c r="P48">
        <v>4.5999999999999999E-2</v>
      </c>
      <c r="Q48" s="62">
        <f t="shared" si="0"/>
        <v>4.5999999999999999E-2</v>
      </c>
      <c r="R48" t="s">
        <v>686</v>
      </c>
    </row>
    <row r="49" spans="1:18" hidden="1" x14ac:dyDescent="0.25">
      <c r="A49" t="s">
        <v>3980</v>
      </c>
      <c r="B49" t="s">
        <v>2757</v>
      </c>
      <c r="C49" t="s">
        <v>2756</v>
      </c>
      <c r="D49">
        <v>0.38640000000000002</v>
      </c>
      <c r="E49">
        <v>52.740099999999998</v>
      </c>
      <c r="F49" t="s">
        <v>659</v>
      </c>
      <c r="G49" t="s">
        <v>658</v>
      </c>
      <c r="H49" t="s">
        <v>2755</v>
      </c>
      <c r="I49" t="s">
        <v>2754</v>
      </c>
      <c r="J49" t="s">
        <v>655</v>
      </c>
      <c r="K49" t="s">
        <v>3955</v>
      </c>
      <c r="L49" t="s">
        <v>908</v>
      </c>
      <c r="M49" t="s">
        <v>652</v>
      </c>
      <c r="N49">
        <v>111</v>
      </c>
      <c r="O49" t="s">
        <v>2819</v>
      </c>
      <c r="P49">
        <v>8.2000000000000003E-2</v>
      </c>
      <c r="Q49" s="62">
        <f t="shared" si="0"/>
        <v>8.2000000000000003E-2</v>
      </c>
      <c r="R49" t="s">
        <v>650</v>
      </c>
    </row>
    <row r="50" spans="1:18" hidden="1" x14ac:dyDescent="0.25">
      <c r="A50" t="s">
        <v>3979</v>
      </c>
      <c r="B50" t="s">
        <v>2757</v>
      </c>
      <c r="C50" t="s">
        <v>2756</v>
      </c>
      <c r="D50">
        <v>0.38640000000000002</v>
      </c>
      <c r="E50">
        <v>52.740099999999998</v>
      </c>
      <c r="F50" t="s">
        <v>659</v>
      </c>
      <c r="G50" t="s">
        <v>658</v>
      </c>
      <c r="H50" t="s">
        <v>2755</v>
      </c>
      <c r="I50" t="s">
        <v>2754</v>
      </c>
      <c r="J50" t="s">
        <v>655</v>
      </c>
      <c r="K50" t="s">
        <v>3955</v>
      </c>
      <c r="L50" t="s">
        <v>908</v>
      </c>
      <c r="M50" t="s">
        <v>652</v>
      </c>
      <c r="N50">
        <v>114</v>
      </c>
      <c r="O50" t="s">
        <v>2817</v>
      </c>
      <c r="P50">
        <v>1.49</v>
      </c>
      <c r="Q50" s="62">
        <f t="shared" si="0"/>
        <v>1.49</v>
      </c>
      <c r="R50" t="s">
        <v>650</v>
      </c>
    </row>
    <row r="51" spans="1:18" hidden="1" x14ac:dyDescent="0.25">
      <c r="A51" t="s">
        <v>3978</v>
      </c>
      <c r="B51" t="s">
        <v>2757</v>
      </c>
      <c r="C51" t="s">
        <v>2756</v>
      </c>
      <c r="D51">
        <v>0.38640000000000002</v>
      </c>
      <c r="E51">
        <v>52.740099999999998</v>
      </c>
      <c r="F51" t="s">
        <v>659</v>
      </c>
      <c r="G51" t="s">
        <v>658</v>
      </c>
      <c r="H51" t="s">
        <v>2755</v>
      </c>
      <c r="I51" t="s">
        <v>2754</v>
      </c>
      <c r="J51" t="s">
        <v>655</v>
      </c>
      <c r="K51" t="s">
        <v>3955</v>
      </c>
      <c r="L51" t="s">
        <v>908</v>
      </c>
      <c r="M51" t="s">
        <v>652</v>
      </c>
      <c r="N51">
        <v>116</v>
      </c>
      <c r="O51" t="s">
        <v>2815</v>
      </c>
      <c r="P51">
        <v>6.11</v>
      </c>
      <c r="Q51" s="62">
        <f t="shared" si="0"/>
        <v>6.11</v>
      </c>
      <c r="R51" t="s">
        <v>650</v>
      </c>
    </row>
    <row r="52" spans="1:18" hidden="1" x14ac:dyDescent="0.25">
      <c r="A52" t="s">
        <v>3977</v>
      </c>
      <c r="B52" t="s">
        <v>2757</v>
      </c>
      <c r="C52" t="s">
        <v>2756</v>
      </c>
      <c r="D52">
        <v>0.38640000000000002</v>
      </c>
      <c r="E52">
        <v>52.740099999999998</v>
      </c>
      <c r="F52" t="s">
        <v>659</v>
      </c>
      <c r="G52" t="s">
        <v>658</v>
      </c>
      <c r="H52" t="s">
        <v>2755</v>
      </c>
      <c r="I52" t="s">
        <v>2754</v>
      </c>
      <c r="J52" t="s">
        <v>655</v>
      </c>
      <c r="K52" t="s">
        <v>3955</v>
      </c>
      <c r="L52" t="s">
        <v>908</v>
      </c>
      <c r="M52" t="s">
        <v>652</v>
      </c>
      <c r="N52">
        <v>172</v>
      </c>
      <c r="O52" t="s">
        <v>209</v>
      </c>
      <c r="P52">
        <v>615</v>
      </c>
      <c r="Q52" s="62">
        <f t="shared" si="0"/>
        <v>615</v>
      </c>
      <c r="R52" t="s">
        <v>650</v>
      </c>
    </row>
    <row r="53" spans="1:18" hidden="1" x14ac:dyDescent="0.25">
      <c r="A53" t="s">
        <v>3976</v>
      </c>
      <c r="B53" t="s">
        <v>2757</v>
      </c>
      <c r="C53" t="s">
        <v>2756</v>
      </c>
      <c r="D53">
        <v>0.38640000000000002</v>
      </c>
      <c r="E53">
        <v>52.740099999999998</v>
      </c>
      <c r="F53" t="s">
        <v>659</v>
      </c>
      <c r="G53" t="s">
        <v>658</v>
      </c>
      <c r="H53" t="s">
        <v>2755</v>
      </c>
      <c r="I53" t="s">
        <v>2754</v>
      </c>
      <c r="J53" t="s">
        <v>655</v>
      </c>
      <c r="K53" t="s">
        <v>3955</v>
      </c>
      <c r="L53" t="s">
        <v>908</v>
      </c>
      <c r="M53" t="s">
        <v>652</v>
      </c>
      <c r="N53">
        <v>180</v>
      </c>
      <c r="O53" t="s">
        <v>2812</v>
      </c>
      <c r="P53">
        <v>0.48499999999999999</v>
      </c>
      <c r="Q53" s="62">
        <f t="shared" si="0"/>
        <v>0.48499999999999999</v>
      </c>
      <c r="R53" t="s">
        <v>650</v>
      </c>
    </row>
    <row r="54" spans="1:18" hidden="1" x14ac:dyDescent="0.25">
      <c r="A54" t="s">
        <v>3975</v>
      </c>
      <c r="B54" t="s">
        <v>2757</v>
      </c>
      <c r="C54" t="s">
        <v>2756</v>
      </c>
      <c r="D54">
        <v>0.38640000000000002</v>
      </c>
      <c r="E54">
        <v>52.740099999999998</v>
      </c>
      <c r="F54" t="s">
        <v>659</v>
      </c>
      <c r="G54" t="s">
        <v>658</v>
      </c>
      <c r="H54" t="s">
        <v>2755</v>
      </c>
      <c r="I54" t="s">
        <v>2754</v>
      </c>
      <c r="J54" t="s">
        <v>655</v>
      </c>
      <c r="K54" t="s">
        <v>3955</v>
      </c>
      <c r="L54" t="s">
        <v>908</v>
      </c>
      <c r="M54" t="s">
        <v>652</v>
      </c>
      <c r="N54">
        <v>487</v>
      </c>
      <c r="O54" t="s">
        <v>2810</v>
      </c>
      <c r="P54" t="s">
        <v>2806</v>
      </c>
      <c r="Q54" s="62">
        <f t="shared" si="0"/>
        <v>2.2000000000000001E-3</v>
      </c>
      <c r="R54" t="s">
        <v>686</v>
      </c>
    </row>
    <row r="55" spans="1:18" hidden="1" x14ac:dyDescent="0.25">
      <c r="A55" t="s">
        <v>3974</v>
      </c>
      <c r="B55" t="s">
        <v>2757</v>
      </c>
      <c r="C55" t="s">
        <v>2756</v>
      </c>
      <c r="D55">
        <v>0.38640000000000002</v>
      </c>
      <c r="E55">
        <v>52.740099999999998</v>
      </c>
      <c r="F55" t="s">
        <v>659</v>
      </c>
      <c r="G55" t="s">
        <v>658</v>
      </c>
      <c r="H55" t="s">
        <v>2755</v>
      </c>
      <c r="I55" t="s">
        <v>2754</v>
      </c>
      <c r="J55" t="s">
        <v>655</v>
      </c>
      <c r="K55" t="s">
        <v>3955</v>
      </c>
      <c r="L55" t="s">
        <v>908</v>
      </c>
      <c r="M55" t="s">
        <v>652</v>
      </c>
      <c r="N55">
        <v>499</v>
      </c>
      <c r="O55" t="s">
        <v>2807</v>
      </c>
      <c r="P55" t="s">
        <v>2806</v>
      </c>
      <c r="Q55" s="62">
        <f t="shared" si="0"/>
        <v>2.2000000000000001E-3</v>
      </c>
      <c r="R55" t="s">
        <v>686</v>
      </c>
    </row>
    <row r="56" spans="1:18" hidden="1" x14ac:dyDescent="0.25">
      <c r="A56" t="s">
        <v>3973</v>
      </c>
      <c r="B56" t="s">
        <v>2757</v>
      </c>
      <c r="C56" t="s">
        <v>2756</v>
      </c>
      <c r="D56">
        <v>0.38640000000000002</v>
      </c>
      <c r="E56">
        <v>52.740099999999998</v>
      </c>
      <c r="F56" t="s">
        <v>659</v>
      </c>
      <c r="G56" t="s">
        <v>658</v>
      </c>
      <c r="H56" t="s">
        <v>2755</v>
      </c>
      <c r="I56" t="s">
        <v>2754</v>
      </c>
      <c r="J56" t="s">
        <v>655</v>
      </c>
      <c r="K56" t="s">
        <v>3955</v>
      </c>
      <c r="L56" t="s">
        <v>908</v>
      </c>
      <c r="M56" t="s">
        <v>652</v>
      </c>
      <c r="N56">
        <v>1049</v>
      </c>
      <c r="O56" t="s">
        <v>2804</v>
      </c>
      <c r="P56" t="s">
        <v>2788</v>
      </c>
      <c r="Q56" s="62">
        <f t="shared" si="0"/>
        <v>0.1</v>
      </c>
      <c r="R56" t="s">
        <v>686</v>
      </c>
    </row>
    <row r="57" spans="1:18" hidden="1" x14ac:dyDescent="0.25">
      <c r="A57" t="s">
        <v>3972</v>
      </c>
      <c r="B57" t="s">
        <v>2757</v>
      </c>
      <c r="C57" t="s">
        <v>2756</v>
      </c>
      <c r="D57">
        <v>0.38640000000000002</v>
      </c>
      <c r="E57">
        <v>52.740099999999998</v>
      </c>
      <c r="F57" t="s">
        <v>659</v>
      </c>
      <c r="G57" t="s">
        <v>658</v>
      </c>
      <c r="H57" t="s">
        <v>2755</v>
      </c>
      <c r="I57" t="s">
        <v>2754</v>
      </c>
      <c r="J57" t="s">
        <v>655</v>
      </c>
      <c r="K57" t="s">
        <v>3955</v>
      </c>
      <c r="L57" t="s">
        <v>908</v>
      </c>
      <c r="M57" t="s">
        <v>652</v>
      </c>
      <c r="N57">
        <v>3268</v>
      </c>
      <c r="O57" t="s">
        <v>2802</v>
      </c>
      <c r="P57" t="s">
        <v>2788</v>
      </c>
      <c r="Q57" s="62">
        <f t="shared" si="0"/>
        <v>0.1</v>
      </c>
      <c r="R57" t="s">
        <v>686</v>
      </c>
    </row>
    <row r="58" spans="1:18" hidden="1" x14ac:dyDescent="0.25">
      <c r="A58" t="s">
        <v>3971</v>
      </c>
      <c r="B58" t="s">
        <v>2757</v>
      </c>
      <c r="C58" t="s">
        <v>2756</v>
      </c>
      <c r="D58">
        <v>0.38640000000000002</v>
      </c>
      <c r="E58">
        <v>52.740099999999998</v>
      </c>
      <c r="F58" t="s">
        <v>659</v>
      </c>
      <c r="G58" t="s">
        <v>658</v>
      </c>
      <c r="H58" t="s">
        <v>2755</v>
      </c>
      <c r="I58" t="s">
        <v>2754</v>
      </c>
      <c r="J58" t="s">
        <v>655</v>
      </c>
      <c r="K58" t="s">
        <v>3955</v>
      </c>
      <c r="L58" t="s">
        <v>908</v>
      </c>
      <c r="M58" t="s">
        <v>652</v>
      </c>
      <c r="N58">
        <v>3272</v>
      </c>
      <c r="O58" t="s">
        <v>2800</v>
      </c>
      <c r="P58" t="s">
        <v>2799</v>
      </c>
      <c r="Q58" s="62">
        <f t="shared" si="0"/>
        <v>1</v>
      </c>
      <c r="R58" t="s">
        <v>686</v>
      </c>
    </row>
    <row r="59" spans="1:18" hidden="1" x14ac:dyDescent="0.25">
      <c r="A59" t="s">
        <v>3970</v>
      </c>
      <c r="B59" t="s">
        <v>2757</v>
      </c>
      <c r="C59" t="s">
        <v>2756</v>
      </c>
      <c r="D59">
        <v>0.38640000000000002</v>
      </c>
      <c r="E59">
        <v>52.740099999999998</v>
      </c>
      <c r="F59" t="s">
        <v>659</v>
      </c>
      <c r="G59" t="s">
        <v>658</v>
      </c>
      <c r="H59" t="s">
        <v>2755</v>
      </c>
      <c r="I59" t="s">
        <v>2754</v>
      </c>
      <c r="J59" t="s">
        <v>655</v>
      </c>
      <c r="K59" t="s">
        <v>3955</v>
      </c>
      <c r="L59" t="s">
        <v>908</v>
      </c>
      <c r="M59" t="s">
        <v>652</v>
      </c>
      <c r="N59">
        <v>3282</v>
      </c>
      <c r="O59" t="s">
        <v>2797</v>
      </c>
      <c r="P59" t="s">
        <v>2788</v>
      </c>
      <c r="Q59" s="62">
        <f t="shared" si="0"/>
        <v>0.1</v>
      </c>
      <c r="R59" t="s">
        <v>686</v>
      </c>
    </row>
    <row r="60" spans="1:18" hidden="1" x14ac:dyDescent="0.25">
      <c r="A60" t="s">
        <v>3969</v>
      </c>
      <c r="B60" t="s">
        <v>2757</v>
      </c>
      <c r="C60" t="s">
        <v>2756</v>
      </c>
      <c r="D60">
        <v>0.38640000000000002</v>
      </c>
      <c r="E60">
        <v>52.740099999999998</v>
      </c>
      <c r="F60" t="s">
        <v>659</v>
      </c>
      <c r="G60" t="s">
        <v>658</v>
      </c>
      <c r="H60" t="s">
        <v>2755</v>
      </c>
      <c r="I60" t="s">
        <v>2754</v>
      </c>
      <c r="J60" t="s">
        <v>655</v>
      </c>
      <c r="K60" t="s">
        <v>3955</v>
      </c>
      <c r="L60" t="s">
        <v>908</v>
      </c>
      <c r="M60" t="s">
        <v>652</v>
      </c>
      <c r="N60">
        <v>3283</v>
      </c>
      <c r="O60" t="s">
        <v>2795</v>
      </c>
      <c r="P60" t="s">
        <v>2788</v>
      </c>
      <c r="Q60" s="62">
        <f t="shared" si="0"/>
        <v>0.1</v>
      </c>
      <c r="R60" t="s">
        <v>686</v>
      </c>
    </row>
    <row r="61" spans="1:18" hidden="1" x14ac:dyDescent="0.25">
      <c r="A61" t="s">
        <v>3968</v>
      </c>
      <c r="B61" t="s">
        <v>2757</v>
      </c>
      <c r="C61" t="s">
        <v>2756</v>
      </c>
      <c r="D61">
        <v>0.38640000000000002</v>
      </c>
      <c r="E61">
        <v>52.740099999999998</v>
      </c>
      <c r="F61" t="s">
        <v>659</v>
      </c>
      <c r="G61" t="s">
        <v>658</v>
      </c>
      <c r="H61" t="s">
        <v>2755</v>
      </c>
      <c r="I61" t="s">
        <v>2754</v>
      </c>
      <c r="J61" t="s">
        <v>655</v>
      </c>
      <c r="K61" t="s">
        <v>3955</v>
      </c>
      <c r="L61" t="s">
        <v>908</v>
      </c>
      <c r="M61" t="s">
        <v>652</v>
      </c>
      <c r="N61">
        <v>3292</v>
      </c>
      <c r="O61" t="s">
        <v>2793</v>
      </c>
      <c r="P61" t="s">
        <v>2788</v>
      </c>
      <c r="Q61" s="62">
        <f t="shared" si="0"/>
        <v>0.1</v>
      </c>
      <c r="R61" t="s">
        <v>686</v>
      </c>
    </row>
    <row r="62" spans="1:18" hidden="1" x14ac:dyDescent="0.25">
      <c r="A62" t="s">
        <v>3967</v>
      </c>
      <c r="B62" t="s">
        <v>2757</v>
      </c>
      <c r="C62" t="s">
        <v>2756</v>
      </c>
      <c r="D62">
        <v>0.38640000000000002</v>
      </c>
      <c r="E62">
        <v>52.740099999999998</v>
      </c>
      <c r="F62" t="s">
        <v>659</v>
      </c>
      <c r="G62" t="s">
        <v>658</v>
      </c>
      <c r="H62" t="s">
        <v>2755</v>
      </c>
      <c r="I62" t="s">
        <v>2754</v>
      </c>
      <c r="J62" t="s">
        <v>655</v>
      </c>
      <c r="K62" t="s">
        <v>3955</v>
      </c>
      <c r="L62" t="s">
        <v>908</v>
      </c>
      <c r="M62" t="s">
        <v>652</v>
      </c>
      <c r="N62">
        <v>3328</v>
      </c>
      <c r="O62" t="s">
        <v>2791</v>
      </c>
      <c r="P62" t="s">
        <v>2788</v>
      </c>
      <c r="Q62" s="62">
        <f t="shared" si="0"/>
        <v>0.1</v>
      </c>
      <c r="R62" t="s">
        <v>686</v>
      </c>
    </row>
    <row r="63" spans="1:18" hidden="1" x14ac:dyDescent="0.25">
      <c r="A63" t="s">
        <v>3966</v>
      </c>
      <c r="B63" t="s">
        <v>2757</v>
      </c>
      <c r="C63" t="s">
        <v>2756</v>
      </c>
      <c r="D63">
        <v>0.38640000000000002</v>
      </c>
      <c r="E63">
        <v>52.740099999999998</v>
      </c>
      <c r="F63" t="s">
        <v>659</v>
      </c>
      <c r="G63" t="s">
        <v>658</v>
      </c>
      <c r="H63" t="s">
        <v>2755</v>
      </c>
      <c r="I63" t="s">
        <v>2754</v>
      </c>
      <c r="J63" t="s">
        <v>655</v>
      </c>
      <c r="K63" t="s">
        <v>3955</v>
      </c>
      <c r="L63" t="s">
        <v>908</v>
      </c>
      <c r="M63" t="s">
        <v>652</v>
      </c>
      <c r="N63">
        <v>3334</v>
      </c>
      <c r="O63" t="s">
        <v>2789</v>
      </c>
      <c r="P63" t="s">
        <v>2788</v>
      </c>
      <c r="Q63" s="62">
        <f t="shared" si="0"/>
        <v>0.1</v>
      </c>
      <c r="R63" t="s">
        <v>686</v>
      </c>
    </row>
    <row r="64" spans="1:18" hidden="1" x14ac:dyDescent="0.25">
      <c r="A64" t="s">
        <v>3965</v>
      </c>
      <c r="B64" t="s">
        <v>2757</v>
      </c>
      <c r="C64" t="s">
        <v>2756</v>
      </c>
      <c r="D64">
        <v>0.38640000000000002</v>
      </c>
      <c r="E64">
        <v>52.740099999999998</v>
      </c>
      <c r="F64" t="s">
        <v>659</v>
      </c>
      <c r="G64" t="s">
        <v>658</v>
      </c>
      <c r="H64" t="s">
        <v>2755</v>
      </c>
      <c r="I64" t="s">
        <v>2754</v>
      </c>
      <c r="J64" t="s">
        <v>655</v>
      </c>
      <c r="K64" t="s">
        <v>3955</v>
      </c>
      <c r="L64" t="s">
        <v>908</v>
      </c>
      <c r="M64" t="s">
        <v>652</v>
      </c>
      <c r="N64">
        <v>3373</v>
      </c>
      <c r="O64" t="s">
        <v>2786</v>
      </c>
      <c r="P64" t="s">
        <v>2788</v>
      </c>
      <c r="Q64" s="62">
        <f t="shared" si="0"/>
        <v>0.1</v>
      </c>
      <c r="R64" t="s">
        <v>686</v>
      </c>
    </row>
    <row r="65" spans="1:18" hidden="1" x14ac:dyDescent="0.25">
      <c r="A65" t="s">
        <v>3964</v>
      </c>
      <c r="B65" t="s">
        <v>2757</v>
      </c>
      <c r="C65" t="s">
        <v>2756</v>
      </c>
      <c r="D65">
        <v>0.38640000000000002</v>
      </c>
      <c r="E65">
        <v>52.740099999999998</v>
      </c>
      <c r="F65" t="s">
        <v>659</v>
      </c>
      <c r="G65" t="s">
        <v>658</v>
      </c>
      <c r="H65" t="s">
        <v>2755</v>
      </c>
      <c r="I65" t="s">
        <v>2754</v>
      </c>
      <c r="J65" t="s">
        <v>655</v>
      </c>
      <c r="K65" t="s">
        <v>3955</v>
      </c>
      <c r="L65" t="s">
        <v>908</v>
      </c>
      <c r="M65" t="s">
        <v>652</v>
      </c>
      <c r="N65">
        <v>3408</v>
      </c>
      <c r="O65" t="s">
        <v>2784</v>
      </c>
      <c r="P65">
        <v>7.19</v>
      </c>
      <c r="Q65" s="62">
        <f t="shared" si="0"/>
        <v>7.19</v>
      </c>
      <c r="R65" t="s">
        <v>686</v>
      </c>
    </row>
    <row r="66" spans="1:18" hidden="1" x14ac:dyDescent="0.25">
      <c r="A66" t="s">
        <v>3963</v>
      </c>
      <c r="B66" t="s">
        <v>2757</v>
      </c>
      <c r="C66" t="s">
        <v>2756</v>
      </c>
      <c r="D66">
        <v>0.38640000000000002</v>
      </c>
      <c r="E66">
        <v>52.740099999999998</v>
      </c>
      <c r="F66" t="s">
        <v>659</v>
      </c>
      <c r="G66" t="s">
        <v>658</v>
      </c>
      <c r="H66" t="s">
        <v>2755</v>
      </c>
      <c r="I66" t="s">
        <v>2754</v>
      </c>
      <c r="J66" t="s">
        <v>655</v>
      </c>
      <c r="K66" t="s">
        <v>3955</v>
      </c>
      <c r="L66" t="s">
        <v>908</v>
      </c>
      <c r="M66" t="s">
        <v>652</v>
      </c>
      <c r="N66">
        <v>3409</v>
      </c>
      <c r="O66" t="s">
        <v>2782</v>
      </c>
      <c r="P66">
        <v>8.1000000000000003E-2</v>
      </c>
      <c r="Q66" s="62">
        <f t="shared" ref="Q66:Q129" si="1">IF(LEFT(P66,1)="&lt;",VALUE(MID(P66,2,LEN(P66)-1)),VALUE(P66))</f>
        <v>8.1000000000000003E-2</v>
      </c>
      <c r="R66" t="s">
        <v>686</v>
      </c>
    </row>
    <row r="67" spans="1:18" hidden="1" x14ac:dyDescent="0.25">
      <c r="A67" t="s">
        <v>3962</v>
      </c>
      <c r="B67" t="s">
        <v>2757</v>
      </c>
      <c r="C67" t="s">
        <v>2756</v>
      </c>
      <c r="D67">
        <v>0.38640000000000002</v>
      </c>
      <c r="E67">
        <v>52.740099999999998</v>
      </c>
      <c r="F67" t="s">
        <v>659</v>
      </c>
      <c r="G67" t="s">
        <v>658</v>
      </c>
      <c r="H67" t="s">
        <v>2755</v>
      </c>
      <c r="I67" t="s">
        <v>2754</v>
      </c>
      <c r="J67" t="s">
        <v>655</v>
      </c>
      <c r="K67" t="s">
        <v>3955</v>
      </c>
      <c r="L67" t="s">
        <v>908</v>
      </c>
      <c r="M67" t="s">
        <v>652</v>
      </c>
      <c r="N67">
        <v>3410</v>
      </c>
      <c r="O67" t="s">
        <v>687</v>
      </c>
      <c r="P67">
        <v>4.6900000000000004</v>
      </c>
      <c r="Q67" s="62">
        <f t="shared" si="1"/>
        <v>4.6900000000000004</v>
      </c>
      <c r="R67" t="s">
        <v>686</v>
      </c>
    </row>
    <row r="68" spans="1:18" hidden="1" x14ac:dyDescent="0.25">
      <c r="A68" t="s">
        <v>3961</v>
      </c>
      <c r="B68" t="s">
        <v>2757</v>
      </c>
      <c r="C68" t="s">
        <v>2756</v>
      </c>
      <c r="D68">
        <v>0.38640000000000002</v>
      </c>
      <c r="E68">
        <v>52.740099999999998</v>
      </c>
      <c r="F68" t="s">
        <v>659</v>
      </c>
      <c r="G68" t="s">
        <v>658</v>
      </c>
      <c r="H68" t="s">
        <v>2755</v>
      </c>
      <c r="I68" t="s">
        <v>2754</v>
      </c>
      <c r="J68" t="s">
        <v>655</v>
      </c>
      <c r="K68" t="s">
        <v>3955</v>
      </c>
      <c r="L68" t="s">
        <v>908</v>
      </c>
      <c r="M68" t="s">
        <v>652</v>
      </c>
      <c r="N68">
        <v>6045</v>
      </c>
      <c r="O68" t="s">
        <v>2777</v>
      </c>
      <c r="P68">
        <v>3</v>
      </c>
      <c r="Q68" s="62">
        <f t="shared" si="1"/>
        <v>3</v>
      </c>
      <c r="R68" t="s">
        <v>686</v>
      </c>
    </row>
    <row r="69" spans="1:18" hidden="1" x14ac:dyDescent="0.25">
      <c r="A69" t="s">
        <v>3960</v>
      </c>
      <c r="B69" t="s">
        <v>2757</v>
      </c>
      <c r="C69" t="s">
        <v>2756</v>
      </c>
      <c r="D69">
        <v>0.38640000000000002</v>
      </c>
      <c r="E69">
        <v>52.740099999999998</v>
      </c>
      <c r="F69" t="s">
        <v>659</v>
      </c>
      <c r="G69" t="s">
        <v>658</v>
      </c>
      <c r="H69" t="s">
        <v>2755</v>
      </c>
      <c r="I69" t="s">
        <v>2754</v>
      </c>
      <c r="J69" t="s">
        <v>655</v>
      </c>
      <c r="K69" t="s">
        <v>3955</v>
      </c>
      <c r="L69" t="s">
        <v>908</v>
      </c>
      <c r="M69" t="s">
        <v>652</v>
      </c>
      <c r="N69">
        <v>6450</v>
      </c>
      <c r="O69" t="s">
        <v>2770</v>
      </c>
      <c r="P69">
        <v>2.66</v>
      </c>
      <c r="Q69" s="62">
        <f t="shared" si="1"/>
        <v>2.66</v>
      </c>
      <c r="R69" t="s">
        <v>686</v>
      </c>
    </row>
    <row r="70" spans="1:18" hidden="1" x14ac:dyDescent="0.25">
      <c r="A70" t="s">
        <v>3959</v>
      </c>
      <c r="B70" t="s">
        <v>2757</v>
      </c>
      <c r="C70" t="s">
        <v>2756</v>
      </c>
      <c r="D70">
        <v>0.38640000000000002</v>
      </c>
      <c r="E70">
        <v>52.740099999999998</v>
      </c>
      <c r="F70" t="s">
        <v>659</v>
      </c>
      <c r="G70" t="s">
        <v>658</v>
      </c>
      <c r="H70" t="s">
        <v>2755</v>
      </c>
      <c r="I70" t="s">
        <v>2754</v>
      </c>
      <c r="J70" t="s">
        <v>655</v>
      </c>
      <c r="K70" t="s">
        <v>3955</v>
      </c>
      <c r="L70" t="s">
        <v>908</v>
      </c>
      <c r="M70" t="s">
        <v>652</v>
      </c>
      <c r="N70">
        <v>7181</v>
      </c>
      <c r="O70" t="s">
        <v>2765</v>
      </c>
      <c r="P70" t="s">
        <v>2005</v>
      </c>
      <c r="Q70" s="62">
        <f t="shared" si="1"/>
        <v>1E-3</v>
      </c>
      <c r="R70" t="s">
        <v>686</v>
      </c>
    </row>
    <row r="71" spans="1:18" hidden="1" x14ac:dyDescent="0.25">
      <c r="A71" t="s">
        <v>3958</v>
      </c>
      <c r="B71" t="s">
        <v>2757</v>
      </c>
      <c r="C71" t="s">
        <v>2756</v>
      </c>
      <c r="D71">
        <v>0.38640000000000002</v>
      </c>
      <c r="E71">
        <v>52.740099999999998</v>
      </c>
      <c r="F71" t="s">
        <v>659</v>
      </c>
      <c r="G71" t="s">
        <v>658</v>
      </c>
      <c r="H71" t="s">
        <v>2755</v>
      </c>
      <c r="I71" t="s">
        <v>2754</v>
      </c>
      <c r="J71" t="s">
        <v>655</v>
      </c>
      <c r="K71" t="s">
        <v>3955</v>
      </c>
      <c r="L71" t="s">
        <v>908</v>
      </c>
      <c r="M71" t="s">
        <v>652</v>
      </c>
      <c r="N71">
        <v>7888</v>
      </c>
      <c r="O71" t="s">
        <v>3579</v>
      </c>
      <c r="P71">
        <v>41.4</v>
      </c>
      <c r="Q71" s="62">
        <f t="shared" si="1"/>
        <v>41.4</v>
      </c>
      <c r="R71" t="s">
        <v>686</v>
      </c>
    </row>
    <row r="72" spans="1:18" hidden="1" x14ac:dyDescent="0.25">
      <c r="A72" t="s">
        <v>3957</v>
      </c>
      <c r="B72" t="s">
        <v>2757</v>
      </c>
      <c r="C72" t="s">
        <v>2756</v>
      </c>
      <c r="D72">
        <v>0.38640000000000002</v>
      </c>
      <c r="E72">
        <v>52.740099999999998</v>
      </c>
      <c r="F72" t="s">
        <v>659</v>
      </c>
      <c r="G72" t="s">
        <v>658</v>
      </c>
      <c r="H72" t="s">
        <v>2755</v>
      </c>
      <c r="I72" t="s">
        <v>2754</v>
      </c>
      <c r="J72" t="s">
        <v>655</v>
      </c>
      <c r="K72" t="s">
        <v>3955</v>
      </c>
      <c r="L72" t="s">
        <v>908</v>
      </c>
      <c r="M72" t="s">
        <v>652</v>
      </c>
      <c r="N72">
        <v>9901</v>
      </c>
      <c r="O72" t="s">
        <v>664</v>
      </c>
      <c r="P72">
        <v>94.2</v>
      </c>
      <c r="Q72" s="62">
        <f t="shared" si="1"/>
        <v>94.2</v>
      </c>
      <c r="R72" t="s">
        <v>663</v>
      </c>
    </row>
    <row r="73" spans="1:18" hidden="1" x14ac:dyDescent="0.25">
      <c r="A73" t="s">
        <v>3956</v>
      </c>
      <c r="B73" t="s">
        <v>2757</v>
      </c>
      <c r="C73" t="s">
        <v>2756</v>
      </c>
      <c r="D73">
        <v>0.38640000000000002</v>
      </c>
      <c r="E73">
        <v>52.740099999999998</v>
      </c>
      <c r="F73" t="s">
        <v>659</v>
      </c>
      <c r="G73" t="s">
        <v>658</v>
      </c>
      <c r="H73" t="s">
        <v>2755</v>
      </c>
      <c r="I73" t="s">
        <v>2754</v>
      </c>
      <c r="J73" t="s">
        <v>655</v>
      </c>
      <c r="K73" t="s">
        <v>3955</v>
      </c>
      <c r="L73" t="s">
        <v>908</v>
      </c>
      <c r="M73" t="s">
        <v>652</v>
      </c>
      <c r="N73">
        <v>9978</v>
      </c>
      <c r="O73" t="s">
        <v>2752</v>
      </c>
      <c r="P73" t="s">
        <v>3000</v>
      </c>
      <c r="Q73" s="62">
        <f t="shared" si="1"/>
        <v>3.0000000000000001E-3</v>
      </c>
      <c r="R73" t="s">
        <v>686</v>
      </c>
    </row>
    <row r="74" spans="1:18" hidden="1" x14ac:dyDescent="0.25">
      <c r="A74" t="s">
        <v>3954</v>
      </c>
      <c r="B74" t="s">
        <v>2757</v>
      </c>
      <c r="C74" t="s">
        <v>2756</v>
      </c>
      <c r="D74">
        <v>0.38640000000000002</v>
      </c>
      <c r="E74">
        <v>52.740099999999998</v>
      </c>
      <c r="F74" t="s">
        <v>659</v>
      </c>
      <c r="G74" t="s">
        <v>658</v>
      </c>
      <c r="H74" t="s">
        <v>2755</v>
      </c>
      <c r="I74" t="s">
        <v>2754</v>
      </c>
      <c r="J74" t="s">
        <v>655</v>
      </c>
      <c r="K74" t="s">
        <v>3951</v>
      </c>
      <c r="L74" t="s">
        <v>908</v>
      </c>
      <c r="M74" t="s">
        <v>652</v>
      </c>
      <c r="N74">
        <v>3461</v>
      </c>
      <c r="O74" t="s">
        <v>2779</v>
      </c>
      <c r="P74" t="s">
        <v>3837</v>
      </c>
      <c r="Q74" s="62">
        <f t="shared" si="1"/>
        <v>100</v>
      </c>
      <c r="R74" t="s">
        <v>919</v>
      </c>
    </row>
    <row r="75" spans="1:18" hidden="1" x14ac:dyDescent="0.25">
      <c r="A75" t="s">
        <v>3953</v>
      </c>
      <c r="B75" t="s">
        <v>2757</v>
      </c>
      <c r="C75" t="s">
        <v>2756</v>
      </c>
      <c r="D75">
        <v>0.38640000000000002</v>
      </c>
      <c r="E75">
        <v>52.740099999999998</v>
      </c>
      <c r="F75" t="s">
        <v>659</v>
      </c>
      <c r="G75" t="s">
        <v>658</v>
      </c>
      <c r="H75" t="s">
        <v>2755</v>
      </c>
      <c r="I75" t="s">
        <v>2754</v>
      </c>
      <c r="J75" t="s">
        <v>655</v>
      </c>
      <c r="K75" t="s">
        <v>3951</v>
      </c>
      <c r="L75" t="s">
        <v>908</v>
      </c>
      <c r="M75" t="s">
        <v>652</v>
      </c>
      <c r="N75">
        <v>6423</v>
      </c>
      <c r="O75" t="s">
        <v>2772</v>
      </c>
      <c r="P75" t="s">
        <v>3837</v>
      </c>
      <c r="Q75" s="62">
        <f t="shared" si="1"/>
        <v>100</v>
      </c>
      <c r="R75" t="s">
        <v>919</v>
      </c>
    </row>
    <row r="76" spans="1:18" hidden="1" x14ac:dyDescent="0.25">
      <c r="A76" t="s">
        <v>3952</v>
      </c>
      <c r="B76" t="s">
        <v>2757</v>
      </c>
      <c r="C76" t="s">
        <v>2756</v>
      </c>
      <c r="D76">
        <v>0.38640000000000002</v>
      </c>
      <c r="E76">
        <v>52.740099999999998</v>
      </c>
      <c r="F76" t="s">
        <v>659</v>
      </c>
      <c r="G76" t="s">
        <v>658</v>
      </c>
      <c r="H76" t="s">
        <v>2755</v>
      </c>
      <c r="I76" t="s">
        <v>2754</v>
      </c>
      <c r="J76" t="s">
        <v>655</v>
      </c>
      <c r="K76" t="s">
        <v>3951</v>
      </c>
      <c r="L76" t="s">
        <v>908</v>
      </c>
      <c r="M76" t="s">
        <v>652</v>
      </c>
      <c r="N76">
        <v>9933</v>
      </c>
      <c r="O76" t="s">
        <v>2759</v>
      </c>
      <c r="P76">
        <v>636</v>
      </c>
      <c r="Q76" s="62">
        <f t="shared" si="1"/>
        <v>636</v>
      </c>
      <c r="R76" t="s">
        <v>919</v>
      </c>
    </row>
    <row r="77" spans="1:18" hidden="1" x14ac:dyDescent="0.25">
      <c r="A77" t="s">
        <v>3950</v>
      </c>
      <c r="B77" t="s">
        <v>2757</v>
      </c>
      <c r="C77" t="s">
        <v>2756</v>
      </c>
      <c r="D77">
        <v>0.38640000000000002</v>
      </c>
      <c r="E77">
        <v>52.740099999999998</v>
      </c>
      <c r="F77" t="s">
        <v>659</v>
      </c>
      <c r="G77" t="s">
        <v>658</v>
      </c>
      <c r="H77" t="s">
        <v>2755</v>
      </c>
      <c r="I77" t="s">
        <v>2754</v>
      </c>
      <c r="J77" t="s">
        <v>655</v>
      </c>
      <c r="K77" t="s">
        <v>3917</v>
      </c>
      <c r="L77" t="s">
        <v>908</v>
      </c>
      <c r="M77" t="s">
        <v>652</v>
      </c>
      <c r="N77">
        <v>52</v>
      </c>
      <c r="O77" t="s">
        <v>2831</v>
      </c>
      <c r="P77">
        <v>0.23</v>
      </c>
      <c r="Q77" s="62">
        <f t="shared" si="1"/>
        <v>0.23</v>
      </c>
      <c r="R77" t="s">
        <v>686</v>
      </c>
    </row>
    <row r="78" spans="1:18" hidden="1" x14ac:dyDescent="0.25">
      <c r="A78" t="s">
        <v>3949</v>
      </c>
      <c r="B78" t="s">
        <v>2757</v>
      </c>
      <c r="C78" t="s">
        <v>2756</v>
      </c>
      <c r="D78">
        <v>0.38640000000000002</v>
      </c>
      <c r="E78">
        <v>52.740099999999998</v>
      </c>
      <c r="F78" t="s">
        <v>659</v>
      </c>
      <c r="G78" t="s">
        <v>658</v>
      </c>
      <c r="H78" t="s">
        <v>2755</v>
      </c>
      <c r="I78" t="s">
        <v>2754</v>
      </c>
      <c r="J78" t="s">
        <v>655</v>
      </c>
      <c r="K78" t="s">
        <v>3917</v>
      </c>
      <c r="L78" t="s">
        <v>908</v>
      </c>
      <c r="M78" t="s">
        <v>652</v>
      </c>
      <c r="N78">
        <v>61</v>
      </c>
      <c r="O78" t="s">
        <v>63</v>
      </c>
      <c r="P78">
        <v>8.5</v>
      </c>
      <c r="Q78" s="62">
        <f t="shared" si="1"/>
        <v>8.5</v>
      </c>
      <c r="R78" t="s">
        <v>2829</v>
      </c>
    </row>
    <row r="79" spans="1:18" hidden="1" x14ac:dyDescent="0.25">
      <c r="A79" t="s">
        <v>3948</v>
      </c>
      <c r="B79" t="s">
        <v>2757</v>
      </c>
      <c r="C79" t="s">
        <v>2756</v>
      </c>
      <c r="D79">
        <v>0.38640000000000002</v>
      </c>
      <c r="E79">
        <v>52.740099999999998</v>
      </c>
      <c r="F79" t="s">
        <v>659</v>
      </c>
      <c r="G79" t="s">
        <v>658</v>
      </c>
      <c r="H79" t="s">
        <v>2755</v>
      </c>
      <c r="I79" t="s">
        <v>2754</v>
      </c>
      <c r="J79" t="s">
        <v>655</v>
      </c>
      <c r="K79" t="s">
        <v>3917</v>
      </c>
      <c r="L79" t="s">
        <v>908</v>
      </c>
      <c r="M79" t="s">
        <v>652</v>
      </c>
      <c r="N79">
        <v>68</v>
      </c>
      <c r="O79" t="s">
        <v>2775</v>
      </c>
      <c r="P79">
        <v>42.3</v>
      </c>
      <c r="Q79" s="62">
        <f t="shared" si="1"/>
        <v>42.3</v>
      </c>
      <c r="R79" t="s">
        <v>680</v>
      </c>
    </row>
    <row r="80" spans="1:18" hidden="1" x14ac:dyDescent="0.25">
      <c r="A80" t="s">
        <v>3947</v>
      </c>
      <c r="B80" t="s">
        <v>2757</v>
      </c>
      <c r="C80" t="s">
        <v>2756</v>
      </c>
      <c r="D80">
        <v>0.38640000000000002</v>
      </c>
      <c r="E80">
        <v>52.740099999999998</v>
      </c>
      <c r="F80" t="s">
        <v>659</v>
      </c>
      <c r="G80" t="s">
        <v>658</v>
      </c>
      <c r="H80" t="s">
        <v>2755</v>
      </c>
      <c r="I80" t="s">
        <v>2754</v>
      </c>
      <c r="J80" t="s">
        <v>655</v>
      </c>
      <c r="K80" t="s">
        <v>3917</v>
      </c>
      <c r="L80" t="s">
        <v>908</v>
      </c>
      <c r="M80" t="s">
        <v>652</v>
      </c>
      <c r="N80">
        <v>76</v>
      </c>
      <c r="O80" t="s">
        <v>690</v>
      </c>
      <c r="P80">
        <v>14.4</v>
      </c>
      <c r="Q80" s="62">
        <f t="shared" si="1"/>
        <v>14.4</v>
      </c>
      <c r="R80" t="s">
        <v>689</v>
      </c>
    </row>
    <row r="81" spans="1:18" hidden="1" x14ac:dyDescent="0.25">
      <c r="A81" t="s">
        <v>3946</v>
      </c>
      <c r="B81" t="s">
        <v>2757</v>
      </c>
      <c r="C81" t="s">
        <v>2756</v>
      </c>
      <c r="D81">
        <v>0.38640000000000002</v>
      </c>
      <c r="E81">
        <v>52.740099999999998</v>
      </c>
      <c r="F81" t="s">
        <v>659</v>
      </c>
      <c r="G81" t="s">
        <v>658</v>
      </c>
      <c r="H81" t="s">
        <v>2755</v>
      </c>
      <c r="I81" t="s">
        <v>2754</v>
      </c>
      <c r="J81" t="s">
        <v>655</v>
      </c>
      <c r="K81" t="s">
        <v>3917</v>
      </c>
      <c r="L81" t="s">
        <v>908</v>
      </c>
      <c r="M81" t="s">
        <v>652</v>
      </c>
      <c r="N81">
        <v>77</v>
      </c>
      <c r="O81" t="s">
        <v>2826</v>
      </c>
      <c r="P81">
        <v>1110</v>
      </c>
      <c r="Q81" s="62">
        <f t="shared" si="1"/>
        <v>1110</v>
      </c>
      <c r="R81" t="s">
        <v>2825</v>
      </c>
    </row>
    <row r="82" spans="1:18" hidden="1" x14ac:dyDescent="0.25">
      <c r="A82" t="s">
        <v>3945</v>
      </c>
      <c r="B82" t="s">
        <v>2757</v>
      </c>
      <c r="C82" t="s">
        <v>2756</v>
      </c>
      <c r="D82">
        <v>0.38640000000000002</v>
      </c>
      <c r="E82">
        <v>52.740099999999998</v>
      </c>
      <c r="F82" t="s">
        <v>659</v>
      </c>
      <c r="G82" t="s">
        <v>658</v>
      </c>
      <c r="H82" t="s">
        <v>2755</v>
      </c>
      <c r="I82" t="s">
        <v>2754</v>
      </c>
      <c r="J82" t="s">
        <v>655</v>
      </c>
      <c r="K82" t="s">
        <v>3917</v>
      </c>
      <c r="L82" t="s">
        <v>908</v>
      </c>
      <c r="M82" t="s">
        <v>652</v>
      </c>
      <c r="N82">
        <v>85</v>
      </c>
      <c r="O82" t="s">
        <v>3414</v>
      </c>
      <c r="P82">
        <v>3.4</v>
      </c>
      <c r="Q82" s="62">
        <f t="shared" si="1"/>
        <v>3.4</v>
      </c>
      <c r="R82" t="s">
        <v>650</v>
      </c>
    </row>
    <row r="83" spans="1:18" hidden="1" x14ac:dyDescent="0.25">
      <c r="A83" t="s">
        <v>3944</v>
      </c>
      <c r="B83" t="s">
        <v>2757</v>
      </c>
      <c r="C83" t="s">
        <v>2756</v>
      </c>
      <c r="D83">
        <v>0.38640000000000002</v>
      </c>
      <c r="E83">
        <v>52.740099999999998</v>
      </c>
      <c r="F83" t="s">
        <v>659</v>
      </c>
      <c r="G83" t="s">
        <v>658</v>
      </c>
      <c r="H83" t="s">
        <v>2755</v>
      </c>
      <c r="I83" t="s">
        <v>2754</v>
      </c>
      <c r="J83" t="s">
        <v>655</v>
      </c>
      <c r="K83" t="s">
        <v>3917</v>
      </c>
      <c r="L83" t="s">
        <v>908</v>
      </c>
      <c r="M83" t="s">
        <v>652</v>
      </c>
      <c r="N83">
        <v>103</v>
      </c>
      <c r="O83" t="s">
        <v>2823</v>
      </c>
      <c r="P83" t="s">
        <v>1560</v>
      </c>
      <c r="Q83" s="62">
        <f t="shared" si="1"/>
        <v>0.01</v>
      </c>
      <c r="R83" t="s">
        <v>686</v>
      </c>
    </row>
    <row r="84" spans="1:18" hidden="1" x14ac:dyDescent="0.25">
      <c r="A84" t="s">
        <v>3943</v>
      </c>
      <c r="B84" t="s">
        <v>2757</v>
      </c>
      <c r="C84" t="s">
        <v>2756</v>
      </c>
      <c r="D84">
        <v>0.38640000000000002</v>
      </c>
      <c r="E84">
        <v>52.740099999999998</v>
      </c>
      <c r="F84" t="s">
        <v>659</v>
      </c>
      <c r="G84" t="s">
        <v>658</v>
      </c>
      <c r="H84" t="s">
        <v>2755</v>
      </c>
      <c r="I84" t="s">
        <v>2754</v>
      </c>
      <c r="J84" t="s">
        <v>655</v>
      </c>
      <c r="K84" t="s">
        <v>3917</v>
      </c>
      <c r="L84" t="s">
        <v>908</v>
      </c>
      <c r="M84" t="s">
        <v>652</v>
      </c>
      <c r="N84">
        <v>106</v>
      </c>
      <c r="O84" t="s">
        <v>2821</v>
      </c>
      <c r="P84" t="s">
        <v>1598</v>
      </c>
      <c r="Q84" s="62">
        <f t="shared" si="1"/>
        <v>0.04</v>
      </c>
      <c r="R84" t="s">
        <v>686</v>
      </c>
    </row>
    <row r="85" spans="1:18" hidden="1" x14ac:dyDescent="0.25">
      <c r="A85" t="s">
        <v>3942</v>
      </c>
      <c r="B85" t="s">
        <v>2757</v>
      </c>
      <c r="C85" t="s">
        <v>2756</v>
      </c>
      <c r="D85">
        <v>0.38640000000000002</v>
      </c>
      <c r="E85">
        <v>52.740099999999998</v>
      </c>
      <c r="F85" t="s">
        <v>659</v>
      </c>
      <c r="G85" t="s">
        <v>658</v>
      </c>
      <c r="H85" t="s">
        <v>2755</v>
      </c>
      <c r="I85" t="s">
        <v>2754</v>
      </c>
      <c r="J85" t="s">
        <v>655</v>
      </c>
      <c r="K85" t="s">
        <v>3917</v>
      </c>
      <c r="L85" t="s">
        <v>908</v>
      </c>
      <c r="M85" t="s">
        <v>652</v>
      </c>
      <c r="N85">
        <v>111</v>
      </c>
      <c r="O85" t="s">
        <v>2819</v>
      </c>
      <c r="P85">
        <v>0.01</v>
      </c>
      <c r="Q85" s="62">
        <f t="shared" si="1"/>
        <v>0.01</v>
      </c>
      <c r="R85" t="s">
        <v>650</v>
      </c>
    </row>
    <row r="86" spans="1:18" hidden="1" x14ac:dyDescent="0.25">
      <c r="A86" t="s">
        <v>3941</v>
      </c>
      <c r="B86" t="s">
        <v>2757</v>
      </c>
      <c r="C86" t="s">
        <v>2756</v>
      </c>
      <c r="D86">
        <v>0.38640000000000002</v>
      </c>
      <c r="E86">
        <v>52.740099999999998</v>
      </c>
      <c r="F86" t="s">
        <v>659</v>
      </c>
      <c r="G86" t="s">
        <v>658</v>
      </c>
      <c r="H86" t="s">
        <v>2755</v>
      </c>
      <c r="I86" t="s">
        <v>2754</v>
      </c>
      <c r="J86" t="s">
        <v>655</v>
      </c>
      <c r="K86" t="s">
        <v>3917</v>
      </c>
      <c r="L86" t="s">
        <v>908</v>
      </c>
      <c r="M86" t="s">
        <v>652</v>
      </c>
      <c r="N86">
        <v>114</v>
      </c>
      <c r="O86" t="s">
        <v>2817</v>
      </c>
      <c r="P86">
        <v>1.65</v>
      </c>
      <c r="Q86" s="62">
        <f t="shared" si="1"/>
        <v>1.65</v>
      </c>
      <c r="R86" t="s">
        <v>650</v>
      </c>
    </row>
    <row r="87" spans="1:18" hidden="1" x14ac:dyDescent="0.25">
      <c r="A87" t="s">
        <v>3940</v>
      </c>
      <c r="B87" t="s">
        <v>2757</v>
      </c>
      <c r="C87" t="s">
        <v>2756</v>
      </c>
      <c r="D87">
        <v>0.38640000000000002</v>
      </c>
      <c r="E87">
        <v>52.740099999999998</v>
      </c>
      <c r="F87" t="s">
        <v>659</v>
      </c>
      <c r="G87" t="s">
        <v>658</v>
      </c>
      <c r="H87" t="s">
        <v>2755</v>
      </c>
      <c r="I87" t="s">
        <v>2754</v>
      </c>
      <c r="J87" t="s">
        <v>655</v>
      </c>
      <c r="K87" t="s">
        <v>3917</v>
      </c>
      <c r="L87" t="s">
        <v>908</v>
      </c>
      <c r="M87" t="s">
        <v>652</v>
      </c>
      <c r="N87">
        <v>116</v>
      </c>
      <c r="O87" t="s">
        <v>2815</v>
      </c>
      <c r="P87">
        <v>6.13</v>
      </c>
      <c r="Q87" s="62">
        <f t="shared" si="1"/>
        <v>6.13</v>
      </c>
      <c r="R87" t="s">
        <v>650</v>
      </c>
    </row>
    <row r="88" spans="1:18" hidden="1" x14ac:dyDescent="0.25">
      <c r="A88" t="s">
        <v>3939</v>
      </c>
      <c r="B88" t="s">
        <v>2757</v>
      </c>
      <c r="C88" t="s">
        <v>2756</v>
      </c>
      <c r="D88">
        <v>0.38640000000000002</v>
      </c>
      <c r="E88">
        <v>52.740099999999998</v>
      </c>
      <c r="F88" t="s">
        <v>659</v>
      </c>
      <c r="G88" t="s">
        <v>658</v>
      </c>
      <c r="H88" t="s">
        <v>2755</v>
      </c>
      <c r="I88" t="s">
        <v>2754</v>
      </c>
      <c r="J88" t="s">
        <v>655</v>
      </c>
      <c r="K88" t="s">
        <v>3917</v>
      </c>
      <c r="L88" t="s">
        <v>908</v>
      </c>
      <c r="M88" t="s">
        <v>652</v>
      </c>
      <c r="N88">
        <v>172</v>
      </c>
      <c r="O88" t="s">
        <v>209</v>
      </c>
      <c r="P88">
        <v>129</v>
      </c>
      <c r="Q88" s="62">
        <f t="shared" si="1"/>
        <v>129</v>
      </c>
      <c r="R88" t="s">
        <v>650</v>
      </c>
    </row>
    <row r="89" spans="1:18" hidden="1" x14ac:dyDescent="0.25">
      <c r="A89" t="s">
        <v>3938</v>
      </c>
      <c r="B89" t="s">
        <v>2757</v>
      </c>
      <c r="C89" t="s">
        <v>2756</v>
      </c>
      <c r="D89">
        <v>0.38640000000000002</v>
      </c>
      <c r="E89">
        <v>52.740099999999998</v>
      </c>
      <c r="F89" t="s">
        <v>659</v>
      </c>
      <c r="G89" t="s">
        <v>658</v>
      </c>
      <c r="H89" t="s">
        <v>2755</v>
      </c>
      <c r="I89" t="s">
        <v>2754</v>
      </c>
      <c r="J89" t="s">
        <v>655</v>
      </c>
      <c r="K89" t="s">
        <v>3917</v>
      </c>
      <c r="L89" t="s">
        <v>908</v>
      </c>
      <c r="M89" t="s">
        <v>652</v>
      </c>
      <c r="N89">
        <v>180</v>
      </c>
      <c r="O89" t="s">
        <v>2812</v>
      </c>
      <c r="P89">
        <v>0.57999999999999996</v>
      </c>
      <c r="Q89" s="62">
        <f t="shared" si="1"/>
        <v>0.57999999999999996</v>
      </c>
      <c r="R89" t="s">
        <v>650</v>
      </c>
    </row>
    <row r="90" spans="1:18" hidden="1" x14ac:dyDescent="0.25">
      <c r="A90" t="s">
        <v>3937</v>
      </c>
      <c r="B90" t="s">
        <v>2757</v>
      </c>
      <c r="C90" t="s">
        <v>2756</v>
      </c>
      <c r="D90">
        <v>0.38640000000000002</v>
      </c>
      <c r="E90">
        <v>52.740099999999998</v>
      </c>
      <c r="F90" t="s">
        <v>659</v>
      </c>
      <c r="G90" t="s">
        <v>658</v>
      </c>
      <c r="H90" t="s">
        <v>2755</v>
      </c>
      <c r="I90" t="s">
        <v>2754</v>
      </c>
      <c r="J90" t="s">
        <v>655</v>
      </c>
      <c r="K90" t="s">
        <v>3917</v>
      </c>
      <c r="L90" t="s">
        <v>908</v>
      </c>
      <c r="M90" t="s">
        <v>652</v>
      </c>
      <c r="N90">
        <v>487</v>
      </c>
      <c r="O90" t="s">
        <v>2810</v>
      </c>
      <c r="P90" t="s">
        <v>2806</v>
      </c>
      <c r="Q90" s="62">
        <f t="shared" si="1"/>
        <v>2.2000000000000001E-3</v>
      </c>
      <c r="R90" t="s">
        <v>686</v>
      </c>
    </row>
    <row r="91" spans="1:18" hidden="1" x14ac:dyDescent="0.25">
      <c r="A91" t="s">
        <v>3936</v>
      </c>
      <c r="B91" t="s">
        <v>2757</v>
      </c>
      <c r="C91" t="s">
        <v>2756</v>
      </c>
      <c r="D91">
        <v>0.38640000000000002</v>
      </c>
      <c r="E91">
        <v>52.740099999999998</v>
      </c>
      <c r="F91" t="s">
        <v>659</v>
      </c>
      <c r="G91" t="s">
        <v>658</v>
      </c>
      <c r="H91" t="s">
        <v>2755</v>
      </c>
      <c r="I91" t="s">
        <v>2754</v>
      </c>
      <c r="J91" t="s">
        <v>655</v>
      </c>
      <c r="K91" t="s">
        <v>3917</v>
      </c>
      <c r="L91" t="s">
        <v>908</v>
      </c>
      <c r="M91" t="s">
        <v>652</v>
      </c>
      <c r="N91">
        <v>499</v>
      </c>
      <c r="O91" t="s">
        <v>2807</v>
      </c>
      <c r="P91" t="s">
        <v>2806</v>
      </c>
      <c r="Q91" s="62">
        <f t="shared" si="1"/>
        <v>2.2000000000000001E-3</v>
      </c>
      <c r="R91" t="s">
        <v>686</v>
      </c>
    </row>
    <row r="92" spans="1:18" hidden="1" x14ac:dyDescent="0.25">
      <c r="A92" t="s">
        <v>3935</v>
      </c>
      <c r="B92" t="s">
        <v>2757</v>
      </c>
      <c r="C92" t="s">
        <v>2756</v>
      </c>
      <c r="D92">
        <v>0.38640000000000002</v>
      </c>
      <c r="E92">
        <v>52.740099999999998</v>
      </c>
      <c r="F92" t="s">
        <v>659</v>
      </c>
      <c r="G92" t="s">
        <v>658</v>
      </c>
      <c r="H92" t="s">
        <v>2755</v>
      </c>
      <c r="I92" t="s">
        <v>2754</v>
      </c>
      <c r="J92" t="s">
        <v>655</v>
      </c>
      <c r="K92" t="s">
        <v>3917</v>
      </c>
      <c r="L92" t="s">
        <v>908</v>
      </c>
      <c r="M92" t="s">
        <v>652</v>
      </c>
      <c r="N92">
        <v>1049</v>
      </c>
      <c r="O92" t="s">
        <v>2804</v>
      </c>
      <c r="P92" t="s">
        <v>2788</v>
      </c>
      <c r="Q92" s="62">
        <f t="shared" si="1"/>
        <v>0.1</v>
      </c>
      <c r="R92" t="s">
        <v>686</v>
      </c>
    </row>
    <row r="93" spans="1:18" hidden="1" x14ac:dyDescent="0.25">
      <c r="A93" t="s">
        <v>3934</v>
      </c>
      <c r="B93" t="s">
        <v>2757</v>
      </c>
      <c r="C93" t="s">
        <v>2756</v>
      </c>
      <c r="D93">
        <v>0.38640000000000002</v>
      </c>
      <c r="E93">
        <v>52.740099999999998</v>
      </c>
      <c r="F93" t="s">
        <v>659</v>
      </c>
      <c r="G93" t="s">
        <v>658</v>
      </c>
      <c r="H93" t="s">
        <v>2755</v>
      </c>
      <c r="I93" t="s">
        <v>2754</v>
      </c>
      <c r="J93" t="s">
        <v>655</v>
      </c>
      <c r="K93" t="s">
        <v>3917</v>
      </c>
      <c r="L93" t="s">
        <v>908</v>
      </c>
      <c r="M93" t="s">
        <v>652</v>
      </c>
      <c r="N93">
        <v>3268</v>
      </c>
      <c r="O93" t="s">
        <v>2802</v>
      </c>
      <c r="P93" t="s">
        <v>2788</v>
      </c>
      <c r="Q93" s="62">
        <f t="shared" si="1"/>
        <v>0.1</v>
      </c>
      <c r="R93" t="s">
        <v>686</v>
      </c>
    </row>
    <row r="94" spans="1:18" hidden="1" x14ac:dyDescent="0.25">
      <c r="A94" t="s">
        <v>3933</v>
      </c>
      <c r="B94" t="s">
        <v>2757</v>
      </c>
      <c r="C94" t="s">
        <v>2756</v>
      </c>
      <c r="D94">
        <v>0.38640000000000002</v>
      </c>
      <c r="E94">
        <v>52.740099999999998</v>
      </c>
      <c r="F94" t="s">
        <v>659</v>
      </c>
      <c r="G94" t="s">
        <v>658</v>
      </c>
      <c r="H94" t="s">
        <v>2755</v>
      </c>
      <c r="I94" t="s">
        <v>2754</v>
      </c>
      <c r="J94" t="s">
        <v>655</v>
      </c>
      <c r="K94" t="s">
        <v>3917</v>
      </c>
      <c r="L94" t="s">
        <v>908</v>
      </c>
      <c r="M94" t="s">
        <v>652</v>
      </c>
      <c r="N94">
        <v>3272</v>
      </c>
      <c r="O94" t="s">
        <v>2800</v>
      </c>
      <c r="P94" t="s">
        <v>2799</v>
      </c>
      <c r="Q94" s="62">
        <f t="shared" si="1"/>
        <v>1</v>
      </c>
      <c r="R94" t="s">
        <v>686</v>
      </c>
    </row>
    <row r="95" spans="1:18" hidden="1" x14ac:dyDescent="0.25">
      <c r="A95" t="s">
        <v>3932</v>
      </c>
      <c r="B95" t="s">
        <v>2757</v>
      </c>
      <c r="C95" t="s">
        <v>2756</v>
      </c>
      <c r="D95">
        <v>0.38640000000000002</v>
      </c>
      <c r="E95">
        <v>52.740099999999998</v>
      </c>
      <c r="F95" t="s">
        <v>659</v>
      </c>
      <c r="G95" t="s">
        <v>658</v>
      </c>
      <c r="H95" t="s">
        <v>2755</v>
      </c>
      <c r="I95" t="s">
        <v>2754</v>
      </c>
      <c r="J95" t="s">
        <v>655</v>
      </c>
      <c r="K95" t="s">
        <v>3917</v>
      </c>
      <c r="L95" t="s">
        <v>908</v>
      </c>
      <c r="M95" t="s">
        <v>652</v>
      </c>
      <c r="N95">
        <v>3282</v>
      </c>
      <c r="O95" t="s">
        <v>2797</v>
      </c>
      <c r="P95" t="s">
        <v>2788</v>
      </c>
      <c r="Q95" s="62">
        <f t="shared" si="1"/>
        <v>0.1</v>
      </c>
      <c r="R95" t="s">
        <v>686</v>
      </c>
    </row>
    <row r="96" spans="1:18" hidden="1" x14ac:dyDescent="0.25">
      <c r="A96" t="s">
        <v>3931</v>
      </c>
      <c r="B96" t="s">
        <v>2757</v>
      </c>
      <c r="C96" t="s">
        <v>2756</v>
      </c>
      <c r="D96">
        <v>0.38640000000000002</v>
      </c>
      <c r="E96">
        <v>52.740099999999998</v>
      </c>
      <c r="F96" t="s">
        <v>659</v>
      </c>
      <c r="G96" t="s">
        <v>658</v>
      </c>
      <c r="H96" t="s">
        <v>2755</v>
      </c>
      <c r="I96" t="s">
        <v>2754</v>
      </c>
      <c r="J96" t="s">
        <v>655</v>
      </c>
      <c r="K96" t="s">
        <v>3917</v>
      </c>
      <c r="L96" t="s">
        <v>908</v>
      </c>
      <c r="M96" t="s">
        <v>652</v>
      </c>
      <c r="N96">
        <v>3283</v>
      </c>
      <c r="O96" t="s">
        <v>2795</v>
      </c>
      <c r="P96" t="s">
        <v>2788</v>
      </c>
      <c r="Q96" s="62">
        <f t="shared" si="1"/>
        <v>0.1</v>
      </c>
      <c r="R96" t="s">
        <v>686</v>
      </c>
    </row>
    <row r="97" spans="1:18" hidden="1" x14ac:dyDescent="0.25">
      <c r="A97" t="s">
        <v>3930</v>
      </c>
      <c r="B97" t="s">
        <v>2757</v>
      </c>
      <c r="C97" t="s">
        <v>2756</v>
      </c>
      <c r="D97">
        <v>0.38640000000000002</v>
      </c>
      <c r="E97">
        <v>52.740099999999998</v>
      </c>
      <c r="F97" t="s">
        <v>659</v>
      </c>
      <c r="G97" t="s">
        <v>658</v>
      </c>
      <c r="H97" t="s">
        <v>2755</v>
      </c>
      <c r="I97" t="s">
        <v>2754</v>
      </c>
      <c r="J97" t="s">
        <v>655</v>
      </c>
      <c r="K97" t="s">
        <v>3917</v>
      </c>
      <c r="L97" t="s">
        <v>908</v>
      </c>
      <c r="M97" t="s">
        <v>652</v>
      </c>
      <c r="N97">
        <v>3292</v>
      </c>
      <c r="O97" t="s">
        <v>2793</v>
      </c>
      <c r="P97" t="s">
        <v>2788</v>
      </c>
      <c r="Q97" s="62">
        <f t="shared" si="1"/>
        <v>0.1</v>
      </c>
      <c r="R97" t="s">
        <v>686</v>
      </c>
    </row>
    <row r="98" spans="1:18" hidden="1" x14ac:dyDescent="0.25">
      <c r="A98" t="s">
        <v>3929</v>
      </c>
      <c r="B98" t="s">
        <v>2757</v>
      </c>
      <c r="C98" t="s">
        <v>2756</v>
      </c>
      <c r="D98">
        <v>0.38640000000000002</v>
      </c>
      <c r="E98">
        <v>52.740099999999998</v>
      </c>
      <c r="F98" t="s">
        <v>659</v>
      </c>
      <c r="G98" t="s">
        <v>658</v>
      </c>
      <c r="H98" t="s">
        <v>2755</v>
      </c>
      <c r="I98" t="s">
        <v>2754</v>
      </c>
      <c r="J98" t="s">
        <v>655</v>
      </c>
      <c r="K98" t="s">
        <v>3917</v>
      </c>
      <c r="L98" t="s">
        <v>908</v>
      </c>
      <c r="M98" t="s">
        <v>652</v>
      </c>
      <c r="N98">
        <v>3328</v>
      </c>
      <c r="O98" t="s">
        <v>2791</v>
      </c>
      <c r="P98" t="s">
        <v>2788</v>
      </c>
      <c r="Q98" s="62">
        <f t="shared" si="1"/>
        <v>0.1</v>
      </c>
      <c r="R98" t="s">
        <v>686</v>
      </c>
    </row>
    <row r="99" spans="1:18" hidden="1" x14ac:dyDescent="0.25">
      <c r="A99" t="s">
        <v>3928</v>
      </c>
      <c r="B99" t="s">
        <v>2757</v>
      </c>
      <c r="C99" t="s">
        <v>2756</v>
      </c>
      <c r="D99">
        <v>0.38640000000000002</v>
      </c>
      <c r="E99">
        <v>52.740099999999998</v>
      </c>
      <c r="F99" t="s">
        <v>659</v>
      </c>
      <c r="G99" t="s">
        <v>658</v>
      </c>
      <c r="H99" t="s">
        <v>2755</v>
      </c>
      <c r="I99" t="s">
        <v>2754</v>
      </c>
      <c r="J99" t="s">
        <v>655</v>
      </c>
      <c r="K99" t="s">
        <v>3917</v>
      </c>
      <c r="L99" t="s">
        <v>908</v>
      </c>
      <c r="M99" t="s">
        <v>652</v>
      </c>
      <c r="N99">
        <v>3334</v>
      </c>
      <c r="O99" t="s">
        <v>2789</v>
      </c>
      <c r="P99" t="s">
        <v>2788</v>
      </c>
      <c r="Q99" s="62">
        <f t="shared" si="1"/>
        <v>0.1</v>
      </c>
      <c r="R99" t="s">
        <v>686</v>
      </c>
    </row>
    <row r="100" spans="1:18" hidden="1" x14ac:dyDescent="0.25">
      <c r="A100" t="s">
        <v>3927</v>
      </c>
      <c r="B100" t="s">
        <v>2757</v>
      </c>
      <c r="C100" t="s">
        <v>2756</v>
      </c>
      <c r="D100">
        <v>0.38640000000000002</v>
      </c>
      <c r="E100">
        <v>52.740099999999998</v>
      </c>
      <c r="F100" t="s">
        <v>659</v>
      </c>
      <c r="G100" t="s">
        <v>658</v>
      </c>
      <c r="H100" t="s">
        <v>2755</v>
      </c>
      <c r="I100" t="s">
        <v>2754</v>
      </c>
      <c r="J100" t="s">
        <v>655</v>
      </c>
      <c r="K100" t="s">
        <v>3917</v>
      </c>
      <c r="L100" t="s">
        <v>908</v>
      </c>
      <c r="M100" t="s">
        <v>652</v>
      </c>
      <c r="N100">
        <v>3373</v>
      </c>
      <c r="O100" t="s">
        <v>2786</v>
      </c>
      <c r="P100" t="s">
        <v>2788</v>
      </c>
      <c r="Q100" s="62">
        <f t="shared" si="1"/>
        <v>0.1</v>
      </c>
      <c r="R100" t="s">
        <v>686</v>
      </c>
    </row>
    <row r="101" spans="1:18" hidden="1" x14ac:dyDescent="0.25">
      <c r="A101" t="s">
        <v>3926</v>
      </c>
      <c r="B101" t="s">
        <v>2757</v>
      </c>
      <c r="C101" t="s">
        <v>2756</v>
      </c>
      <c r="D101">
        <v>0.38640000000000002</v>
      </c>
      <c r="E101">
        <v>52.740099999999998</v>
      </c>
      <c r="F101" t="s">
        <v>659</v>
      </c>
      <c r="G101" t="s">
        <v>658</v>
      </c>
      <c r="H101" t="s">
        <v>2755</v>
      </c>
      <c r="I101" t="s">
        <v>2754</v>
      </c>
      <c r="J101" t="s">
        <v>655</v>
      </c>
      <c r="K101" t="s">
        <v>3917</v>
      </c>
      <c r="L101" t="s">
        <v>908</v>
      </c>
      <c r="M101" t="s">
        <v>652</v>
      </c>
      <c r="N101">
        <v>3408</v>
      </c>
      <c r="O101" t="s">
        <v>2784</v>
      </c>
      <c r="P101">
        <v>3.99</v>
      </c>
      <c r="Q101" s="62">
        <f t="shared" si="1"/>
        <v>3.99</v>
      </c>
      <c r="R101" t="s">
        <v>686</v>
      </c>
    </row>
    <row r="102" spans="1:18" hidden="1" x14ac:dyDescent="0.25">
      <c r="A102" t="s">
        <v>3925</v>
      </c>
      <c r="B102" t="s">
        <v>2757</v>
      </c>
      <c r="C102" t="s">
        <v>2756</v>
      </c>
      <c r="D102">
        <v>0.38640000000000002</v>
      </c>
      <c r="E102">
        <v>52.740099999999998</v>
      </c>
      <c r="F102" t="s">
        <v>659</v>
      </c>
      <c r="G102" t="s">
        <v>658</v>
      </c>
      <c r="H102" t="s">
        <v>2755</v>
      </c>
      <c r="I102" t="s">
        <v>2754</v>
      </c>
      <c r="J102" t="s">
        <v>655</v>
      </c>
      <c r="K102" t="s">
        <v>3917</v>
      </c>
      <c r="L102" t="s">
        <v>908</v>
      </c>
      <c r="M102" t="s">
        <v>652</v>
      </c>
      <c r="N102">
        <v>3409</v>
      </c>
      <c r="O102" t="s">
        <v>2782</v>
      </c>
      <c r="P102">
        <v>6.5000000000000002E-2</v>
      </c>
      <c r="Q102" s="62">
        <f t="shared" si="1"/>
        <v>6.5000000000000002E-2</v>
      </c>
      <c r="R102" t="s">
        <v>686</v>
      </c>
    </row>
    <row r="103" spans="1:18" hidden="1" x14ac:dyDescent="0.25">
      <c r="A103" t="s">
        <v>3924</v>
      </c>
      <c r="B103" t="s">
        <v>2757</v>
      </c>
      <c r="C103" t="s">
        <v>2756</v>
      </c>
      <c r="D103">
        <v>0.38640000000000002</v>
      </c>
      <c r="E103">
        <v>52.740099999999998</v>
      </c>
      <c r="F103" t="s">
        <v>659</v>
      </c>
      <c r="G103" t="s">
        <v>658</v>
      </c>
      <c r="H103" t="s">
        <v>2755</v>
      </c>
      <c r="I103" t="s">
        <v>2754</v>
      </c>
      <c r="J103" t="s">
        <v>655</v>
      </c>
      <c r="K103" t="s">
        <v>3917</v>
      </c>
      <c r="L103" t="s">
        <v>908</v>
      </c>
      <c r="M103" t="s">
        <v>652</v>
      </c>
      <c r="N103">
        <v>3410</v>
      </c>
      <c r="O103" t="s">
        <v>687</v>
      </c>
      <c r="P103">
        <v>3.96</v>
      </c>
      <c r="Q103" s="62">
        <f t="shared" si="1"/>
        <v>3.96</v>
      </c>
      <c r="R103" t="s">
        <v>686</v>
      </c>
    </row>
    <row r="104" spans="1:18" hidden="1" x14ac:dyDescent="0.25">
      <c r="A104" t="s">
        <v>3923</v>
      </c>
      <c r="B104" t="s">
        <v>2757</v>
      </c>
      <c r="C104" t="s">
        <v>2756</v>
      </c>
      <c r="D104">
        <v>0.38640000000000002</v>
      </c>
      <c r="E104">
        <v>52.740099999999998</v>
      </c>
      <c r="F104" t="s">
        <v>659</v>
      </c>
      <c r="G104" t="s">
        <v>658</v>
      </c>
      <c r="H104" t="s">
        <v>2755</v>
      </c>
      <c r="I104" t="s">
        <v>2754</v>
      </c>
      <c r="J104" t="s">
        <v>655</v>
      </c>
      <c r="K104" t="s">
        <v>3917</v>
      </c>
      <c r="L104" t="s">
        <v>908</v>
      </c>
      <c r="M104" t="s">
        <v>652</v>
      </c>
      <c r="N104">
        <v>6045</v>
      </c>
      <c r="O104" t="s">
        <v>2777</v>
      </c>
      <c r="P104">
        <v>2.1</v>
      </c>
      <c r="Q104" s="62">
        <f t="shared" si="1"/>
        <v>2.1</v>
      </c>
      <c r="R104" t="s">
        <v>686</v>
      </c>
    </row>
    <row r="105" spans="1:18" hidden="1" x14ac:dyDescent="0.25">
      <c r="A105" t="s">
        <v>3922</v>
      </c>
      <c r="B105" t="s">
        <v>2757</v>
      </c>
      <c r="C105" t="s">
        <v>2756</v>
      </c>
      <c r="D105">
        <v>0.38640000000000002</v>
      </c>
      <c r="E105">
        <v>52.740099999999998</v>
      </c>
      <c r="F105" t="s">
        <v>659</v>
      </c>
      <c r="G105" t="s">
        <v>658</v>
      </c>
      <c r="H105" t="s">
        <v>2755</v>
      </c>
      <c r="I105" t="s">
        <v>2754</v>
      </c>
      <c r="J105" t="s">
        <v>655</v>
      </c>
      <c r="K105" t="s">
        <v>3917</v>
      </c>
      <c r="L105" t="s">
        <v>908</v>
      </c>
      <c r="M105" t="s">
        <v>652</v>
      </c>
      <c r="N105">
        <v>6450</v>
      </c>
      <c r="O105" t="s">
        <v>2770</v>
      </c>
      <c r="P105">
        <v>1.66</v>
      </c>
      <c r="Q105" s="62">
        <f t="shared" si="1"/>
        <v>1.66</v>
      </c>
      <c r="R105" t="s">
        <v>686</v>
      </c>
    </row>
    <row r="106" spans="1:18" hidden="1" x14ac:dyDescent="0.25">
      <c r="A106" t="s">
        <v>3921</v>
      </c>
      <c r="B106" t="s">
        <v>2757</v>
      </c>
      <c r="C106" t="s">
        <v>2756</v>
      </c>
      <c r="D106">
        <v>0.38640000000000002</v>
      </c>
      <c r="E106">
        <v>52.740099999999998</v>
      </c>
      <c r="F106" t="s">
        <v>659</v>
      </c>
      <c r="G106" t="s">
        <v>658</v>
      </c>
      <c r="H106" t="s">
        <v>2755</v>
      </c>
      <c r="I106" t="s">
        <v>2754</v>
      </c>
      <c r="J106" t="s">
        <v>655</v>
      </c>
      <c r="K106" t="s">
        <v>3917</v>
      </c>
      <c r="L106" t="s">
        <v>908</v>
      </c>
      <c r="M106" t="s">
        <v>652</v>
      </c>
      <c r="N106">
        <v>7181</v>
      </c>
      <c r="O106" t="s">
        <v>2765</v>
      </c>
      <c r="P106" t="s">
        <v>2005</v>
      </c>
      <c r="Q106" s="62">
        <f t="shared" si="1"/>
        <v>1E-3</v>
      </c>
      <c r="R106" t="s">
        <v>686</v>
      </c>
    </row>
    <row r="107" spans="1:18" hidden="1" x14ac:dyDescent="0.25">
      <c r="A107" t="s">
        <v>3920</v>
      </c>
      <c r="B107" t="s">
        <v>2757</v>
      </c>
      <c r="C107" t="s">
        <v>2756</v>
      </c>
      <c r="D107">
        <v>0.38640000000000002</v>
      </c>
      <c r="E107">
        <v>52.740099999999998</v>
      </c>
      <c r="F107" t="s">
        <v>659</v>
      </c>
      <c r="G107" t="s">
        <v>658</v>
      </c>
      <c r="H107" t="s">
        <v>2755</v>
      </c>
      <c r="I107" t="s">
        <v>2754</v>
      </c>
      <c r="J107" t="s">
        <v>655</v>
      </c>
      <c r="K107" t="s">
        <v>3917</v>
      </c>
      <c r="L107" t="s">
        <v>908</v>
      </c>
      <c r="M107" t="s">
        <v>652</v>
      </c>
      <c r="N107">
        <v>7888</v>
      </c>
      <c r="O107" t="s">
        <v>3579</v>
      </c>
      <c r="P107">
        <v>129</v>
      </c>
      <c r="Q107" s="62">
        <f t="shared" si="1"/>
        <v>129</v>
      </c>
      <c r="R107" t="s">
        <v>686</v>
      </c>
    </row>
    <row r="108" spans="1:18" hidden="1" x14ac:dyDescent="0.25">
      <c r="A108" t="s">
        <v>3919</v>
      </c>
      <c r="B108" t="s">
        <v>2757</v>
      </c>
      <c r="C108" t="s">
        <v>2756</v>
      </c>
      <c r="D108">
        <v>0.38640000000000002</v>
      </c>
      <c r="E108">
        <v>52.740099999999998</v>
      </c>
      <c r="F108" t="s">
        <v>659</v>
      </c>
      <c r="G108" t="s">
        <v>658</v>
      </c>
      <c r="H108" t="s">
        <v>2755</v>
      </c>
      <c r="I108" t="s">
        <v>2754</v>
      </c>
      <c r="J108" t="s">
        <v>655</v>
      </c>
      <c r="K108" t="s">
        <v>3917</v>
      </c>
      <c r="L108" t="s">
        <v>908</v>
      </c>
      <c r="M108" t="s">
        <v>652</v>
      </c>
      <c r="N108">
        <v>9901</v>
      </c>
      <c r="O108" t="s">
        <v>664</v>
      </c>
      <c r="P108">
        <v>102.1</v>
      </c>
      <c r="Q108" s="62">
        <f t="shared" si="1"/>
        <v>102.1</v>
      </c>
      <c r="R108" t="s">
        <v>663</v>
      </c>
    </row>
    <row r="109" spans="1:18" hidden="1" x14ac:dyDescent="0.25">
      <c r="A109" t="s">
        <v>3918</v>
      </c>
      <c r="B109" t="s">
        <v>2757</v>
      </c>
      <c r="C109" t="s">
        <v>2756</v>
      </c>
      <c r="D109">
        <v>0.38640000000000002</v>
      </c>
      <c r="E109">
        <v>52.740099999999998</v>
      </c>
      <c r="F109" t="s">
        <v>659</v>
      </c>
      <c r="G109" t="s">
        <v>658</v>
      </c>
      <c r="H109" t="s">
        <v>2755</v>
      </c>
      <c r="I109" t="s">
        <v>2754</v>
      </c>
      <c r="J109" t="s">
        <v>655</v>
      </c>
      <c r="K109" t="s">
        <v>3917</v>
      </c>
      <c r="L109" t="s">
        <v>908</v>
      </c>
      <c r="M109" t="s">
        <v>652</v>
      </c>
      <c r="N109">
        <v>9978</v>
      </c>
      <c r="O109" t="s">
        <v>2752</v>
      </c>
      <c r="P109" t="s">
        <v>2751</v>
      </c>
      <c r="Q109" s="62">
        <f t="shared" si="1"/>
        <v>2E-3</v>
      </c>
      <c r="R109" t="s">
        <v>686</v>
      </c>
    </row>
    <row r="110" spans="1:18" hidden="1" x14ac:dyDescent="0.25">
      <c r="A110" t="s">
        <v>3916</v>
      </c>
      <c r="B110" t="s">
        <v>2757</v>
      </c>
      <c r="C110" t="s">
        <v>2756</v>
      </c>
      <c r="D110">
        <v>0.38640000000000002</v>
      </c>
      <c r="E110">
        <v>52.740099999999998</v>
      </c>
      <c r="F110" t="s">
        <v>659</v>
      </c>
      <c r="G110" t="s">
        <v>658</v>
      </c>
      <c r="H110" t="s">
        <v>2755</v>
      </c>
      <c r="I110" t="s">
        <v>2754</v>
      </c>
      <c r="J110" t="s">
        <v>655</v>
      </c>
      <c r="K110" t="s">
        <v>3913</v>
      </c>
      <c r="L110" t="s">
        <v>908</v>
      </c>
      <c r="M110" t="s">
        <v>652</v>
      </c>
      <c r="N110">
        <v>3461</v>
      </c>
      <c r="O110" t="s">
        <v>2779</v>
      </c>
      <c r="P110">
        <v>820</v>
      </c>
      <c r="Q110" s="62">
        <f t="shared" si="1"/>
        <v>820</v>
      </c>
      <c r="R110" t="s">
        <v>919</v>
      </c>
    </row>
    <row r="111" spans="1:18" hidden="1" x14ac:dyDescent="0.25">
      <c r="A111" t="s">
        <v>3915</v>
      </c>
      <c r="B111" t="s">
        <v>2757</v>
      </c>
      <c r="C111" t="s">
        <v>2756</v>
      </c>
      <c r="D111">
        <v>0.38640000000000002</v>
      </c>
      <c r="E111">
        <v>52.740099999999998</v>
      </c>
      <c r="F111" t="s">
        <v>659</v>
      </c>
      <c r="G111" t="s">
        <v>658</v>
      </c>
      <c r="H111" t="s">
        <v>2755</v>
      </c>
      <c r="I111" t="s">
        <v>2754</v>
      </c>
      <c r="J111" t="s">
        <v>655</v>
      </c>
      <c r="K111" t="s">
        <v>3913</v>
      </c>
      <c r="L111" t="s">
        <v>908</v>
      </c>
      <c r="M111" t="s">
        <v>652</v>
      </c>
      <c r="N111">
        <v>6423</v>
      </c>
      <c r="O111" t="s">
        <v>2772</v>
      </c>
      <c r="P111" t="s">
        <v>3837</v>
      </c>
      <c r="Q111" s="62">
        <f t="shared" si="1"/>
        <v>100</v>
      </c>
      <c r="R111" t="s">
        <v>919</v>
      </c>
    </row>
    <row r="112" spans="1:18" hidden="1" x14ac:dyDescent="0.25">
      <c r="A112" t="s">
        <v>3914</v>
      </c>
      <c r="B112" t="s">
        <v>2757</v>
      </c>
      <c r="C112" t="s">
        <v>2756</v>
      </c>
      <c r="D112">
        <v>0.38640000000000002</v>
      </c>
      <c r="E112">
        <v>52.740099999999998</v>
      </c>
      <c r="F112" t="s">
        <v>659</v>
      </c>
      <c r="G112" t="s">
        <v>658</v>
      </c>
      <c r="H112" t="s">
        <v>2755</v>
      </c>
      <c r="I112" t="s">
        <v>2754</v>
      </c>
      <c r="J112" t="s">
        <v>655</v>
      </c>
      <c r="K112" t="s">
        <v>3913</v>
      </c>
      <c r="L112" t="s">
        <v>908</v>
      </c>
      <c r="M112" t="s">
        <v>652</v>
      </c>
      <c r="N112">
        <v>9933</v>
      </c>
      <c r="O112" t="s">
        <v>2759</v>
      </c>
      <c r="P112">
        <v>3200</v>
      </c>
      <c r="Q112" s="62">
        <f t="shared" si="1"/>
        <v>3200</v>
      </c>
      <c r="R112" t="s">
        <v>919</v>
      </c>
    </row>
    <row r="113" spans="1:18" hidden="1" x14ac:dyDescent="0.25">
      <c r="A113" t="s">
        <v>3912</v>
      </c>
      <c r="B113" t="s">
        <v>2757</v>
      </c>
      <c r="C113" t="s">
        <v>2756</v>
      </c>
      <c r="D113">
        <v>0.38640000000000002</v>
      </c>
      <c r="E113">
        <v>52.740099999999998</v>
      </c>
      <c r="F113" t="s">
        <v>659</v>
      </c>
      <c r="G113" t="s">
        <v>658</v>
      </c>
      <c r="H113" t="s">
        <v>2755</v>
      </c>
      <c r="I113" t="s">
        <v>2754</v>
      </c>
      <c r="J113" t="s">
        <v>655</v>
      </c>
      <c r="K113" t="s">
        <v>3879</v>
      </c>
      <c r="L113" t="s">
        <v>908</v>
      </c>
      <c r="M113" t="s">
        <v>652</v>
      </c>
      <c r="N113">
        <v>52</v>
      </c>
      <c r="O113" t="s">
        <v>2831</v>
      </c>
      <c r="P113">
        <v>0.19</v>
      </c>
      <c r="Q113" s="62">
        <f t="shared" si="1"/>
        <v>0.19</v>
      </c>
      <c r="R113" t="s">
        <v>686</v>
      </c>
    </row>
    <row r="114" spans="1:18" hidden="1" x14ac:dyDescent="0.25">
      <c r="A114" t="s">
        <v>3911</v>
      </c>
      <c r="B114" t="s">
        <v>2757</v>
      </c>
      <c r="C114" t="s">
        <v>2756</v>
      </c>
      <c r="D114">
        <v>0.38640000000000002</v>
      </c>
      <c r="E114">
        <v>52.740099999999998</v>
      </c>
      <c r="F114" t="s">
        <v>659</v>
      </c>
      <c r="G114" t="s">
        <v>658</v>
      </c>
      <c r="H114" t="s">
        <v>2755</v>
      </c>
      <c r="I114" t="s">
        <v>2754</v>
      </c>
      <c r="J114" t="s">
        <v>655</v>
      </c>
      <c r="K114" t="s">
        <v>3879</v>
      </c>
      <c r="L114" t="s">
        <v>908</v>
      </c>
      <c r="M114" t="s">
        <v>652</v>
      </c>
      <c r="N114">
        <v>61</v>
      </c>
      <c r="O114" t="s">
        <v>63</v>
      </c>
      <c r="P114">
        <v>8.6</v>
      </c>
      <c r="Q114" s="62">
        <f t="shared" si="1"/>
        <v>8.6</v>
      </c>
      <c r="R114" t="s">
        <v>2829</v>
      </c>
    </row>
    <row r="115" spans="1:18" hidden="1" x14ac:dyDescent="0.25">
      <c r="A115" t="s">
        <v>3910</v>
      </c>
      <c r="B115" t="s">
        <v>2757</v>
      </c>
      <c r="C115" t="s">
        <v>2756</v>
      </c>
      <c r="D115">
        <v>0.38640000000000002</v>
      </c>
      <c r="E115">
        <v>52.740099999999998</v>
      </c>
      <c r="F115" t="s">
        <v>659</v>
      </c>
      <c r="G115" t="s">
        <v>658</v>
      </c>
      <c r="H115" t="s">
        <v>2755</v>
      </c>
      <c r="I115" t="s">
        <v>2754</v>
      </c>
      <c r="J115" t="s">
        <v>655</v>
      </c>
      <c r="K115" t="s">
        <v>3879</v>
      </c>
      <c r="L115" t="s">
        <v>908</v>
      </c>
      <c r="M115" t="s">
        <v>652</v>
      </c>
      <c r="N115">
        <v>68</v>
      </c>
      <c r="O115" t="s">
        <v>2775</v>
      </c>
      <c r="P115">
        <v>54</v>
      </c>
      <c r="Q115" s="62">
        <f t="shared" si="1"/>
        <v>54</v>
      </c>
      <c r="R115" t="s">
        <v>680</v>
      </c>
    </row>
    <row r="116" spans="1:18" hidden="1" x14ac:dyDescent="0.25">
      <c r="A116" t="s">
        <v>3909</v>
      </c>
      <c r="B116" t="s">
        <v>2757</v>
      </c>
      <c r="C116" t="s">
        <v>2756</v>
      </c>
      <c r="D116">
        <v>0.38640000000000002</v>
      </c>
      <c r="E116">
        <v>52.740099999999998</v>
      </c>
      <c r="F116" t="s">
        <v>659</v>
      </c>
      <c r="G116" t="s">
        <v>658</v>
      </c>
      <c r="H116" t="s">
        <v>2755</v>
      </c>
      <c r="I116" t="s">
        <v>2754</v>
      </c>
      <c r="J116" t="s">
        <v>655</v>
      </c>
      <c r="K116" t="s">
        <v>3879</v>
      </c>
      <c r="L116" t="s">
        <v>908</v>
      </c>
      <c r="M116" t="s">
        <v>652</v>
      </c>
      <c r="N116">
        <v>76</v>
      </c>
      <c r="O116" t="s">
        <v>690</v>
      </c>
      <c r="P116">
        <v>6.3</v>
      </c>
      <c r="Q116" s="62">
        <f t="shared" si="1"/>
        <v>6.3</v>
      </c>
      <c r="R116" t="s">
        <v>689</v>
      </c>
    </row>
    <row r="117" spans="1:18" hidden="1" x14ac:dyDescent="0.25">
      <c r="A117" t="s">
        <v>3908</v>
      </c>
      <c r="B117" t="s">
        <v>2757</v>
      </c>
      <c r="C117" t="s">
        <v>2756</v>
      </c>
      <c r="D117">
        <v>0.38640000000000002</v>
      </c>
      <c r="E117">
        <v>52.740099999999998</v>
      </c>
      <c r="F117" t="s">
        <v>659</v>
      </c>
      <c r="G117" t="s">
        <v>658</v>
      </c>
      <c r="H117" t="s">
        <v>2755</v>
      </c>
      <c r="I117" t="s">
        <v>2754</v>
      </c>
      <c r="J117" t="s">
        <v>655</v>
      </c>
      <c r="K117" t="s">
        <v>3879</v>
      </c>
      <c r="L117" t="s">
        <v>908</v>
      </c>
      <c r="M117" t="s">
        <v>652</v>
      </c>
      <c r="N117">
        <v>77</v>
      </c>
      <c r="O117" t="s">
        <v>2826</v>
      </c>
      <c r="P117">
        <v>1140</v>
      </c>
      <c r="Q117" s="62">
        <f t="shared" si="1"/>
        <v>1140</v>
      </c>
      <c r="R117" t="s">
        <v>2825</v>
      </c>
    </row>
    <row r="118" spans="1:18" hidden="1" x14ac:dyDescent="0.25">
      <c r="A118" t="s">
        <v>3907</v>
      </c>
      <c r="B118" t="s">
        <v>2757</v>
      </c>
      <c r="C118" t="s">
        <v>2756</v>
      </c>
      <c r="D118">
        <v>0.38640000000000002</v>
      </c>
      <c r="E118">
        <v>52.740099999999998</v>
      </c>
      <c r="F118" t="s">
        <v>659</v>
      </c>
      <c r="G118" t="s">
        <v>658</v>
      </c>
      <c r="H118" t="s">
        <v>2755</v>
      </c>
      <c r="I118" t="s">
        <v>2754</v>
      </c>
      <c r="J118" t="s">
        <v>655</v>
      </c>
      <c r="K118" t="s">
        <v>3879</v>
      </c>
      <c r="L118" t="s">
        <v>908</v>
      </c>
      <c r="M118" t="s">
        <v>652</v>
      </c>
      <c r="N118">
        <v>85</v>
      </c>
      <c r="O118" t="s">
        <v>3414</v>
      </c>
      <c r="P118">
        <v>1.8</v>
      </c>
      <c r="Q118" s="62">
        <f t="shared" si="1"/>
        <v>1.8</v>
      </c>
      <c r="R118" t="s">
        <v>650</v>
      </c>
    </row>
    <row r="119" spans="1:18" hidden="1" x14ac:dyDescent="0.25">
      <c r="A119" t="s">
        <v>3906</v>
      </c>
      <c r="B119" t="s">
        <v>2757</v>
      </c>
      <c r="C119" t="s">
        <v>2756</v>
      </c>
      <c r="D119">
        <v>0.38640000000000002</v>
      </c>
      <c r="E119">
        <v>52.740099999999998</v>
      </c>
      <c r="F119" t="s">
        <v>659</v>
      </c>
      <c r="G119" t="s">
        <v>658</v>
      </c>
      <c r="H119" t="s">
        <v>2755</v>
      </c>
      <c r="I119" t="s">
        <v>2754</v>
      </c>
      <c r="J119" t="s">
        <v>655</v>
      </c>
      <c r="K119" t="s">
        <v>3879</v>
      </c>
      <c r="L119" t="s">
        <v>908</v>
      </c>
      <c r="M119" t="s">
        <v>652</v>
      </c>
      <c r="N119">
        <v>103</v>
      </c>
      <c r="O119" t="s">
        <v>2823</v>
      </c>
      <c r="P119" t="s">
        <v>1560</v>
      </c>
      <c r="Q119" s="62">
        <f t="shared" si="1"/>
        <v>0.01</v>
      </c>
      <c r="R119" t="s">
        <v>686</v>
      </c>
    </row>
    <row r="120" spans="1:18" hidden="1" x14ac:dyDescent="0.25">
      <c r="A120" t="s">
        <v>3905</v>
      </c>
      <c r="B120" t="s">
        <v>2757</v>
      </c>
      <c r="C120" t="s">
        <v>2756</v>
      </c>
      <c r="D120">
        <v>0.38640000000000002</v>
      </c>
      <c r="E120">
        <v>52.740099999999998</v>
      </c>
      <c r="F120" t="s">
        <v>659</v>
      </c>
      <c r="G120" t="s">
        <v>658</v>
      </c>
      <c r="H120" t="s">
        <v>2755</v>
      </c>
      <c r="I120" t="s">
        <v>2754</v>
      </c>
      <c r="J120" t="s">
        <v>655</v>
      </c>
      <c r="K120" t="s">
        <v>3879</v>
      </c>
      <c r="L120" t="s">
        <v>908</v>
      </c>
      <c r="M120" t="s">
        <v>652</v>
      </c>
      <c r="N120">
        <v>106</v>
      </c>
      <c r="O120" t="s">
        <v>2821</v>
      </c>
      <c r="P120" t="s">
        <v>1598</v>
      </c>
      <c r="Q120" s="62">
        <f t="shared" si="1"/>
        <v>0.04</v>
      </c>
      <c r="R120" t="s">
        <v>686</v>
      </c>
    </row>
    <row r="121" spans="1:18" hidden="1" x14ac:dyDescent="0.25">
      <c r="A121" t="s">
        <v>3904</v>
      </c>
      <c r="B121" t="s">
        <v>2757</v>
      </c>
      <c r="C121" t="s">
        <v>2756</v>
      </c>
      <c r="D121">
        <v>0.38640000000000002</v>
      </c>
      <c r="E121">
        <v>52.740099999999998</v>
      </c>
      <c r="F121" t="s">
        <v>659</v>
      </c>
      <c r="G121" t="s">
        <v>658</v>
      </c>
      <c r="H121" t="s">
        <v>2755</v>
      </c>
      <c r="I121" t="s">
        <v>2754</v>
      </c>
      <c r="J121" t="s">
        <v>655</v>
      </c>
      <c r="K121" t="s">
        <v>3879</v>
      </c>
      <c r="L121" t="s">
        <v>908</v>
      </c>
      <c r="M121" t="s">
        <v>652</v>
      </c>
      <c r="N121">
        <v>111</v>
      </c>
      <c r="O121" t="s">
        <v>2819</v>
      </c>
      <c r="P121">
        <v>0.23499999999999999</v>
      </c>
      <c r="Q121" s="62">
        <f t="shared" si="1"/>
        <v>0.23499999999999999</v>
      </c>
      <c r="R121" t="s">
        <v>650</v>
      </c>
    </row>
    <row r="122" spans="1:18" hidden="1" x14ac:dyDescent="0.25">
      <c r="A122" t="s">
        <v>3903</v>
      </c>
      <c r="B122" t="s">
        <v>2757</v>
      </c>
      <c r="C122" t="s">
        <v>2756</v>
      </c>
      <c r="D122">
        <v>0.38640000000000002</v>
      </c>
      <c r="E122">
        <v>52.740099999999998</v>
      </c>
      <c r="F122" t="s">
        <v>659</v>
      </c>
      <c r="G122" t="s">
        <v>658</v>
      </c>
      <c r="H122" t="s">
        <v>2755</v>
      </c>
      <c r="I122" t="s">
        <v>2754</v>
      </c>
      <c r="J122" t="s">
        <v>655</v>
      </c>
      <c r="K122" t="s">
        <v>3879</v>
      </c>
      <c r="L122" t="s">
        <v>908</v>
      </c>
      <c r="M122" t="s">
        <v>652</v>
      </c>
      <c r="N122">
        <v>114</v>
      </c>
      <c r="O122" t="s">
        <v>2817</v>
      </c>
      <c r="P122">
        <v>1.42</v>
      </c>
      <c r="Q122" s="62">
        <f t="shared" si="1"/>
        <v>1.42</v>
      </c>
      <c r="R122" t="s">
        <v>650</v>
      </c>
    </row>
    <row r="123" spans="1:18" hidden="1" x14ac:dyDescent="0.25">
      <c r="A123" t="s">
        <v>3902</v>
      </c>
      <c r="B123" t="s">
        <v>2757</v>
      </c>
      <c r="C123" t="s">
        <v>2756</v>
      </c>
      <c r="D123">
        <v>0.38640000000000002</v>
      </c>
      <c r="E123">
        <v>52.740099999999998</v>
      </c>
      <c r="F123" t="s">
        <v>659</v>
      </c>
      <c r="G123" t="s">
        <v>658</v>
      </c>
      <c r="H123" t="s">
        <v>2755</v>
      </c>
      <c r="I123" t="s">
        <v>2754</v>
      </c>
      <c r="J123" t="s">
        <v>655</v>
      </c>
      <c r="K123" t="s">
        <v>3879</v>
      </c>
      <c r="L123" t="s">
        <v>908</v>
      </c>
      <c r="M123" t="s">
        <v>652</v>
      </c>
      <c r="N123">
        <v>116</v>
      </c>
      <c r="O123" t="s">
        <v>2815</v>
      </c>
      <c r="P123">
        <v>9.1999999999999993</v>
      </c>
      <c r="Q123" s="62">
        <f t="shared" si="1"/>
        <v>9.1999999999999993</v>
      </c>
      <c r="R123" t="s">
        <v>650</v>
      </c>
    </row>
    <row r="124" spans="1:18" hidden="1" x14ac:dyDescent="0.25">
      <c r="A124" t="s">
        <v>3901</v>
      </c>
      <c r="B124" t="s">
        <v>2757</v>
      </c>
      <c r="C124" t="s">
        <v>2756</v>
      </c>
      <c r="D124">
        <v>0.38640000000000002</v>
      </c>
      <c r="E124">
        <v>52.740099999999998</v>
      </c>
      <c r="F124" t="s">
        <v>659</v>
      </c>
      <c r="G124" t="s">
        <v>658</v>
      </c>
      <c r="H124" t="s">
        <v>2755</v>
      </c>
      <c r="I124" t="s">
        <v>2754</v>
      </c>
      <c r="J124" t="s">
        <v>655</v>
      </c>
      <c r="K124" t="s">
        <v>3879</v>
      </c>
      <c r="L124" t="s">
        <v>908</v>
      </c>
      <c r="M124" t="s">
        <v>652</v>
      </c>
      <c r="N124">
        <v>172</v>
      </c>
      <c r="O124" t="s">
        <v>209</v>
      </c>
      <c r="P124">
        <v>104</v>
      </c>
      <c r="Q124" s="62">
        <f t="shared" si="1"/>
        <v>104</v>
      </c>
      <c r="R124" t="s">
        <v>650</v>
      </c>
    </row>
    <row r="125" spans="1:18" hidden="1" x14ac:dyDescent="0.25">
      <c r="A125" t="s">
        <v>3900</v>
      </c>
      <c r="B125" t="s">
        <v>2757</v>
      </c>
      <c r="C125" t="s">
        <v>2756</v>
      </c>
      <c r="D125">
        <v>0.38640000000000002</v>
      </c>
      <c r="E125">
        <v>52.740099999999998</v>
      </c>
      <c r="F125" t="s">
        <v>659</v>
      </c>
      <c r="G125" t="s">
        <v>658</v>
      </c>
      <c r="H125" t="s">
        <v>2755</v>
      </c>
      <c r="I125" t="s">
        <v>2754</v>
      </c>
      <c r="J125" t="s">
        <v>655</v>
      </c>
      <c r="K125" t="s">
        <v>3879</v>
      </c>
      <c r="L125" t="s">
        <v>908</v>
      </c>
      <c r="M125" t="s">
        <v>652</v>
      </c>
      <c r="N125">
        <v>180</v>
      </c>
      <c r="O125" t="s">
        <v>2812</v>
      </c>
      <c r="P125">
        <v>0.27400000000000002</v>
      </c>
      <c r="Q125" s="62">
        <f t="shared" si="1"/>
        <v>0.27400000000000002</v>
      </c>
      <c r="R125" t="s">
        <v>650</v>
      </c>
    </row>
    <row r="126" spans="1:18" hidden="1" x14ac:dyDescent="0.25">
      <c r="A126" t="s">
        <v>3899</v>
      </c>
      <c r="B126" t="s">
        <v>2757</v>
      </c>
      <c r="C126" t="s">
        <v>2756</v>
      </c>
      <c r="D126">
        <v>0.38640000000000002</v>
      </c>
      <c r="E126">
        <v>52.740099999999998</v>
      </c>
      <c r="F126" t="s">
        <v>659</v>
      </c>
      <c r="G126" t="s">
        <v>658</v>
      </c>
      <c r="H126" t="s">
        <v>2755</v>
      </c>
      <c r="I126" t="s">
        <v>2754</v>
      </c>
      <c r="J126" t="s">
        <v>655</v>
      </c>
      <c r="K126" t="s">
        <v>3879</v>
      </c>
      <c r="L126" t="s">
        <v>908</v>
      </c>
      <c r="M126" t="s">
        <v>652</v>
      </c>
      <c r="N126">
        <v>487</v>
      </c>
      <c r="O126" t="s">
        <v>2810</v>
      </c>
      <c r="P126" t="s">
        <v>2806</v>
      </c>
      <c r="Q126" s="62">
        <f t="shared" si="1"/>
        <v>2.2000000000000001E-3</v>
      </c>
      <c r="R126" t="s">
        <v>686</v>
      </c>
    </row>
    <row r="127" spans="1:18" hidden="1" x14ac:dyDescent="0.25">
      <c r="A127" t="s">
        <v>3898</v>
      </c>
      <c r="B127" t="s">
        <v>2757</v>
      </c>
      <c r="C127" t="s">
        <v>2756</v>
      </c>
      <c r="D127">
        <v>0.38640000000000002</v>
      </c>
      <c r="E127">
        <v>52.740099999999998</v>
      </c>
      <c r="F127" t="s">
        <v>659</v>
      </c>
      <c r="G127" t="s">
        <v>658</v>
      </c>
      <c r="H127" t="s">
        <v>2755</v>
      </c>
      <c r="I127" t="s">
        <v>2754</v>
      </c>
      <c r="J127" t="s">
        <v>655</v>
      </c>
      <c r="K127" t="s">
        <v>3879</v>
      </c>
      <c r="L127" t="s">
        <v>908</v>
      </c>
      <c r="M127" t="s">
        <v>652</v>
      </c>
      <c r="N127">
        <v>499</v>
      </c>
      <c r="O127" t="s">
        <v>2807</v>
      </c>
      <c r="P127" t="s">
        <v>2806</v>
      </c>
      <c r="Q127" s="62">
        <f t="shared" si="1"/>
        <v>2.2000000000000001E-3</v>
      </c>
      <c r="R127" t="s">
        <v>686</v>
      </c>
    </row>
    <row r="128" spans="1:18" hidden="1" x14ac:dyDescent="0.25">
      <c r="A128" t="s">
        <v>3897</v>
      </c>
      <c r="B128" t="s">
        <v>2757</v>
      </c>
      <c r="C128" t="s">
        <v>2756</v>
      </c>
      <c r="D128">
        <v>0.38640000000000002</v>
      </c>
      <c r="E128">
        <v>52.740099999999998</v>
      </c>
      <c r="F128" t="s">
        <v>659</v>
      </c>
      <c r="G128" t="s">
        <v>658</v>
      </c>
      <c r="H128" t="s">
        <v>2755</v>
      </c>
      <c r="I128" t="s">
        <v>2754</v>
      </c>
      <c r="J128" t="s">
        <v>655</v>
      </c>
      <c r="K128" t="s">
        <v>3879</v>
      </c>
      <c r="L128" t="s">
        <v>908</v>
      </c>
      <c r="M128" t="s">
        <v>652</v>
      </c>
      <c r="N128">
        <v>1049</v>
      </c>
      <c r="O128" t="s">
        <v>2804</v>
      </c>
      <c r="P128" t="s">
        <v>2788</v>
      </c>
      <c r="Q128" s="62">
        <f t="shared" si="1"/>
        <v>0.1</v>
      </c>
      <c r="R128" t="s">
        <v>686</v>
      </c>
    </row>
    <row r="129" spans="1:18" hidden="1" x14ac:dyDescent="0.25">
      <c r="A129" t="s">
        <v>3896</v>
      </c>
      <c r="B129" t="s">
        <v>2757</v>
      </c>
      <c r="C129" t="s">
        <v>2756</v>
      </c>
      <c r="D129">
        <v>0.38640000000000002</v>
      </c>
      <c r="E129">
        <v>52.740099999999998</v>
      </c>
      <c r="F129" t="s">
        <v>659</v>
      </c>
      <c r="G129" t="s">
        <v>658</v>
      </c>
      <c r="H129" t="s">
        <v>2755</v>
      </c>
      <c r="I129" t="s">
        <v>2754</v>
      </c>
      <c r="J129" t="s">
        <v>655</v>
      </c>
      <c r="K129" t="s">
        <v>3879</v>
      </c>
      <c r="L129" t="s">
        <v>908</v>
      </c>
      <c r="M129" t="s">
        <v>652</v>
      </c>
      <c r="N129">
        <v>3268</v>
      </c>
      <c r="O129" t="s">
        <v>2802</v>
      </c>
      <c r="P129" t="s">
        <v>2788</v>
      </c>
      <c r="Q129" s="62">
        <f t="shared" si="1"/>
        <v>0.1</v>
      </c>
      <c r="R129" t="s">
        <v>686</v>
      </c>
    </row>
    <row r="130" spans="1:18" hidden="1" x14ac:dyDescent="0.25">
      <c r="A130" t="s">
        <v>3895</v>
      </c>
      <c r="B130" t="s">
        <v>2757</v>
      </c>
      <c r="C130" t="s">
        <v>2756</v>
      </c>
      <c r="D130">
        <v>0.38640000000000002</v>
      </c>
      <c r="E130">
        <v>52.740099999999998</v>
      </c>
      <c r="F130" t="s">
        <v>659</v>
      </c>
      <c r="G130" t="s">
        <v>658</v>
      </c>
      <c r="H130" t="s">
        <v>2755</v>
      </c>
      <c r="I130" t="s">
        <v>2754</v>
      </c>
      <c r="J130" t="s">
        <v>655</v>
      </c>
      <c r="K130" t="s">
        <v>3879</v>
      </c>
      <c r="L130" t="s">
        <v>908</v>
      </c>
      <c r="M130" t="s">
        <v>652</v>
      </c>
      <c r="N130">
        <v>3272</v>
      </c>
      <c r="O130" t="s">
        <v>2800</v>
      </c>
      <c r="P130" t="s">
        <v>2799</v>
      </c>
      <c r="Q130" s="62">
        <f t="shared" ref="Q130:Q193" si="2">IF(LEFT(P130,1)="&lt;",VALUE(MID(P130,2,LEN(P130)-1)),VALUE(P130))</f>
        <v>1</v>
      </c>
      <c r="R130" t="s">
        <v>686</v>
      </c>
    </row>
    <row r="131" spans="1:18" hidden="1" x14ac:dyDescent="0.25">
      <c r="A131" t="s">
        <v>3894</v>
      </c>
      <c r="B131" t="s">
        <v>2757</v>
      </c>
      <c r="C131" t="s">
        <v>2756</v>
      </c>
      <c r="D131">
        <v>0.38640000000000002</v>
      </c>
      <c r="E131">
        <v>52.740099999999998</v>
      </c>
      <c r="F131" t="s">
        <v>659</v>
      </c>
      <c r="G131" t="s">
        <v>658</v>
      </c>
      <c r="H131" t="s">
        <v>2755</v>
      </c>
      <c r="I131" t="s">
        <v>2754</v>
      </c>
      <c r="J131" t="s">
        <v>655</v>
      </c>
      <c r="K131" t="s">
        <v>3879</v>
      </c>
      <c r="L131" t="s">
        <v>908</v>
      </c>
      <c r="M131" t="s">
        <v>652</v>
      </c>
      <c r="N131">
        <v>3282</v>
      </c>
      <c r="O131" t="s">
        <v>2797</v>
      </c>
      <c r="P131" t="s">
        <v>2788</v>
      </c>
      <c r="Q131" s="62">
        <f t="shared" si="2"/>
        <v>0.1</v>
      </c>
      <c r="R131" t="s">
        <v>686</v>
      </c>
    </row>
    <row r="132" spans="1:18" hidden="1" x14ac:dyDescent="0.25">
      <c r="A132" t="s">
        <v>3893</v>
      </c>
      <c r="B132" t="s">
        <v>2757</v>
      </c>
      <c r="C132" t="s">
        <v>2756</v>
      </c>
      <c r="D132">
        <v>0.38640000000000002</v>
      </c>
      <c r="E132">
        <v>52.740099999999998</v>
      </c>
      <c r="F132" t="s">
        <v>659</v>
      </c>
      <c r="G132" t="s">
        <v>658</v>
      </c>
      <c r="H132" t="s">
        <v>2755</v>
      </c>
      <c r="I132" t="s">
        <v>2754</v>
      </c>
      <c r="J132" t="s">
        <v>655</v>
      </c>
      <c r="K132" t="s">
        <v>3879</v>
      </c>
      <c r="L132" t="s">
        <v>908</v>
      </c>
      <c r="M132" t="s">
        <v>652</v>
      </c>
      <c r="N132">
        <v>3283</v>
      </c>
      <c r="O132" t="s">
        <v>2795</v>
      </c>
      <c r="P132" t="s">
        <v>2788</v>
      </c>
      <c r="Q132" s="62">
        <f t="shared" si="2"/>
        <v>0.1</v>
      </c>
      <c r="R132" t="s">
        <v>686</v>
      </c>
    </row>
    <row r="133" spans="1:18" hidden="1" x14ac:dyDescent="0.25">
      <c r="A133" t="s">
        <v>3892</v>
      </c>
      <c r="B133" t="s">
        <v>2757</v>
      </c>
      <c r="C133" t="s">
        <v>2756</v>
      </c>
      <c r="D133">
        <v>0.38640000000000002</v>
      </c>
      <c r="E133">
        <v>52.740099999999998</v>
      </c>
      <c r="F133" t="s">
        <v>659</v>
      </c>
      <c r="G133" t="s">
        <v>658</v>
      </c>
      <c r="H133" t="s">
        <v>2755</v>
      </c>
      <c r="I133" t="s">
        <v>2754</v>
      </c>
      <c r="J133" t="s">
        <v>655</v>
      </c>
      <c r="K133" t="s">
        <v>3879</v>
      </c>
      <c r="L133" t="s">
        <v>908</v>
      </c>
      <c r="M133" t="s">
        <v>652</v>
      </c>
      <c r="N133">
        <v>3292</v>
      </c>
      <c r="O133" t="s">
        <v>2793</v>
      </c>
      <c r="P133" t="s">
        <v>2788</v>
      </c>
      <c r="Q133" s="62">
        <f t="shared" si="2"/>
        <v>0.1</v>
      </c>
      <c r="R133" t="s">
        <v>686</v>
      </c>
    </row>
    <row r="134" spans="1:18" hidden="1" x14ac:dyDescent="0.25">
      <c r="A134" t="s">
        <v>3891</v>
      </c>
      <c r="B134" t="s">
        <v>2757</v>
      </c>
      <c r="C134" t="s">
        <v>2756</v>
      </c>
      <c r="D134">
        <v>0.38640000000000002</v>
      </c>
      <c r="E134">
        <v>52.740099999999998</v>
      </c>
      <c r="F134" t="s">
        <v>659</v>
      </c>
      <c r="G134" t="s">
        <v>658</v>
      </c>
      <c r="H134" t="s">
        <v>2755</v>
      </c>
      <c r="I134" t="s">
        <v>2754</v>
      </c>
      <c r="J134" t="s">
        <v>655</v>
      </c>
      <c r="K134" t="s">
        <v>3879</v>
      </c>
      <c r="L134" t="s">
        <v>908</v>
      </c>
      <c r="M134" t="s">
        <v>652</v>
      </c>
      <c r="N134">
        <v>3328</v>
      </c>
      <c r="O134" t="s">
        <v>2791</v>
      </c>
      <c r="P134" t="s">
        <v>2788</v>
      </c>
      <c r="Q134" s="62">
        <f t="shared" si="2"/>
        <v>0.1</v>
      </c>
      <c r="R134" t="s">
        <v>686</v>
      </c>
    </row>
    <row r="135" spans="1:18" hidden="1" x14ac:dyDescent="0.25">
      <c r="A135" t="s">
        <v>3890</v>
      </c>
      <c r="B135" t="s">
        <v>2757</v>
      </c>
      <c r="C135" t="s">
        <v>2756</v>
      </c>
      <c r="D135">
        <v>0.38640000000000002</v>
      </c>
      <c r="E135">
        <v>52.740099999999998</v>
      </c>
      <c r="F135" t="s">
        <v>659</v>
      </c>
      <c r="G135" t="s">
        <v>658</v>
      </c>
      <c r="H135" t="s">
        <v>2755</v>
      </c>
      <c r="I135" t="s">
        <v>2754</v>
      </c>
      <c r="J135" t="s">
        <v>655</v>
      </c>
      <c r="K135" t="s">
        <v>3879</v>
      </c>
      <c r="L135" t="s">
        <v>908</v>
      </c>
      <c r="M135" t="s">
        <v>652</v>
      </c>
      <c r="N135">
        <v>3334</v>
      </c>
      <c r="O135" t="s">
        <v>2789</v>
      </c>
      <c r="P135" t="s">
        <v>2788</v>
      </c>
      <c r="Q135" s="62">
        <f t="shared" si="2"/>
        <v>0.1</v>
      </c>
      <c r="R135" t="s">
        <v>686</v>
      </c>
    </row>
    <row r="136" spans="1:18" hidden="1" x14ac:dyDescent="0.25">
      <c r="A136" t="s">
        <v>3889</v>
      </c>
      <c r="B136" t="s">
        <v>2757</v>
      </c>
      <c r="C136" t="s">
        <v>2756</v>
      </c>
      <c r="D136">
        <v>0.38640000000000002</v>
      </c>
      <c r="E136">
        <v>52.740099999999998</v>
      </c>
      <c r="F136" t="s">
        <v>659</v>
      </c>
      <c r="G136" t="s">
        <v>658</v>
      </c>
      <c r="H136" t="s">
        <v>2755</v>
      </c>
      <c r="I136" t="s">
        <v>2754</v>
      </c>
      <c r="J136" t="s">
        <v>655</v>
      </c>
      <c r="K136" t="s">
        <v>3879</v>
      </c>
      <c r="L136" t="s">
        <v>908</v>
      </c>
      <c r="M136" t="s">
        <v>652</v>
      </c>
      <c r="N136">
        <v>3373</v>
      </c>
      <c r="O136" t="s">
        <v>2786</v>
      </c>
      <c r="P136" t="s">
        <v>2788</v>
      </c>
      <c r="Q136" s="62">
        <f t="shared" si="2"/>
        <v>0.1</v>
      </c>
      <c r="R136" t="s">
        <v>686</v>
      </c>
    </row>
    <row r="137" spans="1:18" hidden="1" x14ac:dyDescent="0.25">
      <c r="A137" t="s">
        <v>3888</v>
      </c>
      <c r="B137" t="s">
        <v>2757</v>
      </c>
      <c r="C137" t="s">
        <v>2756</v>
      </c>
      <c r="D137">
        <v>0.38640000000000002</v>
      </c>
      <c r="E137">
        <v>52.740099999999998</v>
      </c>
      <c r="F137" t="s">
        <v>659</v>
      </c>
      <c r="G137" t="s">
        <v>658</v>
      </c>
      <c r="H137" t="s">
        <v>2755</v>
      </c>
      <c r="I137" t="s">
        <v>2754</v>
      </c>
      <c r="J137" t="s">
        <v>655</v>
      </c>
      <c r="K137" t="s">
        <v>3879</v>
      </c>
      <c r="L137" t="s">
        <v>908</v>
      </c>
      <c r="M137" t="s">
        <v>652</v>
      </c>
      <c r="N137">
        <v>3408</v>
      </c>
      <c r="O137" t="s">
        <v>2784</v>
      </c>
      <c r="P137">
        <v>6.13</v>
      </c>
      <c r="Q137" s="62">
        <f t="shared" si="2"/>
        <v>6.13</v>
      </c>
      <c r="R137" t="s">
        <v>686</v>
      </c>
    </row>
    <row r="138" spans="1:18" hidden="1" x14ac:dyDescent="0.25">
      <c r="A138" t="s">
        <v>3887</v>
      </c>
      <c r="B138" t="s">
        <v>2757</v>
      </c>
      <c r="C138" t="s">
        <v>2756</v>
      </c>
      <c r="D138">
        <v>0.38640000000000002</v>
      </c>
      <c r="E138">
        <v>52.740099999999998</v>
      </c>
      <c r="F138" t="s">
        <v>659</v>
      </c>
      <c r="G138" t="s">
        <v>658</v>
      </c>
      <c r="H138" t="s">
        <v>2755</v>
      </c>
      <c r="I138" t="s">
        <v>2754</v>
      </c>
      <c r="J138" t="s">
        <v>655</v>
      </c>
      <c r="K138" t="s">
        <v>3879</v>
      </c>
      <c r="L138" t="s">
        <v>908</v>
      </c>
      <c r="M138" t="s">
        <v>652</v>
      </c>
      <c r="N138">
        <v>3409</v>
      </c>
      <c r="O138" t="s">
        <v>2782</v>
      </c>
      <c r="P138">
        <v>0.128</v>
      </c>
      <c r="Q138" s="62">
        <f t="shared" si="2"/>
        <v>0.128</v>
      </c>
      <c r="R138" t="s">
        <v>686</v>
      </c>
    </row>
    <row r="139" spans="1:18" hidden="1" x14ac:dyDescent="0.25">
      <c r="A139" t="s">
        <v>3886</v>
      </c>
      <c r="B139" t="s">
        <v>2757</v>
      </c>
      <c r="C139" t="s">
        <v>2756</v>
      </c>
      <c r="D139">
        <v>0.38640000000000002</v>
      </c>
      <c r="E139">
        <v>52.740099999999998</v>
      </c>
      <c r="F139" t="s">
        <v>659</v>
      </c>
      <c r="G139" t="s">
        <v>658</v>
      </c>
      <c r="H139" t="s">
        <v>2755</v>
      </c>
      <c r="I139" t="s">
        <v>2754</v>
      </c>
      <c r="J139" t="s">
        <v>655</v>
      </c>
      <c r="K139" t="s">
        <v>3879</v>
      </c>
      <c r="L139" t="s">
        <v>908</v>
      </c>
      <c r="M139" t="s">
        <v>652</v>
      </c>
      <c r="N139">
        <v>3410</v>
      </c>
      <c r="O139" t="s">
        <v>687</v>
      </c>
      <c r="P139">
        <v>4.82</v>
      </c>
      <c r="Q139" s="62">
        <f t="shared" si="2"/>
        <v>4.82</v>
      </c>
      <c r="R139" t="s">
        <v>686</v>
      </c>
    </row>
    <row r="140" spans="1:18" hidden="1" x14ac:dyDescent="0.25">
      <c r="A140" t="s">
        <v>3885</v>
      </c>
      <c r="B140" t="s">
        <v>2757</v>
      </c>
      <c r="C140" t="s">
        <v>2756</v>
      </c>
      <c r="D140">
        <v>0.38640000000000002</v>
      </c>
      <c r="E140">
        <v>52.740099999999998</v>
      </c>
      <c r="F140" t="s">
        <v>659</v>
      </c>
      <c r="G140" t="s">
        <v>658</v>
      </c>
      <c r="H140" t="s">
        <v>2755</v>
      </c>
      <c r="I140" t="s">
        <v>2754</v>
      </c>
      <c r="J140" t="s">
        <v>655</v>
      </c>
      <c r="K140" t="s">
        <v>3879</v>
      </c>
      <c r="L140" t="s">
        <v>908</v>
      </c>
      <c r="M140" t="s">
        <v>652</v>
      </c>
      <c r="N140">
        <v>6045</v>
      </c>
      <c r="O140" t="s">
        <v>2777</v>
      </c>
      <c r="P140" t="s">
        <v>2799</v>
      </c>
      <c r="Q140" s="62">
        <f t="shared" si="2"/>
        <v>1</v>
      </c>
      <c r="R140" t="s">
        <v>686</v>
      </c>
    </row>
    <row r="141" spans="1:18" hidden="1" x14ac:dyDescent="0.25">
      <c r="A141" t="s">
        <v>3884</v>
      </c>
      <c r="B141" t="s">
        <v>2757</v>
      </c>
      <c r="C141" t="s">
        <v>2756</v>
      </c>
      <c r="D141">
        <v>0.38640000000000002</v>
      </c>
      <c r="E141">
        <v>52.740099999999998</v>
      </c>
      <c r="F141" t="s">
        <v>659</v>
      </c>
      <c r="G141" t="s">
        <v>658</v>
      </c>
      <c r="H141" t="s">
        <v>2755</v>
      </c>
      <c r="I141" t="s">
        <v>2754</v>
      </c>
      <c r="J141" t="s">
        <v>655</v>
      </c>
      <c r="K141" t="s">
        <v>3879</v>
      </c>
      <c r="L141" t="s">
        <v>908</v>
      </c>
      <c r="M141" t="s">
        <v>652</v>
      </c>
      <c r="N141">
        <v>6450</v>
      </c>
      <c r="O141" t="s">
        <v>2770</v>
      </c>
      <c r="P141">
        <v>1.7</v>
      </c>
      <c r="Q141" s="62">
        <f t="shared" si="2"/>
        <v>1.7</v>
      </c>
      <c r="R141" t="s">
        <v>686</v>
      </c>
    </row>
    <row r="142" spans="1:18" hidden="1" x14ac:dyDescent="0.25">
      <c r="A142" t="s">
        <v>3883</v>
      </c>
      <c r="B142" t="s">
        <v>2757</v>
      </c>
      <c r="C142" t="s">
        <v>2756</v>
      </c>
      <c r="D142">
        <v>0.38640000000000002</v>
      </c>
      <c r="E142">
        <v>52.740099999999998</v>
      </c>
      <c r="F142" t="s">
        <v>659</v>
      </c>
      <c r="G142" t="s">
        <v>658</v>
      </c>
      <c r="H142" t="s">
        <v>2755</v>
      </c>
      <c r="I142" t="s">
        <v>2754</v>
      </c>
      <c r="J142" t="s">
        <v>655</v>
      </c>
      <c r="K142" t="s">
        <v>3879</v>
      </c>
      <c r="L142" t="s">
        <v>908</v>
      </c>
      <c r="M142" t="s">
        <v>652</v>
      </c>
      <c r="N142">
        <v>7181</v>
      </c>
      <c r="O142" t="s">
        <v>2765</v>
      </c>
      <c r="P142" t="s">
        <v>2005</v>
      </c>
      <c r="Q142" s="62">
        <f t="shared" si="2"/>
        <v>1E-3</v>
      </c>
      <c r="R142" t="s">
        <v>686</v>
      </c>
    </row>
    <row r="143" spans="1:18" hidden="1" x14ac:dyDescent="0.25">
      <c r="A143" t="s">
        <v>3882</v>
      </c>
      <c r="B143" t="s">
        <v>2757</v>
      </c>
      <c r="C143" t="s">
        <v>2756</v>
      </c>
      <c r="D143">
        <v>0.38640000000000002</v>
      </c>
      <c r="E143">
        <v>52.740099999999998</v>
      </c>
      <c r="F143" t="s">
        <v>659</v>
      </c>
      <c r="G143" t="s">
        <v>658</v>
      </c>
      <c r="H143" t="s">
        <v>2755</v>
      </c>
      <c r="I143" t="s">
        <v>2754</v>
      </c>
      <c r="J143" t="s">
        <v>655</v>
      </c>
      <c r="K143" t="s">
        <v>3879</v>
      </c>
      <c r="L143" t="s">
        <v>908</v>
      </c>
      <c r="M143" t="s">
        <v>652</v>
      </c>
      <c r="N143">
        <v>7888</v>
      </c>
      <c r="O143" t="s">
        <v>3579</v>
      </c>
      <c r="P143">
        <v>9.3000000000000007</v>
      </c>
      <c r="Q143" s="62">
        <f t="shared" si="2"/>
        <v>9.3000000000000007</v>
      </c>
      <c r="R143" t="s">
        <v>686</v>
      </c>
    </row>
    <row r="144" spans="1:18" hidden="1" x14ac:dyDescent="0.25">
      <c r="A144" t="s">
        <v>3881</v>
      </c>
      <c r="B144" t="s">
        <v>2757</v>
      </c>
      <c r="C144" t="s">
        <v>2756</v>
      </c>
      <c r="D144">
        <v>0.38640000000000002</v>
      </c>
      <c r="E144">
        <v>52.740099999999998</v>
      </c>
      <c r="F144" t="s">
        <v>659</v>
      </c>
      <c r="G144" t="s">
        <v>658</v>
      </c>
      <c r="H144" t="s">
        <v>2755</v>
      </c>
      <c r="I144" t="s">
        <v>2754</v>
      </c>
      <c r="J144" t="s">
        <v>655</v>
      </c>
      <c r="K144" t="s">
        <v>3879</v>
      </c>
      <c r="L144" t="s">
        <v>908</v>
      </c>
      <c r="M144" t="s">
        <v>652</v>
      </c>
      <c r="N144">
        <v>9901</v>
      </c>
      <c r="O144" t="s">
        <v>664</v>
      </c>
      <c r="P144">
        <v>93.5</v>
      </c>
      <c r="Q144" s="62">
        <f t="shared" si="2"/>
        <v>93.5</v>
      </c>
      <c r="R144" t="s">
        <v>663</v>
      </c>
    </row>
    <row r="145" spans="1:18" hidden="1" x14ac:dyDescent="0.25">
      <c r="A145" t="s">
        <v>3880</v>
      </c>
      <c r="B145" t="s">
        <v>2757</v>
      </c>
      <c r="C145" t="s">
        <v>2756</v>
      </c>
      <c r="D145">
        <v>0.38640000000000002</v>
      </c>
      <c r="E145">
        <v>52.740099999999998</v>
      </c>
      <c r="F145" t="s">
        <v>659</v>
      </c>
      <c r="G145" t="s">
        <v>658</v>
      </c>
      <c r="H145" t="s">
        <v>2755</v>
      </c>
      <c r="I145" t="s">
        <v>2754</v>
      </c>
      <c r="J145" t="s">
        <v>655</v>
      </c>
      <c r="K145" t="s">
        <v>3879</v>
      </c>
      <c r="L145" t="s">
        <v>908</v>
      </c>
      <c r="M145" t="s">
        <v>652</v>
      </c>
      <c r="N145">
        <v>9978</v>
      </c>
      <c r="O145" t="s">
        <v>2752</v>
      </c>
      <c r="P145" t="s">
        <v>2751</v>
      </c>
      <c r="Q145" s="62">
        <f t="shared" si="2"/>
        <v>2E-3</v>
      </c>
      <c r="R145" t="s">
        <v>686</v>
      </c>
    </row>
    <row r="146" spans="1:18" hidden="1" x14ac:dyDescent="0.25">
      <c r="A146" t="s">
        <v>3878</v>
      </c>
      <c r="B146" t="s">
        <v>2757</v>
      </c>
      <c r="C146" t="s">
        <v>2756</v>
      </c>
      <c r="D146">
        <v>0.38640000000000002</v>
      </c>
      <c r="E146">
        <v>52.740099999999998</v>
      </c>
      <c r="F146" t="s">
        <v>659</v>
      </c>
      <c r="G146" t="s">
        <v>658</v>
      </c>
      <c r="H146" t="s">
        <v>2755</v>
      </c>
      <c r="I146" t="s">
        <v>2754</v>
      </c>
      <c r="J146" t="s">
        <v>655</v>
      </c>
      <c r="K146" t="s">
        <v>3875</v>
      </c>
      <c r="L146" t="s">
        <v>908</v>
      </c>
      <c r="M146" t="s">
        <v>652</v>
      </c>
      <c r="N146">
        <v>3461</v>
      </c>
      <c r="O146" t="s">
        <v>2779</v>
      </c>
      <c r="P146">
        <v>909</v>
      </c>
      <c r="Q146" s="62">
        <f t="shared" si="2"/>
        <v>909</v>
      </c>
      <c r="R146" t="s">
        <v>919</v>
      </c>
    </row>
    <row r="147" spans="1:18" hidden="1" x14ac:dyDescent="0.25">
      <c r="A147" t="s">
        <v>3877</v>
      </c>
      <c r="B147" t="s">
        <v>2757</v>
      </c>
      <c r="C147" t="s">
        <v>2756</v>
      </c>
      <c r="D147">
        <v>0.38640000000000002</v>
      </c>
      <c r="E147">
        <v>52.740099999999998</v>
      </c>
      <c r="F147" t="s">
        <v>659</v>
      </c>
      <c r="G147" t="s">
        <v>658</v>
      </c>
      <c r="H147" t="s">
        <v>2755</v>
      </c>
      <c r="I147" t="s">
        <v>2754</v>
      </c>
      <c r="J147" t="s">
        <v>655</v>
      </c>
      <c r="K147" t="s">
        <v>3875</v>
      </c>
      <c r="L147" t="s">
        <v>908</v>
      </c>
      <c r="M147" t="s">
        <v>652</v>
      </c>
      <c r="N147">
        <v>6423</v>
      </c>
      <c r="O147" t="s">
        <v>2772</v>
      </c>
      <c r="P147">
        <v>1364</v>
      </c>
      <c r="Q147" s="62">
        <f t="shared" si="2"/>
        <v>1364</v>
      </c>
      <c r="R147" t="s">
        <v>919</v>
      </c>
    </row>
    <row r="148" spans="1:18" hidden="1" x14ac:dyDescent="0.25">
      <c r="A148" t="s">
        <v>3876</v>
      </c>
      <c r="B148" t="s">
        <v>2757</v>
      </c>
      <c r="C148" t="s">
        <v>2756</v>
      </c>
      <c r="D148">
        <v>0.38640000000000002</v>
      </c>
      <c r="E148">
        <v>52.740099999999998</v>
      </c>
      <c r="F148" t="s">
        <v>659</v>
      </c>
      <c r="G148" t="s">
        <v>658</v>
      </c>
      <c r="H148" t="s">
        <v>2755</v>
      </c>
      <c r="I148" t="s">
        <v>2754</v>
      </c>
      <c r="J148" t="s">
        <v>655</v>
      </c>
      <c r="K148" t="s">
        <v>3875</v>
      </c>
      <c r="L148" t="s">
        <v>908</v>
      </c>
      <c r="M148" t="s">
        <v>652</v>
      </c>
      <c r="N148">
        <v>9933</v>
      </c>
      <c r="O148" t="s">
        <v>2759</v>
      </c>
      <c r="P148">
        <v>3100</v>
      </c>
      <c r="Q148" s="62">
        <f t="shared" si="2"/>
        <v>3100</v>
      </c>
      <c r="R148" t="s">
        <v>919</v>
      </c>
    </row>
    <row r="149" spans="1:18" hidden="1" x14ac:dyDescent="0.25">
      <c r="A149" t="s">
        <v>3874</v>
      </c>
      <c r="B149" t="s">
        <v>2757</v>
      </c>
      <c r="C149" t="s">
        <v>2756</v>
      </c>
      <c r="D149">
        <v>0.38640000000000002</v>
      </c>
      <c r="E149">
        <v>52.740099999999998</v>
      </c>
      <c r="F149" t="s">
        <v>659</v>
      </c>
      <c r="G149" t="s">
        <v>658</v>
      </c>
      <c r="H149" t="s">
        <v>2755</v>
      </c>
      <c r="I149" t="s">
        <v>2754</v>
      </c>
      <c r="J149" t="s">
        <v>655</v>
      </c>
      <c r="K149" t="s">
        <v>3840</v>
      </c>
      <c r="L149" t="s">
        <v>908</v>
      </c>
      <c r="M149" t="s">
        <v>652</v>
      </c>
      <c r="N149">
        <v>52</v>
      </c>
      <c r="O149" t="s">
        <v>2831</v>
      </c>
      <c r="P149">
        <v>0.25</v>
      </c>
      <c r="Q149" s="62">
        <f t="shared" si="2"/>
        <v>0.25</v>
      </c>
      <c r="R149" t="s">
        <v>686</v>
      </c>
    </row>
    <row r="150" spans="1:18" hidden="1" x14ac:dyDescent="0.25">
      <c r="A150" t="s">
        <v>3873</v>
      </c>
      <c r="B150" t="s">
        <v>2757</v>
      </c>
      <c r="C150" t="s">
        <v>2756</v>
      </c>
      <c r="D150">
        <v>0.38640000000000002</v>
      </c>
      <c r="E150">
        <v>52.740099999999998</v>
      </c>
      <c r="F150" t="s">
        <v>659</v>
      </c>
      <c r="G150" t="s">
        <v>658</v>
      </c>
      <c r="H150" t="s">
        <v>2755</v>
      </c>
      <c r="I150" t="s">
        <v>2754</v>
      </c>
      <c r="J150" t="s">
        <v>655</v>
      </c>
      <c r="K150" t="s">
        <v>3840</v>
      </c>
      <c r="L150" t="s">
        <v>908</v>
      </c>
      <c r="M150" t="s">
        <v>652</v>
      </c>
      <c r="N150">
        <v>61</v>
      </c>
      <c r="O150" t="s">
        <v>63</v>
      </c>
      <c r="P150">
        <v>8.1999999999999993</v>
      </c>
      <c r="Q150" s="62">
        <f t="shared" si="2"/>
        <v>8.1999999999999993</v>
      </c>
      <c r="R150" t="s">
        <v>2829</v>
      </c>
    </row>
    <row r="151" spans="1:18" hidden="1" x14ac:dyDescent="0.25">
      <c r="A151" t="s">
        <v>3872</v>
      </c>
      <c r="B151" t="s">
        <v>2757</v>
      </c>
      <c r="C151" t="s">
        <v>2756</v>
      </c>
      <c r="D151">
        <v>0.38640000000000002</v>
      </c>
      <c r="E151">
        <v>52.740099999999998</v>
      </c>
      <c r="F151" t="s">
        <v>659</v>
      </c>
      <c r="G151" t="s">
        <v>658</v>
      </c>
      <c r="H151" t="s">
        <v>2755</v>
      </c>
      <c r="I151" t="s">
        <v>2754</v>
      </c>
      <c r="J151" t="s">
        <v>655</v>
      </c>
      <c r="K151" t="s">
        <v>3840</v>
      </c>
      <c r="L151" t="s">
        <v>908</v>
      </c>
      <c r="M151" t="s">
        <v>652</v>
      </c>
      <c r="N151">
        <v>68</v>
      </c>
      <c r="O151" t="s">
        <v>2775</v>
      </c>
      <c r="P151">
        <v>18.2</v>
      </c>
      <c r="Q151" s="62">
        <f t="shared" si="2"/>
        <v>18.2</v>
      </c>
      <c r="R151" t="s">
        <v>680</v>
      </c>
    </row>
    <row r="152" spans="1:18" hidden="1" x14ac:dyDescent="0.25">
      <c r="A152" t="s">
        <v>3871</v>
      </c>
      <c r="B152" t="s">
        <v>2757</v>
      </c>
      <c r="C152" t="s">
        <v>2756</v>
      </c>
      <c r="D152">
        <v>0.38640000000000002</v>
      </c>
      <c r="E152">
        <v>52.740099999999998</v>
      </c>
      <c r="F152" t="s">
        <v>659</v>
      </c>
      <c r="G152" t="s">
        <v>658</v>
      </c>
      <c r="H152" t="s">
        <v>2755</v>
      </c>
      <c r="I152" t="s">
        <v>2754</v>
      </c>
      <c r="J152" t="s">
        <v>655</v>
      </c>
      <c r="K152" t="s">
        <v>3840</v>
      </c>
      <c r="L152" t="s">
        <v>908</v>
      </c>
      <c r="M152" t="s">
        <v>652</v>
      </c>
      <c r="N152">
        <v>76</v>
      </c>
      <c r="O152" t="s">
        <v>690</v>
      </c>
      <c r="P152">
        <v>7.5</v>
      </c>
      <c r="Q152" s="62">
        <f t="shared" si="2"/>
        <v>7.5</v>
      </c>
      <c r="R152" t="s">
        <v>689</v>
      </c>
    </row>
    <row r="153" spans="1:18" hidden="1" x14ac:dyDescent="0.25">
      <c r="A153" t="s">
        <v>3870</v>
      </c>
      <c r="B153" t="s">
        <v>2757</v>
      </c>
      <c r="C153" t="s">
        <v>2756</v>
      </c>
      <c r="D153">
        <v>0.38640000000000002</v>
      </c>
      <c r="E153">
        <v>52.740099999999998</v>
      </c>
      <c r="F153" t="s">
        <v>659</v>
      </c>
      <c r="G153" t="s">
        <v>658</v>
      </c>
      <c r="H153" t="s">
        <v>2755</v>
      </c>
      <c r="I153" t="s">
        <v>2754</v>
      </c>
      <c r="J153" t="s">
        <v>655</v>
      </c>
      <c r="K153" t="s">
        <v>3840</v>
      </c>
      <c r="L153" t="s">
        <v>908</v>
      </c>
      <c r="M153" t="s">
        <v>652</v>
      </c>
      <c r="N153">
        <v>77</v>
      </c>
      <c r="O153" t="s">
        <v>2826</v>
      </c>
      <c r="P153">
        <v>1520</v>
      </c>
      <c r="Q153" s="62">
        <f t="shared" si="2"/>
        <v>1520</v>
      </c>
      <c r="R153" t="s">
        <v>2825</v>
      </c>
    </row>
    <row r="154" spans="1:18" hidden="1" x14ac:dyDescent="0.25">
      <c r="A154" t="s">
        <v>3869</v>
      </c>
      <c r="B154" t="s">
        <v>2757</v>
      </c>
      <c r="C154" t="s">
        <v>2756</v>
      </c>
      <c r="D154">
        <v>0.38640000000000002</v>
      </c>
      <c r="E154">
        <v>52.740099999999998</v>
      </c>
      <c r="F154" t="s">
        <v>659</v>
      </c>
      <c r="G154" t="s">
        <v>658</v>
      </c>
      <c r="H154" t="s">
        <v>2755</v>
      </c>
      <c r="I154" t="s">
        <v>2754</v>
      </c>
      <c r="J154" t="s">
        <v>655</v>
      </c>
      <c r="K154" t="s">
        <v>3840</v>
      </c>
      <c r="L154" t="s">
        <v>908</v>
      </c>
      <c r="M154" t="s">
        <v>652</v>
      </c>
      <c r="N154">
        <v>85</v>
      </c>
      <c r="O154" t="s">
        <v>3414</v>
      </c>
      <c r="P154">
        <v>1.7</v>
      </c>
      <c r="Q154" s="62">
        <f t="shared" si="2"/>
        <v>1.7</v>
      </c>
      <c r="R154" t="s">
        <v>650</v>
      </c>
    </row>
    <row r="155" spans="1:18" hidden="1" x14ac:dyDescent="0.25">
      <c r="A155" t="s">
        <v>3868</v>
      </c>
      <c r="B155" t="s">
        <v>2757</v>
      </c>
      <c r="C155" t="s">
        <v>2756</v>
      </c>
      <c r="D155">
        <v>0.38640000000000002</v>
      </c>
      <c r="E155">
        <v>52.740099999999998</v>
      </c>
      <c r="F155" t="s">
        <v>659</v>
      </c>
      <c r="G155" t="s">
        <v>658</v>
      </c>
      <c r="H155" t="s">
        <v>2755</v>
      </c>
      <c r="I155" t="s">
        <v>2754</v>
      </c>
      <c r="J155" t="s">
        <v>655</v>
      </c>
      <c r="K155" t="s">
        <v>3840</v>
      </c>
      <c r="L155" t="s">
        <v>908</v>
      </c>
      <c r="M155" t="s">
        <v>652</v>
      </c>
      <c r="N155">
        <v>103</v>
      </c>
      <c r="O155" t="s">
        <v>2823</v>
      </c>
      <c r="P155" t="s">
        <v>1560</v>
      </c>
      <c r="Q155" s="62">
        <f t="shared" si="2"/>
        <v>0.01</v>
      </c>
      <c r="R155" t="s">
        <v>686</v>
      </c>
    </row>
    <row r="156" spans="1:18" hidden="1" x14ac:dyDescent="0.25">
      <c r="A156" t="s">
        <v>3867</v>
      </c>
      <c r="B156" t="s">
        <v>2757</v>
      </c>
      <c r="C156" t="s">
        <v>2756</v>
      </c>
      <c r="D156">
        <v>0.38640000000000002</v>
      </c>
      <c r="E156">
        <v>52.740099999999998</v>
      </c>
      <c r="F156" t="s">
        <v>659</v>
      </c>
      <c r="G156" t="s">
        <v>658</v>
      </c>
      <c r="H156" t="s">
        <v>2755</v>
      </c>
      <c r="I156" t="s">
        <v>2754</v>
      </c>
      <c r="J156" t="s">
        <v>655</v>
      </c>
      <c r="K156" t="s">
        <v>3840</v>
      </c>
      <c r="L156" t="s">
        <v>908</v>
      </c>
      <c r="M156" t="s">
        <v>652</v>
      </c>
      <c r="N156">
        <v>106</v>
      </c>
      <c r="O156" t="s">
        <v>2821</v>
      </c>
      <c r="P156" t="s">
        <v>1598</v>
      </c>
      <c r="Q156" s="62">
        <f t="shared" si="2"/>
        <v>0.04</v>
      </c>
      <c r="R156" t="s">
        <v>686</v>
      </c>
    </row>
    <row r="157" spans="1:18" hidden="1" x14ac:dyDescent="0.25">
      <c r="A157" t="s">
        <v>3866</v>
      </c>
      <c r="B157" t="s">
        <v>2757</v>
      </c>
      <c r="C157" t="s">
        <v>2756</v>
      </c>
      <c r="D157">
        <v>0.38640000000000002</v>
      </c>
      <c r="E157">
        <v>52.740099999999998</v>
      </c>
      <c r="F157" t="s">
        <v>659</v>
      </c>
      <c r="G157" t="s">
        <v>658</v>
      </c>
      <c r="H157" t="s">
        <v>2755</v>
      </c>
      <c r="I157" t="s">
        <v>2754</v>
      </c>
      <c r="J157" t="s">
        <v>655</v>
      </c>
      <c r="K157" t="s">
        <v>3840</v>
      </c>
      <c r="L157" t="s">
        <v>908</v>
      </c>
      <c r="M157" t="s">
        <v>652</v>
      </c>
      <c r="N157">
        <v>111</v>
      </c>
      <c r="O157" t="s">
        <v>2819</v>
      </c>
      <c r="P157">
        <v>0.374</v>
      </c>
      <c r="Q157" s="62">
        <f t="shared" si="2"/>
        <v>0.374</v>
      </c>
      <c r="R157" t="s">
        <v>650</v>
      </c>
    </row>
    <row r="158" spans="1:18" hidden="1" x14ac:dyDescent="0.25">
      <c r="A158" t="s">
        <v>3865</v>
      </c>
      <c r="B158" t="s">
        <v>2757</v>
      </c>
      <c r="C158" t="s">
        <v>2756</v>
      </c>
      <c r="D158">
        <v>0.38640000000000002</v>
      </c>
      <c r="E158">
        <v>52.740099999999998</v>
      </c>
      <c r="F158" t="s">
        <v>659</v>
      </c>
      <c r="G158" t="s">
        <v>658</v>
      </c>
      <c r="H158" t="s">
        <v>2755</v>
      </c>
      <c r="I158" t="s">
        <v>2754</v>
      </c>
      <c r="J158" t="s">
        <v>655</v>
      </c>
      <c r="K158" t="s">
        <v>3840</v>
      </c>
      <c r="L158" t="s">
        <v>908</v>
      </c>
      <c r="M158" t="s">
        <v>652</v>
      </c>
      <c r="N158">
        <v>114</v>
      </c>
      <c r="O158" t="s">
        <v>2817</v>
      </c>
      <c r="P158">
        <v>1.44</v>
      </c>
      <c r="Q158" s="62">
        <f t="shared" si="2"/>
        <v>1.44</v>
      </c>
      <c r="R158" t="s">
        <v>650</v>
      </c>
    </row>
    <row r="159" spans="1:18" hidden="1" x14ac:dyDescent="0.25">
      <c r="A159" t="s">
        <v>3864</v>
      </c>
      <c r="B159" t="s">
        <v>2757</v>
      </c>
      <c r="C159" t="s">
        <v>2756</v>
      </c>
      <c r="D159">
        <v>0.38640000000000002</v>
      </c>
      <c r="E159">
        <v>52.740099999999998</v>
      </c>
      <c r="F159" t="s">
        <v>659</v>
      </c>
      <c r="G159" t="s">
        <v>658</v>
      </c>
      <c r="H159" t="s">
        <v>2755</v>
      </c>
      <c r="I159" t="s">
        <v>2754</v>
      </c>
      <c r="J159" t="s">
        <v>655</v>
      </c>
      <c r="K159" t="s">
        <v>3840</v>
      </c>
      <c r="L159" t="s">
        <v>908</v>
      </c>
      <c r="M159" t="s">
        <v>652</v>
      </c>
      <c r="N159">
        <v>116</v>
      </c>
      <c r="O159" t="s">
        <v>2815</v>
      </c>
      <c r="P159">
        <v>8.9529999999999994</v>
      </c>
      <c r="Q159" s="62">
        <f t="shared" si="2"/>
        <v>8.9529999999999994</v>
      </c>
      <c r="R159" t="s">
        <v>650</v>
      </c>
    </row>
    <row r="160" spans="1:18" hidden="1" x14ac:dyDescent="0.25">
      <c r="A160" t="s">
        <v>3863</v>
      </c>
      <c r="B160" t="s">
        <v>2757</v>
      </c>
      <c r="C160" t="s">
        <v>2756</v>
      </c>
      <c r="D160">
        <v>0.38640000000000002</v>
      </c>
      <c r="E160">
        <v>52.740099999999998</v>
      </c>
      <c r="F160" t="s">
        <v>659</v>
      </c>
      <c r="G160" t="s">
        <v>658</v>
      </c>
      <c r="H160" t="s">
        <v>2755</v>
      </c>
      <c r="I160" t="s">
        <v>2754</v>
      </c>
      <c r="J160" t="s">
        <v>655</v>
      </c>
      <c r="K160" t="s">
        <v>3840</v>
      </c>
      <c r="L160" t="s">
        <v>908</v>
      </c>
      <c r="M160" t="s">
        <v>652</v>
      </c>
      <c r="N160">
        <v>172</v>
      </c>
      <c r="O160" t="s">
        <v>209</v>
      </c>
      <c r="P160">
        <v>166</v>
      </c>
      <c r="Q160" s="62">
        <f t="shared" si="2"/>
        <v>166</v>
      </c>
      <c r="R160" t="s">
        <v>650</v>
      </c>
    </row>
    <row r="161" spans="1:18" hidden="1" x14ac:dyDescent="0.25">
      <c r="A161" t="s">
        <v>3862</v>
      </c>
      <c r="B161" t="s">
        <v>2757</v>
      </c>
      <c r="C161" t="s">
        <v>2756</v>
      </c>
      <c r="D161">
        <v>0.38640000000000002</v>
      </c>
      <c r="E161">
        <v>52.740099999999998</v>
      </c>
      <c r="F161" t="s">
        <v>659</v>
      </c>
      <c r="G161" t="s">
        <v>658</v>
      </c>
      <c r="H161" t="s">
        <v>2755</v>
      </c>
      <c r="I161" t="s">
        <v>2754</v>
      </c>
      <c r="J161" t="s">
        <v>655</v>
      </c>
      <c r="K161" t="s">
        <v>3840</v>
      </c>
      <c r="L161" t="s">
        <v>908</v>
      </c>
      <c r="M161" t="s">
        <v>652</v>
      </c>
      <c r="N161">
        <v>180</v>
      </c>
      <c r="O161" t="s">
        <v>2812</v>
      </c>
      <c r="P161">
        <v>0.34599999999999997</v>
      </c>
      <c r="Q161" s="62">
        <f t="shared" si="2"/>
        <v>0.34599999999999997</v>
      </c>
      <c r="R161" t="s">
        <v>650</v>
      </c>
    </row>
    <row r="162" spans="1:18" hidden="1" x14ac:dyDescent="0.25">
      <c r="A162" t="s">
        <v>3861</v>
      </c>
      <c r="B162" t="s">
        <v>2757</v>
      </c>
      <c r="C162" t="s">
        <v>2756</v>
      </c>
      <c r="D162">
        <v>0.38640000000000002</v>
      </c>
      <c r="E162">
        <v>52.740099999999998</v>
      </c>
      <c r="F162" t="s">
        <v>659</v>
      </c>
      <c r="G162" t="s">
        <v>658</v>
      </c>
      <c r="H162" t="s">
        <v>2755</v>
      </c>
      <c r="I162" t="s">
        <v>2754</v>
      </c>
      <c r="J162" t="s">
        <v>655</v>
      </c>
      <c r="K162" t="s">
        <v>3840</v>
      </c>
      <c r="L162" t="s">
        <v>908</v>
      </c>
      <c r="M162" t="s">
        <v>652</v>
      </c>
      <c r="N162">
        <v>487</v>
      </c>
      <c r="O162" t="s">
        <v>2810</v>
      </c>
      <c r="P162" t="s">
        <v>2806</v>
      </c>
      <c r="Q162" s="62">
        <f t="shared" si="2"/>
        <v>2.2000000000000001E-3</v>
      </c>
      <c r="R162" t="s">
        <v>686</v>
      </c>
    </row>
    <row r="163" spans="1:18" hidden="1" x14ac:dyDescent="0.25">
      <c r="A163" t="s">
        <v>3860</v>
      </c>
      <c r="B163" t="s">
        <v>2757</v>
      </c>
      <c r="C163" t="s">
        <v>2756</v>
      </c>
      <c r="D163">
        <v>0.38640000000000002</v>
      </c>
      <c r="E163">
        <v>52.740099999999998</v>
      </c>
      <c r="F163" t="s">
        <v>659</v>
      </c>
      <c r="G163" t="s">
        <v>658</v>
      </c>
      <c r="H163" t="s">
        <v>2755</v>
      </c>
      <c r="I163" t="s">
        <v>2754</v>
      </c>
      <c r="J163" t="s">
        <v>655</v>
      </c>
      <c r="K163" t="s">
        <v>3840</v>
      </c>
      <c r="L163" t="s">
        <v>908</v>
      </c>
      <c r="M163" t="s">
        <v>652</v>
      </c>
      <c r="N163">
        <v>499</v>
      </c>
      <c r="O163" t="s">
        <v>2807</v>
      </c>
      <c r="P163" t="s">
        <v>2806</v>
      </c>
      <c r="Q163" s="62">
        <f t="shared" si="2"/>
        <v>2.2000000000000001E-3</v>
      </c>
      <c r="R163" t="s">
        <v>686</v>
      </c>
    </row>
    <row r="164" spans="1:18" hidden="1" x14ac:dyDescent="0.25">
      <c r="A164" t="s">
        <v>3859</v>
      </c>
      <c r="B164" t="s">
        <v>2757</v>
      </c>
      <c r="C164" t="s">
        <v>2756</v>
      </c>
      <c r="D164">
        <v>0.38640000000000002</v>
      </c>
      <c r="E164">
        <v>52.740099999999998</v>
      </c>
      <c r="F164" t="s">
        <v>659</v>
      </c>
      <c r="G164" t="s">
        <v>658</v>
      </c>
      <c r="H164" t="s">
        <v>2755</v>
      </c>
      <c r="I164" t="s">
        <v>2754</v>
      </c>
      <c r="J164" t="s">
        <v>655</v>
      </c>
      <c r="K164" t="s">
        <v>3840</v>
      </c>
      <c r="L164" t="s">
        <v>908</v>
      </c>
      <c r="M164" t="s">
        <v>652</v>
      </c>
      <c r="N164">
        <v>1049</v>
      </c>
      <c r="O164" t="s">
        <v>2804</v>
      </c>
      <c r="P164" t="s">
        <v>2788</v>
      </c>
      <c r="Q164" s="62">
        <f t="shared" si="2"/>
        <v>0.1</v>
      </c>
      <c r="R164" t="s">
        <v>686</v>
      </c>
    </row>
    <row r="165" spans="1:18" hidden="1" x14ac:dyDescent="0.25">
      <c r="A165" t="s">
        <v>3858</v>
      </c>
      <c r="B165" t="s">
        <v>2757</v>
      </c>
      <c r="C165" t="s">
        <v>2756</v>
      </c>
      <c r="D165">
        <v>0.38640000000000002</v>
      </c>
      <c r="E165">
        <v>52.740099999999998</v>
      </c>
      <c r="F165" t="s">
        <v>659</v>
      </c>
      <c r="G165" t="s">
        <v>658</v>
      </c>
      <c r="H165" t="s">
        <v>2755</v>
      </c>
      <c r="I165" t="s">
        <v>2754</v>
      </c>
      <c r="J165" t="s">
        <v>655</v>
      </c>
      <c r="K165" t="s">
        <v>3840</v>
      </c>
      <c r="L165" t="s">
        <v>908</v>
      </c>
      <c r="M165" t="s">
        <v>652</v>
      </c>
      <c r="N165">
        <v>3268</v>
      </c>
      <c r="O165" t="s">
        <v>2802</v>
      </c>
      <c r="P165" t="s">
        <v>2788</v>
      </c>
      <c r="Q165" s="62">
        <f t="shared" si="2"/>
        <v>0.1</v>
      </c>
      <c r="R165" t="s">
        <v>686</v>
      </c>
    </row>
    <row r="166" spans="1:18" hidden="1" x14ac:dyDescent="0.25">
      <c r="A166" t="s">
        <v>3857</v>
      </c>
      <c r="B166" t="s">
        <v>2757</v>
      </c>
      <c r="C166" t="s">
        <v>2756</v>
      </c>
      <c r="D166">
        <v>0.38640000000000002</v>
      </c>
      <c r="E166">
        <v>52.740099999999998</v>
      </c>
      <c r="F166" t="s">
        <v>659</v>
      </c>
      <c r="G166" t="s">
        <v>658</v>
      </c>
      <c r="H166" t="s">
        <v>2755</v>
      </c>
      <c r="I166" t="s">
        <v>2754</v>
      </c>
      <c r="J166" t="s">
        <v>655</v>
      </c>
      <c r="K166" t="s">
        <v>3840</v>
      </c>
      <c r="L166" t="s">
        <v>908</v>
      </c>
      <c r="M166" t="s">
        <v>652</v>
      </c>
      <c r="N166">
        <v>3272</v>
      </c>
      <c r="O166" t="s">
        <v>2800</v>
      </c>
      <c r="P166" t="s">
        <v>2799</v>
      </c>
      <c r="Q166" s="62">
        <f t="shared" si="2"/>
        <v>1</v>
      </c>
      <c r="R166" t="s">
        <v>686</v>
      </c>
    </row>
    <row r="167" spans="1:18" hidden="1" x14ac:dyDescent="0.25">
      <c r="A167" t="s">
        <v>3856</v>
      </c>
      <c r="B167" t="s">
        <v>2757</v>
      </c>
      <c r="C167" t="s">
        <v>2756</v>
      </c>
      <c r="D167">
        <v>0.38640000000000002</v>
      </c>
      <c r="E167">
        <v>52.740099999999998</v>
      </c>
      <c r="F167" t="s">
        <v>659</v>
      </c>
      <c r="G167" t="s">
        <v>658</v>
      </c>
      <c r="H167" t="s">
        <v>2755</v>
      </c>
      <c r="I167" t="s">
        <v>2754</v>
      </c>
      <c r="J167" t="s">
        <v>655</v>
      </c>
      <c r="K167" t="s">
        <v>3840</v>
      </c>
      <c r="L167" t="s">
        <v>908</v>
      </c>
      <c r="M167" t="s">
        <v>652</v>
      </c>
      <c r="N167">
        <v>3282</v>
      </c>
      <c r="O167" t="s">
        <v>2797</v>
      </c>
      <c r="P167" t="s">
        <v>2788</v>
      </c>
      <c r="Q167" s="62">
        <f t="shared" si="2"/>
        <v>0.1</v>
      </c>
      <c r="R167" t="s">
        <v>686</v>
      </c>
    </row>
    <row r="168" spans="1:18" hidden="1" x14ac:dyDescent="0.25">
      <c r="A168" t="s">
        <v>3855</v>
      </c>
      <c r="B168" t="s">
        <v>2757</v>
      </c>
      <c r="C168" t="s">
        <v>2756</v>
      </c>
      <c r="D168">
        <v>0.38640000000000002</v>
      </c>
      <c r="E168">
        <v>52.740099999999998</v>
      </c>
      <c r="F168" t="s">
        <v>659</v>
      </c>
      <c r="G168" t="s">
        <v>658</v>
      </c>
      <c r="H168" t="s">
        <v>2755</v>
      </c>
      <c r="I168" t="s">
        <v>2754</v>
      </c>
      <c r="J168" t="s">
        <v>655</v>
      </c>
      <c r="K168" t="s">
        <v>3840</v>
      </c>
      <c r="L168" t="s">
        <v>908</v>
      </c>
      <c r="M168" t="s">
        <v>652</v>
      </c>
      <c r="N168">
        <v>3283</v>
      </c>
      <c r="O168" t="s">
        <v>2795</v>
      </c>
      <c r="P168" t="s">
        <v>2788</v>
      </c>
      <c r="Q168" s="62">
        <f t="shared" si="2"/>
        <v>0.1</v>
      </c>
      <c r="R168" t="s">
        <v>686</v>
      </c>
    </row>
    <row r="169" spans="1:18" hidden="1" x14ac:dyDescent="0.25">
      <c r="A169" t="s">
        <v>3854</v>
      </c>
      <c r="B169" t="s">
        <v>2757</v>
      </c>
      <c r="C169" t="s">
        <v>2756</v>
      </c>
      <c r="D169">
        <v>0.38640000000000002</v>
      </c>
      <c r="E169">
        <v>52.740099999999998</v>
      </c>
      <c r="F169" t="s">
        <v>659</v>
      </c>
      <c r="G169" t="s">
        <v>658</v>
      </c>
      <c r="H169" t="s">
        <v>2755</v>
      </c>
      <c r="I169" t="s">
        <v>2754</v>
      </c>
      <c r="J169" t="s">
        <v>655</v>
      </c>
      <c r="K169" t="s">
        <v>3840</v>
      </c>
      <c r="L169" t="s">
        <v>908</v>
      </c>
      <c r="M169" t="s">
        <v>652</v>
      </c>
      <c r="N169">
        <v>3292</v>
      </c>
      <c r="O169" t="s">
        <v>2793</v>
      </c>
      <c r="P169" t="s">
        <v>2788</v>
      </c>
      <c r="Q169" s="62">
        <f t="shared" si="2"/>
        <v>0.1</v>
      </c>
      <c r="R169" t="s">
        <v>686</v>
      </c>
    </row>
    <row r="170" spans="1:18" hidden="1" x14ac:dyDescent="0.25">
      <c r="A170" t="s">
        <v>3853</v>
      </c>
      <c r="B170" t="s">
        <v>2757</v>
      </c>
      <c r="C170" t="s">
        <v>2756</v>
      </c>
      <c r="D170">
        <v>0.38640000000000002</v>
      </c>
      <c r="E170">
        <v>52.740099999999998</v>
      </c>
      <c r="F170" t="s">
        <v>659</v>
      </c>
      <c r="G170" t="s">
        <v>658</v>
      </c>
      <c r="H170" t="s">
        <v>2755</v>
      </c>
      <c r="I170" t="s">
        <v>2754</v>
      </c>
      <c r="J170" t="s">
        <v>655</v>
      </c>
      <c r="K170" t="s">
        <v>3840</v>
      </c>
      <c r="L170" t="s">
        <v>908</v>
      </c>
      <c r="M170" t="s">
        <v>652</v>
      </c>
      <c r="N170">
        <v>3328</v>
      </c>
      <c r="O170" t="s">
        <v>2791</v>
      </c>
      <c r="P170" t="s">
        <v>2788</v>
      </c>
      <c r="Q170" s="62">
        <f t="shared" si="2"/>
        <v>0.1</v>
      </c>
      <c r="R170" t="s">
        <v>686</v>
      </c>
    </row>
    <row r="171" spans="1:18" hidden="1" x14ac:dyDescent="0.25">
      <c r="A171" t="s">
        <v>3852</v>
      </c>
      <c r="B171" t="s">
        <v>2757</v>
      </c>
      <c r="C171" t="s">
        <v>2756</v>
      </c>
      <c r="D171">
        <v>0.38640000000000002</v>
      </c>
      <c r="E171">
        <v>52.740099999999998</v>
      </c>
      <c r="F171" t="s">
        <v>659</v>
      </c>
      <c r="G171" t="s">
        <v>658</v>
      </c>
      <c r="H171" t="s">
        <v>2755</v>
      </c>
      <c r="I171" t="s">
        <v>2754</v>
      </c>
      <c r="J171" t="s">
        <v>655</v>
      </c>
      <c r="K171" t="s">
        <v>3840</v>
      </c>
      <c r="L171" t="s">
        <v>908</v>
      </c>
      <c r="M171" t="s">
        <v>652</v>
      </c>
      <c r="N171">
        <v>3334</v>
      </c>
      <c r="O171" t="s">
        <v>2789</v>
      </c>
      <c r="P171" t="s">
        <v>2788</v>
      </c>
      <c r="Q171" s="62">
        <f t="shared" si="2"/>
        <v>0.1</v>
      </c>
      <c r="R171" t="s">
        <v>686</v>
      </c>
    </row>
    <row r="172" spans="1:18" hidden="1" x14ac:dyDescent="0.25">
      <c r="A172" t="s">
        <v>3851</v>
      </c>
      <c r="B172" t="s">
        <v>2757</v>
      </c>
      <c r="C172" t="s">
        <v>2756</v>
      </c>
      <c r="D172">
        <v>0.38640000000000002</v>
      </c>
      <c r="E172">
        <v>52.740099999999998</v>
      </c>
      <c r="F172" t="s">
        <v>659</v>
      </c>
      <c r="G172" t="s">
        <v>658</v>
      </c>
      <c r="H172" t="s">
        <v>2755</v>
      </c>
      <c r="I172" t="s">
        <v>2754</v>
      </c>
      <c r="J172" t="s">
        <v>655</v>
      </c>
      <c r="K172" t="s">
        <v>3840</v>
      </c>
      <c r="L172" t="s">
        <v>908</v>
      </c>
      <c r="M172" t="s">
        <v>652</v>
      </c>
      <c r="N172">
        <v>3373</v>
      </c>
      <c r="O172" t="s">
        <v>2786</v>
      </c>
      <c r="P172" t="s">
        <v>2788</v>
      </c>
      <c r="Q172" s="62">
        <f t="shared" si="2"/>
        <v>0.1</v>
      </c>
      <c r="R172" t="s">
        <v>686</v>
      </c>
    </row>
    <row r="173" spans="1:18" hidden="1" x14ac:dyDescent="0.25">
      <c r="A173" t="s">
        <v>3850</v>
      </c>
      <c r="B173" t="s">
        <v>2757</v>
      </c>
      <c r="C173" t="s">
        <v>2756</v>
      </c>
      <c r="D173">
        <v>0.38640000000000002</v>
      </c>
      <c r="E173">
        <v>52.740099999999998</v>
      </c>
      <c r="F173" t="s">
        <v>659</v>
      </c>
      <c r="G173" t="s">
        <v>658</v>
      </c>
      <c r="H173" t="s">
        <v>2755</v>
      </c>
      <c r="I173" t="s">
        <v>2754</v>
      </c>
      <c r="J173" t="s">
        <v>655</v>
      </c>
      <c r="K173" t="s">
        <v>3840</v>
      </c>
      <c r="L173" t="s">
        <v>908</v>
      </c>
      <c r="M173" t="s">
        <v>652</v>
      </c>
      <c r="N173">
        <v>3408</v>
      </c>
      <c r="O173" t="s">
        <v>2784</v>
      </c>
      <c r="P173">
        <v>8.48</v>
      </c>
      <c r="Q173" s="62">
        <f t="shared" si="2"/>
        <v>8.48</v>
      </c>
      <c r="R173" t="s">
        <v>686</v>
      </c>
    </row>
    <row r="174" spans="1:18" hidden="1" x14ac:dyDescent="0.25">
      <c r="A174" t="s">
        <v>3849</v>
      </c>
      <c r="B174" t="s">
        <v>2757</v>
      </c>
      <c r="C174" t="s">
        <v>2756</v>
      </c>
      <c r="D174">
        <v>0.38640000000000002</v>
      </c>
      <c r="E174">
        <v>52.740099999999998</v>
      </c>
      <c r="F174" t="s">
        <v>659</v>
      </c>
      <c r="G174" t="s">
        <v>658</v>
      </c>
      <c r="H174" t="s">
        <v>2755</v>
      </c>
      <c r="I174" t="s">
        <v>2754</v>
      </c>
      <c r="J174" t="s">
        <v>655</v>
      </c>
      <c r="K174" t="s">
        <v>3840</v>
      </c>
      <c r="L174" t="s">
        <v>908</v>
      </c>
      <c r="M174" t="s">
        <v>652</v>
      </c>
      <c r="N174">
        <v>3409</v>
      </c>
      <c r="O174" t="s">
        <v>2782</v>
      </c>
      <c r="P174">
        <v>7.9000000000000001E-2</v>
      </c>
      <c r="Q174" s="62">
        <f t="shared" si="2"/>
        <v>7.9000000000000001E-2</v>
      </c>
      <c r="R174" t="s">
        <v>686</v>
      </c>
    </row>
    <row r="175" spans="1:18" hidden="1" x14ac:dyDescent="0.25">
      <c r="A175" t="s">
        <v>3848</v>
      </c>
      <c r="B175" t="s">
        <v>2757</v>
      </c>
      <c r="C175" t="s">
        <v>2756</v>
      </c>
      <c r="D175">
        <v>0.38640000000000002</v>
      </c>
      <c r="E175">
        <v>52.740099999999998</v>
      </c>
      <c r="F175" t="s">
        <v>659</v>
      </c>
      <c r="G175" t="s">
        <v>658</v>
      </c>
      <c r="H175" t="s">
        <v>2755</v>
      </c>
      <c r="I175" t="s">
        <v>2754</v>
      </c>
      <c r="J175" t="s">
        <v>655</v>
      </c>
      <c r="K175" t="s">
        <v>3840</v>
      </c>
      <c r="L175" t="s">
        <v>908</v>
      </c>
      <c r="M175" t="s">
        <v>652</v>
      </c>
      <c r="N175">
        <v>3410</v>
      </c>
      <c r="O175" t="s">
        <v>687</v>
      </c>
      <c r="P175">
        <v>5.89</v>
      </c>
      <c r="Q175" s="62">
        <f t="shared" si="2"/>
        <v>5.89</v>
      </c>
      <c r="R175" t="s">
        <v>686</v>
      </c>
    </row>
    <row r="176" spans="1:18" hidden="1" x14ac:dyDescent="0.25">
      <c r="A176" t="s">
        <v>3847</v>
      </c>
      <c r="B176" t="s">
        <v>2757</v>
      </c>
      <c r="C176" t="s">
        <v>2756</v>
      </c>
      <c r="D176">
        <v>0.38640000000000002</v>
      </c>
      <c r="E176">
        <v>52.740099999999998</v>
      </c>
      <c r="F176" t="s">
        <v>659</v>
      </c>
      <c r="G176" t="s">
        <v>658</v>
      </c>
      <c r="H176" t="s">
        <v>2755</v>
      </c>
      <c r="I176" t="s">
        <v>2754</v>
      </c>
      <c r="J176" t="s">
        <v>655</v>
      </c>
      <c r="K176" t="s">
        <v>3840</v>
      </c>
      <c r="L176" t="s">
        <v>908</v>
      </c>
      <c r="M176" t="s">
        <v>652</v>
      </c>
      <c r="N176">
        <v>6045</v>
      </c>
      <c r="O176" t="s">
        <v>2777</v>
      </c>
      <c r="P176" t="s">
        <v>2799</v>
      </c>
      <c r="Q176" s="62">
        <f t="shared" si="2"/>
        <v>1</v>
      </c>
      <c r="R176" t="s">
        <v>686</v>
      </c>
    </row>
    <row r="177" spans="1:18" hidden="1" x14ac:dyDescent="0.25">
      <c r="A177" t="s">
        <v>3846</v>
      </c>
      <c r="B177" t="s">
        <v>2757</v>
      </c>
      <c r="C177" t="s">
        <v>2756</v>
      </c>
      <c r="D177">
        <v>0.38640000000000002</v>
      </c>
      <c r="E177">
        <v>52.740099999999998</v>
      </c>
      <c r="F177" t="s">
        <v>659</v>
      </c>
      <c r="G177" t="s">
        <v>658</v>
      </c>
      <c r="H177" t="s">
        <v>2755</v>
      </c>
      <c r="I177" t="s">
        <v>2754</v>
      </c>
      <c r="J177" t="s">
        <v>655</v>
      </c>
      <c r="K177" t="s">
        <v>3840</v>
      </c>
      <c r="L177" t="s">
        <v>908</v>
      </c>
      <c r="M177" t="s">
        <v>652</v>
      </c>
      <c r="N177">
        <v>6450</v>
      </c>
      <c r="O177" t="s">
        <v>2770</v>
      </c>
      <c r="P177">
        <v>2.04</v>
      </c>
      <c r="Q177" s="62">
        <f t="shared" si="2"/>
        <v>2.04</v>
      </c>
      <c r="R177" t="s">
        <v>686</v>
      </c>
    </row>
    <row r="178" spans="1:18" hidden="1" x14ac:dyDescent="0.25">
      <c r="A178" t="s">
        <v>3845</v>
      </c>
      <c r="B178" t="s">
        <v>2757</v>
      </c>
      <c r="C178" t="s">
        <v>2756</v>
      </c>
      <c r="D178">
        <v>0.38640000000000002</v>
      </c>
      <c r="E178">
        <v>52.740099999999998</v>
      </c>
      <c r="F178" t="s">
        <v>659</v>
      </c>
      <c r="G178" t="s">
        <v>658</v>
      </c>
      <c r="H178" t="s">
        <v>2755</v>
      </c>
      <c r="I178" t="s">
        <v>2754</v>
      </c>
      <c r="J178" t="s">
        <v>655</v>
      </c>
      <c r="K178" t="s">
        <v>3840</v>
      </c>
      <c r="L178" t="s">
        <v>908</v>
      </c>
      <c r="M178" t="s">
        <v>652</v>
      </c>
      <c r="N178">
        <v>6526</v>
      </c>
      <c r="O178" t="s">
        <v>2768</v>
      </c>
      <c r="P178" t="s">
        <v>3022</v>
      </c>
      <c r="Q178" s="62" t="e">
        <f t="shared" si="2"/>
        <v>#VALUE!</v>
      </c>
      <c r="R178" t="s">
        <v>905</v>
      </c>
    </row>
    <row r="179" spans="1:18" hidden="1" x14ac:dyDescent="0.25">
      <c r="A179" t="s">
        <v>3844</v>
      </c>
      <c r="B179" t="s">
        <v>2757</v>
      </c>
      <c r="C179" t="s">
        <v>2756</v>
      </c>
      <c r="D179">
        <v>0.38640000000000002</v>
      </c>
      <c r="E179">
        <v>52.740099999999998</v>
      </c>
      <c r="F179" t="s">
        <v>659</v>
      </c>
      <c r="G179" t="s">
        <v>658</v>
      </c>
      <c r="H179" t="s">
        <v>2755</v>
      </c>
      <c r="I179" t="s">
        <v>2754</v>
      </c>
      <c r="J179" t="s">
        <v>655</v>
      </c>
      <c r="K179" t="s">
        <v>3840</v>
      </c>
      <c r="L179" t="s">
        <v>908</v>
      </c>
      <c r="M179" t="s">
        <v>652</v>
      </c>
      <c r="N179">
        <v>7181</v>
      </c>
      <c r="O179" t="s">
        <v>2765</v>
      </c>
      <c r="P179" t="s">
        <v>2005</v>
      </c>
      <c r="Q179" s="62">
        <f t="shared" si="2"/>
        <v>1E-3</v>
      </c>
      <c r="R179" t="s">
        <v>686</v>
      </c>
    </row>
    <row r="180" spans="1:18" hidden="1" x14ac:dyDescent="0.25">
      <c r="A180" t="s">
        <v>3843</v>
      </c>
      <c r="B180" t="s">
        <v>2757</v>
      </c>
      <c r="C180" t="s">
        <v>2756</v>
      </c>
      <c r="D180">
        <v>0.38640000000000002</v>
      </c>
      <c r="E180">
        <v>52.740099999999998</v>
      </c>
      <c r="F180" t="s">
        <v>659</v>
      </c>
      <c r="G180" t="s">
        <v>658</v>
      </c>
      <c r="H180" t="s">
        <v>2755</v>
      </c>
      <c r="I180" t="s">
        <v>2754</v>
      </c>
      <c r="J180" t="s">
        <v>655</v>
      </c>
      <c r="K180" t="s">
        <v>3840</v>
      </c>
      <c r="L180" t="s">
        <v>908</v>
      </c>
      <c r="M180" t="s">
        <v>652</v>
      </c>
      <c r="N180">
        <v>7888</v>
      </c>
      <c r="O180" t="s">
        <v>3579</v>
      </c>
      <c r="P180">
        <v>6.6</v>
      </c>
      <c r="Q180" s="62">
        <f t="shared" si="2"/>
        <v>6.6</v>
      </c>
      <c r="R180" t="s">
        <v>686</v>
      </c>
    </row>
    <row r="181" spans="1:18" hidden="1" x14ac:dyDescent="0.25">
      <c r="A181" t="s">
        <v>3842</v>
      </c>
      <c r="B181" t="s">
        <v>2757</v>
      </c>
      <c r="C181" t="s">
        <v>2756</v>
      </c>
      <c r="D181">
        <v>0.38640000000000002</v>
      </c>
      <c r="E181">
        <v>52.740099999999998</v>
      </c>
      <c r="F181" t="s">
        <v>659</v>
      </c>
      <c r="G181" t="s">
        <v>658</v>
      </c>
      <c r="H181" t="s">
        <v>2755</v>
      </c>
      <c r="I181" t="s">
        <v>2754</v>
      </c>
      <c r="J181" t="s">
        <v>655</v>
      </c>
      <c r="K181" t="s">
        <v>3840</v>
      </c>
      <c r="L181" t="s">
        <v>908</v>
      </c>
      <c r="M181" t="s">
        <v>652</v>
      </c>
      <c r="N181">
        <v>9901</v>
      </c>
      <c r="O181" t="s">
        <v>664</v>
      </c>
      <c r="P181">
        <v>100.3</v>
      </c>
      <c r="Q181" s="62">
        <f t="shared" si="2"/>
        <v>100.3</v>
      </c>
      <c r="R181" t="s">
        <v>663</v>
      </c>
    </row>
    <row r="182" spans="1:18" hidden="1" x14ac:dyDescent="0.25">
      <c r="A182" t="s">
        <v>3841</v>
      </c>
      <c r="B182" t="s">
        <v>2757</v>
      </c>
      <c r="C182" t="s">
        <v>2756</v>
      </c>
      <c r="D182">
        <v>0.38640000000000002</v>
      </c>
      <c r="E182">
        <v>52.740099999999998</v>
      </c>
      <c r="F182" t="s">
        <v>659</v>
      </c>
      <c r="G182" t="s">
        <v>658</v>
      </c>
      <c r="H182" t="s">
        <v>2755</v>
      </c>
      <c r="I182" t="s">
        <v>2754</v>
      </c>
      <c r="J182" t="s">
        <v>655</v>
      </c>
      <c r="K182" t="s">
        <v>3840</v>
      </c>
      <c r="L182" t="s">
        <v>908</v>
      </c>
      <c r="M182" t="s">
        <v>652</v>
      </c>
      <c r="N182">
        <v>9978</v>
      </c>
      <c r="O182" t="s">
        <v>2752</v>
      </c>
      <c r="P182" t="s">
        <v>2751</v>
      </c>
      <c r="Q182" s="62">
        <f t="shared" si="2"/>
        <v>2E-3</v>
      </c>
      <c r="R182" t="s">
        <v>686</v>
      </c>
    </row>
    <row r="183" spans="1:18" hidden="1" x14ac:dyDescent="0.25">
      <c r="A183" t="s">
        <v>3839</v>
      </c>
      <c r="B183" t="s">
        <v>2757</v>
      </c>
      <c r="C183" t="s">
        <v>2756</v>
      </c>
      <c r="D183">
        <v>0.38640000000000002</v>
      </c>
      <c r="E183">
        <v>52.740099999999998</v>
      </c>
      <c r="F183" t="s">
        <v>659</v>
      </c>
      <c r="G183" t="s">
        <v>658</v>
      </c>
      <c r="H183" t="s">
        <v>2755</v>
      </c>
      <c r="I183" t="s">
        <v>2754</v>
      </c>
      <c r="J183" t="s">
        <v>655</v>
      </c>
      <c r="K183" t="s">
        <v>3835</v>
      </c>
      <c r="L183" t="s">
        <v>908</v>
      </c>
      <c r="M183" t="s">
        <v>652</v>
      </c>
      <c r="N183">
        <v>3461</v>
      </c>
      <c r="O183" t="s">
        <v>2779</v>
      </c>
      <c r="P183" t="s">
        <v>3837</v>
      </c>
      <c r="Q183" s="62">
        <f t="shared" si="2"/>
        <v>100</v>
      </c>
      <c r="R183" t="s">
        <v>919</v>
      </c>
    </row>
    <row r="184" spans="1:18" hidden="1" x14ac:dyDescent="0.25">
      <c r="A184" t="s">
        <v>3838</v>
      </c>
      <c r="B184" t="s">
        <v>2757</v>
      </c>
      <c r="C184" t="s">
        <v>2756</v>
      </c>
      <c r="D184">
        <v>0.38640000000000002</v>
      </c>
      <c r="E184">
        <v>52.740099999999998</v>
      </c>
      <c r="F184" t="s">
        <v>659</v>
      </c>
      <c r="G184" t="s">
        <v>658</v>
      </c>
      <c r="H184" t="s">
        <v>2755</v>
      </c>
      <c r="I184" t="s">
        <v>2754</v>
      </c>
      <c r="J184" t="s">
        <v>655</v>
      </c>
      <c r="K184" t="s">
        <v>3835</v>
      </c>
      <c r="L184" t="s">
        <v>908</v>
      </c>
      <c r="M184" t="s">
        <v>652</v>
      </c>
      <c r="N184">
        <v>6423</v>
      </c>
      <c r="O184" t="s">
        <v>2772</v>
      </c>
      <c r="P184" t="s">
        <v>3837</v>
      </c>
      <c r="Q184" s="62">
        <f t="shared" si="2"/>
        <v>100</v>
      </c>
      <c r="R184" t="s">
        <v>919</v>
      </c>
    </row>
    <row r="185" spans="1:18" hidden="1" x14ac:dyDescent="0.25">
      <c r="A185" t="s">
        <v>3836</v>
      </c>
      <c r="B185" t="s">
        <v>2757</v>
      </c>
      <c r="C185" t="s">
        <v>2756</v>
      </c>
      <c r="D185">
        <v>0.38640000000000002</v>
      </c>
      <c r="E185">
        <v>52.740099999999998</v>
      </c>
      <c r="F185" t="s">
        <v>659</v>
      </c>
      <c r="G185" t="s">
        <v>658</v>
      </c>
      <c r="H185" t="s">
        <v>2755</v>
      </c>
      <c r="I185" t="s">
        <v>2754</v>
      </c>
      <c r="J185" t="s">
        <v>655</v>
      </c>
      <c r="K185" t="s">
        <v>3835</v>
      </c>
      <c r="L185" t="s">
        <v>908</v>
      </c>
      <c r="M185" t="s">
        <v>652</v>
      </c>
      <c r="N185">
        <v>9933</v>
      </c>
      <c r="O185" t="s">
        <v>2759</v>
      </c>
      <c r="P185">
        <v>270</v>
      </c>
      <c r="Q185" s="62">
        <f t="shared" si="2"/>
        <v>270</v>
      </c>
      <c r="R185" t="s">
        <v>919</v>
      </c>
    </row>
    <row r="186" spans="1:18" hidden="1" x14ac:dyDescent="0.25">
      <c r="A186" t="s">
        <v>3834</v>
      </c>
      <c r="B186" t="s">
        <v>2757</v>
      </c>
      <c r="C186" t="s">
        <v>2756</v>
      </c>
      <c r="D186">
        <v>0.38640000000000002</v>
      </c>
      <c r="E186">
        <v>52.740099999999998</v>
      </c>
      <c r="F186" t="s">
        <v>659</v>
      </c>
      <c r="G186" t="s">
        <v>658</v>
      </c>
      <c r="H186" t="s">
        <v>2755</v>
      </c>
      <c r="I186" t="s">
        <v>2754</v>
      </c>
      <c r="J186" t="s">
        <v>655</v>
      </c>
      <c r="K186" t="s">
        <v>3801</v>
      </c>
      <c r="L186" t="s">
        <v>908</v>
      </c>
      <c r="M186" t="s">
        <v>652</v>
      </c>
      <c r="N186">
        <v>52</v>
      </c>
      <c r="O186" t="s">
        <v>2831</v>
      </c>
      <c r="P186">
        <v>0.11</v>
      </c>
      <c r="Q186" s="62">
        <f t="shared" si="2"/>
        <v>0.11</v>
      </c>
      <c r="R186" t="s">
        <v>686</v>
      </c>
    </row>
    <row r="187" spans="1:18" hidden="1" x14ac:dyDescent="0.25">
      <c r="A187" t="s">
        <v>3833</v>
      </c>
      <c r="B187" t="s">
        <v>2757</v>
      </c>
      <c r="C187" t="s">
        <v>2756</v>
      </c>
      <c r="D187">
        <v>0.38640000000000002</v>
      </c>
      <c r="E187">
        <v>52.740099999999998</v>
      </c>
      <c r="F187" t="s">
        <v>659</v>
      </c>
      <c r="G187" t="s">
        <v>658</v>
      </c>
      <c r="H187" t="s">
        <v>2755</v>
      </c>
      <c r="I187" t="s">
        <v>2754</v>
      </c>
      <c r="J187" t="s">
        <v>655</v>
      </c>
      <c r="K187" t="s">
        <v>3801</v>
      </c>
      <c r="L187" t="s">
        <v>908</v>
      </c>
      <c r="M187" t="s">
        <v>652</v>
      </c>
      <c r="N187">
        <v>68</v>
      </c>
      <c r="O187" t="s">
        <v>2775</v>
      </c>
      <c r="P187">
        <v>22.7</v>
      </c>
      <c r="Q187" s="62">
        <f t="shared" si="2"/>
        <v>22.7</v>
      </c>
      <c r="R187" t="s">
        <v>680</v>
      </c>
    </row>
    <row r="188" spans="1:18" hidden="1" x14ac:dyDescent="0.25">
      <c r="A188" t="s">
        <v>3832</v>
      </c>
      <c r="B188" t="s">
        <v>2757</v>
      </c>
      <c r="C188" t="s">
        <v>2756</v>
      </c>
      <c r="D188">
        <v>0.38640000000000002</v>
      </c>
      <c r="E188">
        <v>52.740099999999998</v>
      </c>
      <c r="F188" t="s">
        <v>659</v>
      </c>
      <c r="G188" t="s">
        <v>658</v>
      </c>
      <c r="H188" t="s">
        <v>2755</v>
      </c>
      <c r="I188" t="s">
        <v>2754</v>
      </c>
      <c r="J188" t="s">
        <v>655</v>
      </c>
      <c r="K188" t="s">
        <v>3801</v>
      </c>
      <c r="L188" t="s">
        <v>908</v>
      </c>
      <c r="M188" t="s">
        <v>652</v>
      </c>
      <c r="N188">
        <v>76</v>
      </c>
      <c r="O188" t="s">
        <v>690</v>
      </c>
      <c r="P188">
        <v>7.3</v>
      </c>
      <c r="Q188" s="62">
        <f t="shared" si="2"/>
        <v>7.3</v>
      </c>
      <c r="R188" t="s">
        <v>689</v>
      </c>
    </row>
    <row r="189" spans="1:18" hidden="1" x14ac:dyDescent="0.25">
      <c r="A189" t="s">
        <v>3831</v>
      </c>
      <c r="B189" t="s">
        <v>2757</v>
      </c>
      <c r="C189" t="s">
        <v>2756</v>
      </c>
      <c r="D189">
        <v>0.38640000000000002</v>
      </c>
      <c r="E189">
        <v>52.740099999999998</v>
      </c>
      <c r="F189" t="s">
        <v>659</v>
      </c>
      <c r="G189" t="s">
        <v>658</v>
      </c>
      <c r="H189" t="s">
        <v>2755</v>
      </c>
      <c r="I189" t="s">
        <v>2754</v>
      </c>
      <c r="J189" t="s">
        <v>655</v>
      </c>
      <c r="K189" t="s">
        <v>3801</v>
      </c>
      <c r="L189" t="s">
        <v>908</v>
      </c>
      <c r="M189" t="s">
        <v>652</v>
      </c>
      <c r="N189">
        <v>77</v>
      </c>
      <c r="O189" t="s">
        <v>2826</v>
      </c>
      <c r="P189">
        <v>1100</v>
      </c>
      <c r="Q189" s="62">
        <f t="shared" si="2"/>
        <v>1100</v>
      </c>
      <c r="R189" t="s">
        <v>2825</v>
      </c>
    </row>
    <row r="190" spans="1:18" hidden="1" x14ac:dyDescent="0.25">
      <c r="A190" t="s">
        <v>3830</v>
      </c>
      <c r="B190" t="s">
        <v>2757</v>
      </c>
      <c r="C190" t="s">
        <v>2756</v>
      </c>
      <c r="D190">
        <v>0.38640000000000002</v>
      </c>
      <c r="E190">
        <v>52.740099999999998</v>
      </c>
      <c r="F190" t="s">
        <v>659</v>
      </c>
      <c r="G190" t="s">
        <v>658</v>
      </c>
      <c r="H190" t="s">
        <v>2755</v>
      </c>
      <c r="I190" t="s">
        <v>2754</v>
      </c>
      <c r="J190" t="s">
        <v>655</v>
      </c>
      <c r="K190" t="s">
        <v>3801</v>
      </c>
      <c r="L190" t="s">
        <v>908</v>
      </c>
      <c r="M190" t="s">
        <v>652</v>
      </c>
      <c r="N190">
        <v>85</v>
      </c>
      <c r="O190" t="s">
        <v>3414</v>
      </c>
      <c r="P190">
        <v>2.6</v>
      </c>
      <c r="Q190" s="62">
        <f t="shared" si="2"/>
        <v>2.6</v>
      </c>
      <c r="R190" t="s">
        <v>650</v>
      </c>
    </row>
    <row r="191" spans="1:18" hidden="1" x14ac:dyDescent="0.25">
      <c r="A191" t="s">
        <v>3829</v>
      </c>
      <c r="B191" t="s">
        <v>2757</v>
      </c>
      <c r="C191" t="s">
        <v>2756</v>
      </c>
      <c r="D191">
        <v>0.38640000000000002</v>
      </c>
      <c r="E191">
        <v>52.740099999999998</v>
      </c>
      <c r="F191" t="s">
        <v>659</v>
      </c>
      <c r="G191" t="s">
        <v>658</v>
      </c>
      <c r="H191" t="s">
        <v>2755</v>
      </c>
      <c r="I191" t="s">
        <v>2754</v>
      </c>
      <c r="J191" t="s">
        <v>655</v>
      </c>
      <c r="K191" t="s">
        <v>3801</v>
      </c>
      <c r="L191" t="s">
        <v>908</v>
      </c>
      <c r="M191" t="s">
        <v>652</v>
      </c>
      <c r="N191">
        <v>103</v>
      </c>
      <c r="O191" t="s">
        <v>2823</v>
      </c>
      <c r="P191" t="s">
        <v>1560</v>
      </c>
      <c r="Q191" s="62">
        <f t="shared" si="2"/>
        <v>0.01</v>
      </c>
      <c r="R191" t="s">
        <v>686</v>
      </c>
    </row>
    <row r="192" spans="1:18" hidden="1" x14ac:dyDescent="0.25">
      <c r="A192" t="s">
        <v>3828</v>
      </c>
      <c r="B192" t="s">
        <v>2757</v>
      </c>
      <c r="C192" t="s">
        <v>2756</v>
      </c>
      <c r="D192">
        <v>0.38640000000000002</v>
      </c>
      <c r="E192">
        <v>52.740099999999998</v>
      </c>
      <c r="F192" t="s">
        <v>659</v>
      </c>
      <c r="G192" t="s">
        <v>658</v>
      </c>
      <c r="H192" t="s">
        <v>2755</v>
      </c>
      <c r="I192" t="s">
        <v>2754</v>
      </c>
      <c r="J192" t="s">
        <v>655</v>
      </c>
      <c r="K192" t="s">
        <v>3801</v>
      </c>
      <c r="L192" t="s">
        <v>908</v>
      </c>
      <c r="M192" t="s">
        <v>652</v>
      </c>
      <c r="N192">
        <v>106</v>
      </c>
      <c r="O192" t="s">
        <v>2821</v>
      </c>
      <c r="P192" t="s">
        <v>1598</v>
      </c>
      <c r="Q192" s="62">
        <f t="shared" si="2"/>
        <v>0.04</v>
      </c>
      <c r="R192" t="s">
        <v>686</v>
      </c>
    </row>
    <row r="193" spans="1:18" hidden="1" x14ac:dyDescent="0.25">
      <c r="A193" t="s">
        <v>3827</v>
      </c>
      <c r="B193" t="s">
        <v>2757</v>
      </c>
      <c r="C193" t="s">
        <v>2756</v>
      </c>
      <c r="D193">
        <v>0.38640000000000002</v>
      </c>
      <c r="E193">
        <v>52.740099999999998</v>
      </c>
      <c r="F193" t="s">
        <v>659</v>
      </c>
      <c r="G193" t="s">
        <v>658</v>
      </c>
      <c r="H193" t="s">
        <v>2755</v>
      </c>
      <c r="I193" t="s">
        <v>2754</v>
      </c>
      <c r="J193" t="s">
        <v>655</v>
      </c>
      <c r="K193" t="s">
        <v>3801</v>
      </c>
      <c r="L193" t="s">
        <v>908</v>
      </c>
      <c r="M193" t="s">
        <v>652</v>
      </c>
      <c r="N193">
        <v>111</v>
      </c>
      <c r="O193" t="s">
        <v>2819</v>
      </c>
      <c r="P193">
        <v>0.20499999999999999</v>
      </c>
      <c r="Q193" s="62">
        <f t="shared" si="2"/>
        <v>0.20499999999999999</v>
      </c>
      <c r="R193" t="s">
        <v>650</v>
      </c>
    </row>
    <row r="194" spans="1:18" hidden="1" x14ac:dyDescent="0.25">
      <c r="A194" t="s">
        <v>3826</v>
      </c>
      <c r="B194" t="s">
        <v>2757</v>
      </c>
      <c r="C194" t="s">
        <v>2756</v>
      </c>
      <c r="D194">
        <v>0.38640000000000002</v>
      </c>
      <c r="E194">
        <v>52.740099999999998</v>
      </c>
      <c r="F194" t="s">
        <v>659</v>
      </c>
      <c r="G194" t="s">
        <v>658</v>
      </c>
      <c r="H194" t="s">
        <v>2755</v>
      </c>
      <c r="I194" t="s">
        <v>2754</v>
      </c>
      <c r="J194" t="s">
        <v>655</v>
      </c>
      <c r="K194" t="s">
        <v>3801</v>
      </c>
      <c r="L194" t="s">
        <v>908</v>
      </c>
      <c r="M194" t="s">
        <v>652</v>
      </c>
      <c r="N194">
        <v>114</v>
      </c>
      <c r="O194" t="s">
        <v>2817</v>
      </c>
      <c r="P194">
        <v>1.45</v>
      </c>
      <c r="Q194" s="62">
        <f t="shared" ref="Q194:Q257" si="3">IF(LEFT(P194,1)="&lt;",VALUE(MID(P194,2,LEN(P194)-1)),VALUE(P194))</f>
        <v>1.45</v>
      </c>
      <c r="R194" t="s">
        <v>650</v>
      </c>
    </row>
    <row r="195" spans="1:18" hidden="1" x14ac:dyDescent="0.25">
      <c r="A195" t="s">
        <v>3825</v>
      </c>
      <c r="B195" t="s">
        <v>2757</v>
      </c>
      <c r="C195" t="s">
        <v>2756</v>
      </c>
      <c r="D195">
        <v>0.38640000000000002</v>
      </c>
      <c r="E195">
        <v>52.740099999999998</v>
      </c>
      <c r="F195" t="s">
        <v>659</v>
      </c>
      <c r="G195" t="s">
        <v>658</v>
      </c>
      <c r="H195" t="s">
        <v>2755</v>
      </c>
      <c r="I195" t="s">
        <v>2754</v>
      </c>
      <c r="J195" t="s">
        <v>655</v>
      </c>
      <c r="K195" t="s">
        <v>3801</v>
      </c>
      <c r="L195" t="s">
        <v>908</v>
      </c>
      <c r="M195" t="s">
        <v>652</v>
      </c>
      <c r="N195">
        <v>116</v>
      </c>
      <c r="O195" t="s">
        <v>2815</v>
      </c>
      <c r="P195">
        <v>9.9979999999999993</v>
      </c>
      <c r="Q195" s="62">
        <f t="shared" si="3"/>
        <v>9.9979999999999993</v>
      </c>
      <c r="R195" t="s">
        <v>650</v>
      </c>
    </row>
    <row r="196" spans="1:18" hidden="1" x14ac:dyDescent="0.25">
      <c r="A196" t="s">
        <v>3824</v>
      </c>
      <c r="B196" t="s">
        <v>2757</v>
      </c>
      <c r="C196" t="s">
        <v>2756</v>
      </c>
      <c r="D196">
        <v>0.38640000000000002</v>
      </c>
      <c r="E196">
        <v>52.740099999999998</v>
      </c>
      <c r="F196" t="s">
        <v>659</v>
      </c>
      <c r="G196" t="s">
        <v>658</v>
      </c>
      <c r="H196" t="s">
        <v>2755</v>
      </c>
      <c r="I196" t="s">
        <v>2754</v>
      </c>
      <c r="J196" t="s">
        <v>655</v>
      </c>
      <c r="K196" t="s">
        <v>3801</v>
      </c>
      <c r="L196" t="s">
        <v>908</v>
      </c>
      <c r="M196" t="s">
        <v>652</v>
      </c>
      <c r="N196">
        <v>172</v>
      </c>
      <c r="O196" t="s">
        <v>209</v>
      </c>
      <c r="P196">
        <v>102.3</v>
      </c>
      <c r="Q196" s="62">
        <f t="shared" si="3"/>
        <v>102.3</v>
      </c>
      <c r="R196" t="s">
        <v>650</v>
      </c>
    </row>
    <row r="197" spans="1:18" hidden="1" x14ac:dyDescent="0.25">
      <c r="A197" t="s">
        <v>3823</v>
      </c>
      <c r="B197" t="s">
        <v>2757</v>
      </c>
      <c r="C197" t="s">
        <v>2756</v>
      </c>
      <c r="D197">
        <v>0.38640000000000002</v>
      </c>
      <c r="E197">
        <v>52.740099999999998</v>
      </c>
      <c r="F197" t="s">
        <v>659</v>
      </c>
      <c r="G197" t="s">
        <v>658</v>
      </c>
      <c r="H197" t="s">
        <v>2755</v>
      </c>
      <c r="I197" t="s">
        <v>2754</v>
      </c>
      <c r="J197" t="s">
        <v>655</v>
      </c>
      <c r="K197" t="s">
        <v>3801</v>
      </c>
      <c r="L197" t="s">
        <v>908</v>
      </c>
      <c r="M197" t="s">
        <v>652</v>
      </c>
      <c r="N197">
        <v>180</v>
      </c>
      <c r="O197" t="s">
        <v>2812</v>
      </c>
      <c r="P197">
        <v>0.114</v>
      </c>
      <c r="Q197" s="62">
        <f t="shared" si="3"/>
        <v>0.114</v>
      </c>
      <c r="R197" t="s">
        <v>650</v>
      </c>
    </row>
    <row r="198" spans="1:18" hidden="1" x14ac:dyDescent="0.25">
      <c r="A198" t="s">
        <v>3822</v>
      </c>
      <c r="B198" t="s">
        <v>2757</v>
      </c>
      <c r="C198" t="s">
        <v>2756</v>
      </c>
      <c r="D198">
        <v>0.38640000000000002</v>
      </c>
      <c r="E198">
        <v>52.740099999999998</v>
      </c>
      <c r="F198" t="s">
        <v>659</v>
      </c>
      <c r="G198" t="s">
        <v>658</v>
      </c>
      <c r="H198" t="s">
        <v>2755</v>
      </c>
      <c r="I198" t="s">
        <v>2754</v>
      </c>
      <c r="J198" t="s">
        <v>655</v>
      </c>
      <c r="K198" t="s">
        <v>3801</v>
      </c>
      <c r="L198" t="s">
        <v>908</v>
      </c>
      <c r="M198" t="s">
        <v>652</v>
      </c>
      <c r="N198">
        <v>487</v>
      </c>
      <c r="O198" t="s">
        <v>2810</v>
      </c>
      <c r="P198" t="s">
        <v>2809</v>
      </c>
      <c r="Q198" s="62">
        <f t="shared" si="3"/>
        <v>2.0999999999999999E-3</v>
      </c>
      <c r="R198" t="s">
        <v>686</v>
      </c>
    </row>
    <row r="199" spans="1:18" hidden="1" x14ac:dyDescent="0.25">
      <c r="A199" t="s">
        <v>3821</v>
      </c>
      <c r="B199" t="s">
        <v>2757</v>
      </c>
      <c r="C199" t="s">
        <v>2756</v>
      </c>
      <c r="D199">
        <v>0.38640000000000002</v>
      </c>
      <c r="E199">
        <v>52.740099999999998</v>
      </c>
      <c r="F199" t="s">
        <v>659</v>
      </c>
      <c r="G199" t="s">
        <v>658</v>
      </c>
      <c r="H199" t="s">
        <v>2755</v>
      </c>
      <c r="I199" t="s">
        <v>2754</v>
      </c>
      <c r="J199" t="s">
        <v>655</v>
      </c>
      <c r="K199" t="s">
        <v>3801</v>
      </c>
      <c r="L199" t="s">
        <v>908</v>
      </c>
      <c r="M199" t="s">
        <v>652</v>
      </c>
      <c r="N199">
        <v>499</v>
      </c>
      <c r="O199" t="s">
        <v>2807</v>
      </c>
      <c r="P199" t="s">
        <v>2806</v>
      </c>
      <c r="Q199" s="62">
        <f t="shared" si="3"/>
        <v>2.2000000000000001E-3</v>
      </c>
      <c r="R199" t="s">
        <v>686</v>
      </c>
    </row>
    <row r="200" spans="1:18" hidden="1" x14ac:dyDescent="0.25">
      <c r="A200" t="s">
        <v>3820</v>
      </c>
      <c r="B200" t="s">
        <v>2757</v>
      </c>
      <c r="C200" t="s">
        <v>2756</v>
      </c>
      <c r="D200">
        <v>0.38640000000000002</v>
      </c>
      <c r="E200">
        <v>52.740099999999998</v>
      </c>
      <c r="F200" t="s">
        <v>659</v>
      </c>
      <c r="G200" t="s">
        <v>658</v>
      </c>
      <c r="H200" t="s">
        <v>2755</v>
      </c>
      <c r="I200" t="s">
        <v>2754</v>
      </c>
      <c r="J200" t="s">
        <v>655</v>
      </c>
      <c r="K200" t="s">
        <v>3801</v>
      </c>
      <c r="L200" t="s">
        <v>908</v>
      </c>
      <c r="M200" t="s">
        <v>652</v>
      </c>
      <c r="N200">
        <v>1049</v>
      </c>
      <c r="O200" t="s">
        <v>2804</v>
      </c>
      <c r="P200" t="s">
        <v>2788</v>
      </c>
      <c r="Q200" s="62">
        <f t="shared" si="3"/>
        <v>0.1</v>
      </c>
      <c r="R200" t="s">
        <v>686</v>
      </c>
    </row>
    <row r="201" spans="1:18" hidden="1" x14ac:dyDescent="0.25">
      <c r="A201" t="s">
        <v>3819</v>
      </c>
      <c r="B201" t="s">
        <v>2757</v>
      </c>
      <c r="C201" t="s">
        <v>2756</v>
      </c>
      <c r="D201">
        <v>0.38640000000000002</v>
      </c>
      <c r="E201">
        <v>52.740099999999998</v>
      </c>
      <c r="F201" t="s">
        <v>659</v>
      </c>
      <c r="G201" t="s">
        <v>658</v>
      </c>
      <c r="H201" t="s">
        <v>2755</v>
      </c>
      <c r="I201" t="s">
        <v>2754</v>
      </c>
      <c r="J201" t="s">
        <v>655</v>
      </c>
      <c r="K201" t="s">
        <v>3801</v>
      </c>
      <c r="L201" t="s">
        <v>908</v>
      </c>
      <c r="M201" t="s">
        <v>652</v>
      </c>
      <c r="N201">
        <v>3268</v>
      </c>
      <c r="O201" t="s">
        <v>2802</v>
      </c>
      <c r="P201" t="s">
        <v>2788</v>
      </c>
      <c r="Q201" s="62">
        <f t="shared" si="3"/>
        <v>0.1</v>
      </c>
      <c r="R201" t="s">
        <v>686</v>
      </c>
    </row>
    <row r="202" spans="1:18" hidden="1" x14ac:dyDescent="0.25">
      <c r="A202" t="s">
        <v>3818</v>
      </c>
      <c r="B202" t="s">
        <v>2757</v>
      </c>
      <c r="C202" t="s">
        <v>2756</v>
      </c>
      <c r="D202">
        <v>0.38640000000000002</v>
      </c>
      <c r="E202">
        <v>52.740099999999998</v>
      </c>
      <c r="F202" t="s">
        <v>659</v>
      </c>
      <c r="G202" t="s">
        <v>658</v>
      </c>
      <c r="H202" t="s">
        <v>2755</v>
      </c>
      <c r="I202" t="s">
        <v>2754</v>
      </c>
      <c r="J202" t="s">
        <v>655</v>
      </c>
      <c r="K202" t="s">
        <v>3801</v>
      </c>
      <c r="L202" t="s">
        <v>908</v>
      </c>
      <c r="M202" t="s">
        <v>652</v>
      </c>
      <c r="N202">
        <v>3272</v>
      </c>
      <c r="O202" t="s">
        <v>2800</v>
      </c>
      <c r="P202" t="s">
        <v>2799</v>
      </c>
      <c r="Q202" s="62">
        <f t="shared" si="3"/>
        <v>1</v>
      </c>
      <c r="R202" t="s">
        <v>686</v>
      </c>
    </row>
    <row r="203" spans="1:18" hidden="1" x14ac:dyDescent="0.25">
      <c r="A203" t="s">
        <v>3817</v>
      </c>
      <c r="B203" t="s">
        <v>2757</v>
      </c>
      <c r="C203" t="s">
        <v>2756</v>
      </c>
      <c r="D203">
        <v>0.38640000000000002</v>
      </c>
      <c r="E203">
        <v>52.740099999999998</v>
      </c>
      <c r="F203" t="s">
        <v>659</v>
      </c>
      <c r="G203" t="s">
        <v>658</v>
      </c>
      <c r="H203" t="s">
        <v>2755</v>
      </c>
      <c r="I203" t="s">
        <v>2754</v>
      </c>
      <c r="J203" t="s">
        <v>655</v>
      </c>
      <c r="K203" t="s">
        <v>3801</v>
      </c>
      <c r="L203" t="s">
        <v>908</v>
      </c>
      <c r="M203" t="s">
        <v>652</v>
      </c>
      <c r="N203">
        <v>3282</v>
      </c>
      <c r="O203" t="s">
        <v>2797</v>
      </c>
      <c r="P203" t="s">
        <v>2788</v>
      </c>
      <c r="Q203" s="62">
        <f t="shared" si="3"/>
        <v>0.1</v>
      </c>
      <c r="R203" t="s">
        <v>686</v>
      </c>
    </row>
    <row r="204" spans="1:18" hidden="1" x14ac:dyDescent="0.25">
      <c r="A204" t="s">
        <v>3816</v>
      </c>
      <c r="B204" t="s">
        <v>2757</v>
      </c>
      <c r="C204" t="s">
        <v>2756</v>
      </c>
      <c r="D204">
        <v>0.38640000000000002</v>
      </c>
      <c r="E204">
        <v>52.740099999999998</v>
      </c>
      <c r="F204" t="s">
        <v>659</v>
      </c>
      <c r="G204" t="s">
        <v>658</v>
      </c>
      <c r="H204" t="s">
        <v>2755</v>
      </c>
      <c r="I204" t="s">
        <v>2754</v>
      </c>
      <c r="J204" t="s">
        <v>655</v>
      </c>
      <c r="K204" t="s">
        <v>3801</v>
      </c>
      <c r="L204" t="s">
        <v>908</v>
      </c>
      <c r="M204" t="s">
        <v>652</v>
      </c>
      <c r="N204">
        <v>3283</v>
      </c>
      <c r="O204" t="s">
        <v>2795</v>
      </c>
      <c r="P204" t="s">
        <v>2788</v>
      </c>
      <c r="Q204" s="62">
        <f t="shared" si="3"/>
        <v>0.1</v>
      </c>
      <c r="R204" t="s">
        <v>686</v>
      </c>
    </row>
    <row r="205" spans="1:18" hidden="1" x14ac:dyDescent="0.25">
      <c r="A205" t="s">
        <v>3815</v>
      </c>
      <c r="B205" t="s">
        <v>2757</v>
      </c>
      <c r="C205" t="s">
        <v>2756</v>
      </c>
      <c r="D205">
        <v>0.38640000000000002</v>
      </c>
      <c r="E205">
        <v>52.740099999999998</v>
      </c>
      <c r="F205" t="s">
        <v>659</v>
      </c>
      <c r="G205" t="s">
        <v>658</v>
      </c>
      <c r="H205" t="s">
        <v>2755</v>
      </c>
      <c r="I205" t="s">
        <v>2754</v>
      </c>
      <c r="J205" t="s">
        <v>655</v>
      </c>
      <c r="K205" t="s">
        <v>3801</v>
      </c>
      <c r="L205" t="s">
        <v>908</v>
      </c>
      <c r="M205" t="s">
        <v>652</v>
      </c>
      <c r="N205">
        <v>3292</v>
      </c>
      <c r="O205" t="s">
        <v>2793</v>
      </c>
      <c r="P205" t="s">
        <v>2788</v>
      </c>
      <c r="Q205" s="62">
        <f t="shared" si="3"/>
        <v>0.1</v>
      </c>
      <c r="R205" t="s">
        <v>686</v>
      </c>
    </row>
    <row r="206" spans="1:18" hidden="1" x14ac:dyDescent="0.25">
      <c r="A206" t="s">
        <v>3814</v>
      </c>
      <c r="B206" t="s">
        <v>2757</v>
      </c>
      <c r="C206" t="s">
        <v>2756</v>
      </c>
      <c r="D206">
        <v>0.38640000000000002</v>
      </c>
      <c r="E206">
        <v>52.740099999999998</v>
      </c>
      <c r="F206" t="s">
        <v>659</v>
      </c>
      <c r="G206" t="s">
        <v>658</v>
      </c>
      <c r="H206" t="s">
        <v>2755</v>
      </c>
      <c r="I206" t="s">
        <v>2754</v>
      </c>
      <c r="J206" t="s">
        <v>655</v>
      </c>
      <c r="K206" t="s">
        <v>3801</v>
      </c>
      <c r="L206" t="s">
        <v>908</v>
      </c>
      <c r="M206" t="s">
        <v>652</v>
      </c>
      <c r="N206">
        <v>3328</v>
      </c>
      <c r="O206" t="s">
        <v>2791</v>
      </c>
      <c r="P206" t="s">
        <v>2788</v>
      </c>
      <c r="Q206" s="62">
        <f t="shared" si="3"/>
        <v>0.1</v>
      </c>
      <c r="R206" t="s">
        <v>686</v>
      </c>
    </row>
    <row r="207" spans="1:18" hidden="1" x14ac:dyDescent="0.25">
      <c r="A207" t="s">
        <v>3813</v>
      </c>
      <c r="B207" t="s">
        <v>2757</v>
      </c>
      <c r="C207" t="s">
        <v>2756</v>
      </c>
      <c r="D207">
        <v>0.38640000000000002</v>
      </c>
      <c r="E207">
        <v>52.740099999999998</v>
      </c>
      <c r="F207" t="s">
        <v>659</v>
      </c>
      <c r="G207" t="s">
        <v>658</v>
      </c>
      <c r="H207" t="s">
        <v>2755</v>
      </c>
      <c r="I207" t="s">
        <v>2754</v>
      </c>
      <c r="J207" t="s">
        <v>655</v>
      </c>
      <c r="K207" t="s">
        <v>3801</v>
      </c>
      <c r="L207" t="s">
        <v>908</v>
      </c>
      <c r="M207" t="s">
        <v>652</v>
      </c>
      <c r="N207">
        <v>3334</v>
      </c>
      <c r="O207" t="s">
        <v>2789</v>
      </c>
      <c r="P207" t="s">
        <v>2788</v>
      </c>
      <c r="Q207" s="62">
        <f t="shared" si="3"/>
        <v>0.1</v>
      </c>
      <c r="R207" t="s">
        <v>686</v>
      </c>
    </row>
    <row r="208" spans="1:18" hidden="1" x14ac:dyDescent="0.25">
      <c r="A208" t="s">
        <v>3812</v>
      </c>
      <c r="B208" t="s">
        <v>2757</v>
      </c>
      <c r="C208" t="s">
        <v>2756</v>
      </c>
      <c r="D208">
        <v>0.38640000000000002</v>
      </c>
      <c r="E208">
        <v>52.740099999999998</v>
      </c>
      <c r="F208" t="s">
        <v>659</v>
      </c>
      <c r="G208" t="s">
        <v>658</v>
      </c>
      <c r="H208" t="s">
        <v>2755</v>
      </c>
      <c r="I208" t="s">
        <v>2754</v>
      </c>
      <c r="J208" t="s">
        <v>655</v>
      </c>
      <c r="K208" t="s">
        <v>3801</v>
      </c>
      <c r="L208" t="s">
        <v>908</v>
      </c>
      <c r="M208" t="s">
        <v>652</v>
      </c>
      <c r="N208">
        <v>3373</v>
      </c>
      <c r="O208" t="s">
        <v>2786</v>
      </c>
      <c r="P208" t="s">
        <v>2788</v>
      </c>
      <c r="Q208" s="62">
        <f t="shared" si="3"/>
        <v>0.1</v>
      </c>
      <c r="R208" t="s">
        <v>686</v>
      </c>
    </row>
    <row r="209" spans="1:18" hidden="1" x14ac:dyDescent="0.25">
      <c r="A209" t="s">
        <v>3811</v>
      </c>
      <c r="B209" t="s">
        <v>2757</v>
      </c>
      <c r="C209" t="s">
        <v>2756</v>
      </c>
      <c r="D209">
        <v>0.38640000000000002</v>
      </c>
      <c r="E209">
        <v>52.740099999999998</v>
      </c>
      <c r="F209" t="s">
        <v>659</v>
      </c>
      <c r="G209" t="s">
        <v>658</v>
      </c>
      <c r="H209" t="s">
        <v>2755</v>
      </c>
      <c r="I209" t="s">
        <v>2754</v>
      </c>
      <c r="J209" t="s">
        <v>655</v>
      </c>
      <c r="K209" t="s">
        <v>3801</v>
      </c>
      <c r="L209" t="s">
        <v>908</v>
      </c>
      <c r="M209" t="s">
        <v>652</v>
      </c>
      <c r="N209">
        <v>3408</v>
      </c>
      <c r="O209" t="s">
        <v>2784</v>
      </c>
      <c r="P209">
        <v>5.13</v>
      </c>
      <c r="Q209" s="62">
        <f t="shared" si="3"/>
        <v>5.13</v>
      </c>
      <c r="R209" t="s">
        <v>686</v>
      </c>
    </row>
    <row r="210" spans="1:18" hidden="1" x14ac:dyDescent="0.25">
      <c r="A210" t="s">
        <v>3810</v>
      </c>
      <c r="B210" t="s">
        <v>2757</v>
      </c>
      <c r="C210" t="s">
        <v>2756</v>
      </c>
      <c r="D210">
        <v>0.38640000000000002</v>
      </c>
      <c r="E210">
        <v>52.740099999999998</v>
      </c>
      <c r="F210" t="s">
        <v>659</v>
      </c>
      <c r="G210" t="s">
        <v>658</v>
      </c>
      <c r="H210" t="s">
        <v>2755</v>
      </c>
      <c r="I210" t="s">
        <v>2754</v>
      </c>
      <c r="J210" t="s">
        <v>655</v>
      </c>
      <c r="K210" t="s">
        <v>3801</v>
      </c>
      <c r="L210" t="s">
        <v>908</v>
      </c>
      <c r="M210" t="s">
        <v>652</v>
      </c>
      <c r="N210">
        <v>3409</v>
      </c>
      <c r="O210" t="s">
        <v>2782</v>
      </c>
      <c r="P210">
        <v>0.09</v>
      </c>
      <c r="Q210" s="62">
        <f t="shared" si="3"/>
        <v>0.09</v>
      </c>
      <c r="R210" t="s">
        <v>686</v>
      </c>
    </row>
    <row r="211" spans="1:18" hidden="1" x14ac:dyDescent="0.25">
      <c r="A211" t="s">
        <v>3809</v>
      </c>
      <c r="B211" t="s">
        <v>2757</v>
      </c>
      <c r="C211" t="s">
        <v>2756</v>
      </c>
      <c r="D211">
        <v>0.38640000000000002</v>
      </c>
      <c r="E211">
        <v>52.740099999999998</v>
      </c>
      <c r="F211" t="s">
        <v>659</v>
      </c>
      <c r="G211" t="s">
        <v>658</v>
      </c>
      <c r="H211" t="s">
        <v>2755</v>
      </c>
      <c r="I211" t="s">
        <v>2754</v>
      </c>
      <c r="J211" t="s">
        <v>655</v>
      </c>
      <c r="K211" t="s">
        <v>3801</v>
      </c>
      <c r="L211" t="s">
        <v>908</v>
      </c>
      <c r="M211" t="s">
        <v>652</v>
      </c>
      <c r="N211">
        <v>3410</v>
      </c>
      <c r="O211" t="s">
        <v>687</v>
      </c>
      <c r="P211">
        <v>3.93</v>
      </c>
      <c r="Q211" s="62">
        <f t="shared" si="3"/>
        <v>3.93</v>
      </c>
      <c r="R211" t="s">
        <v>686</v>
      </c>
    </row>
    <row r="212" spans="1:18" hidden="1" x14ac:dyDescent="0.25">
      <c r="A212" t="s">
        <v>3808</v>
      </c>
      <c r="B212" t="s">
        <v>2757</v>
      </c>
      <c r="C212" t="s">
        <v>2756</v>
      </c>
      <c r="D212">
        <v>0.38640000000000002</v>
      </c>
      <c r="E212">
        <v>52.740099999999998</v>
      </c>
      <c r="F212" t="s">
        <v>659</v>
      </c>
      <c r="G212" t="s">
        <v>658</v>
      </c>
      <c r="H212" t="s">
        <v>2755</v>
      </c>
      <c r="I212" t="s">
        <v>2754</v>
      </c>
      <c r="J212" t="s">
        <v>655</v>
      </c>
      <c r="K212" t="s">
        <v>3801</v>
      </c>
      <c r="L212" t="s">
        <v>908</v>
      </c>
      <c r="M212" t="s">
        <v>652</v>
      </c>
      <c r="N212">
        <v>6045</v>
      </c>
      <c r="O212" t="s">
        <v>2777</v>
      </c>
      <c r="P212" t="s">
        <v>2799</v>
      </c>
      <c r="Q212" s="62">
        <f t="shared" si="3"/>
        <v>1</v>
      </c>
      <c r="R212" t="s">
        <v>686</v>
      </c>
    </row>
    <row r="213" spans="1:18" hidden="1" x14ac:dyDescent="0.25">
      <c r="A213" t="s">
        <v>3807</v>
      </c>
      <c r="B213" t="s">
        <v>2757</v>
      </c>
      <c r="C213" t="s">
        <v>2756</v>
      </c>
      <c r="D213">
        <v>0.38640000000000002</v>
      </c>
      <c r="E213">
        <v>52.740099999999998</v>
      </c>
      <c r="F213" t="s">
        <v>659</v>
      </c>
      <c r="G213" t="s">
        <v>658</v>
      </c>
      <c r="H213" t="s">
        <v>2755</v>
      </c>
      <c r="I213" t="s">
        <v>2754</v>
      </c>
      <c r="J213" t="s">
        <v>655</v>
      </c>
      <c r="K213" t="s">
        <v>3801</v>
      </c>
      <c r="L213" t="s">
        <v>908</v>
      </c>
      <c r="M213" t="s">
        <v>652</v>
      </c>
      <c r="N213">
        <v>6450</v>
      </c>
      <c r="O213" t="s">
        <v>2770</v>
      </c>
      <c r="P213">
        <v>1.93</v>
      </c>
      <c r="Q213" s="62">
        <f t="shared" si="3"/>
        <v>1.93</v>
      </c>
      <c r="R213" t="s">
        <v>686</v>
      </c>
    </row>
    <row r="214" spans="1:18" hidden="1" x14ac:dyDescent="0.25">
      <c r="A214" t="s">
        <v>3806</v>
      </c>
      <c r="B214" t="s">
        <v>2757</v>
      </c>
      <c r="C214" t="s">
        <v>2756</v>
      </c>
      <c r="D214">
        <v>0.38640000000000002</v>
      </c>
      <c r="E214">
        <v>52.740099999999998</v>
      </c>
      <c r="F214" t="s">
        <v>659</v>
      </c>
      <c r="G214" t="s">
        <v>658</v>
      </c>
      <c r="H214" t="s">
        <v>2755</v>
      </c>
      <c r="I214" t="s">
        <v>2754</v>
      </c>
      <c r="J214" t="s">
        <v>655</v>
      </c>
      <c r="K214" t="s">
        <v>3801</v>
      </c>
      <c r="L214" t="s">
        <v>908</v>
      </c>
      <c r="M214" t="s">
        <v>652</v>
      </c>
      <c r="N214">
        <v>6526</v>
      </c>
      <c r="O214" t="s">
        <v>2768</v>
      </c>
      <c r="P214" t="s">
        <v>3022</v>
      </c>
      <c r="Q214" s="62" t="e">
        <f t="shared" si="3"/>
        <v>#VALUE!</v>
      </c>
      <c r="R214" t="s">
        <v>905</v>
      </c>
    </row>
    <row r="215" spans="1:18" hidden="1" x14ac:dyDescent="0.25">
      <c r="A215" t="s">
        <v>3805</v>
      </c>
      <c r="B215" t="s">
        <v>2757</v>
      </c>
      <c r="C215" t="s">
        <v>2756</v>
      </c>
      <c r="D215">
        <v>0.38640000000000002</v>
      </c>
      <c r="E215">
        <v>52.740099999999998</v>
      </c>
      <c r="F215" t="s">
        <v>659</v>
      </c>
      <c r="G215" t="s">
        <v>658</v>
      </c>
      <c r="H215" t="s">
        <v>2755</v>
      </c>
      <c r="I215" t="s">
        <v>2754</v>
      </c>
      <c r="J215" t="s">
        <v>655</v>
      </c>
      <c r="K215" t="s">
        <v>3801</v>
      </c>
      <c r="L215" t="s">
        <v>908</v>
      </c>
      <c r="M215" t="s">
        <v>652</v>
      </c>
      <c r="N215">
        <v>7181</v>
      </c>
      <c r="O215" t="s">
        <v>2765</v>
      </c>
      <c r="P215" t="s">
        <v>2005</v>
      </c>
      <c r="Q215" s="62">
        <f t="shared" si="3"/>
        <v>1E-3</v>
      </c>
      <c r="R215" t="s">
        <v>686</v>
      </c>
    </row>
    <row r="216" spans="1:18" hidden="1" x14ac:dyDescent="0.25">
      <c r="A216" t="s">
        <v>3804</v>
      </c>
      <c r="B216" t="s">
        <v>2757</v>
      </c>
      <c r="C216" t="s">
        <v>2756</v>
      </c>
      <c r="D216">
        <v>0.38640000000000002</v>
      </c>
      <c r="E216">
        <v>52.740099999999998</v>
      </c>
      <c r="F216" t="s">
        <v>659</v>
      </c>
      <c r="G216" t="s">
        <v>658</v>
      </c>
      <c r="H216" t="s">
        <v>2755</v>
      </c>
      <c r="I216" t="s">
        <v>2754</v>
      </c>
      <c r="J216" t="s">
        <v>655</v>
      </c>
      <c r="K216" t="s">
        <v>3801</v>
      </c>
      <c r="L216" t="s">
        <v>908</v>
      </c>
      <c r="M216" t="s">
        <v>652</v>
      </c>
      <c r="N216">
        <v>7888</v>
      </c>
      <c r="O216" t="s">
        <v>3579</v>
      </c>
      <c r="P216">
        <v>19</v>
      </c>
      <c r="Q216" s="62">
        <f t="shared" si="3"/>
        <v>19</v>
      </c>
      <c r="R216" t="s">
        <v>686</v>
      </c>
    </row>
    <row r="217" spans="1:18" hidden="1" x14ac:dyDescent="0.25">
      <c r="A217" t="s">
        <v>3803</v>
      </c>
      <c r="B217" t="s">
        <v>2757</v>
      </c>
      <c r="C217" t="s">
        <v>2756</v>
      </c>
      <c r="D217">
        <v>0.38640000000000002</v>
      </c>
      <c r="E217">
        <v>52.740099999999998</v>
      </c>
      <c r="F217" t="s">
        <v>659</v>
      </c>
      <c r="G217" t="s">
        <v>658</v>
      </c>
      <c r="H217" t="s">
        <v>2755</v>
      </c>
      <c r="I217" t="s">
        <v>2754</v>
      </c>
      <c r="J217" t="s">
        <v>655</v>
      </c>
      <c r="K217" t="s">
        <v>3801</v>
      </c>
      <c r="L217" t="s">
        <v>908</v>
      </c>
      <c r="M217" t="s">
        <v>652</v>
      </c>
      <c r="N217">
        <v>9901</v>
      </c>
      <c r="O217" t="s">
        <v>664</v>
      </c>
      <c r="P217">
        <v>95</v>
      </c>
      <c r="Q217" s="62">
        <f t="shared" si="3"/>
        <v>95</v>
      </c>
      <c r="R217" t="s">
        <v>663</v>
      </c>
    </row>
    <row r="218" spans="1:18" hidden="1" x14ac:dyDescent="0.25">
      <c r="A218" t="s">
        <v>3802</v>
      </c>
      <c r="B218" t="s">
        <v>2757</v>
      </c>
      <c r="C218" t="s">
        <v>2756</v>
      </c>
      <c r="D218">
        <v>0.38640000000000002</v>
      </c>
      <c r="E218">
        <v>52.740099999999998</v>
      </c>
      <c r="F218" t="s">
        <v>659</v>
      </c>
      <c r="G218" t="s">
        <v>658</v>
      </c>
      <c r="H218" t="s">
        <v>2755</v>
      </c>
      <c r="I218" t="s">
        <v>2754</v>
      </c>
      <c r="J218" t="s">
        <v>655</v>
      </c>
      <c r="K218" t="s">
        <v>3801</v>
      </c>
      <c r="L218" t="s">
        <v>908</v>
      </c>
      <c r="M218" t="s">
        <v>652</v>
      </c>
      <c r="N218">
        <v>9978</v>
      </c>
      <c r="O218" t="s">
        <v>2752</v>
      </c>
      <c r="P218" t="s">
        <v>2751</v>
      </c>
      <c r="Q218" s="62">
        <f t="shared" si="3"/>
        <v>2E-3</v>
      </c>
      <c r="R218" t="s">
        <v>686</v>
      </c>
    </row>
    <row r="219" spans="1:18" hidden="1" x14ac:dyDescent="0.25">
      <c r="A219" t="s">
        <v>3800</v>
      </c>
      <c r="B219" t="s">
        <v>2757</v>
      </c>
      <c r="C219" t="s">
        <v>2756</v>
      </c>
      <c r="D219">
        <v>0.38640000000000002</v>
      </c>
      <c r="E219">
        <v>52.740099999999998</v>
      </c>
      <c r="F219" t="s">
        <v>659</v>
      </c>
      <c r="G219" t="s">
        <v>658</v>
      </c>
      <c r="H219" t="s">
        <v>2755</v>
      </c>
      <c r="I219" t="s">
        <v>2754</v>
      </c>
      <c r="J219" t="s">
        <v>655</v>
      </c>
      <c r="K219" t="s">
        <v>3763</v>
      </c>
      <c r="L219" t="s">
        <v>908</v>
      </c>
      <c r="M219" t="s">
        <v>652</v>
      </c>
      <c r="N219">
        <v>52</v>
      </c>
      <c r="O219" t="s">
        <v>2831</v>
      </c>
      <c r="P219">
        <v>0.2</v>
      </c>
      <c r="Q219" s="62">
        <f t="shared" si="3"/>
        <v>0.2</v>
      </c>
      <c r="R219" t="s">
        <v>686</v>
      </c>
    </row>
    <row r="220" spans="1:18" hidden="1" x14ac:dyDescent="0.25">
      <c r="A220" t="s">
        <v>3799</v>
      </c>
      <c r="B220" t="s">
        <v>2757</v>
      </c>
      <c r="C220" t="s">
        <v>2756</v>
      </c>
      <c r="D220">
        <v>0.38640000000000002</v>
      </c>
      <c r="E220">
        <v>52.740099999999998</v>
      </c>
      <c r="F220" t="s">
        <v>659</v>
      </c>
      <c r="G220" t="s">
        <v>658</v>
      </c>
      <c r="H220" t="s">
        <v>2755</v>
      </c>
      <c r="I220" t="s">
        <v>2754</v>
      </c>
      <c r="J220" t="s">
        <v>655</v>
      </c>
      <c r="K220" t="s">
        <v>3763</v>
      </c>
      <c r="L220" t="s">
        <v>908</v>
      </c>
      <c r="M220" t="s">
        <v>652</v>
      </c>
      <c r="N220">
        <v>61</v>
      </c>
      <c r="O220" t="s">
        <v>63</v>
      </c>
      <c r="P220">
        <v>8.4</v>
      </c>
      <c r="Q220" s="62">
        <f t="shared" si="3"/>
        <v>8.4</v>
      </c>
      <c r="R220" t="s">
        <v>2829</v>
      </c>
    </row>
    <row r="221" spans="1:18" hidden="1" x14ac:dyDescent="0.25">
      <c r="A221" t="s">
        <v>3798</v>
      </c>
      <c r="B221" t="s">
        <v>2757</v>
      </c>
      <c r="C221" t="s">
        <v>2756</v>
      </c>
      <c r="D221">
        <v>0.38640000000000002</v>
      </c>
      <c r="E221">
        <v>52.740099999999998</v>
      </c>
      <c r="F221" t="s">
        <v>659</v>
      </c>
      <c r="G221" t="s">
        <v>658</v>
      </c>
      <c r="H221" t="s">
        <v>2755</v>
      </c>
      <c r="I221" t="s">
        <v>2754</v>
      </c>
      <c r="J221" t="s">
        <v>655</v>
      </c>
      <c r="K221" t="s">
        <v>3763</v>
      </c>
      <c r="L221" t="s">
        <v>908</v>
      </c>
      <c r="M221" t="s">
        <v>652</v>
      </c>
      <c r="N221">
        <v>68</v>
      </c>
      <c r="O221" t="s">
        <v>2775</v>
      </c>
      <c r="P221">
        <v>103</v>
      </c>
      <c r="Q221" s="62">
        <f t="shared" si="3"/>
        <v>103</v>
      </c>
      <c r="R221" t="s">
        <v>680</v>
      </c>
    </row>
    <row r="222" spans="1:18" hidden="1" x14ac:dyDescent="0.25">
      <c r="A222" t="s">
        <v>3797</v>
      </c>
      <c r="B222" t="s">
        <v>2757</v>
      </c>
      <c r="C222" t="s">
        <v>2756</v>
      </c>
      <c r="D222">
        <v>0.38640000000000002</v>
      </c>
      <c r="E222">
        <v>52.740099999999998</v>
      </c>
      <c r="F222" t="s">
        <v>659</v>
      </c>
      <c r="G222" t="s">
        <v>658</v>
      </c>
      <c r="H222" t="s">
        <v>2755</v>
      </c>
      <c r="I222" t="s">
        <v>2754</v>
      </c>
      <c r="J222" t="s">
        <v>655</v>
      </c>
      <c r="K222" t="s">
        <v>3763</v>
      </c>
      <c r="L222" t="s">
        <v>908</v>
      </c>
      <c r="M222" t="s">
        <v>652</v>
      </c>
      <c r="N222">
        <v>76</v>
      </c>
      <c r="O222" t="s">
        <v>690</v>
      </c>
      <c r="P222">
        <v>12.7</v>
      </c>
      <c r="Q222" s="62">
        <f t="shared" si="3"/>
        <v>12.7</v>
      </c>
      <c r="R222" t="s">
        <v>689</v>
      </c>
    </row>
    <row r="223" spans="1:18" hidden="1" x14ac:dyDescent="0.25">
      <c r="A223" t="s">
        <v>3796</v>
      </c>
      <c r="B223" t="s">
        <v>2757</v>
      </c>
      <c r="C223" t="s">
        <v>2756</v>
      </c>
      <c r="D223">
        <v>0.38640000000000002</v>
      </c>
      <c r="E223">
        <v>52.740099999999998</v>
      </c>
      <c r="F223" t="s">
        <v>659</v>
      </c>
      <c r="G223" t="s">
        <v>658</v>
      </c>
      <c r="H223" t="s">
        <v>2755</v>
      </c>
      <c r="I223" t="s">
        <v>2754</v>
      </c>
      <c r="J223" t="s">
        <v>655</v>
      </c>
      <c r="K223" t="s">
        <v>3763</v>
      </c>
      <c r="L223" t="s">
        <v>908</v>
      </c>
      <c r="M223" t="s">
        <v>652</v>
      </c>
      <c r="N223">
        <v>77</v>
      </c>
      <c r="O223" t="s">
        <v>2826</v>
      </c>
      <c r="P223">
        <v>1550</v>
      </c>
      <c r="Q223" s="62">
        <f t="shared" si="3"/>
        <v>1550</v>
      </c>
      <c r="R223" t="s">
        <v>2825</v>
      </c>
    </row>
    <row r="224" spans="1:18" hidden="1" x14ac:dyDescent="0.25">
      <c r="A224" t="s">
        <v>3795</v>
      </c>
      <c r="B224" t="s">
        <v>2757</v>
      </c>
      <c r="C224" t="s">
        <v>2756</v>
      </c>
      <c r="D224">
        <v>0.38640000000000002</v>
      </c>
      <c r="E224">
        <v>52.740099999999998</v>
      </c>
      <c r="F224" t="s">
        <v>659</v>
      </c>
      <c r="G224" t="s">
        <v>658</v>
      </c>
      <c r="H224" t="s">
        <v>2755</v>
      </c>
      <c r="I224" t="s">
        <v>2754</v>
      </c>
      <c r="J224" t="s">
        <v>655</v>
      </c>
      <c r="K224" t="s">
        <v>3763</v>
      </c>
      <c r="L224" t="s">
        <v>908</v>
      </c>
      <c r="M224" t="s">
        <v>652</v>
      </c>
      <c r="N224">
        <v>85</v>
      </c>
      <c r="O224" t="s">
        <v>3414</v>
      </c>
      <c r="P224">
        <v>5.4</v>
      </c>
      <c r="Q224" s="62">
        <f t="shared" si="3"/>
        <v>5.4</v>
      </c>
      <c r="R224" t="s">
        <v>650</v>
      </c>
    </row>
    <row r="225" spans="1:18" hidden="1" x14ac:dyDescent="0.25">
      <c r="A225" t="s">
        <v>3794</v>
      </c>
      <c r="B225" t="s">
        <v>2757</v>
      </c>
      <c r="C225" t="s">
        <v>2756</v>
      </c>
      <c r="D225">
        <v>0.38640000000000002</v>
      </c>
      <c r="E225">
        <v>52.740099999999998</v>
      </c>
      <c r="F225" t="s">
        <v>659</v>
      </c>
      <c r="G225" t="s">
        <v>658</v>
      </c>
      <c r="H225" t="s">
        <v>2755</v>
      </c>
      <c r="I225" t="s">
        <v>2754</v>
      </c>
      <c r="J225" t="s">
        <v>655</v>
      </c>
      <c r="K225" t="s">
        <v>3763</v>
      </c>
      <c r="L225" t="s">
        <v>908</v>
      </c>
      <c r="M225" t="s">
        <v>652</v>
      </c>
      <c r="N225">
        <v>103</v>
      </c>
      <c r="O225" t="s">
        <v>2823</v>
      </c>
      <c r="P225">
        <v>0.01</v>
      </c>
      <c r="Q225" s="62">
        <f t="shared" si="3"/>
        <v>0.01</v>
      </c>
      <c r="R225" t="s">
        <v>686</v>
      </c>
    </row>
    <row r="226" spans="1:18" hidden="1" x14ac:dyDescent="0.25">
      <c r="A226" t="s">
        <v>3793</v>
      </c>
      <c r="B226" t="s">
        <v>2757</v>
      </c>
      <c r="C226" t="s">
        <v>2756</v>
      </c>
      <c r="D226">
        <v>0.38640000000000002</v>
      </c>
      <c r="E226">
        <v>52.740099999999998</v>
      </c>
      <c r="F226" t="s">
        <v>659</v>
      </c>
      <c r="G226" t="s">
        <v>658</v>
      </c>
      <c r="H226" t="s">
        <v>2755</v>
      </c>
      <c r="I226" t="s">
        <v>2754</v>
      </c>
      <c r="J226" t="s">
        <v>655</v>
      </c>
      <c r="K226" t="s">
        <v>3763</v>
      </c>
      <c r="L226" t="s">
        <v>908</v>
      </c>
      <c r="M226" t="s">
        <v>652</v>
      </c>
      <c r="N226">
        <v>106</v>
      </c>
      <c r="O226" t="s">
        <v>2821</v>
      </c>
      <c r="P226" t="s">
        <v>1598</v>
      </c>
      <c r="Q226" s="62">
        <f t="shared" si="3"/>
        <v>0.04</v>
      </c>
      <c r="R226" t="s">
        <v>686</v>
      </c>
    </row>
    <row r="227" spans="1:18" hidden="1" x14ac:dyDescent="0.25">
      <c r="A227" t="s">
        <v>3792</v>
      </c>
      <c r="B227" t="s">
        <v>2757</v>
      </c>
      <c r="C227" t="s">
        <v>2756</v>
      </c>
      <c r="D227">
        <v>0.38640000000000002</v>
      </c>
      <c r="E227">
        <v>52.740099999999998</v>
      </c>
      <c r="F227" t="s">
        <v>659</v>
      </c>
      <c r="G227" t="s">
        <v>658</v>
      </c>
      <c r="H227" t="s">
        <v>2755</v>
      </c>
      <c r="I227" t="s">
        <v>2754</v>
      </c>
      <c r="J227" t="s">
        <v>655</v>
      </c>
      <c r="K227" t="s">
        <v>3763</v>
      </c>
      <c r="L227" t="s">
        <v>908</v>
      </c>
      <c r="M227" t="s">
        <v>652</v>
      </c>
      <c r="N227">
        <v>111</v>
      </c>
      <c r="O227" t="s">
        <v>2819</v>
      </c>
      <c r="P227">
        <v>5.0999999999999997E-2</v>
      </c>
      <c r="Q227" s="62">
        <f t="shared" si="3"/>
        <v>5.0999999999999997E-2</v>
      </c>
      <c r="R227" t="s">
        <v>650</v>
      </c>
    </row>
    <row r="228" spans="1:18" hidden="1" x14ac:dyDescent="0.25">
      <c r="A228" t="s">
        <v>3791</v>
      </c>
      <c r="B228" t="s">
        <v>2757</v>
      </c>
      <c r="C228" t="s">
        <v>2756</v>
      </c>
      <c r="D228">
        <v>0.38640000000000002</v>
      </c>
      <c r="E228">
        <v>52.740099999999998</v>
      </c>
      <c r="F228" t="s">
        <v>659</v>
      </c>
      <c r="G228" t="s">
        <v>658</v>
      </c>
      <c r="H228" t="s">
        <v>2755</v>
      </c>
      <c r="I228" t="s">
        <v>2754</v>
      </c>
      <c r="J228" t="s">
        <v>655</v>
      </c>
      <c r="K228" t="s">
        <v>3763</v>
      </c>
      <c r="L228" t="s">
        <v>908</v>
      </c>
      <c r="M228" t="s">
        <v>652</v>
      </c>
      <c r="N228">
        <v>114</v>
      </c>
      <c r="O228" t="s">
        <v>2817</v>
      </c>
      <c r="P228">
        <v>1.84</v>
      </c>
      <c r="Q228" s="62">
        <f t="shared" si="3"/>
        <v>1.84</v>
      </c>
      <c r="R228" t="s">
        <v>650</v>
      </c>
    </row>
    <row r="229" spans="1:18" hidden="1" x14ac:dyDescent="0.25">
      <c r="A229" t="s">
        <v>3790</v>
      </c>
      <c r="B229" t="s">
        <v>2757</v>
      </c>
      <c r="C229" t="s">
        <v>2756</v>
      </c>
      <c r="D229">
        <v>0.38640000000000002</v>
      </c>
      <c r="E229">
        <v>52.740099999999998</v>
      </c>
      <c r="F229" t="s">
        <v>659</v>
      </c>
      <c r="G229" t="s">
        <v>658</v>
      </c>
      <c r="H229" t="s">
        <v>2755</v>
      </c>
      <c r="I229" t="s">
        <v>2754</v>
      </c>
      <c r="J229" t="s">
        <v>655</v>
      </c>
      <c r="K229" t="s">
        <v>3763</v>
      </c>
      <c r="L229" t="s">
        <v>908</v>
      </c>
      <c r="M229" t="s">
        <v>652</v>
      </c>
      <c r="N229">
        <v>116</v>
      </c>
      <c r="O229" t="s">
        <v>2815</v>
      </c>
      <c r="P229">
        <v>7.3890000000000002</v>
      </c>
      <c r="Q229" s="62">
        <f t="shared" si="3"/>
        <v>7.3890000000000002</v>
      </c>
      <c r="R229" t="s">
        <v>650</v>
      </c>
    </row>
    <row r="230" spans="1:18" hidden="1" x14ac:dyDescent="0.25">
      <c r="A230" t="s">
        <v>3789</v>
      </c>
      <c r="B230" t="s">
        <v>2757</v>
      </c>
      <c r="C230" t="s">
        <v>2756</v>
      </c>
      <c r="D230">
        <v>0.38640000000000002</v>
      </c>
      <c r="E230">
        <v>52.740099999999998</v>
      </c>
      <c r="F230" t="s">
        <v>659</v>
      </c>
      <c r="G230" t="s">
        <v>658</v>
      </c>
      <c r="H230" t="s">
        <v>2755</v>
      </c>
      <c r="I230" t="s">
        <v>2754</v>
      </c>
      <c r="J230" t="s">
        <v>655</v>
      </c>
      <c r="K230" t="s">
        <v>3763</v>
      </c>
      <c r="L230" t="s">
        <v>908</v>
      </c>
      <c r="M230" t="s">
        <v>652</v>
      </c>
      <c r="N230">
        <v>172</v>
      </c>
      <c r="O230" t="s">
        <v>209</v>
      </c>
      <c r="P230">
        <v>281</v>
      </c>
      <c r="Q230" s="62">
        <f t="shared" si="3"/>
        <v>281</v>
      </c>
      <c r="R230" t="s">
        <v>650</v>
      </c>
    </row>
    <row r="231" spans="1:18" hidden="1" x14ac:dyDescent="0.25">
      <c r="A231" t="s">
        <v>3788</v>
      </c>
      <c r="B231" t="s">
        <v>2757</v>
      </c>
      <c r="C231" t="s">
        <v>2756</v>
      </c>
      <c r="D231">
        <v>0.38640000000000002</v>
      </c>
      <c r="E231">
        <v>52.740099999999998</v>
      </c>
      <c r="F231" t="s">
        <v>659</v>
      </c>
      <c r="G231" t="s">
        <v>658</v>
      </c>
      <c r="H231" t="s">
        <v>2755</v>
      </c>
      <c r="I231" t="s">
        <v>2754</v>
      </c>
      <c r="J231" t="s">
        <v>655</v>
      </c>
      <c r="K231" t="s">
        <v>3763</v>
      </c>
      <c r="L231" t="s">
        <v>908</v>
      </c>
      <c r="M231" t="s">
        <v>652</v>
      </c>
      <c r="N231">
        <v>180</v>
      </c>
      <c r="O231" t="s">
        <v>2812</v>
      </c>
      <c r="P231">
        <v>0.21099999999999999</v>
      </c>
      <c r="Q231" s="62">
        <f t="shared" si="3"/>
        <v>0.21099999999999999</v>
      </c>
      <c r="R231" t="s">
        <v>650</v>
      </c>
    </row>
    <row r="232" spans="1:18" hidden="1" x14ac:dyDescent="0.25">
      <c r="A232" t="s">
        <v>3787</v>
      </c>
      <c r="B232" t="s">
        <v>2757</v>
      </c>
      <c r="C232" t="s">
        <v>2756</v>
      </c>
      <c r="D232">
        <v>0.38640000000000002</v>
      </c>
      <c r="E232">
        <v>52.740099999999998</v>
      </c>
      <c r="F232" t="s">
        <v>659</v>
      </c>
      <c r="G232" t="s">
        <v>658</v>
      </c>
      <c r="H232" t="s">
        <v>2755</v>
      </c>
      <c r="I232" t="s">
        <v>2754</v>
      </c>
      <c r="J232" t="s">
        <v>655</v>
      </c>
      <c r="K232" t="s">
        <v>3763</v>
      </c>
      <c r="L232" t="s">
        <v>908</v>
      </c>
      <c r="M232" t="s">
        <v>652</v>
      </c>
      <c r="N232">
        <v>487</v>
      </c>
      <c r="O232" t="s">
        <v>2810</v>
      </c>
      <c r="P232" t="s">
        <v>2806</v>
      </c>
      <c r="Q232" s="62">
        <f t="shared" si="3"/>
        <v>2.2000000000000001E-3</v>
      </c>
      <c r="R232" t="s">
        <v>686</v>
      </c>
    </row>
    <row r="233" spans="1:18" hidden="1" x14ac:dyDescent="0.25">
      <c r="A233" t="s">
        <v>3786</v>
      </c>
      <c r="B233" t="s">
        <v>2757</v>
      </c>
      <c r="C233" t="s">
        <v>2756</v>
      </c>
      <c r="D233">
        <v>0.38640000000000002</v>
      </c>
      <c r="E233">
        <v>52.740099999999998</v>
      </c>
      <c r="F233" t="s">
        <v>659</v>
      </c>
      <c r="G233" t="s">
        <v>658</v>
      </c>
      <c r="H233" t="s">
        <v>2755</v>
      </c>
      <c r="I233" t="s">
        <v>2754</v>
      </c>
      <c r="J233" t="s">
        <v>655</v>
      </c>
      <c r="K233" t="s">
        <v>3763</v>
      </c>
      <c r="L233" t="s">
        <v>908</v>
      </c>
      <c r="M233" t="s">
        <v>652</v>
      </c>
      <c r="N233">
        <v>499</v>
      </c>
      <c r="O233" t="s">
        <v>2807</v>
      </c>
      <c r="P233" t="s">
        <v>2806</v>
      </c>
      <c r="Q233" s="62">
        <f t="shared" si="3"/>
        <v>2.2000000000000001E-3</v>
      </c>
      <c r="R233" t="s">
        <v>686</v>
      </c>
    </row>
    <row r="234" spans="1:18" hidden="1" x14ac:dyDescent="0.25">
      <c r="A234" t="s">
        <v>3785</v>
      </c>
      <c r="B234" t="s">
        <v>2757</v>
      </c>
      <c r="C234" t="s">
        <v>2756</v>
      </c>
      <c r="D234">
        <v>0.38640000000000002</v>
      </c>
      <c r="E234">
        <v>52.740099999999998</v>
      </c>
      <c r="F234" t="s">
        <v>659</v>
      </c>
      <c r="G234" t="s">
        <v>658</v>
      </c>
      <c r="H234" t="s">
        <v>2755</v>
      </c>
      <c r="I234" t="s">
        <v>2754</v>
      </c>
      <c r="J234" t="s">
        <v>655</v>
      </c>
      <c r="K234" t="s">
        <v>3763</v>
      </c>
      <c r="L234" t="s">
        <v>908</v>
      </c>
      <c r="M234" t="s">
        <v>652</v>
      </c>
      <c r="N234">
        <v>1049</v>
      </c>
      <c r="O234" t="s">
        <v>2804</v>
      </c>
      <c r="P234" t="s">
        <v>2788</v>
      </c>
      <c r="Q234" s="62">
        <f t="shared" si="3"/>
        <v>0.1</v>
      </c>
      <c r="R234" t="s">
        <v>686</v>
      </c>
    </row>
    <row r="235" spans="1:18" hidden="1" x14ac:dyDescent="0.25">
      <c r="A235" t="s">
        <v>3784</v>
      </c>
      <c r="B235" t="s">
        <v>2757</v>
      </c>
      <c r="C235" t="s">
        <v>2756</v>
      </c>
      <c r="D235">
        <v>0.38640000000000002</v>
      </c>
      <c r="E235">
        <v>52.740099999999998</v>
      </c>
      <c r="F235" t="s">
        <v>659</v>
      </c>
      <c r="G235" t="s">
        <v>658</v>
      </c>
      <c r="H235" t="s">
        <v>2755</v>
      </c>
      <c r="I235" t="s">
        <v>2754</v>
      </c>
      <c r="J235" t="s">
        <v>655</v>
      </c>
      <c r="K235" t="s">
        <v>3763</v>
      </c>
      <c r="L235" t="s">
        <v>908</v>
      </c>
      <c r="M235" t="s">
        <v>652</v>
      </c>
      <c r="N235">
        <v>3268</v>
      </c>
      <c r="O235" t="s">
        <v>2802</v>
      </c>
      <c r="P235" t="s">
        <v>2788</v>
      </c>
      <c r="Q235" s="62">
        <f t="shared" si="3"/>
        <v>0.1</v>
      </c>
      <c r="R235" t="s">
        <v>686</v>
      </c>
    </row>
    <row r="236" spans="1:18" hidden="1" x14ac:dyDescent="0.25">
      <c r="A236" t="s">
        <v>3783</v>
      </c>
      <c r="B236" t="s">
        <v>2757</v>
      </c>
      <c r="C236" t="s">
        <v>2756</v>
      </c>
      <c r="D236">
        <v>0.38640000000000002</v>
      </c>
      <c r="E236">
        <v>52.740099999999998</v>
      </c>
      <c r="F236" t="s">
        <v>659</v>
      </c>
      <c r="G236" t="s">
        <v>658</v>
      </c>
      <c r="H236" t="s">
        <v>2755</v>
      </c>
      <c r="I236" t="s">
        <v>2754</v>
      </c>
      <c r="J236" t="s">
        <v>655</v>
      </c>
      <c r="K236" t="s">
        <v>3763</v>
      </c>
      <c r="L236" t="s">
        <v>908</v>
      </c>
      <c r="M236" t="s">
        <v>652</v>
      </c>
      <c r="N236">
        <v>3272</v>
      </c>
      <c r="O236" t="s">
        <v>2800</v>
      </c>
      <c r="P236" t="s">
        <v>2799</v>
      </c>
      <c r="Q236" s="62">
        <f t="shared" si="3"/>
        <v>1</v>
      </c>
      <c r="R236" t="s">
        <v>686</v>
      </c>
    </row>
    <row r="237" spans="1:18" hidden="1" x14ac:dyDescent="0.25">
      <c r="A237" t="s">
        <v>3782</v>
      </c>
      <c r="B237" t="s">
        <v>2757</v>
      </c>
      <c r="C237" t="s">
        <v>2756</v>
      </c>
      <c r="D237">
        <v>0.38640000000000002</v>
      </c>
      <c r="E237">
        <v>52.740099999999998</v>
      </c>
      <c r="F237" t="s">
        <v>659</v>
      </c>
      <c r="G237" t="s">
        <v>658</v>
      </c>
      <c r="H237" t="s">
        <v>2755</v>
      </c>
      <c r="I237" t="s">
        <v>2754</v>
      </c>
      <c r="J237" t="s">
        <v>655</v>
      </c>
      <c r="K237" t="s">
        <v>3763</v>
      </c>
      <c r="L237" t="s">
        <v>908</v>
      </c>
      <c r="M237" t="s">
        <v>652</v>
      </c>
      <c r="N237">
        <v>3282</v>
      </c>
      <c r="O237" t="s">
        <v>2797</v>
      </c>
      <c r="P237" t="s">
        <v>2788</v>
      </c>
      <c r="Q237" s="62">
        <f t="shared" si="3"/>
        <v>0.1</v>
      </c>
      <c r="R237" t="s">
        <v>686</v>
      </c>
    </row>
    <row r="238" spans="1:18" hidden="1" x14ac:dyDescent="0.25">
      <c r="A238" t="s">
        <v>3781</v>
      </c>
      <c r="B238" t="s">
        <v>2757</v>
      </c>
      <c r="C238" t="s">
        <v>2756</v>
      </c>
      <c r="D238">
        <v>0.38640000000000002</v>
      </c>
      <c r="E238">
        <v>52.740099999999998</v>
      </c>
      <c r="F238" t="s">
        <v>659</v>
      </c>
      <c r="G238" t="s">
        <v>658</v>
      </c>
      <c r="H238" t="s">
        <v>2755</v>
      </c>
      <c r="I238" t="s">
        <v>2754</v>
      </c>
      <c r="J238" t="s">
        <v>655</v>
      </c>
      <c r="K238" t="s">
        <v>3763</v>
      </c>
      <c r="L238" t="s">
        <v>908</v>
      </c>
      <c r="M238" t="s">
        <v>652</v>
      </c>
      <c r="N238">
        <v>3283</v>
      </c>
      <c r="O238" t="s">
        <v>2795</v>
      </c>
      <c r="P238" t="s">
        <v>2788</v>
      </c>
      <c r="Q238" s="62">
        <f t="shared" si="3"/>
        <v>0.1</v>
      </c>
      <c r="R238" t="s">
        <v>686</v>
      </c>
    </row>
    <row r="239" spans="1:18" hidden="1" x14ac:dyDescent="0.25">
      <c r="A239" t="s">
        <v>3780</v>
      </c>
      <c r="B239" t="s">
        <v>2757</v>
      </c>
      <c r="C239" t="s">
        <v>2756</v>
      </c>
      <c r="D239">
        <v>0.38640000000000002</v>
      </c>
      <c r="E239">
        <v>52.740099999999998</v>
      </c>
      <c r="F239" t="s">
        <v>659</v>
      </c>
      <c r="G239" t="s">
        <v>658</v>
      </c>
      <c r="H239" t="s">
        <v>2755</v>
      </c>
      <c r="I239" t="s">
        <v>2754</v>
      </c>
      <c r="J239" t="s">
        <v>655</v>
      </c>
      <c r="K239" t="s">
        <v>3763</v>
      </c>
      <c r="L239" t="s">
        <v>908</v>
      </c>
      <c r="M239" t="s">
        <v>652</v>
      </c>
      <c r="N239">
        <v>3292</v>
      </c>
      <c r="O239" t="s">
        <v>2793</v>
      </c>
      <c r="P239" t="s">
        <v>2788</v>
      </c>
      <c r="Q239" s="62">
        <f t="shared" si="3"/>
        <v>0.1</v>
      </c>
      <c r="R239" t="s">
        <v>686</v>
      </c>
    </row>
    <row r="240" spans="1:18" hidden="1" x14ac:dyDescent="0.25">
      <c r="A240" t="s">
        <v>3779</v>
      </c>
      <c r="B240" t="s">
        <v>2757</v>
      </c>
      <c r="C240" t="s">
        <v>2756</v>
      </c>
      <c r="D240">
        <v>0.38640000000000002</v>
      </c>
      <c r="E240">
        <v>52.740099999999998</v>
      </c>
      <c r="F240" t="s">
        <v>659</v>
      </c>
      <c r="G240" t="s">
        <v>658</v>
      </c>
      <c r="H240" t="s">
        <v>2755</v>
      </c>
      <c r="I240" t="s">
        <v>2754</v>
      </c>
      <c r="J240" t="s">
        <v>655</v>
      </c>
      <c r="K240" t="s">
        <v>3763</v>
      </c>
      <c r="L240" t="s">
        <v>908</v>
      </c>
      <c r="M240" t="s">
        <v>652</v>
      </c>
      <c r="N240">
        <v>3328</v>
      </c>
      <c r="O240" t="s">
        <v>2791</v>
      </c>
      <c r="P240" t="s">
        <v>2788</v>
      </c>
      <c r="Q240" s="62">
        <f t="shared" si="3"/>
        <v>0.1</v>
      </c>
      <c r="R240" t="s">
        <v>686</v>
      </c>
    </row>
    <row r="241" spans="1:18" hidden="1" x14ac:dyDescent="0.25">
      <c r="A241" t="s">
        <v>3778</v>
      </c>
      <c r="B241" t="s">
        <v>2757</v>
      </c>
      <c r="C241" t="s">
        <v>2756</v>
      </c>
      <c r="D241">
        <v>0.38640000000000002</v>
      </c>
      <c r="E241">
        <v>52.740099999999998</v>
      </c>
      <c r="F241" t="s">
        <v>659</v>
      </c>
      <c r="G241" t="s">
        <v>658</v>
      </c>
      <c r="H241" t="s">
        <v>2755</v>
      </c>
      <c r="I241" t="s">
        <v>2754</v>
      </c>
      <c r="J241" t="s">
        <v>655</v>
      </c>
      <c r="K241" t="s">
        <v>3763</v>
      </c>
      <c r="L241" t="s">
        <v>908</v>
      </c>
      <c r="M241" t="s">
        <v>652</v>
      </c>
      <c r="N241">
        <v>3334</v>
      </c>
      <c r="O241" t="s">
        <v>2789</v>
      </c>
      <c r="P241" t="s">
        <v>2788</v>
      </c>
      <c r="Q241" s="62">
        <f t="shared" si="3"/>
        <v>0.1</v>
      </c>
      <c r="R241" t="s">
        <v>686</v>
      </c>
    </row>
    <row r="242" spans="1:18" hidden="1" x14ac:dyDescent="0.25">
      <c r="A242" t="s">
        <v>3777</v>
      </c>
      <c r="B242" t="s">
        <v>2757</v>
      </c>
      <c r="C242" t="s">
        <v>2756</v>
      </c>
      <c r="D242">
        <v>0.38640000000000002</v>
      </c>
      <c r="E242">
        <v>52.740099999999998</v>
      </c>
      <c r="F242" t="s">
        <v>659</v>
      </c>
      <c r="G242" t="s">
        <v>658</v>
      </c>
      <c r="H242" t="s">
        <v>2755</v>
      </c>
      <c r="I242" t="s">
        <v>2754</v>
      </c>
      <c r="J242" t="s">
        <v>655</v>
      </c>
      <c r="K242" t="s">
        <v>3763</v>
      </c>
      <c r="L242" t="s">
        <v>908</v>
      </c>
      <c r="M242" t="s">
        <v>652</v>
      </c>
      <c r="N242">
        <v>3373</v>
      </c>
      <c r="O242" t="s">
        <v>2786</v>
      </c>
      <c r="P242" t="s">
        <v>2788</v>
      </c>
      <c r="Q242" s="62">
        <f t="shared" si="3"/>
        <v>0.1</v>
      </c>
      <c r="R242" t="s">
        <v>686</v>
      </c>
    </row>
    <row r="243" spans="1:18" hidden="1" x14ac:dyDescent="0.25">
      <c r="A243" t="s">
        <v>3776</v>
      </c>
      <c r="B243" t="s">
        <v>2757</v>
      </c>
      <c r="C243" t="s">
        <v>2756</v>
      </c>
      <c r="D243">
        <v>0.38640000000000002</v>
      </c>
      <c r="E243">
        <v>52.740099999999998</v>
      </c>
      <c r="F243" t="s">
        <v>659</v>
      </c>
      <c r="G243" t="s">
        <v>658</v>
      </c>
      <c r="H243" t="s">
        <v>2755</v>
      </c>
      <c r="I243" t="s">
        <v>2754</v>
      </c>
      <c r="J243" t="s">
        <v>655</v>
      </c>
      <c r="K243" t="s">
        <v>3763</v>
      </c>
      <c r="L243" t="s">
        <v>908</v>
      </c>
      <c r="M243" t="s">
        <v>652</v>
      </c>
      <c r="N243">
        <v>3408</v>
      </c>
      <c r="O243" t="s">
        <v>2784</v>
      </c>
      <c r="P243">
        <v>5.0199999999999996</v>
      </c>
      <c r="Q243" s="62">
        <f t="shared" si="3"/>
        <v>5.0199999999999996</v>
      </c>
      <c r="R243" t="s">
        <v>686</v>
      </c>
    </row>
    <row r="244" spans="1:18" hidden="1" x14ac:dyDescent="0.25">
      <c r="A244" t="s">
        <v>3775</v>
      </c>
      <c r="B244" t="s">
        <v>2757</v>
      </c>
      <c r="C244" t="s">
        <v>2756</v>
      </c>
      <c r="D244">
        <v>0.38640000000000002</v>
      </c>
      <c r="E244">
        <v>52.740099999999998</v>
      </c>
      <c r="F244" t="s">
        <v>659</v>
      </c>
      <c r="G244" t="s">
        <v>658</v>
      </c>
      <c r="H244" t="s">
        <v>2755</v>
      </c>
      <c r="I244" t="s">
        <v>2754</v>
      </c>
      <c r="J244" t="s">
        <v>655</v>
      </c>
      <c r="K244" t="s">
        <v>3763</v>
      </c>
      <c r="L244" t="s">
        <v>908</v>
      </c>
      <c r="M244" t="s">
        <v>652</v>
      </c>
      <c r="N244">
        <v>3409</v>
      </c>
      <c r="O244" t="s">
        <v>2782</v>
      </c>
      <c r="P244">
        <v>0.105</v>
      </c>
      <c r="Q244" s="62">
        <f t="shared" si="3"/>
        <v>0.105</v>
      </c>
      <c r="R244" t="s">
        <v>686</v>
      </c>
    </row>
    <row r="245" spans="1:18" hidden="1" x14ac:dyDescent="0.25">
      <c r="A245" t="s">
        <v>3774</v>
      </c>
      <c r="B245" t="s">
        <v>2757</v>
      </c>
      <c r="C245" t="s">
        <v>2756</v>
      </c>
      <c r="D245">
        <v>0.38640000000000002</v>
      </c>
      <c r="E245">
        <v>52.740099999999998</v>
      </c>
      <c r="F245" t="s">
        <v>659</v>
      </c>
      <c r="G245" t="s">
        <v>658</v>
      </c>
      <c r="H245" t="s">
        <v>2755</v>
      </c>
      <c r="I245" t="s">
        <v>2754</v>
      </c>
      <c r="J245" t="s">
        <v>655</v>
      </c>
      <c r="K245" t="s">
        <v>3763</v>
      </c>
      <c r="L245" t="s">
        <v>908</v>
      </c>
      <c r="M245" t="s">
        <v>652</v>
      </c>
      <c r="N245">
        <v>3410</v>
      </c>
      <c r="O245" t="s">
        <v>687</v>
      </c>
      <c r="P245">
        <v>3.45</v>
      </c>
      <c r="Q245" s="62">
        <f t="shared" si="3"/>
        <v>3.45</v>
      </c>
      <c r="R245" t="s">
        <v>686</v>
      </c>
    </row>
    <row r="246" spans="1:18" hidden="1" x14ac:dyDescent="0.25">
      <c r="A246" t="s">
        <v>3773</v>
      </c>
      <c r="B246" t="s">
        <v>2757</v>
      </c>
      <c r="C246" t="s">
        <v>2756</v>
      </c>
      <c r="D246">
        <v>0.38640000000000002</v>
      </c>
      <c r="E246">
        <v>52.740099999999998</v>
      </c>
      <c r="F246" t="s">
        <v>659</v>
      </c>
      <c r="G246" t="s">
        <v>658</v>
      </c>
      <c r="H246" t="s">
        <v>2755</v>
      </c>
      <c r="I246" t="s">
        <v>2754</v>
      </c>
      <c r="J246" t="s">
        <v>655</v>
      </c>
      <c r="K246" t="s">
        <v>3763</v>
      </c>
      <c r="L246" t="s">
        <v>908</v>
      </c>
      <c r="M246" t="s">
        <v>652</v>
      </c>
      <c r="N246">
        <v>3461</v>
      </c>
      <c r="O246" t="s">
        <v>2779</v>
      </c>
      <c r="P246">
        <v>210</v>
      </c>
      <c r="Q246" s="62">
        <f t="shared" si="3"/>
        <v>210</v>
      </c>
      <c r="R246" t="s">
        <v>919</v>
      </c>
    </row>
    <row r="247" spans="1:18" hidden="1" x14ac:dyDescent="0.25">
      <c r="A247" t="s">
        <v>3772</v>
      </c>
      <c r="B247" t="s">
        <v>2757</v>
      </c>
      <c r="C247" t="s">
        <v>2756</v>
      </c>
      <c r="D247">
        <v>0.38640000000000002</v>
      </c>
      <c r="E247">
        <v>52.740099999999998</v>
      </c>
      <c r="F247" t="s">
        <v>659</v>
      </c>
      <c r="G247" t="s">
        <v>658</v>
      </c>
      <c r="H247" t="s">
        <v>2755</v>
      </c>
      <c r="I247" t="s">
        <v>2754</v>
      </c>
      <c r="J247" t="s">
        <v>655</v>
      </c>
      <c r="K247" t="s">
        <v>3763</v>
      </c>
      <c r="L247" t="s">
        <v>908</v>
      </c>
      <c r="M247" t="s">
        <v>652</v>
      </c>
      <c r="N247">
        <v>6045</v>
      </c>
      <c r="O247" t="s">
        <v>2777</v>
      </c>
      <c r="P247">
        <v>1.2</v>
      </c>
      <c r="Q247" s="62">
        <f t="shared" si="3"/>
        <v>1.2</v>
      </c>
      <c r="R247" t="s">
        <v>686</v>
      </c>
    </row>
    <row r="248" spans="1:18" hidden="1" x14ac:dyDescent="0.25">
      <c r="A248" t="s">
        <v>3771</v>
      </c>
      <c r="B248" t="s">
        <v>2757</v>
      </c>
      <c r="C248" t="s">
        <v>2756</v>
      </c>
      <c r="D248">
        <v>0.38640000000000002</v>
      </c>
      <c r="E248">
        <v>52.740099999999998</v>
      </c>
      <c r="F248" t="s">
        <v>659</v>
      </c>
      <c r="G248" t="s">
        <v>658</v>
      </c>
      <c r="H248" t="s">
        <v>2755</v>
      </c>
      <c r="I248" t="s">
        <v>2754</v>
      </c>
      <c r="J248" t="s">
        <v>655</v>
      </c>
      <c r="K248" t="s">
        <v>3763</v>
      </c>
      <c r="L248" t="s">
        <v>908</v>
      </c>
      <c r="M248" t="s">
        <v>652</v>
      </c>
      <c r="N248">
        <v>6423</v>
      </c>
      <c r="O248" t="s">
        <v>2772</v>
      </c>
      <c r="P248">
        <v>27</v>
      </c>
      <c r="Q248" s="62">
        <f t="shared" si="3"/>
        <v>27</v>
      </c>
      <c r="R248" t="s">
        <v>919</v>
      </c>
    </row>
    <row r="249" spans="1:18" hidden="1" x14ac:dyDescent="0.25">
      <c r="A249" t="s">
        <v>3770</v>
      </c>
      <c r="B249" t="s">
        <v>2757</v>
      </c>
      <c r="C249" t="s">
        <v>2756</v>
      </c>
      <c r="D249">
        <v>0.38640000000000002</v>
      </c>
      <c r="E249">
        <v>52.740099999999998</v>
      </c>
      <c r="F249" t="s">
        <v>659</v>
      </c>
      <c r="G249" t="s">
        <v>658</v>
      </c>
      <c r="H249" t="s">
        <v>2755</v>
      </c>
      <c r="I249" t="s">
        <v>2754</v>
      </c>
      <c r="J249" t="s">
        <v>655</v>
      </c>
      <c r="K249" t="s">
        <v>3763</v>
      </c>
      <c r="L249" t="s">
        <v>908</v>
      </c>
      <c r="M249" t="s">
        <v>652</v>
      </c>
      <c r="N249">
        <v>6450</v>
      </c>
      <c r="O249" t="s">
        <v>2770</v>
      </c>
      <c r="P249">
        <v>2.2799999999999998</v>
      </c>
      <c r="Q249" s="62">
        <f t="shared" si="3"/>
        <v>2.2799999999999998</v>
      </c>
      <c r="R249" t="s">
        <v>686</v>
      </c>
    </row>
    <row r="250" spans="1:18" hidden="1" x14ac:dyDescent="0.25">
      <c r="A250" t="s">
        <v>3769</v>
      </c>
      <c r="B250" t="s">
        <v>2757</v>
      </c>
      <c r="C250" t="s">
        <v>2756</v>
      </c>
      <c r="D250">
        <v>0.38640000000000002</v>
      </c>
      <c r="E250">
        <v>52.740099999999998</v>
      </c>
      <c r="F250" t="s">
        <v>659</v>
      </c>
      <c r="G250" t="s">
        <v>658</v>
      </c>
      <c r="H250" t="s">
        <v>2755</v>
      </c>
      <c r="I250" t="s">
        <v>2754</v>
      </c>
      <c r="J250" t="s">
        <v>655</v>
      </c>
      <c r="K250" t="s">
        <v>3763</v>
      </c>
      <c r="L250" t="s">
        <v>908</v>
      </c>
      <c r="M250" t="s">
        <v>652</v>
      </c>
      <c r="N250">
        <v>6526</v>
      </c>
      <c r="O250" t="s">
        <v>2768</v>
      </c>
      <c r="P250" t="s">
        <v>3022</v>
      </c>
      <c r="Q250" s="62" t="e">
        <f t="shared" si="3"/>
        <v>#VALUE!</v>
      </c>
      <c r="R250" t="s">
        <v>905</v>
      </c>
    </row>
    <row r="251" spans="1:18" hidden="1" x14ac:dyDescent="0.25">
      <c r="A251" t="s">
        <v>3768</v>
      </c>
      <c r="B251" t="s">
        <v>2757</v>
      </c>
      <c r="C251" t="s">
        <v>2756</v>
      </c>
      <c r="D251">
        <v>0.38640000000000002</v>
      </c>
      <c r="E251">
        <v>52.740099999999998</v>
      </c>
      <c r="F251" t="s">
        <v>659</v>
      </c>
      <c r="G251" t="s">
        <v>658</v>
      </c>
      <c r="H251" t="s">
        <v>2755</v>
      </c>
      <c r="I251" t="s">
        <v>2754</v>
      </c>
      <c r="J251" t="s">
        <v>655</v>
      </c>
      <c r="K251" t="s">
        <v>3763</v>
      </c>
      <c r="L251" t="s">
        <v>908</v>
      </c>
      <c r="M251" t="s">
        <v>652</v>
      </c>
      <c r="N251">
        <v>7181</v>
      </c>
      <c r="O251" t="s">
        <v>2765</v>
      </c>
      <c r="P251" t="s">
        <v>2005</v>
      </c>
      <c r="Q251" s="62">
        <f t="shared" si="3"/>
        <v>1E-3</v>
      </c>
      <c r="R251" t="s">
        <v>686</v>
      </c>
    </row>
    <row r="252" spans="1:18" hidden="1" x14ac:dyDescent="0.25">
      <c r="A252" t="s">
        <v>3767</v>
      </c>
      <c r="B252" t="s">
        <v>2757</v>
      </c>
      <c r="C252" t="s">
        <v>2756</v>
      </c>
      <c r="D252">
        <v>0.38640000000000002</v>
      </c>
      <c r="E252">
        <v>52.740099999999998</v>
      </c>
      <c r="F252" t="s">
        <v>659</v>
      </c>
      <c r="G252" t="s">
        <v>658</v>
      </c>
      <c r="H252" t="s">
        <v>2755</v>
      </c>
      <c r="I252" t="s">
        <v>2754</v>
      </c>
      <c r="J252" t="s">
        <v>655</v>
      </c>
      <c r="K252" t="s">
        <v>3763</v>
      </c>
      <c r="L252" t="s">
        <v>908</v>
      </c>
      <c r="M252" t="s">
        <v>652</v>
      </c>
      <c r="N252">
        <v>7888</v>
      </c>
      <c r="O252" t="s">
        <v>3579</v>
      </c>
      <c r="P252">
        <v>140</v>
      </c>
      <c r="Q252" s="62">
        <f t="shared" si="3"/>
        <v>140</v>
      </c>
      <c r="R252" t="s">
        <v>686</v>
      </c>
    </row>
    <row r="253" spans="1:18" hidden="1" x14ac:dyDescent="0.25">
      <c r="A253" t="s">
        <v>3766</v>
      </c>
      <c r="B253" t="s">
        <v>2757</v>
      </c>
      <c r="C253" t="s">
        <v>2756</v>
      </c>
      <c r="D253">
        <v>0.38640000000000002</v>
      </c>
      <c r="E253">
        <v>52.740099999999998</v>
      </c>
      <c r="F253" t="s">
        <v>659</v>
      </c>
      <c r="G253" t="s">
        <v>658</v>
      </c>
      <c r="H253" t="s">
        <v>2755</v>
      </c>
      <c r="I253" t="s">
        <v>2754</v>
      </c>
      <c r="J253" t="s">
        <v>655</v>
      </c>
      <c r="K253" t="s">
        <v>3763</v>
      </c>
      <c r="L253" t="s">
        <v>908</v>
      </c>
      <c r="M253" t="s">
        <v>652</v>
      </c>
      <c r="N253">
        <v>9901</v>
      </c>
      <c r="O253" t="s">
        <v>664</v>
      </c>
      <c r="P253">
        <v>105.9</v>
      </c>
      <c r="Q253" s="62">
        <f t="shared" si="3"/>
        <v>105.9</v>
      </c>
      <c r="R253" t="s">
        <v>663</v>
      </c>
    </row>
    <row r="254" spans="1:18" hidden="1" x14ac:dyDescent="0.25">
      <c r="A254" t="s">
        <v>3765</v>
      </c>
      <c r="B254" t="s">
        <v>2757</v>
      </c>
      <c r="C254" t="s">
        <v>2756</v>
      </c>
      <c r="D254">
        <v>0.38640000000000002</v>
      </c>
      <c r="E254">
        <v>52.740099999999998</v>
      </c>
      <c r="F254" t="s">
        <v>659</v>
      </c>
      <c r="G254" t="s">
        <v>658</v>
      </c>
      <c r="H254" t="s">
        <v>2755</v>
      </c>
      <c r="I254" t="s">
        <v>2754</v>
      </c>
      <c r="J254" t="s">
        <v>655</v>
      </c>
      <c r="K254" t="s">
        <v>3763</v>
      </c>
      <c r="L254" t="s">
        <v>908</v>
      </c>
      <c r="M254" t="s">
        <v>652</v>
      </c>
      <c r="N254">
        <v>9933</v>
      </c>
      <c r="O254" t="s">
        <v>2759</v>
      </c>
      <c r="P254">
        <v>1273</v>
      </c>
      <c r="Q254" s="62">
        <f t="shared" si="3"/>
        <v>1273</v>
      </c>
      <c r="R254" t="s">
        <v>919</v>
      </c>
    </row>
    <row r="255" spans="1:18" hidden="1" x14ac:dyDescent="0.25">
      <c r="A255" t="s">
        <v>3764</v>
      </c>
      <c r="B255" t="s">
        <v>2757</v>
      </c>
      <c r="C255" t="s">
        <v>2756</v>
      </c>
      <c r="D255">
        <v>0.38640000000000002</v>
      </c>
      <c r="E255">
        <v>52.740099999999998</v>
      </c>
      <c r="F255" t="s">
        <v>659</v>
      </c>
      <c r="G255" t="s">
        <v>658</v>
      </c>
      <c r="H255" t="s">
        <v>2755</v>
      </c>
      <c r="I255" t="s">
        <v>2754</v>
      </c>
      <c r="J255" t="s">
        <v>655</v>
      </c>
      <c r="K255" t="s">
        <v>3763</v>
      </c>
      <c r="L255" t="s">
        <v>908</v>
      </c>
      <c r="M255" t="s">
        <v>652</v>
      </c>
      <c r="N255">
        <v>9978</v>
      </c>
      <c r="O255" t="s">
        <v>2752</v>
      </c>
      <c r="P255" t="s">
        <v>2751</v>
      </c>
      <c r="Q255" s="62">
        <f t="shared" si="3"/>
        <v>2E-3</v>
      </c>
      <c r="R255" t="s">
        <v>686</v>
      </c>
    </row>
    <row r="256" spans="1:18" hidden="1" x14ac:dyDescent="0.25">
      <c r="A256" t="s">
        <v>3762</v>
      </c>
      <c r="B256" t="s">
        <v>2757</v>
      </c>
      <c r="C256" t="s">
        <v>2756</v>
      </c>
      <c r="D256">
        <v>0.38640000000000002</v>
      </c>
      <c r="E256">
        <v>52.740099999999998</v>
      </c>
      <c r="F256" t="s">
        <v>659</v>
      </c>
      <c r="G256" t="s">
        <v>658</v>
      </c>
      <c r="H256" t="s">
        <v>2755</v>
      </c>
      <c r="I256" t="s">
        <v>2754</v>
      </c>
      <c r="J256" t="s">
        <v>655</v>
      </c>
      <c r="K256" t="s">
        <v>3726</v>
      </c>
      <c r="L256" t="s">
        <v>908</v>
      </c>
      <c r="M256" t="s">
        <v>652</v>
      </c>
      <c r="N256">
        <v>52</v>
      </c>
      <c r="O256" t="s">
        <v>2831</v>
      </c>
      <c r="P256">
        <v>0.81</v>
      </c>
      <c r="Q256" s="62">
        <f t="shared" si="3"/>
        <v>0.81</v>
      </c>
      <c r="R256" t="s">
        <v>686</v>
      </c>
    </row>
    <row r="257" spans="1:18" hidden="1" x14ac:dyDescent="0.25">
      <c r="A257" t="s">
        <v>3761</v>
      </c>
      <c r="B257" t="s">
        <v>2757</v>
      </c>
      <c r="C257" t="s">
        <v>2756</v>
      </c>
      <c r="D257">
        <v>0.38640000000000002</v>
      </c>
      <c r="E257">
        <v>52.740099999999998</v>
      </c>
      <c r="F257" t="s">
        <v>659</v>
      </c>
      <c r="G257" t="s">
        <v>658</v>
      </c>
      <c r="H257" t="s">
        <v>2755</v>
      </c>
      <c r="I257" t="s">
        <v>2754</v>
      </c>
      <c r="J257" t="s">
        <v>655</v>
      </c>
      <c r="K257" t="s">
        <v>3726</v>
      </c>
      <c r="L257" t="s">
        <v>908</v>
      </c>
      <c r="M257" t="s">
        <v>652</v>
      </c>
      <c r="N257">
        <v>61</v>
      </c>
      <c r="O257" t="s">
        <v>63</v>
      </c>
      <c r="P257">
        <v>8.32</v>
      </c>
      <c r="Q257" s="62">
        <f t="shared" si="3"/>
        <v>8.32</v>
      </c>
      <c r="R257" t="s">
        <v>2829</v>
      </c>
    </row>
    <row r="258" spans="1:18" hidden="1" x14ac:dyDescent="0.25">
      <c r="A258" t="s">
        <v>3760</v>
      </c>
      <c r="B258" t="s">
        <v>2757</v>
      </c>
      <c r="C258" t="s">
        <v>2756</v>
      </c>
      <c r="D258">
        <v>0.38640000000000002</v>
      </c>
      <c r="E258">
        <v>52.740099999999998</v>
      </c>
      <c r="F258" t="s">
        <v>659</v>
      </c>
      <c r="G258" t="s">
        <v>658</v>
      </c>
      <c r="H258" t="s">
        <v>2755</v>
      </c>
      <c r="I258" t="s">
        <v>2754</v>
      </c>
      <c r="J258" t="s">
        <v>655</v>
      </c>
      <c r="K258" t="s">
        <v>3726</v>
      </c>
      <c r="L258" t="s">
        <v>908</v>
      </c>
      <c r="M258" t="s">
        <v>652</v>
      </c>
      <c r="N258">
        <v>68</v>
      </c>
      <c r="O258" t="s">
        <v>2775</v>
      </c>
      <c r="P258">
        <v>18</v>
      </c>
      <c r="Q258" s="62">
        <f t="shared" ref="Q258:Q321" si="4">IF(LEFT(P258,1)="&lt;",VALUE(MID(P258,2,LEN(P258)-1)),VALUE(P258))</f>
        <v>18</v>
      </c>
      <c r="R258" t="s">
        <v>680</v>
      </c>
    </row>
    <row r="259" spans="1:18" hidden="1" x14ac:dyDescent="0.25">
      <c r="A259" t="s">
        <v>3759</v>
      </c>
      <c r="B259" t="s">
        <v>2757</v>
      </c>
      <c r="C259" t="s">
        <v>2756</v>
      </c>
      <c r="D259">
        <v>0.38640000000000002</v>
      </c>
      <c r="E259">
        <v>52.740099999999998</v>
      </c>
      <c r="F259" t="s">
        <v>659</v>
      </c>
      <c r="G259" t="s">
        <v>658</v>
      </c>
      <c r="H259" t="s">
        <v>2755</v>
      </c>
      <c r="I259" t="s">
        <v>2754</v>
      </c>
      <c r="J259" t="s">
        <v>655</v>
      </c>
      <c r="K259" t="s">
        <v>3726</v>
      </c>
      <c r="L259" t="s">
        <v>908</v>
      </c>
      <c r="M259" t="s">
        <v>652</v>
      </c>
      <c r="N259">
        <v>76</v>
      </c>
      <c r="O259" t="s">
        <v>690</v>
      </c>
      <c r="P259">
        <v>16.02</v>
      </c>
      <c r="Q259" s="62">
        <f t="shared" si="4"/>
        <v>16.02</v>
      </c>
      <c r="R259" t="s">
        <v>689</v>
      </c>
    </row>
    <row r="260" spans="1:18" hidden="1" x14ac:dyDescent="0.25">
      <c r="A260" t="s">
        <v>3758</v>
      </c>
      <c r="B260" t="s">
        <v>2757</v>
      </c>
      <c r="C260" t="s">
        <v>2756</v>
      </c>
      <c r="D260">
        <v>0.38640000000000002</v>
      </c>
      <c r="E260">
        <v>52.740099999999998</v>
      </c>
      <c r="F260" t="s">
        <v>659</v>
      </c>
      <c r="G260" t="s">
        <v>658</v>
      </c>
      <c r="H260" t="s">
        <v>2755</v>
      </c>
      <c r="I260" t="s">
        <v>2754</v>
      </c>
      <c r="J260" t="s">
        <v>655</v>
      </c>
      <c r="K260" t="s">
        <v>3726</v>
      </c>
      <c r="L260" t="s">
        <v>908</v>
      </c>
      <c r="M260" t="s">
        <v>652</v>
      </c>
      <c r="N260">
        <v>77</v>
      </c>
      <c r="O260" t="s">
        <v>2826</v>
      </c>
      <c r="P260">
        <v>8020</v>
      </c>
      <c r="Q260" s="62">
        <f t="shared" si="4"/>
        <v>8020</v>
      </c>
      <c r="R260" t="s">
        <v>2825</v>
      </c>
    </row>
    <row r="261" spans="1:18" hidden="1" x14ac:dyDescent="0.25">
      <c r="A261" t="s">
        <v>3757</v>
      </c>
      <c r="B261" t="s">
        <v>2757</v>
      </c>
      <c r="C261" t="s">
        <v>2756</v>
      </c>
      <c r="D261">
        <v>0.38640000000000002</v>
      </c>
      <c r="E261">
        <v>52.740099999999998</v>
      </c>
      <c r="F261" t="s">
        <v>659</v>
      </c>
      <c r="G261" t="s">
        <v>658</v>
      </c>
      <c r="H261" t="s">
        <v>2755</v>
      </c>
      <c r="I261" t="s">
        <v>2754</v>
      </c>
      <c r="J261" t="s">
        <v>655</v>
      </c>
      <c r="K261" t="s">
        <v>3726</v>
      </c>
      <c r="L261" t="s">
        <v>908</v>
      </c>
      <c r="M261" t="s">
        <v>652</v>
      </c>
      <c r="N261">
        <v>85</v>
      </c>
      <c r="O261" t="s">
        <v>3414</v>
      </c>
      <c r="P261">
        <v>1.4</v>
      </c>
      <c r="Q261" s="62">
        <f t="shared" si="4"/>
        <v>1.4</v>
      </c>
      <c r="R261" t="s">
        <v>650</v>
      </c>
    </row>
    <row r="262" spans="1:18" hidden="1" x14ac:dyDescent="0.25">
      <c r="A262" t="s">
        <v>3756</v>
      </c>
      <c r="B262" t="s">
        <v>2757</v>
      </c>
      <c r="C262" t="s">
        <v>2756</v>
      </c>
      <c r="D262">
        <v>0.38640000000000002</v>
      </c>
      <c r="E262">
        <v>52.740099999999998</v>
      </c>
      <c r="F262" t="s">
        <v>659</v>
      </c>
      <c r="G262" t="s">
        <v>658</v>
      </c>
      <c r="H262" t="s">
        <v>2755</v>
      </c>
      <c r="I262" t="s">
        <v>2754</v>
      </c>
      <c r="J262" t="s">
        <v>655</v>
      </c>
      <c r="K262" t="s">
        <v>3726</v>
      </c>
      <c r="L262" t="s">
        <v>908</v>
      </c>
      <c r="M262" t="s">
        <v>652</v>
      </c>
      <c r="N262">
        <v>103</v>
      </c>
      <c r="O262" t="s">
        <v>2823</v>
      </c>
      <c r="P262">
        <v>0.05</v>
      </c>
      <c r="Q262" s="62">
        <f t="shared" si="4"/>
        <v>0.05</v>
      </c>
      <c r="R262" t="s">
        <v>686</v>
      </c>
    </row>
    <row r="263" spans="1:18" hidden="1" x14ac:dyDescent="0.25">
      <c r="A263" t="s">
        <v>3755</v>
      </c>
      <c r="B263" t="s">
        <v>2757</v>
      </c>
      <c r="C263" t="s">
        <v>2756</v>
      </c>
      <c r="D263">
        <v>0.38640000000000002</v>
      </c>
      <c r="E263">
        <v>52.740099999999998</v>
      </c>
      <c r="F263" t="s">
        <v>659</v>
      </c>
      <c r="G263" t="s">
        <v>658</v>
      </c>
      <c r="H263" t="s">
        <v>2755</v>
      </c>
      <c r="I263" t="s">
        <v>2754</v>
      </c>
      <c r="J263" t="s">
        <v>655</v>
      </c>
      <c r="K263" t="s">
        <v>3726</v>
      </c>
      <c r="L263" t="s">
        <v>908</v>
      </c>
      <c r="M263" t="s">
        <v>652</v>
      </c>
      <c r="N263">
        <v>106</v>
      </c>
      <c r="O263" t="s">
        <v>2821</v>
      </c>
      <c r="P263" t="s">
        <v>1598</v>
      </c>
      <c r="Q263" s="62">
        <f t="shared" si="4"/>
        <v>0.04</v>
      </c>
      <c r="R263" t="s">
        <v>686</v>
      </c>
    </row>
    <row r="264" spans="1:18" hidden="1" x14ac:dyDescent="0.25">
      <c r="A264" t="s">
        <v>3754</v>
      </c>
      <c r="B264" t="s">
        <v>2757</v>
      </c>
      <c r="C264" t="s">
        <v>2756</v>
      </c>
      <c r="D264">
        <v>0.38640000000000002</v>
      </c>
      <c r="E264">
        <v>52.740099999999998</v>
      </c>
      <c r="F264" t="s">
        <v>659</v>
      </c>
      <c r="G264" t="s">
        <v>658</v>
      </c>
      <c r="H264" t="s">
        <v>2755</v>
      </c>
      <c r="I264" t="s">
        <v>2754</v>
      </c>
      <c r="J264" t="s">
        <v>655</v>
      </c>
      <c r="K264" t="s">
        <v>3726</v>
      </c>
      <c r="L264" t="s">
        <v>908</v>
      </c>
      <c r="M264" t="s">
        <v>652</v>
      </c>
      <c r="N264">
        <v>111</v>
      </c>
      <c r="O264" t="s">
        <v>2819</v>
      </c>
      <c r="P264">
        <v>0.157</v>
      </c>
      <c r="Q264" s="62">
        <f t="shared" si="4"/>
        <v>0.157</v>
      </c>
      <c r="R264" t="s">
        <v>650</v>
      </c>
    </row>
    <row r="265" spans="1:18" hidden="1" x14ac:dyDescent="0.25">
      <c r="A265" t="s">
        <v>3753</v>
      </c>
      <c r="B265" t="s">
        <v>2757</v>
      </c>
      <c r="C265" t="s">
        <v>2756</v>
      </c>
      <c r="D265">
        <v>0.38640000000000002</v>
      </c>
      <c r="E265">
        <v>52.740099999999998</v>
      </c>
      <c r="F265" t="s">
        <v>659</v>
      </c>
      <c r="G265" t="s">
        <v>658</v>
      </c>
      <c r="H265" t="s">
        <v>2755</v>
      </c>
      <c r="I265" t="s">
        <v>2754</v>
      </c>
      <c r="J265" t="s">
        <v>655</v>
      </c>
      <c r="K265" t="s">
        <v>3726</v>
      </c>
      <c r="L265" t="s">
        <v>908</v>
      </c>
      <c r="M265" t="s">
        <v>652</v>
      </c>
      <c r="N265">
        <v>114</v>
      </c>
      <c r="O265" t="s">
        <v>2817</v>
      </c>
      <c r="P265">
        <v>0.82</v>
      </c>
      <c r="Q265" s="62">
        <f t="shared" si="4"/>
        <v>0.82</v>
      </c>
      <c r="R265" t="s">
        <v>650</v>
      </c>
    </row>
    <row r="266" spans="1:18" hidden="1" x14ac:dyDescent="0.25">
      <c r="A266" t="s">
        <v>3752</v>
      </c>
      <c r="B266" t="s">
        <v>2757</v>
      </c>
      <c r="C266" t="s">
        <v>2756</v>
      </c>
      <c r="D266">
        <v>0.38640000000000002</v>
      </c>
      <c r="E266">
        <v>52.740099999999998</v>
      </c>
      <c r="F266" t="s">
        <v>659</v>
      </c>
      <c r="G266" t="s">
        <v>658</v>
      </c>
      <c r="H266" t="s">
        <v>2755</v>
      </c>
      <c r="I266" t="s">
        <v>2754</v>
      </c>
      <c r="J266" t="s">
        <v>655</v>
      </c>
      <c r="K266" t="s">
        <v>3726</v>
      </c>
      <c r="L266" t="s">
        <v>908</v>
      </c>
      <c r="M266" t="s">
        <v>652</v>
      </c>
      <c r="N266">
        <v>116</v>
      </c>
      <c r="O266" t="s">
        <v>2815</v>
      </c>
      <c r="P266">
        <v>5.7409999999999997</v>
      </c>
      <c r="Q266" s="62">
        <f t="shared" si="4"/>
        <v>5.7409999999999997</v>
      </c>
      <c r="R266" t="s">
        <v>650</v>
      </c>
    </row>
    <row r="267" spans="1:18" hidden="1" x14ac:dyDescent="0.25">
      <c r="A267" t="s">
        <v>3751</v>
      </c>
      <c r="B267" t="s">
        <v>2757</v>
      </c>
      <c r="C267" t="s">
        <v>2756</v>
      </c>
      <c r="D267">
        <v>0.38640000000000002</v>
      </c>
      <c r="E267">
        <v>52.740099999999998</v>
      </c>
      <c r="F267" t="s">
        <v>659</v>
      </c>
      <c r="G267" t="s">
        <v>658</v>
      </c>
      <c r="H267" t="s">
        <v>2755</v>
      </c>
      <c r="I267" t="s">
        <v>2754</v>
      </c>
      <c r="J267" t="s">
        <v>655</v>
      </c>
      <c r="K267" t="s">
        <v>3726</v>
      </c>
      <c r="L267" t="s">
        <v>908</v>
      </c>
      <c r="M267" t="s">
        <v>652</v>
      </c>
      <c r="N267">
        <v>172</v>
      </c>
      <c r="O267" t="s">
        <v>209</v>
      </c>
      <c r="P267">
        <v>2300</v>
      </c>
      <c r="Q267" s="62">
        <f t="shared" si="4"/>
        <v>2300</v>
      </c>
      <c r="R267" t="s">
        <v>650</v>
      </c>
    </row>
    <row r="268" spans="1:18" hidden="1" x14ac:dyDescent="0.25">
      <c r="A268" t="s">
        <v>3750</v>
      </c>
      <c r="B268" t="s">
        <v>2757</v>
      </c>
      <c r="C268" t="s">
        <v>2756</v>
      </c>
      <c r="D268">
        <v>0.38640000000000002</v>
      </c>
      <c r="E268">
        <v>52.740099999999998</v>
      </c>
      <c r="F268" t="s">
        <v>659</v>
      </c>
      <c r="G268" t="s">
        <v>658</v>
      </c>
      <c r="H268" t="s">
        <v>2755</v>
      </c>
      <c r="I268" t="s">
        <v>2754</v>
      </c>
      <c r="J268" t="s">
        <v>655</v>
      </c>
      <c r="K268" t="s">
        <v>3726</v>
      </c>
      <c r="L268" t="s">
        <v>908</v>
      </c>
      <c r="M268" t="s">
        <v>652</v>
      </c>
      <c r="N268">
        <v>180</v>
      </c>
      <c r="O268" t="s">
        <v>2812</v>
      </c>
      <c r="P268">
        <v>0.29699999999999999</v>
      </c>
      <c r="Q268" s="62">
        <f t="shared" si="4"/>
        <v>0.29699999999999999</v>
      </c>
      <c r="R268" t="s">
        <v>650</v>
      </c>
    </row>
    <row r="269" spans="1:18" hidden="1" x14ac:dyDescent="0.25">
      <c r="A269" t="s">
        <v>3749</v>
      </c>
      <c r="B269" t="s">
        <v>2757</v>
      </c>
      <c r="C269" t="s">
        <v>2756</v>
      </c>
      <c r="D269">
        <v>0.38640000000000002</v>
      </c>
      <c r="E269">
        <v>52.740099999999998</v>
      </c>
      <c r="F269" t="s">
        <v>659</v>
      </c>
      <c r="G269" t="s">
        <v>658</v>
      </c>
      <c r="H269" t="s">
        <v>2755</v>
      </c>
      <c r="I269" t="s">
        <v>2754</v>
      </c>
      <c r="J269" t="s">
        <v>655</v>
      </c>
      <c r="K269" t="s">
        <v>3726</v>
      </c>
      <c r="L269" t="s">
        <v>908</v>
      </c>
      <c r="M269" t="s">
        <v>652</v>
      </c>
      <c r="N269">
        <v>487</v>
      </c>
      <c r="O269" t="s">
        <v>2810</v>
      </c>
      <c r="P269" t="s">
        <v>2806</v>
      </c>
      <c r="Q269" s="62">
        <f t="shared" si="4"/>
        <v>2.2000000000000001E-3</v>
      </c>
      <c r="R269" t="s">
        <v>686</v>
      </c>
    </row>
    <row r="270" spans="1:18" hidden="1" x14ac:dyDescent="0.25">
      <c r="A270" t="s">
        <v>3748</v>
      </c>
      <c r="B270" t="s">
        <v>2757</v>
      </c>
      <c r="C270" t="s">
        <v>2756</v>
      </c>
      <c r="D270">
        <v>0.38640000000000002</v>
      </c>
      <c r="E270">
        <v>52.740099999999998</v>
      </c>
      <c r="F270" t="s">
        <v>659</v>
      </c>
      <c r="G270" t="s">
        <v>658</v>
      </c>
      <c r="H270" t="s">
        <v>2755</v>
      </c>
      <c r="I270" t="s">
        <v>2754</v>
      </c>
      <c r="J270" t="s">
        <v>655</v>
      </c>
      <c r="K270" t="s">
        <v>3726</v>
      </c>
      <c r="L270" t="s">
        <v>908</v>
      </c>
      <c r="M270" t="s">
        <v>652</v>
      </c>
      <c r="N270">
        <v>499</v>
      </c>
      <c r="O270" t="s">
        <v>2807</v>
      </c>
      <c r="P270" t="s">
        <v>2806</v>
      </c>
      <c r="Q270" s="62">
        <f t="shared" si="4"/>
        <v>2.2000000000000001E-3</v>
      </c>
      <c r="R270" t="s">
        <v>686</v>
      </c>
    </row>
    <row r="271" spans="1:18" hidden="1" x14ac:dyDescent="0.25">
      <c r="A271" t="s">
        <v>3747</v>
      </c>
      <c r="B271" t="s">
        <v>2757</v>
      </c>
      <c r="C271" t="s">
        <v>2756</v>
      </c>
      <c r="D271">
        <v>0.38640000000000002</v>
      </c>
      <c r="E271">
        <v>52.740099999999998</v>
      </c>
      <c r="F271" t="s">
        <v>659</v>
      </c>
      <c r="G271" t="s">
        <v>658</v>
      </c>
      <c r="H271" t="s">
        <v>2755</v>
      </c>
      <c r="I271" t="s">
        <v>2754</v>
      </c>
      <c r="J271" t="s">
        <v>655</v>
      </c>
      <c r="K271" t="s">
        <v>3726</v>
      </c>
      <c r="L271" t="s">
        <v>908</v>
      </c>
      <c r="M271" t="s">
        <v>652</v>
      </c>
      <c r="N271">
        <v>1049</v>
      </c>
      <c r="O271" t="s">
        <v>2804</v>
      </c>
      <c r="P271" t="s">
        <v>2788</v>
      </c>
      <c r="Q271" s="62">
        <f t="shared" si="4"/>
        <v>0.1</v>
      </c>
      <c r="R271" t="s">
        <v>686</v>
      </c>
    </row>
    <row r="272" spans="1:18" hidden="1" x14ac:dyDescent="0.25">
      <c r="A272" t="s">
        <v>3746</v>
      </c>
      <c r="B272" t="s">
        <v>2757</v>
      </c>
      <c r="C272" t="s">
        <v>2756</v>
      </c>
      <c r="D272">
        <v>0.38640000000000002</v>
      </c>
      <c r="E272">
        <v>52.740099999999998</v>
      </c>
      <c r="F272" t="s">
        <v>659</v>
      </c>
      <c r="G272" t="s">
        <v>658</v>
      </c>
      <c r="H272" t="s">
        <v>2755</v>
      </c>
      <c r="I272" t="s">
        <v>2754</v>
      </c>
      <c r="J272" t="s">
        <v>655</v>
      </c>
      <c r="K272" t="s">
        <v>3726</v>
      </c>
      <c r="L272" t="s">
        <v>908</v>
      </c>
      <c r="M272" t="s">
        <v>652</v>
      </c>
      <c r="N272">
        <v>3268</v>
      </c>
      <c r="O272" t="s">
        <v>2802</v>
      </c>
      <c r="P272" t="s">
        <v>2788</v>
      </c>
      <c r="Q272" s="62">
        <f t="shared" si="4"/>
        <v>0.1</v>
      </c>
      <c r="R272" t="s">
        <v>686</v>
      </c>
    </row>
    <row r="273" spans="1:18" hidden="1" x14ac:dyDescent="0.25">
      <c r="A273" t="s">
        <v>3745</v>
      </c>
      <c r="B273" t="s">
        <v>2757</v>
      </c>
      <c r="C273" t="s">
        <v>2756</v>
      </c>
      <c r="D273">
        <v>0.38640000000000002</v>
      </c>
      <c r="E273">
        <v>52.740099999999998</v>
      </c>
      <c r="F273" t="s">
        <v>659</v>
      </c>
      <c r="G273" t="s">
        <v>658</v>
      </c>
      <c r="H273" t="s">
        <v>2755</v>
      </c>
      <c r="I273" t="s">
        <v>2754</v>
      </c>
      <c r="J273" t="s">
        <v>655</v>
      </c>
      <c r="K273" t="s">
        <v>3726</v>
      </c>
      <c r="L273" t="s">
        <v>908</v>
      </c>
      <c r="M273" t="s">
        <v>652</v>
      </c>
      <c r="N273">
        <v>3272</v>
      </c>
      <c r="O273" t="s">
        <v>2800</v>
      </c>
      <c r="P273" t="s">
        <v>2799</v>
      </c>
      <c r="Q273" s="62">
        <f t="shared" si="4"/>
        <v>1</v>
      </c>
      <c r="R273" t="s">
        <v>686</v>
      </c>
    </row>
    <row r="274" spans="1:18" hidden="1" x14ac:dyDescent="0.25">
      <c r="A274" t="s">
        <v>3744</v>
      </c>
      <c r="B274" t="s">
        <v>2757</v>
      </c>
      <c r="C274" t="s">
        <v>2756</v>
      </c>
      <c r="D274">
        <v>0.38640000000000002</v>
      </c>
      <c r="E274">
        <v>52.740099999999998</v>
      </c>
      <c r="F274" t="s">
        <v>659</v>
      </c>
      <c r="G274" t="s">
        <v>658</v>
      </c>
      <c r="H274" t="s">
        <v>2755</v>
      </c>
      <c r="I274" t="s">
        <v>2754</v>
      </c>
      <c r="J274" t="s">
        <v>655</v>
      </c>
      <c r="K274" t="s">
        <v>3726</v>
      </c>
      <c r="L274" t="s">
        <v>908</v>
      </c>
      <c r="M274" t="s">
        <v>652</v>
      </c>
      <c r="N274">
        <v>3282</v>
      </c>
      <c r="O274" t="s">
        <v>2797</v>
      </c>
      <c r="P274" t="s">
        <v>2788</v>
      </c>
      <c r="Q274" s="62">
        <f t="shared" si="4"/>
        <v>0.1</v>
      </c>
      <c r="R274" t="s">
        <v>686</v>
      </c>
    </row>
    <row r="275" spans="1:18" hidden="1" x14ac:dyDescent="0.25">
      <c r="A275" t="s">
        <v>3743</v>
      </c>
      <c r="B275" t="s">
        <v>2757</v>
      </c>
      <c r="C275" t="s">
        <v>2756</v>
      </c>
      <c r="D275">
        <v>0.38640000000000002</v>
      </c>
      <c r="E275">
        <v>52.740099999999998</v>
      </c>
      <c r="F275" t="s">
        <v>659</v>
      </c>
      <c r="G275" t="s">
        <v>658</v>
      </c>
      <c r="H275" t="s">
        <v>2755</v>
      </c>
      <c r="I275" t="s">
        <v>2754</v>
      </c>
      <c r="J275" t="s">
        <v>655</v>
      </c>
      <c r="K275" t="s">
        <v>3726</v>
      </c>
      <c r="L275" t="s">
        <v>908</v>
      </c>
      <c r="M275" t="s">
        <v>652</v>
      </c>
      <c r="N275">
        <v>3283</v>
      </c>
      <c r="O275" t="s">
        <v>2795</v>
      </c>
      <c r="P275" t="s">
        <v>2788</v>
      </c>
      <c r="Q275" s="62">
        <f t="shared" si="4"/>
        <v>0.1</v>
      </c>
      <c r="R275" t="s">
        <v>686</v>
      </c>
    </row>
    <row r="276" spans="1:18" hidden="1" x14ac:dyDescent="0.25">
      <c r="A276" t="s">
        <v>3742</v>
      </c>
      <c r="B276" t="s">
        <v>2757</v>
      </c>
      <c r="C276" t="s">
        <v>2756</v>
      </c>
      <c r="D276">
        <v>0.38640000000000002</v>
      </c>
      <c r="E276">
        <v>52.740099999999998</v>
      </c>
      <c r="F276" t="s">
        <v>659</v>
      </c>
      <c r="G276" t="s">
        <v>658</v>
      </c>
      <c r="H276" t="s">
        <v>2755</v>
      </c>
      <c r="I276" t="s">
        <v>2754</v>
      </c>
      <c r="J276" t="s">
        <v>655</v>
      </c>
      <c r="K276" t="s">
        <v>3726</v>
      </c>
      <c r="L276" t="s">
        <v>908</v>
      </c>
      <c r="M276" t="s">
        <v>652</v>
      </c>
      <c r="N276">
        <v>3292</v>
      </c>
      <c r="O276" t="s">
        <v>2793</v>
      </c>
      <c r="P276" t="s">
        <v>2788</v>
      </c>
      <c r="Q276" s="62">
        <f t="shared" si="4"/>
        <v>0.1</v>
      </c>
      <c r="R276" t="s">
        <v>686</v>
      </c>
    </row>
    <row r="277" spans="1:18" hidden="1" x14ac:dyDescent="0.25">
      <c r="A277" t="s">
        <v>3741</v>
      </c>
      <c r="B277" t="s">
        <v>2757</v>
      </c>
      <c r="C277" t="s">
        <v>2756</v>
      </c>
      <c r="D277">
        <v>0.38640000000000002</v>
      </c>
      <c r="E277">
        <v>52.740099999999998</v>
      </c>
      <c r="F277" t="s">
        <v>659</v>
      </c>
      <c r="G277" t="s">
        <v>658</v>
      </c>
      <c r="H277" t="s">
        <v>2755</v>
      </c>
      <c r="I277" t="s">
        <v>2754</v>
      </c>
      <c r="J277" t="s">
        <v>655</v>
      </c>
      <c r="K277" t="s">
        <v>3726</v>
      </c>
      <c r="L277" t="s">
        <v>908</v>
      </c>
      <c r="M277" t="s">
        <v>652</v>
      </c>
      <c r="N277">
        <v>3328</v>
      </c>
      <c r="O277" t="s">
        <v>2791</v>
      </c>
      <c r="P277" t="s">
        <v>2788</v>
      </c>
      <c r="Q277" s="62">
        <f t="shared" si="4"/>
        <v>0.1</v>
      </c>
      <c r="R277" t="s">
        <v>686</v>
      </c>
    </row>
    <row r="278" spans="1:18" hidden="1" x14ac:dyDescent="0.25">
      <c r="A278" t="s">
        <v>3740</v>
      </c>
      <c r="B278" t="s">
        <v>2757</v>
      </c>
      <c r="C278" t="s">
        <v>2756</v>
      </c>
      <c r="D278">
        <v>0.38640000000000002</v>
      </c>
      <c r="E278">
        <v>52.740099999999998</v>
      </c>
      <c r="F278" t="s">
        <v>659</v>
      </c>
      <c r="G278" t="s">
        <v>658</v>
      </c>
      <c r="H278" t="s">
        <v>2755</v>
      </c>
      <c r="I278" t="s">
        <v>2754</v>
      </c>
      <c r="J278" t="s">
        <v>655</v>
      </c>
      <c r="K278" t="s">
        <v>3726</v>
      </c>
      <c r="L278" t="s">
        <v>908</v>
      </c>
      <c r="M278" t="s">
        <v>652</v>
      </c>
      <c r="N278">
        <v>3334</v>
      </c>
      <c r="O278" t="s">
        <v>2789</v>
      </c>
      <c r="P278" t="s">
        <v>2788</v>
      </c>
      <c r="Q278" s="62">
        <f t="shared" si="4"/>
        <v>0.1</v>
      </c>
      <c r="R278" t="s">
        <v>686</v>
      </c>
    </row>
    <row r="279" spans="1:18" hidden="1" x14ac:dyDescent="0.25">
      <c r="A279" t="s">
        <v>3739</v>
      </c>
      <c r="B279" t="s">
        <v>2757</v>
      </c>
      <c r="C279" t="s">
        <v>2756</v>
      </c>
      <c r="D279">
        <v>0.38640000000000002</v>
      </c>
      <c r="E279">
        <v>52.740099999999998</v>
      </c>
      <c r="F279" t="s">
        <v>659</v>
      </c>
      <c r="G279" t="s">
        <v>658</v>
      </c>
      <c r="H279" t="s">
        <v>2755</v>
      </c>
      <c r="I279" t="s">
        <v>2754</v>
      </c>
      <c r="J279" t="s">
        <v>655</v>
      </c>
      <c r="K279" t="s">
        <v>3726</v>
      </c>
      <c r="L279" t="s">
        <v>908</v>
      </c>
      <c r="M279" t="s">
        <v>652</v>
      </c>
      <c r="N279">
        <v>3373</v>
      </c>
      <c r="O279" t="s">
        <v>2786</v>
      </c>
      <c r="P279" t="s">
        <v>2788</v>
      </c>
      <c r="Q279" s="62">
        <f t="shared" si="4"/>
        <v>0.1</v>
      </c>
      <c r="R279" t="s">
        <v>686</v>
      </c>
    </row>
    <row r="280" spans="1:18" hidden="1" x14ac:dyDescent="0.25">
      <c r="A280" t="s">
        <v>3738</v>
      </c>
      <c r="B280" t="s">
        <v>2757</v>
      </c>
      <c r="C280" t="s">
        <v>2756</v>
      </c>
      <c r="D280">
        <v>0.38640000000000002</v>
      </c>
      <c r="E280">
        <v>52.740099999999998</v>
      </c>
      <c r="F280" t="s">
        <v>659</v>
      </c>
      <c r="G280" t="s">
        <v>658</v>
      </c>
      <c r="H280" t="s">
        <v>2755</v>
      </c>
      <c r="I280" t="s">
        <v>2754</v>
      </c>
      <c r="J280" t="s">
        <v>655</v>
      </c>
      <c r="K280" t="s">
        <v>3726</v>
      </c>
      <c r="L280" t="s">
        <v>908</v>
      </c>
      <c r="M280" t="s">
        <v>652</v>
      </c>
      <c r="N280">
        <v>3408</v>
      </c>
      <c r="O280" t="s">
        <v>2784</v>
      </c>
      <c r="P280">
        <v>3.9</v>
      </c>
      <c r="Q280" s="62">
        <f t="shared" si="4"/>
        <v>3.9</v>
      </c>
      <c r="R280" t="s">
        <v>686</v>
      </c>
    </row>
    <row r="281" spans="1:18" hidden="1" x14ac:dyDescent="0.25">
      <c r="A281" t="s">
        <v>3737</v>
      </c>
      <c r="B281" t="s">
        <v>2757</v>
      </c>
      <c r="C281" t="s">
        <v>2756</v>
      </c>
      <c r="D281">
        <v>0.38640000000000002</v>
      </c>
      <c r="E281">
        <v>52.740099999999998</v>
      </c>
      <c r="F281" t="s">
        <v>659</v>
      </c>
      <c r="G281" t="s">
        <v>658</v>
      </c>
      <c r="H281" t="s">
        <v>2755</v>
      </c>
      <c r="I281" t="s">
        <v>2754</v>
      </c>
      <c r="J281" t="s">
        <v>655</v>
      </c>
      <c r="K281" t="s">
        <v>3726</v>
      </c>
      <c r="L281" t="s">
        <v>908</v>
      </c>
      <c r="M281" t="s">
        <v>652</v>
      </c>
      <c r="N281">
        <v>3409</v>
      </c>
      <c r="O281" t="s">
        <v>2782</v>
      </c>
      <c r="P281">
        <v>0.158</v>
      </c>
      <c r="Q281" s="62">
        <f t="shared" si="4"/>
        <v>0.158</v>
      </c>
      <c r="R281" t="s">
        <v>686</v>
      </c>
    </row>
    <row r="282" spans="1:18" hidden="1" x14ac:dyDescent="0.25">
      <c r="A282" t="s">
        <v>3736</v>
      </c>
      <c r="B282" t="s">
        <v>2757</v>
      </c>
      <c r="C282" t="s">
        <v>2756</v>
      </c>
      <c r="D282">
        <v>0.38640000000000002</v>
      </c>
      <c r="E282">
        <v>52.740099999999998</v>
      </c>
      <c r="F282" t="s">
        <v>659</v>
      </c>
      <c r="G282" t="s">
        <v>658</v>
      </c>
      <c r="H282" t="s">
        <v>2755</v>
      </c>
      <c r="I282" t="s">
        <v>2754</v>
      </c>
      <c r="J282" t="s">
        <v>655</v>
      </c>
      <c r="K282" t="s">
        <v>3726</v>
      </c>
      <c r="L282" t="s">
        <v>908</v>
      </c>
      <c r="M282" t="s">
        <v>652</v>
      </c>
      <c r="N282">
        <v>3410</v>
      </c>
      <c r="O282" t="s">
        <v>687</v>
      </c>
      <c r="P282">
        <v>3.36</v>
      </c>
      <c r="Q282" s="62">
        <f t="shared" si="4"/>
        <v>3.36</v>
      </c>
      <c r="R282" t="s">
        <v>686</v>
      </c>
    </row>
    <row r="283" spans="1:18" hidden="1" x14ac:dyDescent="0.25">
      <c r="A283" t="s">
        <v>3735</v>
      </c>
      <c r="B283" t="s">
        <v>2757</v>
      </c>
      <c r="C283" t="s">
        <v>2756</v>
      </c>
      <c r="D283">
        <v>0.38640000000000002</v>
      </c>
      <c r="E283">
        <v>52.740099999999998</v>
      </c>
      <c r="F283" t="s">
        <v>659</v>
      </c>
      <c r="G283" t="s">
        <v>658</v>
      </c>
      <c r="H283" t="s">
        <v>2755</v>
      </c>
      <c r="I283" t="s">
        <v>2754</v>
      </c>
      <c r="J283" t="s">
        <v>655</v>
      </c>
      <c r="K283" t="s">
        <v>3726</v>
      </c>
      <c r="L283" t="s">
        <v>908</v>
      </c>
      <c r="M283" t="s">
        <v>652</v>
      </c>
      <c r="N283">
        <v>3461</v>
      </c>
      <c r="O283" t="s">
        <v>2779</v>
      </c>
      <c r="P283">
        <v>230</v>
      </c>
      <c r="Q283" s="62">
        <f t="shared" si="4"/>
        <v>230</v>
      </c>
      <c r="R283" t="s">
        <v>919</v>
      </c>
    </row>
    <row r="284" spans="1:18" hidden="1" x14ac:dyDescent="0.25">
      <c r="A284" t="s">
        <v>3734</v>
      </c>
      <c r="B284" t="s">
        <v>2757</v>
      </c>
      <c r="C284" t="s">
        <v>2756</v>
      </c>
      <c r="D284">
        <v>0.38640000000000002</v>
      </c>
      <c r="E284">
        <v>52.740099999999998</v>
      </c>
      <c r="F284" t="s">
        <v>659</v>
      </c>
      <c r="G284" t="s">
        <v>658</v>
      </c>
      <c r="H284" t="s">
        <v>2755</v>
      </c>
      <c r="I284" t="s">
        <v>2754</v>
      </c>
      <c r="J284" t="s">
        <v>655</v>
      </c>
      <c r="K284" t="s">
        <v>3726</v>
      </c>
      <c r="L284" t="s">
        <v>908</v>
      </c>
      <c r="M284" t="s">
        <v>652</v>
      </c>
      <c r="N284">
        <v>6045</v>
      </c>
      <c r="O284" t="s">
        <v>2777</v>
      </c>
      <c r="P284">
        <v>3.7</v>
      </c>
      <c r="Q284" s="62">
        <f t="shared" si="4"/>
        <v>3.7</v>
      </c>
      <c r="R284" t="s">
        <v>686</v>
      </c>
    </row>
    <row r="285" spans="1:18" hidden="1" x14ac:dyDescent="0.25">
      <c r="A285" t="s">
        <v>3733</v>
      </c>
      <c r="B285" t="s">
        <v>2757</v>
      </c>
      <c r="C285" t="s">
        <v>2756</v>
      </c>
      <c r="D285">
        <v>0.38640000000000002</v>
      </c>
      <c r="E285">
        <v>52.740099999999998</v>
      </c>
      <c r="F285" t="s">
        <v>659</v>
      </c>
      <c r="G285" t="s">
        <v>658</v>
      </c>
      <c r="H285" t="s">
        <v>2755</v>
      </c>
      <c r="I285" t="s">
        <v>2754</v>
      </c>
      <c r="J285" t="s">
        <v>655</v>
      </c>
      <c r="K285" t="s">
        <v>3726</v>
      </c>
      <c r="L285" t="s">
        <v>908</v>
      </c>
      <c r="M285" t="s">
        <v>652</v>
      </c>
      <c r="N285">
        <v>6423</v>
      </c>
      <c r="O285" t="s">
        <v>2772</v>
      </c>
      <c r="P285">
        <v>27</v>
      </c>
      <c r="Q285" s="62">
        <f t="shared" si="4"/>
        <v>27</v>
      </c>
      <c r="R285" t="s">
        <v>919</v>
      </c>
    </row>
    <row r="286" spans="1:18" hidden="1" x14ac:dyDescent="0.25">
      <c r="A286" t="s">
        <v>3732</v>
      </c>
      <c r="B286" t="s">
        <v>2757</v>
      </c>
      <c r="C286" t="s">
        <v>2756</v>
      </c>
      <c r="D286">
        <v>0.38640000000000002</v>
      </c>
      <c r="E286">
        <v>52.740099999999998</v>
      </c>
      <c r="F286" t="s">
        <v>659</v>
      </c>
      <c r="G286" t="s">
        <v>658</v>
      </c>
      <c r="H286" t="s">
        <v>2755</v>
      </c>
      <c r="I286" t="s">
        <v>2754</v>
      </c>
      <c r="J286" t="s">
        <v>655</v>
      </c>
      <c r="K286" t="s">
        <v>3726</v>
      </c>
      <c r="L286" t="s">
        <v>908</v>
      </c>
      <c r="M286" t="s">
        <v>652</v>
      </c>
      <c r="N286">
        <v>6450</v>
      </c>
      <c r="O286" t="s">
        <v>2770</v>
      </c>
      <c r="P286">
        <v>1.62</v>
      </c>
      <c r="Q286" s="62">
        <f t="shared" si="4"/>
        <v>1.62</v>
      </c>
      <c r="R286" t="s">
        <v>686</v>
      </c>
    </row>
    <row r="287" spans="1:18" hidden="1" x14ac:dyDescent="0.25">
      <c r="A287" t="s">
        <v>3731</v>
      </c>
      <c r="B287" t="s">
        <v>2757</v>
      </c>
      <c r="C287" t="s">
        <v>2756</v>
      </c>
      <c r="D287">
        <v>0.38640000000000002</v>
      </c>
      <c r="E287">
        <v>52.740099999999998</v>
      </c>
      <c r="F287" t="s">
        <v>659</v>
      </c>
      <c r="G287" t="s">
        <v>658</v>
      </c>
      <c r="H287" t="s">
        <v>2755</v>
      </c>
      <c r="I287" t="s">
        <v>2754</v>
      </c>
      <c r="J287" t="s">
        <v>655</v>
      </c>
      <c r="K287" t="s">
        <v>3726</v>
      </c>
      <c r="L287" t="s">
        <v>908</v>
      </c>
      <c r="M287" t="s">
        <v>652</v>
      </c>
      <c r="N287">
        <v>7181</v>
      </c>
      <c r="O287" t="s">
        <v>2765</v>
      </c>
      <c r="P287" t="s">
        <v>2005</v>
      </c>
      <c r="Q287" s="62">
        <f t="shared" si="4"/>
        <v>1E-3</v>
      </c>
      <c r="R287" t="s">
        <v>686</v>
      </c>
    </row>
    <row r="288" spans="1:18" hidden="1" x14ac:dyDescent="0.25">
      <c r="A288" t="s">
        <v>3730</v>
      </c>
      <c r="B288" t="s">
        <v>2757</v>
      </c>
      <c r="C288" t="s">
        <v>2756</v>
      </c>
      <c r="D288">
        <v>0.38640000000000002</v>
      </c>
      <c r="E288">
        <v>52.740099999999998</v>
      </c>
      <c r="F288" t="s">
        <v>659</v>
      </c>
      <c r="G288" t="s">
        <v>658</v>
      </c>
      <c r="H288" t="s">
        <v>2755</v>
      </c>
      <c r="I288" t="s">
        <v>2754</v>
      </c>
      <c r="J288" t="s">
        <v>655</v>
      </c>
      <c r="K288" t="s">
        <v>3726</v>
      </c>
      <c r="L288" t="s">
        <v>908</v>
      </c>
      <c r="M288" t="s">
        <v>652</v>
      </c>
      <c r="N288">
        <v>7888</v>
      </c>
      <c r="O288" t="s">
        <v>3579</v>
      </c>
      <c r="P288">
        <v>13.6</v>
      </c>
      <c r="Q288" s="62">
        <f t="shared" si="4"/>
        <v>13.6</v>
      </c>
      <c r="R288" t="s">
        <v>686</v>
      </c>
    </row>
    <row r="289" spans="1:18" hidden="1" x14ac:dyDescent="0.25">
      <c r="A289" t="s">
        <v>3729</v>
      </c>
      <c r="B289" t="s">
        <v>2757</v>
      </c>
      <c r="C289" t="s">
        <v>2756</v>
      </c>
      <c r="D289">
        <v>0.38640000000000002</v>
      </c>
      <c r="E289">
        <v>52.740099999999998</v>
      </c>
      <c r="F289" t="s">
        <v>659</v>
      </c>
      <c r="G289" t="s">
        <v>658</v>
      </c>
      <c r="H289" t="s">
        <v>2755</v>
      </c>
      <c r="I289" t="s">
        <v>2754</v>
      </c>
      <c r="J289" t="s">
        <v>655</v>
      </c>
      <c r="K289" t="s">
        <v>3726</v>
      </c>
      <c r="L289" t="s">
        <v>908</v>
      </c>
      <c r="M289" t="s">
        <v>652</v>
      </c>
      <c r="N289">
        <v>9901</v>
      </c>
      <c r="O289" t="s">
        <v>664</v>
      </c>
      <c r="P289">
        <v>94.4</v>
      </c>
      <c r="Q289" s="62">
        <f t="shared" si="4"/>
        <v>94.4</v>
      </c>
      <c r="R289" t="s">
        <v>663</v>
      </c>
    </row>
    <row r="290" spans="1:18" hidden="1" x14ac:dyDescent="0.25">
      <c r="A290" t="s">
        <v>3728</v>
      </c>
      <c r="B290" t="s">
        <v>2757</v>
      </c>
      <c r="C290" t="s">
        <v>2756</v>
      </c>
      <c r="D290">
        <v>0.38640000000000002</v>
      </c>
      <c r="E290">
        <v>52.740099999999998</v>
      </c>
      <c r="F290" t="s">
        <v>659</v>
      </c>
      <c r="G290" t="s">
        <v>658</v>
      </c>
      <c r="H290" t="s">
        <v>2755</v>
      </c>
      <c r="I290" t="s">
        <v>2754</v>
      </c>
      <c r="J290" t="s">
        <v>655</v>
      </c>
      <c r="K290" t="s">
        <v>3726</v>
      </c>
      <c r="L290" t="s">
        <v>908</v>
      </c>
      <c r="M290" t="s">
        <v>652</v>
      </c>
      <c r="N290">
        <v>9933</v>
      </c>
      <c r="O290" t="s">
        <v>2759</v>
      </c>
      <c r="P290">
        <v>909</v>
      </c>
      <c r="Q290" s="62">
        <f t="shared" si="4"/>
        <v>909</v>
      </c>
      <c r="R290" t="s">
        <v>919</v>
      </c>
    </row>
    <row r="291" spans="1:18" hidden="1" x14ac:dyDescent="0.25">
      <c r="A291" t="s">
        <v>3727</v>
      </c>
      <c r="B291" t="s">
        <v>2757</v>
      </c>
      <c r="C291" t="s">
        <v>2756</v>
      </c>
      <c r="D291">
        <v>0.38640000000000002</v>
      </c>
      <c r="E291">
        <v>52.740099999999998</v>
      </c>
      <c r="F291" t="s">
        <v>659</v>
      </c>
      <c r="G291" t="s">
        <v>658</v>
      </c>
      <c r="H291" t="s">
        <v>2755</v>
      </c>
      <c r="I291" t="s">
        <v>2754</v>
      </c>
      <c r="J291" t="s">
        <v>655</v>
      </c>
      <c r="K291" t="s">
        <v>3726</v>
      </c>
      <c r="L291" t="s">
        <v>908</v>
      </c>
      <c r="M291" t="s">
        <v>652</v>
      </c>
      <c r="N291">
        <v>9978</v>
      </c>
      <c r="O291" t="s">
        <v>2752</v>
      </c>
      <c r="P291">
        <v>3.0000000000000001E-3</v>
      </c>
      <c r="Q291" s="62">
        <f t="shared" si="4"/>
        <v>3.0000000000000001E-3</v>
      </c>
      <c r="R291" t="s">
        <v>686</v>
      </c>
    </row>
    <row r="292" spans="1:18" hidden="1" x14ac:dyDescent="0.25">
      <c r="A292" t="s">
        <v>3725</v>
      </c>
      <c r="B292" t="s">
        <v>2757</v>
      </c>
      <c r="C292" t="s">
        <v>2756</v>
      </c>
      <c r="D292">
        <v>0.38640000000000002</v>
      </c>
      <c r="E292">
        <v>52.740099999999998</v>
      </c>
      <c r="F292" t="s">
        <v>659</v>
      </c>
      <c r="G292" t="s">
        <v>658</v>
      </c>
      <c r="H292" t="s">
        <v>2755</v>
      </c>
      <c r="I292" t="s">
        <v>2754</v>
      </c>
      <c r="J292" t="s">
        <v>655</v>
      </c>
      <c r="K292" t="s">
        <v>3689</v>
      </c>
      <c r="L292" t="s">
        <v>908</v>
      </c>
      <c r="M292" t="s">
        <v>652</v>
      </c>
      <c r="N292">
        <v>52</v>
      </c>
      <c r="O292" t="s">
        <v>2831</v>
      </c>
      <c r="P292">
        <v>0.26</v>
      </c>
      <c r="Q292" s="62">
        <f t="shared" si="4"/>
        <v>0.26</v>
      </c>
      <c r="R292" t="s">
        <v>686</v>
      </c>
    </row>
    <row r="293" spans="1:18" hidden="1" x14ac:dyDescent="0.25">
      <c r="A293" t="s">
        <v>3724</v>
      </c>
      <c r="B293" t="s">
        <v>2757</v>
      </c>
      <c r="C293" t="s">
        <v>2756</v>
      </c>
      <c r="D293">
        <v>0.38640000000000002</v>
      </c>
      <c r="E293">
        <v>52.740099999999998</v>
      </c>
      <c r="F293" t="s">
        <v>659</v>
      </c>
      <c r="G293" t="s">
        <v>658</v>
      </c>
      <c r="H293" t="s">
        <v>2755</v>
      </c>
      <c r="I293" t="s">
        <v>2754</v>
      </c>
      <c r="J293" t="s">
        <v>655</v>
      </c>
      <c r="K293" t="s">
        <v>3689</v>
      </c>
      <c r="L293" t="s">
        <v>908</v>
      </c>
      <c r="M293" t="s">
        <v>652</v>
      </c>
      <c r="N293">
        <v>61</v>
      </c>
      <c r="O293" t="s">
        <v>63</v>
      </c>
      <c r="P293">
        <v>8.4</v>
      </c>
      <c r="Q293" s="62">
        <f t="shared" si="4"/>
        <v>8.4</v>
      </c>
      <c r="R293" t="s">
        <v>2829</v>
      </c>
    </row>
    <row r="294" spans="1:18" hidden="1" x14ac:dyDescent="0.25">
      <c r="A294" t="s">
        <v>3723</v>
      </c>
      <c r="B294" t="s">
        <v>2757</v>
      </c>
      <c r="C294" t="s">
        <v>2756</v>
      </c>
      <c r="D294">
        <v>0.38640000000000002</v>
      </c>
      <c r="E294">
        <v>52.740099999999998</v>
      </c>
      <c r="F294" t="s">
        <v>659</v>
      </c>
      <c r="G294" t="s">
        <v>658</v>
      </c>
      <c r="H294" t="s">
        <v>2755</v>
      </c>
      <c r="I294" t="s">
        <v>2754</v>
      </c>
      <c r="J294" t="s">
        <v>655</v>
      </c>
      <c r="K294" t="s">
        <v>3689</v>
      </c>
      <c r="L294" t="s">
        <v>908</v>
      </c>
      <c r="M294" t="s">
        <v>652</v>
      </c>
      <c r="N294">
        <v>68</v>
      </c>
      <c r="O294" t="s">
        <v>2775</v>
      </c>
      <c r="P294">
        <v>97.4</v>
      </c>
      <c r="Q294" s="62">
        <f t="shared" si="4"/>
        <v>97.4</v>
      </c>
      <c r="R294" t="s">
        <v>680</v>
      </c>
    </row>
    <row r="295" spans="1:18" hidden="1" x14ac:dyDescent="0.25">
      <c r="A295" t="s">
        <v>3722</v>
      </c>
      <c r="B295" t="s">
        <v>2757</v>
      </c>
      <c r="C295" t="s">
        <v>2756</v>
      </c>
      <c r="D295">
        <v>0.38640000000000002</v>
      </c>
      <c r="E295">
        <v>52.740099999999998</v>
      </c>
      <c r="F295" t="s">
        <v>659</v>
      </c>
      <c r="G295" t="s">
        <v>658</v>
      </c>
      <c r="H295" t="s">
        <v>2755</v>
      </c>
      <c r="I295" t="s">
        <v>2754</v>
      </c>
      <c r="J295" t="s">
        <v>655</v>
      </c>
      <c r="K295" t="s">
        <v>3689</v>
      </c>
      <c r="L295" t="s">
        <v>908</v>
      </c>
      <c r="M295" t="s">
        <v>652</v>
      </c>
      <c r="N295">
        <v>76</v>
      </c>
      <c r="O295" t="s">
        <v>690</v>
      </c>
      <c r="P295">
        <v>19</v>
      </c>
      <c r="Q295" s="62">
        <f t="shared" si="4"/>
        <v>19</v>
      </c>
      <c r="R295" t="s">
        <v>689</v>
      </c>
    </row>
    <row r="296" spans="1:18" hidden="1" x14ac:dyDescent="0.25">
      <c r="A296" t="s">
        <v>3721</v>
      </c>
      <c r="B296" t="s">
        <v>2757</v>
      </c>
      <c r="C296" t="s">
        <v>2756</v>
      </c>
      <c r="D296">
        <v>0.38640000000000002</v>
      </c>
      <c r="E296">
        <v>52.740099999999998</v>
      </c>
      <c r="F296" t="s">
        <v>659</v>
      </c>
      <c r="G296" t="s">
        <v>658</v>
      </c>
      <c r="H296" t="s">
        <v>2755</v>
      </c>
      <c r="I296" t="s">
        <v>2754</v>
      </c>
      <c r="J296" t="s">
        <v>655</v>
      </c>
      <c r="K296" t="s">
        <v>3689</v>
      </c>
      <c r="L296" t="s">
        <v>908</v>
      </c>
      <c r="M296" t="s">
        <v>652</v>
      </c>
      <c r="N296">
        <v>77</v>
      </c>
      <c r="O296" t="s">
        <v>2826</v>
      </c>
      <c r="P296">
        <v>1680</v>
      </c>
      <c r="Q296" s="62">
        <f t="shared" si="4"/>
        <v>1680</v>
      </c>
      <c r="R296" t="s">
        <v>2825</v>
      </c>
    </row>
    <row r="297" spans="1:18" hidden="1" x14ac:dyDescent="0.25">
      <c r="A297" t="s">
        <v>3720</v>
      </c>
      <c r="B297" t="s">
        <v>2757</v>
      </c>
      <c r="C297" t="s">
        <v>2756</v>
      </c>
      <c r="D297">
        <v>0.38640000000000002</v>
      </c>
      <c r="E297">
        <v>52.740099999999998</v>
      </c>
      <c r="F297" t="s">
        <v>659</v>
      </c>
      <c r="G297" t="s">
        <v>658</v>
      </c>
      <c r="H297" t="s">
        <v>2755</v>
      </c>
      <c r="I297" t="s">
        <v>2754</v>
      </c>
      <c r="J297" t="s">
        <v>655</v>
      </c>
      <c r="K297" t="s">
        <v>3689</v>
      </c>
      <c r="L297" t="s">
        <v>908</v>
      </c>
      <c r="M297" t="s">
        <v>652</v>
      </c>
      <c r="N297">
        <v>85</v>
      </c>
      <c r="O297" t="s">
        <v>3414</v>
      </c>
      <c r="P297">
        <v>1.9</v>
      </c>
      <c r="Q297" s="62">
        <f t="shared" si="4"/>
        <v>1.9</v>
      </c>
      <c r="R297" t="s">
        <v>650</v>
      </c>
    </row>
    <row r="298" spans="1:18" hidden="1" x14ac:dyDescent="0.25">
      <c r="A298" t="s">
        <v>3719</v>
      </c>
      <c r="B298" t="s">
        <v>2757</v>
      </c>
      <c r="C298" t="s">
        <v>2756</v>
      </c>
      <c r="D298">
        <v>0.38640000000000002</v>
      </c>
      <c r="E298">
        <v>52.740099999999998</v>
      </c>
      <c r="F298" t="s">
        <v>659</v>
      </c>
      <c r="G298" t="s">
        <v>658</v>
      </c>
      <c r="H298" t="s">
        <v>2755</v>
      </c>
      <c r="I298" t="s">
        <v>2754</v>
      </c>
      <c r="J298" t="s">
        <v>655</v>
      </c>
      <c r="K298" t="s">
        <v>3689</v>
      </c>
      <c r="L298" t="s">
        <v>908</v>
      </c>
      <c r="M298" t="s">
        <v>652</v>
      </c>
      <c r="N298">
        <v>103</v>
      </c>
      <c r="O298" t="s">
        <v>2823</v>
      </c>
      <c r="P298" t="s">
        <v>1560</v>
      </c>
      <c r="Q298" s="62">
        <f t="shared" si="4"/>
        <v>0.01</v>
      </c>
      <c r="R298" t="s">
        <v>686</v>
      </c>
    </row>
    <row r="299" spans="1:18" hidden="1" x14ac:dyDescent="0.25">
      <c r="A299" t="s">
        <v>3718</v>
      </c>
      <c r="B299" t="s">
        <v>2757</v>
      </c>
      <c r="C299" t="s">
        <v>2756</v>
      </c>
      <c r="D299">
        <v>0.38640000000000002</v>
      </c>
      <c r="E299">
        <v>52.740099999999998</v>
      </c>
      <c r="F299" t="s">
        <v>659</v>
      </c>
      <c r="G299" t="s">
        <v>658</v>
      </c>
      <c r="H299" t="s">
        <v>2755</v>
      </c>
      <c r="I299" t="s">
        <v>2754</v>
      </c>
      <c r="J299" t="s">
        <v>655</v>
      </c>
      <c r="K299" t="s">
        <v>3689</v>
      </c>
      <c r="L299" t="s">
        <v>908</v>
      </c>
      <c r="M299" t="s">
        <v>652</v>
      </c>
      <c r="N299">
        <v>106</v>
      </c>
      <c r="O299" t="s">
        <v>2821</v>
      </c>
      <c r="P299" t="s">
        <v>1598</v>
      </c>
      <c r="Q299" s="62">
        <f t="shared" si="4"/>
        <v>0.04</v>
      </c>
      <c r="R299" t="s">
        <v>686</v>
      </c>
    </row>
    <row r="300" spans="1:18" hidden="1" x14ac:dyDescent="0.25">
      <c r="A300" t="s">
        <v>3717</v>
      </c>
      <c r="B300" t="s">
        <v>2757</v>
      </c>
      <c r="C300" t="s">
        <v>2756</v>
      </c>
      <c r="D300">
        <v>0.38640000000000002</v>
      </c>
      <c r="E300">
        <v>52.740099999999998</v>
      </c>
      <c r="F300" t="s">
        <v>659</v>
      </c>
      <c r="G300" t="s">
        <v>658</v>
      </c>
      <c r="H300" t="s">
        <v>2755</v>
      </c>
      <c r="I300" t="s">
        <v>2754</v>
      </c>
      <c r="J300" t="s">
        <v>655</v>
      </c>
      <c r="K300" t="s">
        <v>3689</v>
      </c>
      <c r="L300" t="s">
        <v>908</v>
      </c>
      <c r="M300" t="s">
        <v>652</v>
      </c>
      <c r="N300">
        <v>111</v>
      </c>
      <c r="O300" t="s">
        <v>2819</v>
      </c>
      <c r="P300">
        <v>0.122</v>
      </c>
      <c r="Q300" s="62">
        <f t="shared" si="4"/>
        <v>0.122</v>
      </c>
      <c r="R300" t="s">
        <v>650</v>
      </c>
    </row>
    <row r="301" spans="1:18" hidden="1" x14ac:dyDescent="0.25">
      <c r="A301" t="s">
        <v>3716</v>
      </c>
      <c r="B301" t="s">
        <v>2757</v>
      </c>
      <c r="C301" t="s">
        <v>2756</v>
      </c>
      <c r="D301">
        <v>0.38640000000000002</v>
      </c>
      <c r="E301">
        <v>52.740099999999998</v>
      </c>
      <c r="F301" t="s">
        <v>659</v>
      </c>
      <c r="G301" t="s">
        <v>658</v>
      </c>
      <c r="H301" t="s">
        <v>2755</v>
      </c>
      <c r="I301" t="s">
        <v>2754</v>
      </c>
      <c r="J301" t="s">
        <v>655</v>
      </c>
      <c r="K301" t="s">
        <v>3689</v>
      </c>
      <c r="L301" t="s">
        <v>908</v>
      </c>
      <c r="M301" t="s">
        <v>652</v>
      </c>
      <c r="N301">
        <v>114</v>
      </c>
      <c r="O301" t="s">
        <v>2817</v>
      </c>
      <c r="P301">
        <v>1.46</v>
      </c>
      <c r="Q301" s="62">
        <f t="shared" si="4"/>
        <v>1.46</v>
      </c>
      <c r="R301" t="s">
        <v>650</v>
      </c>
    </row>
    <row r="302" spans="1:18" hidden="1" x14ac:dyDescent="0.25">
      <c r="A302" t="s">
        <v>3715</v>
      </c>
      <c r="B302" t="s">
        <v>2757</v>
      </c>
      <c r="C302" t="s">
        <v>2756</v>
      </c>
      <c r="D302">
        <v>0.38640000000000002</v>
      </c>
      <c r="E302">
        <v>52.740099999999998</v>
      </c>
      <c r="F302" t="s">
        <v>659</v>
      </c>
      <c r="G302" t="s">
        <v>658</v>
      </c>
      <c r="H302" t="s">
        <v>2755</v>
      </c>
      <c r="I302" t="s">
        <v>2754</v>
      </c>
      <c r="J302" t="s">
        <v>655</v>
      </c>
      <c r="K302" t="s">
        <v>3689</v>
      </c>
      <c r="L302" t="s">
        <v>908</v>
      </c>
      <c r="M302" t="s">
        <v>652</v>
      </c>
      <c r="N302">
        <v>116</v>
      </c>
      <c r="O302" t="s">
        <v>2815</v>
      </c>
      <c r="P302">
        <v>4.4429999999999996</v>
      </c>
      <c r="Q302" s="62">
        <f t="shared" si="4"/>
        <v>4.4429999999999996</v>
      </c>
      <c r="R302" t="s">
        <v>650</v>
      </c>
    </row>
    <row r="303" spans="1:18" hidden="1" x14ac:dyDescent="0.25">
      <c r="A303" t="s">
        <v>3714</v>
      </c>
      <c r="B303" t="s">
        <v>2757</v>
      </c>
      <c r="C303" t="s">
        <v>2756</v>
      </c>
      <c r="D303">
        <v>0.38640000000000002</v>
      </c>
      <c r="E303">
        <v>52.740099999999998</v>
      </c>
      <c r="F303" t="s">
        <v>659</v>
      </c>
      <c r="G303" t="s">
        <v>658</v>
      </c>
      <c r="H303" t="s">
        <v>2755</v>
      </c>
      <c r="I303" t="s">
        <v>2754</v>
      </c>
      <c r="J303" t="s">
        <v>655</v>
      </c>
      <c r="K303" t="s">
        <v>3689</v>
      </c>
      <c r="L303" t="s">
        <v>908</v>
      </c>
      <c r="M303" t="s">
        <v>652</v>
      </c>
      <c r="N303">
        <v>172</v>
      </c>
      <c r="O303" t="s">
        <v>209</v>
      </c>
      <c r="P303">
        <v>303</v>
      </c>
      <c r="Q303" s="62">
        <f t="shared" si="4"/>
        <v>303</v>
      </c>
      <c r="R303" t="s">
        <v>650</v>
      </c>
    </row>
    <row r="304" spans="1:18" hidden="1" x14ac:dyDescent="0.25">
      <c r="A304" t="s">
        <v>3713</v>
      </c>
      <c r="B304" t="s">
        <v>2757</v>
      </c>
      <c r="C304" t="s">
        <v>2756</v>
      </c>
      <c r="D304">
        <v>0.38640000000000002</v>
      </c>
      <c r="E304">
        <v>52.740099999999998</v>
      </c>
      <c r="F304" t="s">
        <v>659</v>
      </c>
      <c r="G304" t="s">
        <v>658</v>
      </c>
      <c r="H304" t="s">
        <v>2755</v>
      </c>
      <c r="I304" t="s">
        <v>2754</v>
      </c>
      <c r="J304" t="s">
        <v>655</v>
      </c>
      <c r="K304" t="s">
        <v>3689</v>
      </c>
      <c r="L304" t="s">
        <v>908</v>
      </c>
      <c r="M304" t="s">
        <v>652</v>
      </c>
      <c r="N304">
        <v>180</v>
      </c>
      <c r="O304" t="s">
        <v>2812</v>
      </c>
      <c r="P304">
        <v>0.246</v>
      </c>
      <c r="Q304" s="62">
        <f t="shared" si="4"/>
        <v>0.246</v>
      </c>
      <c r="R304" t="s">
        <v>650</v>
      </c>
    </row>
    <row r="305" spans="1:18" hidden="1" x14ac:dyDescent="0.25">
      <c r="A305" t="s">
        <v>3712</v>
      </c>
      <c r="B305" t="s">
        <v>2757</v>
      </c>
      <c r="C305" t="s">
        <v>2756</v>
      </c>
      <c r="D305">
        <v>0.38640000000000002</v>
      </c>
      <c r="E305">
        <v>52.740099999999998</v>
      </c>
      <c r="F305" t="s">
        <v>659</v>
      </c>
      <c r="G305" t="s">
        <v>658</v>
      </c>
      <c r="H305" t="s">
        <v>2755</v>
      </c>
      <c r="I305" t="s">
        <v>2754</v>
      </c>
      <c r="J305" t="s">
        <v>655</v>
      </c>
      <c r="K305" t="s">
        <v>3689</v>
      </c>
      <c r="L305" t="s">
        <v>908</v>
      </c>
      <c r="M305" t="s">
        <v>652</v>
      </c>
      <c r="N305">
        <v>487</v>
      </c>
      <c r="O305" t="s">
        <v>2810</v>
      </c>
      <c r="P305" t="s">
        <v>2806</v>
      </c>
      <c r="Q305" s="62">
        <f t="shared" si="4"/>
        <v>2.2000000000000001E-3</v>
      </c>
      <c r="R305" t="s">
        <v>686</v>
      </c>
    </row>
    <row r="306" spans="1:18" hidden="1" x14ac:dyDescent="0.25">
      <c r="A306" t="s">
        <v>3711</v>
      </c>
      <c r="B306" t="s">
        <v>2757</v>
      </c>
      <c r="C306" t="s">
        <v>2756</v>
      </c>
      <c r="D306">
        <v>0.38640000000000002</v>
      </c>
      <c r="E306">
        <v>52.740099999999998</v>
      </c>
      <c r="F306" t="s">
        <v>659</v>
      </c>
      <c r="G306" t="s">
        <v>658</v>
      </c>
      <c r="H306" t="s">
        <v>2755</v>
      </c>
      <c r="I306" t="s">
        <v>2754</v>
      </c>
      <c r="J306" t="s">
        <v>655</v>
      </c>
      <c r="K306" t="s">
        <v>3689</v>
      </c>
      <c r="L306" t="s">
        <v>908</v>
      </c>
      <c r="M306" t="s">
        <v>652</v>
      </c>
      <c r="N306">
        <v>499</v>
      </c>
      <c r="O306" t="s">
        <v>2807</v>
      </c>
      <c r="P306" t="s">
        <v>2806</v>
      </c>
      <c r="Q306" s="62">
        <f t="shared" si="4"/>
        <v>2.2000000000000001E-3</v>
      </c>
      <c r="R306" t="s">
        <v>686</v>
      </c>
    </row>
    <row r="307" spans="1:18" hidden="1" x14ac:dyDescent="0.25">
      <c r="A307" t="s">
        <v>3710</v>
      </c>
      <c r="B307" t="s">
        <v>2757</v>
      </c>
      <c r="C307" t="s">
        <v>2756</v>
      </c>
      <c r="D307">
        <v>0.38640000000000002</v>
      </c>
      <c r="E307">
        <v>52.740099999999998</v>
      </c>
      <c r="F307" t="s">
        <v>659</v>
      </c>
      <c r="G307" t="s">
        <v>658</v>
      </c>
      <c r="H307" t="s">
        <v>2755</v>
      </c>
      <c r="I307" t="s">
        <v>2754</v>
      </c>
      <c r="J307" t="s">
        <v>655</v>
      </c>
      <c r="K307" t="s">
        <v>3689</v>
      </c>
      <c r="L307" t="s">
        <v>908</v>
      </c>
      <c r="M307" t="s">
        <v>652</v>
      </c>
      <c r="N307">
        <v>1049</v>
      </c>
      <c r="O307" t="s">
        <v>2804</v>
      </c>
      <c r="P307" t="s">
        <v>2788</v>
      </c>
      <c r="Q307" s="62">
        <f t="shared" si="4"/>
        <v>0.1</v>
      </c>
      <c r="R307" t="s">
        <v>686</v>
      </c>
    </row>
    <row r="308" spans="1:18" hidden="1" x14ac:dyDescent="0.25">
      <c r="A308" t="s">
        <v>3709</v>
      </c>
      <c r="B308" t="s">
        <v>2757</v>
      </c>
      <c r="C308" t="s">
        <v>2756</v>
      </c>
      <c r="D308">
        <v>0.38640000000000002</v>
      </c>
      <c r="E308">
        <v>52.740099999999998</v>
      </c>
      <c r="F308" t="s">
        <v>659</v>
      </c>
      <c r="G308" t="s">
        <v>658</v>
      </c>
      <c r="H308" t="s">
        <v>2755</v>
      </c>
      <c r="I308" t="s">
        <v>2754</v>
      </c>
      <c r="J308" t="s">
        <v>655</v>
      </c>
      <c r="K308" t="s">
        <v>3689</v>
      </c>
      <c r="L308" t="s">
        <v>908</v>
      </c>
      <c r="M308" t="s">
        <v>652</v>
      </c>
      <c r="N308">
        <v>3268</v>
      </c>
      <c r="O308" t="s">
        <v>2802</v>
      </c>
      <c r="P308" t="s">
        <v>2788</v>
      </c>
      <c r="Q308" s="62">
        <f t="shared" si="4"/>
        <v>0.1</v>
      </c>
      <c r="R308" t="s">
        <v>686</v>
      </c>
    </row>
    <row r="309" spans="1:18" hidden="1" x14ac:dyDescent="0.25">
      <c r="A309" t="s">
        <v>3708</v>
      </c>
      <c r="B309" t="s">
        <v>2757</v>
      </c>
      <c r="C309" t="s">
        <v>2756</v>
      </c>
      <c r="D309">
        <v>0.38640000000000002</v>
      </c>
      <c r="E309">
        <v>52.740099999999998</v>
      </c>
      <c r="F309" t="s">
        <v>659</v>
      </c>
      <c r="G309" t="s">
        <v>658</v>
      </c>
      <c r="H309" t="s">
        <v>2755</v>
      </c>
      <c r="I309" t="s">
        <v>2754</v>
      </c>
      <c r="J309" t="s">
        <v>655</v>
      </c>
      <c r="K309" t="s">
        <v>3689</v>
      </c>
      <c r="L309" t="s">
        <v>908</v>
      </c>
      <c r="M309" t="s">
        <v>652</v>
      </c>
      <c r="N309">
        <v>3272</v>
      </c>
      <c r="O309" t="s">
        <v>2800</v>
      </c>
      <c r="P309" t="s">
        <v>2799</v>
      </c>
      <c r="Q309" s="62">
        <f t="shared" si="4"/>
        <v>1</v>
      </c>
      <c r="R309" t="s">
        <v>686</v>
      </c>
    </row>
    <row r="310" spans="1:18" hidden="1" x14ac:dyDescent="0.25">
      <c r="A310" t="s">
        <v>3707</v>
      </c>
      <c r="B310" t="s">
        <v>2757</v>
      </c>
      <c r="C310" t="s">
        <v>2756</v>
      </c>
      <c r="D310">
        <v>0.38640000000000002</v>
      </c>
      <c r="E310">
        <v>52.740099999999998</v>
      </c>
      <c r="F310" t="s">
        <v>659</v>
      </c>
      <c r="G310" t="s">
        <v>658</v>
      </c>
      <c r="H310" t="s">
        <v>2755</v>
      </c>
      <c r="I310" t="s">
        <v>2754</v>
      </c>
      <c r="J310" t="s">
        <v>655</v>
      </c>
      <c r="K310" t="s">
        <v>3689</v>
      </c>
      <c r="L310" t="s">
        <v>908</v>
      </c>
      <c r="M310" t="s">
        <v>652</v>
      </c>
      <c r="N310">
        <v>3282</v>
      </c>
      <c r="O310" t="s">
        <v>2797</v>
      </c>
      <c r="P310" t="s">
        <v>2788</v>
      </c>
      <c r="Q310" s="62">
        <f t="shared" si="4"/>
        <v>0.1</v>
      </c>
      <c r="R310" t="s">
        <v>686</v>
      </c>
    </row>
    <row r="311" spans="1:18" hidden="1" x14ac:dyDescent="0.25">
      <c r="A311" t="s">
        <v>3706</v>
      </c>
      <c r="B311" t="s">
        <v>2757</v>
      </c>
      <c r="C311" t="s">
        <v>2756</v>
      </c>
      <c r="D311">
        <v>0.38640000000000002</v>
      </c>
      <c r="E311">
        <v>52.740099999999998</v>
      </c>
      <c r="F311" t="s">
        <v>659</v>
      </c>
      <c r="G311" t="s">
        <v>658</v>
      </c>
      <c r="H311" t="s">
        <v>2755</v>
      </c>
      <c r="I311" t="s">
        <v>2754</v>
      </c>
      <c r="J311" t="s">
        <v>655</v>
      </c>
      <c r="K311" t="s">
        <v>3689</v>
      </c>
      <c r="L311" t="s">
        <v>908</v>
      </c>
      <c r="M311" t="s">
        <v>652</v>
      </c>
      <c r="N311">
        <v>3283</v>
      </c>
      <c r="O311" t="s">
        <v>2795</v>
      </c>
      <c r="P311" t="s">
        <v>2788</v>
      </c>
      <c r="Q311" s="62">
        <f t="shared" si="4"/>
        <v>0.1</v>
      </c>
      <c r="R311" t="s">
        <v>686</v>
      </c>
    </row>
    <row r="312" spans="1:18" hidden="1" x14ac:dyDescent="0.25">
      <c r="A312" t="s">
        <v>3705</v>
      </c>
      <c r="B312" t="s">
        <v>2757</v>
      </c>
      <c r="C312" t="s">
        <v>2756</v>
      </c>
      <c r="D312">
        <v>0.38640000000000002</v>
      </c>
      <c r="E312">
        <v>52.740099999999998</v>
      </c>
      <c r="F312" t="s">
        <v>659</v>
      </c>
      <c r="G312" t="s">
        <v>658</v>
      </c>
      <c r="H312" t="s">
        <v>2755</v>
      </c>
      <c r="I312" t="s">
        <v>2754</v>
      </c>
      <c r="J312" t="s">
        <v>655</v>
      </c>
      <c r="K312" t="s">
        <v>3689</v>
      </c>
      <c r="L312" t="s">
        <v>908</v>
      </c>
      <c r="M312" t="s">
        <v>652</v>
      </c>
      <c r="N312">
        <v>3292</v>
      </c>
      <c r="O312" t="s">
        <v>2793</v>
      </c>
      <c r="P312" t="s">
        <v>2788</v>
      </c>
      <c r="Q312" s="62">
        <f t="shared" si="4"/>
        <v>0.1</v>
      </c>
      <c r="R312" t="s">
        <v>686</v>
      </c>
    </row>
    <row r="313" spans="1:18" hidden="1" x14ac:dyDescent="0.25">
      <c r="A313" t="s">
        <v>3704</v>
      </c>
      <c r="B313" t="s">
        <v>2757</v>
      </c>
      <c r="C313" t="s">
        <v>2756</v>
      </c>
      <c r="D313">
        <v>0.38640000000000002</v>
      </c>
      <c r="E313">
        <v>52.740099999999998</v>
      </c>
      <c r="F313" t="s">
        <v>659</v>
      </c>
      <c r="G313" t="s">
        <v>658</v>
      </c>
      <c r="H313" t="s">
        <v>2755</v>
      </c>
      <c r="I313" t="s">
        <v>2754</v>
      </c>
      <c r="J313" t="s">
        <v>655</v>
      </c>
      <c r="K313" t="s">
        <v>3689</v>
      </c>
      <c r="L313" t="s">
        <v>908</v>
      </c>
      <c r="M313" t="s">
        <v>652</v>
      </c>
      <c r="N313">
        <v>3328</v>
      </c>
      <c r="O313" t="s">
        <v>2791</v>
      </c>
      <c r="P313" t="s">
        <v>2788</v>
      </c>
      <c r="Q313" s="62">
        <f t="shared" si="4"/>
        <v>0.1</v>
      </c>
      <c r="R313" t="s">
        <v>686</v>
      </c>
    </row>
    <row r="314" spans="1:18" hidden="1" x14ac:dyDescent="0.25">
      <c r="A314" t="s">
        <v>3703</v>
      </c>
      <c r="B314" t="s">
        <v>2757</v>
      </c>
      <c r="C314" t="s">
        <v>2756</v>
      </c>
      <c r="D314">
        <v>0.38640000000000002</v>
      </c>
      <c r="E314">
        <v>52.740099999999998</v>
      </c>
      <c r="F314" t="s">
        <v>659</v>
      </c>
      <c r="G314" t="s">
        <v>658</v>
      </c>
      <c r="H314" t="s">
        <v>2755</v>
      </c>
      <c r="I314" t="s">
        <v>2754</v>
      </c>
      <c r="J314" t="s">
        <v>655</v>
      </c>
      <c r="K314" t="s">
        <v>3689</v>
      </c>
      <c r="L314" t="s">
        <v>908</v>
      </c>
      <c r="M314" t="s">
        <v>652</v>
      </c>
      <c r="N314">
        <v>3334</v>
      </c>
      <c r="O314" t="s">
        <v>2789</v>
      </c>
      <c r="P314" t="s">
        <v>2788</v>
      </c>
      <c r="Q314" s="62">
        <f t="shared" si="4"/>
        <v>0.1</v>
      </c>
      <c r="R314" t="s">
        <v>686</v>
      </c>
    </row>
    <row r="315" spans="1:18" hidden="1" x14ac:dyDescent="0.25">
      <c r="A315" t="s">
        <v>3702</v>
      </c>
      <c r="B315" t="s">
        <v>2757</v>
      </c>
      <c r="C315" t="s">
        <v>2756</v>
      </c>
      <c r="D315">
        <v>0.38640000000000002</v>
      </c>
      <c r="E315">
        <v>52.740099999999998</v>
      </c>
      <c r="F315" t="s">
        <v>659</v>
      </c>
      <c r="G315" t="s">
        <v>658</v>
      </c>
      <c r="H315" t="s">
        <v>2755</v>
      </c>
      <c r="I315" t="s">
        <v>2754</v>
      </c>
      <c r="J315" t="s">
        <v>655</v>
      </c>
      <c r="K315" t="s">
        <v>3689</v>
      </c>
      <c r="L315" t="s">
        <v>908</v>
      </c>
      <c r="M315" t="s">
        <v>652</v>
      </c>
      <c r="N315">
        <v>3373</v>
      </c>
      <c r="O315" t="s">
        <v>2786</v>
      </c>
      <c r="P315" t="s">
        <v>2788</v>
      </c>
      <c r="Q315" s="62">
        <f t="shared" si="4"/>
        <v>0.1</v>
      </c>
      <c r="R315" t="s">
        <v>686</v>
      </c>
    </row>
    <row r="316" spans="1:18" hidden="1" x14ac:dyDescent="0.25">
      <c r="A316" t="s">
        <v>3701</v>
      </c>
      <c r="B316" t="s">
        <v>2757</v>
      </c>
      <c r="C316" t="s">
        <v>2756</v>
      </c>
      <c r="D316">
        <v>0.38640000000000002</v>
      </c>
      <c r="E316">
        <v>52.740099999999998</v>
      </c>
      <c r="F316" t="s">
        <v>659</v>
      </c>
      <c r="G316" t="s">
        <v>658</v>
      </c>
      <c r="H316" t="s">
        <v>2755</v>
      </c>
      <c r="I316" t="s">
        <v>2754</v>
      </c>
      <c r="J316" t="s">
        <v>655</v>
      </c>
      <c r="K316" t="s">
        <v>3689</v>
      </c>
      <c r="L316" t="s">
        <v>908</v>
      </c>
      <c r="M316" t="s">
        <v>652</v>
      </c>
      <c r="N316">
        <v>3408</v>
      </c>
      <c r="O316" t="s">
        <v>2784</v>
      </c>
      <c r="P316">
        <v>4.3</v>
      </c>
      <c r="Q316" s="62">
        <f t="shared" si="4"/>
        <v>4.3</v>
      </c>
      <c r="R316" t="s">
        <v>686</v>
      </c>
    </row>
    <row r="317" spans="1:18" hidden="1" x14ac:dyDescent="0.25">
      <c r="A317" t="s">
        <v>3700</v>
      </c>
      <c r="B317" t="s">
        <v>2757</v>
      </c>
      <c r="C317" t="s">
        <v>2756</v>
      </c>
      <c r="D317">
        <v>0.38640000000000002</v>
      </c>
      <c r="E317">
        <v>52.740099999999998</v>
      </c>
      <c r="F317" t="s">
        <v>659</v>
      </c>
      <c r="G317" t="s">
        <v>658</v>
      </c>
      <c r="H317" t="s">
        <v>2755</v>
      </c>
      <c r="I317" t="s">
        <v>2754</v>
      </c>
      <c r="J317" t="s">
        <v>655</v>
      </c>
      <c r="K317" t="s">
        <v>3689</v>
      </c>
      <c r="L317" t="s">
        <v>908</v>
      </c>
      <c r="M317" t="s">
        <v>652</v>
      </c>
      <c r="N317">
        <v>3409</v>
      </c>
      <c r="O317" t="s">
        <v>2782</v>
      </c>
      <c r="P317">
        <v>9.1999999999999998E-2</v>
      </c>
      <c r="Q317" s="62">
        <f t="shared" si="4"/>
        <v>9.1999999999999998E-2</v>
      </c>
      <c r="R317" t="s">
        <v>686</v>
      </c>
    </row>
    <row r="318" spans="1:18" hidden="1" x14ac:dyDescent="0.25">
      <c r="A318" t="s">
        <v>3699</v>
      </c>
      <c r="B318" t="s">
        <v>2757</v>
      </c>
      <c r="C318" t="s">
        <v>2756</v>
      </c>
      <c r="D318">
        <v>0.38640000000000002</v>
      </c>
      <c r="E318">
        <v>52.740099999999998</v>
      </c>
      <c r="F318" t="s">
        <v>659</v>
      </c>
      <c r="G318" t="s">
        <v>658</v>
      </c>
      <c r="H318" t="s">
        <v>2755</v>
      </c>
      <c r="I318" t="s">
        <v>2754</v>
      </c>
      <c r="J318" t="s">
        <v>655</v>
      </c>
      <c r="K318" t="s">
        <v>3689</v>
      </c>
      <c r="L318" t="s">
        <v>908</v>
      </c>
      <c r="M318" t="s">
        <v>652</v>
      </c>
      <c r="N318">
        <v>3410</v>
      </c>
      <c r="O318" t="s">
        <v>687</v>
      </c>
      <c r="P318">
        <v>4.04</v>
      </c>
      <c r="Q318" s="62">
        <f t="shared" si="4"/>
        <v>4.04</v>
      </c>
      <c r="R318" t="s">
        <v>686</v>
      </c>
    </row>
    <row r="319" spans="1:18" hidden="1" x14ac:dyDescent="0.25">
      <c r="A319" t="s">
        <v>3698</v>
      </c>
      <c r="B319" t="s">
        <v>2757</v>
      </c>
      <c r="C319" t="s">
        <v>2756</v>
      </c>
      <c r="D319">
        <v>0.38640000000000002</v>
      </c>
      <c r="E319">
        <v>52.740099999999998</v>
      </c>
      <c r="F319" t="s">
        <v>659</v>
      </c>
      <c r="G319" t="s">
        <v>658</v>
      </c>
      <c r="H319" t="s">
        <v>2755</v>
      </c>
      <c r="I319" t="s">
        <v>2754</v>
      </c>
      <c r="J319" t="s">
        <v>655</v>
      </c>
      <c r="K319" t="s">
        <v>3689</v>
      </c>
      <c r="L319" t="s">
        <v>908</v>
      </c>
      <c r="M319" t="s">
        <v>652</v>
      </c>
      <c r="N319">
        <v>3461</v>
      </c>
      <c r="O319" t="s">
        <v>2779</v>
      </c>
      <c r="P319">
        <v>410</v>
      </c>
      <c r="Q319" s="62">
        <f t="shared" si="4"/>
        <v>410</v>
      </c>
      <c r="R319" t="s">
        <v>919</v>
      </c>
    </row>
    <row r="320" spans="1:18" hidden="1" x14ac:dyDescent="0.25">
      <c r="A320" t="s">
        <v>3697</v>
      </c>
      <c r="B320" t="s">
        <v>2757</v>
      </c>
      <c r="C320" t="s">
        <v>2756</v>
      </c>
      <c r="D320">
        <v>0.38640000000000002</v>
      </c>
      <c r="E320">
        <v>52.740099999999998</v>
      </c>
      <c r="F320" t="s">
        <v>659</v>
      </c>
      <c r="G320" t="s">
        <v>658</v>
      </c>
      <c r="H320" t="s">
        <v>2755</v>
      </c>
      <c r="I320" t="s">
        <v>2754</v>
      </c>
      <c r="J320" t="s">
        <v>655</v>
      </c>
      <c r="K320" t="s">
        <v>3689</v>
      </c>
      <c r="L320" t="s">
        <v>908</v>
      </c>
      <c r="M320" t="s">
        <v>652</v>
      </c>
      <c r="N320">
        <v>6045</v>
      </c>
      <c r="O320" t="s">
        <v>2777</v>
      </c>
      <c r="P320">
        <v>3.1</v>
      </c>
      <c r="Q320" s="62">
        <f t="shared" si="4"/>
        <v>3.1</v>
      </c>
      <c r="R320" t="s">
        <v>686</v>
      </c>
    </row>
    <row r="321" spans="1:18" hidden="1" x14ac:dyDescent="0.25">
      <c r="A321" t="s">
        <v>3696</v>
      </c>
      <c r="B321" t="s">
        <v>2757</v>
      </c>
      <c r="C321" t="s">
        <v>2756</v>
      </c>
      <c r="D321">
        <v>0.38640000000000002</v>
      </c>
      <c r="E321">
        <v>52.740099999999998</v>
      </c>
      <c r="F321" t="s">
        <v>659</v>
      </c>
      <c r="G321" t="s">
        <v>658</v>
      </c>
      <c r="H321" t="s">
        <v>2755</v>
      </c>
      <c r="I321" t="s">
        <v>2754</v>
      </c>
      <c r="J321" t="s">
        <v>655</v>
      </c>
      <c r="K321" t="s">
        <v>3689</v>
      </c>
      <c r="L321" t="s">
        <v>908</v>
      </c>
      <c r="M321" t="s">
        <v>652</v>
      </c>
      <c r="N321">
        <v>6423</v>
      </c>
      <c r="O321" t="s">
        <v>2772</v>
      </c>
      <c r="P321">
        <v>45</v>
      </c>
      <c r="Q321" s="62">
        <f t="shared" si="4"/>
        <v>45</v>
      </c>
      <c r="R321" t="s">
        <v>919</v>
      </c>
    </row>
    <row r="322" spans="1:18" hidden="1" x14ac:dyDescent="0.25">
      <c r="A322" t="s">
        <v>3695</v>
      </c>
      <c r="B322" t="s">
        <v>2757</v>
      </c>
      <c r="C322" t="s">
        <v>2756</v>
      </c>
      <c r="D322">
        <v>0.38640000000000002</v>
      </c>
      <c r="E322">
        <v>52.740099999999998</v>
      </c>
      <c r="F322" t="s">
        <v>659</v>
      </c>
      <c r="G322" t="s">
        <v>658</v>
      </c>
      <c r="H322" t="s">
        <v>2755</v>
      </c>
      <c r="I322" t="s">
        <v>2754</v>
      </c>
      <c r="J322" t="s">
        <v>655</v>
      </c>
      <c r="K322" t="s">
        <v>3689</v>
      </c>
      <c r="L322" t="s">
        <v>908</v>
      </c>
      <c r="M322" t="s">
        <v>652</v>
      </c>
      <c r="N322">
        <v>6450</v>
      </c>
      <c r="O322" t="s">
        <v>2770</v>
      </c>
      <c r="P322">
        <v>1.49</v>
      </c>
      <c r="Q322" s="62">
        <f t="shared" ref="Q322:Q385" si="5">IF(LEFT(P322,1)="&lt;",VALUE(MID(P322,2,LEN(P322)-1)),VALUE(P322))</f>
        <v>1.49</v>
      </c>
      <c r="R322" t="s">
        <v>686</v>
      </c>
    </row>
    <row r="323" spans="1:18" hidden="1" x14ac:dyDescent="0.25">
      <c r="A323" t="s">
        <v>3694</v>
      </c>
      <c r="B323" t="s">
        <v>2757</v>
      </c>
      <c r="C323" t="s">
        <v>2756</v>
      </c>
      <c r="D323">
        <v>0.38640000000000002</v>
      </c>
      <c r="E323">
        <v>52.740099999999998</v>
      </c>
      <c r="F323" t="s">
        <v>659</v>
      </c>
      <c r="G323" t="s">
        <v>658</v>
      </c>
      <c r="H323" t="s">
        <v>2755</v>
      </c>
      <c r="I323" t="s">
        <v>2754</v>
      </c>
      <c r="J323" t="s">
        <v>655</v>
      </c>
      <c r="K323" t="s">
        <v>3689</v>
      </c>
      <c r="L323" t="s">
        <v>908</v>
      </c>
      <c r="M323" t="s">
        <v>652</v>
      </c>
      <c r="N323">
        <v>7181</v>
      </c>
      <c r="O323" t="s">
        <v>2765</v>
      </c>
      <c r="P323" t="s">
        <v>2005</v>
      </c>
      <c r="Q323" s="62">
        <f t="shared" si="5"/>
        <v>1E-3</v>
      </c>
      <c r="R323" t="s">
        <v>686</v>
      </c>
    </row>
    <row r="324" spans="1:18" hidden="1" x14ac:dyDescent="0.25">
      <c r="A324" t="s">
        <v>3693</v>
      </c>
      <c r="B324" t="s">
        <v>2757</v>
      </c>
      <c r="C324" t="s">
        <v>2756</v>
      </c>
      <c r="D324">
        <v>0.38640000000000002</v>
      </c>
      <c r="E324">
        <v>52.740099999999998</v>
      </c>
      <c r="F324" t="s">
        <v>659</v>
      </c>
      <c r="G324" t="s">
        <v>658</v>
      </c>
      <c r="H324" t="s">
        <v>2755</v>
      </c>
      <c r="I324" t="s">
        <v>2754</v>
      </c>
      <c r="J324" t="s">
        <v>655</v>
      </c>
      <c r="K324" t="s">
        <v>3689</v>
      </c>
      <c r="L324" t="s">
        <v>908</v>
      </c>
      <c r="M324" t="s">
        <v>652</v>
      </c>
      <c r="N324">
        <v>7888</v>
      </c>
      <c r="O324" t="s">
        <v>3579</v>
      </c>
      <c r="P324">
        <v>40.799999999999997</v>
      </c>
      <c r="Q324" s="62">
        <f t="shared" si="5"/>
        <v>40.799999999999997</v>
      </c>
      <c r="R324" t="s">
        <v>686</v>
      </c>
    </row>
    <row r="325" spans="1:18" hidden="1" x14ac:dyDescent="0.25">
      <c r="A325" t="s">
        <v>3692</v>
      </c>
      <c r="B325" t="s">
        <v>2757</v>
      </c>
      <c r="C325" t="s">
        <v>2756</v>
      </c>
      <c r="D325">
        <v>0.38640000000000002</v>
      </c>
      <c r="E325">
        <v>52.740099999999998</v>
      </c>
      <c r="F325" t="s">
        <v>659</v>
      </c>
      <c r="G325" t="s">
        <v>658</v>
      </c>
      <c r="H325" t="s">
        <v>2755</v>
      </c>
      <c r="I325" t="s">
        <v>2754</v>
      </c>
      <c r="J325" t="s">
        <v>655</v>
      </c>
      <c r="K325" t="s">
        <v>3689</v>
      </c>
      <c r="L325" t="s">
        <v>908</v>
      </c>
      <c r="M325" t="s">
        <v>652</v>
      </c>
      <c r="N325">
        <v>9901</v>
      </c>
      <c r="O325" t="s">
        <v>664</v>
      </c>
      <c r="P325">
        <v>100.8</v>
      </c>
      <c r="Q325" s="62">
        <f t="shared" si="5"/>
        <v>100.8</v>
      </c>
      <c r="R325" t="s">
        <v>663</v>
      </c>
    </row>
    <row r="326" spans="1:18" hidden="1" x14ac:dyDescent="0.25">
      <c r="A326" t="s">
        <v>3691</v>
      </c>
      <c r="B326" t="s">
        <v>2757</v>
      </c>
      <c r="C326" t="s">
        <v>2756</v>
      </c>
      <c r="D326">
        <v>0.38640000000000002</v>
      </c>
      <c r="E326">
        <v>52.740099999999998</v>
      </c>
      <c r="F326" t="s">
        <v>659</v>
      </c>
      <c r="G326" t="s">
        <v>658</v>
      </c>
      <c r="H326" t="s">
        <v>2755</v>
      </c>
      <c r="I326" t="s">
        <v>2754</v>
      </c>
      <c r="J326" t="s">
        <v>655</v>
      </c>
      <c r="K326" t="s">
        <v>3689</v>
      </c>
      <c r="L326" t="s">
        <v>908</v>
      </c>
      <c r="M326" t="s">
        <v>652</v>
      </c>
      <c r="N326">
        <v>9933</v>
      </c>
      <c r="O326" t="s">
        <v>2759</v>
      </c>
      <c r="P326">
        <v>12000</v>
      </c>
      <c r="Q326" s="62">
        <f t="shared" si="5"/>
        <v>12000</v>
      </c>
      <c r="R326" t="s">
        <v>919</v>
      </c>
    </row>
    <row r="327" spans="1:18" hidden="1" x14ac:dyDescent="0.25">
      <c r="A327" t="s">
        <v>3690</v>
      </c>
      <c r="B327" t="s">
        <v>2757</v>
      </c>
      <c r="C327" t="s">
        <v>2756</v>
      </c>
      <c r="D327">
        <v>0.38640000000000002</v>
      </c>
      <c r="E327">
        <v>52.740099999999998</v>
      </c>
      <c r="F327" t="s">
        <v>659</v>
      </c>
      <c r="G327" t="s">
        <v>658</v>
      </c>
      <c r="H327" t="s">
        <v>2755</v>
      </c>
      <c r="I327" t="s">
        <v>2754</v>
      </c>
      <c r="J327" t="s">
        <v>655</v>
      </c>
      <c r="K327" t="s">
        <v>3689</v>
      </c>
      <c r="L327" t="s">
        <v>908</v>
      </c>
      <c r="M327" t="s">
        <v>652</v>
      </c>
      <c r="N327">
        <v>9978</v>
      </c>
      <c r="O327" t="s">
        <v>2752</v>
      </c>
      <c r="P327" t="s">
        <v>2751</v>
      </c>
      <c r="Q327" s="62">
        <f t="shared" si="5"/>
        <v>2E-3</v>
      </c>
      <c r="R327" t="s">
        <v>686</v>
      </c>
    </row>
    <row r="328" spans="1:18" hidden="1" x14ac:dyDescent="0.25">
      <c r="A328" t="s">
        <v>3688</v>
      </c>
      <c r="B328" t="s">
        <v>2757</v>
      </c>
      <c r="C328" t="s">
        <v>2756</v>
      </c>
      <c r="D328">
        <v>0.38640000000000002</v>
      </c>
      <c r="E328">
        <v>52.740099999999998</v>
      </c>
      <c r="F328" t="s">
        <v>659</v>
      </c>
      <c r="G328" t="s">
        <v>658</v>
      </c>
      <c r="H328" t="s">
        <v>2755</v>
      </c>
      <c r="I328" t="s">
        <v>2754</v>
      </c>
      <c r="J328" t="s">
        <v>655</v>
      </c>
      <c r="K328" t="s">
        <v>3651</v>
      </c>
      <c r="L328" t="s">
        <v>908</v>
      </c>
      <c r="M328" t="s">
        <v>652</v>
      </c>
      <c r="N328">
        <v>52</v>
      </c>
      <c r="O328" t="s">
        <v>2831</v>
      </c>
      <c r="P328">
        <v>0.59</v>
      </c>
      <c r="Q328" s="62">
        <f t="shared" si="5"/>
        <v>0.59</v>
      </c>
      <c r="R328" t="s">
        <v>686</v>
      </c>
    </row>
    <row r="329" spans="1:18" hidden="1" x14ac:dyDescent="0.25">
      <c r="A329" t="s">
        <v>3687</v>
      </c>
      <c r="B329" t="s">
        <v>2757</v>
      </c>
      <c r="C329" t="s">
        <v>2756</v>
      </c>
      <c r="D329">
        <v>0.38640000000000002</v>
      </c>
      <c r="E329">
        <v>52.740099999999998</v>
      </c>
      <c r="F329" t="s">
        <v>659</v>
      </c>
      <c r="G329" t="s">
        <v>658</v>
      </c>
      <c r="H329" t="s">
        <v>2755</v>
      </c>
      <c r="I329" t="s">
        <v>2754</v>
      </c>
      <c r="J329" t="s">
        <v>655</v>
      </c>
      <c r="K329" t="s">
        <v>3651</v>
      </c>
      <c r="L329" t="s">
        <v>908</v>
      </c>
      <c r="M329" t="s">
        <v>652</v>
      </c>
      <c r="N329">
        <v>61</v>
      </c>
      <c r="O329" t="s">
        <v>63</v>
      </c>
      <c r="P329">
        <v>8.4</v>
      </c>
      <c r="Q329" s="62">
        <f t="shared" si="5"/>
        <v>8.4</v>
      </c>
      <c r="R329" t="s">
        <v>2829</v>
      </c>
    </row>
    <row r="330" spans="1:18" hidden="1" x14ac:dyDescent="0.25">
      <c r="A330" t="s">
        <v>3686</v>
      </c>
      <c r="B330" t="s">
        <v>2757</v>
      </c>
      <c r="C330" t="s">
        <v>2756</v>
      </c>
      <c r="D330">
        <v>0.38640000000000002</v>
      </c>
      <c r="E330">
        <v>52.740099999999998</v>
      </c>
      <c r="F330" t="s">
        <v>659</v>
      </c>
      <c r="G330" t="s">
        <v>658</v>
      </c>
      <c r="H330" t="s">
        <v>2755</v>
      </c>
      <c r="I330" t="s">
        <v>2754</v>
      </c>
      <c r="J330" t="s">
        <v>655</v>
      </c>
      <c r="K330" t="s">
        <v>3651</v>
      </c>
      <c r="L330" t="s">
        <v>908</v>
      </c>
      <c r="M330" t="s">
        <v>652</v>
      </c>
      <c r="N330">
        <v>68</v>
      </c>
      <c r="O330" t="s">
        <v>2775</v>
      </c>
      <c r="P330">
        <v>11.7</v>
      </c>
      <c r="Q330" s="62">
        <f t="shared" si="5"/>
        <v>11.7</v>
      </c>
      <c r="R330" t="s">
        <v>680</v>
      </c>
    </row>
    <row r="331" spans="1:18" hidden="1" x14ac:dyDescent="0.25">
      <c r="A331" t="s">
        <v>3685</v>
      </c>
      <c r="B331" t="s">
        <v>2757</v>
      </c>
      <c r="C331" t="s">
        <v>2756</v>
      </c>
      <c r="D331">
        <v>0.38640000000000002</v>
      </c>
      <c r="E331">
        <v>52.740099999999998</v>
      </c>
      <c r="F331" t="s">
        <v>659</v>
      </c>
      <c r="G331" t="s">
        <v>658</v>
      </c>
      <c r="H331" t="s">
        <v>2755</v>
      </c>
      <c r="I331" t="s">
        <v>2754</v>
      </c>
      <c r="J331" t="s">
        <v>655</v>
      </c>
      <c r="K331" t="s">
        <v>3651</v>
      </c>
      <c r="L331" t="s">
        <v>908</v>
      </c>
      <c r="M331" t="s">
        <v>652</v>
      </c>
      <c r="N331">
        <v>76</v>
      </c>
      <c r="O331" t="s">
        <v>690</v>
      </c>
      <c r="P331">
        <v>3.6</v>
      </c>
      <c r="Q331" s="62">
        <f t="shared" si="5"/>
        <v>3.6</v>
      </c>
      <c r="R331" t="s">
        <v>689</v>
      </c>
    </row>
    <row r="332" spans="1:18" hidden="1" x14ac:dyDescent="0.25">
      <c r="A332" t="s">
        <v>3684</v>
      </c>
      <c r="B332" t="s">
        <v>2757</v>
      </c>
      <c r="C332" t="s">
        <v>2756</v>
      </c>
      <c r="D332">
        <v>0.38640000000000002</v>
      </c>
      <c r="E332">
        <v>52.740099999999998</v>
      </c>
      <c r="F332" t="s">
        <v>659</v>
      </c>
      <c r="G332" t="s">
        <v>658</v>
      </c>
      <c r="H332" t="s">
        <v>2755</v>
      </c>
      <c r="I332" t="s">
        <v>2754</v>
      </c>
      <c r="J332" t="s">
        <v>655</v>
      </c>
      <c r="K332" t="s">
        <v>3651</v>
      </c>
      <c r="L332" t="s">
        <v>908</v>
      </c>
      <c r="M332" t="s">
        <v>652</v>
      </c>
      <c r="N332">
        <v>77</v>
      </c>
      <c r="O332" t="s">
        <v>2826</v>
      </c>
      <c r="P332">
        <v>1200</v>
      </c>
      <c r="Q332" s="62">
        <f t="shared" si="5"/>
        <v>1200</v>
      </c>
      <c r="R332" t="s">
        <v>2825</v>
      </c>
    </row>
    <row r="333" spans="1:18" hidden="1" x14ac:dyDescent="0.25">
      <c r="A333" t="s">
        <v>3683</v>
      </c>
      <c r="B333" t="s">
        <v>2757</v>
      </c>
      <c r="C333" t="s">
        <v>2756</v>
      </c>
      <c r="D333">
        <v>0.38640000000000002</v>
      </c>
      <c r="E333">
        <v>52.740099999999998</v>
      </c>
      <c r="F333" t="s">
        <v>659</v>
      </c>
      <c r="G333" t="s">
        <v>658</v>
      </c>
      <c r="H333" t="s">
        <v>2755</v>
      </c>
      <c r="I333" t="s">
        <v>2754</v>
      </c>
      <c r="J333" t="s">
        <v>655</v>
      </c>
      <c r="K333" t="s">
        <v>3651</v>
      </c>
      <c r="L333" t="s">
        <v>908</v>
      </c>
      <c r="M333" t="s">
        <v>652</v>
      </c>
      <c r="N333">
        <v>85</v>
      </c>
      <c r="O333" t="s">
        <v>3414</v>
      </c>
      <c r="P333">
        <v>1.9</v>
      </c>
      <c r="Q333" s="62">
        <f t="shared" si="5"/>
        <v>1.9</v>
      </c>
      <c r="R333" t="s">
        <v>650</v>
      </c>
    </row>
    <row r="334" spans="1:18" hidden="1" x14ac:dyDescent="0.25">
      <c r="A334" t="s">
        <v>3682</v>
      </c>
      <c r="B334" t="s">
        <v>2757</v>
      </c>
      <c r="C334" t="s">
        <v>2756</v>
      </c>
      <c r="D334">
        <v>0.38640000000000002</v>
      </c>
      <c r="E334">
        <v>52.740099999999998</v>
      </c>
      <c r="F334" t="s">
        <v>659</v>
      </c>
      <c r="G334" t="s">
        <v>658</v>
      </c>
      <c r="H334" t="s">
        <v>2755</v>
      </c>
      <c r="I334" t="s">
        <v>2754</v>
      </c>
      <c r="J334" t="s">
        <v>655</v>
      </c>
      <c r="K334" t="s">
        <v>3651</v>
      </c>
      <c r="L334" t="s">
        <v>908</v>
      </c>
      <c r="M334" t="s">
        <v>652</v>
      </c>
      <c r="N334">
        <v>103</v>
      </c>
      <c r="O334" t="s">
        <v>2823</v>
      </c>
      <c r="P334" t="s">
        <v>1560</v>
      </c>
      <c r="Q334" s="62">
        <f t="shared" si="5"/>
        <v>0.01</v>
      </c>
      <c r="R334" t="s">
        <v>686</v>
      </c>
    </row>
    <row r="335" spans="1:18" hidden="1" x14ac:dyDescent="0.25">
      <c r="A335" t="s">
        <v>3681</v>
      </c>
      <c r="B335" t="s">
        <v>2757</v>
      </c>
      <c r="C335" t="s">
        <v>2756</v>
      </c>
      <c r="D335">
        <v>0.38640000000000002</v>
      </c>
      <c r="E335">
        <v>52.740099999999998</v>
      </c>
      <c r="F335" t="s">
        <v>659</v>
      </c>
      <c r="G335" t="s">
        <v>658</v>
      </c>
      <c r="H335" t="s">
        <v>2755</v>
      </c>
      <c r="I335" t="s">
        <v>2754</v>
      </c>
      <c r="J335" t="s">
        <v>655</v>
      </c>
      <c r="K335" t="s">
        <v>3651</v>
      </c>
      <c r="L335" t="s">
        <v>908</v>
      </c>
      <c r="M335" t="s">
        <v>652</v>
      </c>
      <c r="N335">
        <v>106</v>
      </c>
      <c r="O335" t="s">
        <v>2821</v>
      </c>
      <c r="P335">
        <v>0.04</v>
      </c>
      <c r="Q335" s="62">
        <f t="shared" si="5"/>
        <v>0.04</v>
      </c>
      <c r="R335" t="s">
        <v>686</v>
      </c>
    </row>
    <row r="336" spans="1:18" hidden="1" x14ac:dyDescent="0.25">
      <c r="A336" t="s">
        <v>3680</v>
      </c>
      <c r="B336" t="s">
        <v>2757</v>
      </c>
      <c r="C336" t="s">
        <v>2756</v>
      </c>
      <c r="D336">
        <v>0.38640000000000002</v>
      </c>
      <c r="E336">
        <v>52.740099999999998</v>
      </c>
      <c r="F336" t="s">
        <v>659</v>
      </c>
      <c r="G336" t="s">
        <v>658</v>
      </c>
      <c r="H336" t="s">
        <v>2755</v>
      </c>
      <c r="I336" t="s">
        <v>2754</v>
      </c>
      <c r="J336" t="s">
        <v>655</v>
      </c>
      <c r="K336" t="s">
        <v>3651</v>
      </c>
      <c r="L336" t="s">
        <v>908</v>
      </c>
      <c r="M336" t="s">
        <v>652</v>
      </c>
      <c r="N336">
        <v>111</v>
      </c>
      <c r="O336" t="s">
        <v>2819</v>
      </c>
      <c r="P336">
        <v>0.19700000000000001</v>
      </c>
      <c r="Q336" s="62">
        <f t="shared" si="5"/>
        <v>0.19700000000000001</v>
      </c>
      <c r="R336" t="s">
        <v>650</v>
      </c>
    </row>
    <row r="337" spans="1:18" hidden="1" x14ac:dyDescent="0.25">
      <c r="A337" t="s">
        <v>3679</v>
      </c>
      <c r="B337" t="s">
        <v>2757</v>
      </c>
      <c r="C337" t="s">
        <v>2756</v>
      </c>
      <c r="D337">
        <v>0.38640000000000002</v>
      </c>
      <c r="E337">
        <v>52.740099999999998</v>
      </c>
      <c r="F337" t="s">
        <v>659</v>
      </c>
      <c r="G337" t="s">
        <v>658</v>
      </c>
      <c r="H337" t="s">
        <v>2755</v>
      </c>
      <c r="I337" t="s">
        <v>2754</v>
      </c>
      <c r="J337" t="s">
        <v>655</v>
      </c>
      <c r="K337" t="s">
        <v>3651</v>
      </c>
      <c r="L337" t="s">
        <v>908</v>
      </c>
      <c r="M337" t="s">
        <v>652</v>
      </c>
      <c r="N337">
        <v>114</v>
      </c>
      <c r="O337" t="s">
        <v>2817</v>
      </c>
      <c r="P337">
        <v>1.53</v>
      </c>
      <c r="Q337" s="62">
        <f t="shared" si="5"/>
        <v>1.53</v>
      </c>
      <c r="R337" t="s">
        <v>650</v>
      </c>
    </row>
    <row r="338" spans="1:18" hidden="1" x14ac:dyDescent="0.25">
      <c r="A338" t="s">
        <v>3678</v>
      </c>
      <c r="B338" t="s">
        <v>2757</v>
      </c>
      <c r="C338" t="s">
        <v>2756</v>
      </c>
      <c r="D338">
        <v>0.38640000000000002</v>
      </c>
      <c r="E338">
        <v>52.740099999999998</v>
      </c>
      <c r="F338" t="s">
        <v>659</v>
      </c>
      <c r="G338" t="s">
        <v>658</v>
      </c>
      <c r="H338" t="s">
        <v>2755</v>
      </c>
      <c r="I338" t="s">
        <v>2754</v>
      </c>
      <c r="J338" t="s">
        <v>655</v>
      </c>
      <c r="K338" t="s">
        <v>3651</v>
      </c>
      <c r="L338" t="s">
        <v>908</v>
      </c>
      <c r="M338" t="s">
        <v>652</v>
      </c>
      <c r="N338">
        <v>116</v>
      </c>
      <c r="O338" t="s">
        <v>2815</v>
      </c>
      <c r="P338">
        <v>9.5399999999999991</v>
      </c>
      <c r="Q338" s="62">
        <f t="shared" si="5"/>
        <v>9.5399999999999991</v>
      </c>
      <c r="R338" t="s">
        <v>650</v>
      </c>
    </row>
    <row r="339" spans="1:18" hidden="1" x14ac:dyDescent="0.25">
      <c r="A339" t="s">
        <v>3677</v>
      </c>
      <c r="B339" t="s">
        <v>2757</v>
      </c>
      <c r="C339" t="s">
        <v>2756</v>
      </c>
      <c r="D339">
        <v>0.38640000000000002</v>
      </c>
      <c r="E339">
        <v>52.740099999999998</v>
      </c>
      <c r="F339" t="s">
        <v>659</v>
      </c>
      <c r="G339" t="s">
        <v>658</v>
      </c>
      <c r="H339" t="s">
        <v>2755</v>
      </c>
      <c r="I339" t="s">
        <v>2754</v>
      </c>
      <c r="J339" t="s">
        <v>655</v>
      </c>
      <c r="K339" t="s">
        <v>3651</v>
      </c>
      <c r="L339" t="s">
        <v>908</v>
      </c>
      <c r="M339" t="s">
        <v>652</v>
      </c>
      <c r="N339">
        <v>172</v>
      </c>
      <c r="O339" t="s">
        <v>209</v>
      </c>
      <c r="P339">
        <v>92</v>
      </c>
      <c r="Q339" s="62">
        <f t="shared" si="5"/>
        <v>92</v>
      </c>
      <c r="R339" t="s">
        <v>650</v>
      </c>
    </row>
    <row r="340" spans="1:18" hidden="1" x14ac:dyDescent="0.25">
      <c r="A340" t="s">
        <v>3676</v>
      </c>
      <c r="B340" t="s">
        <v>2757</v>
      </c>
      <c r="C340" t="s">
        <v>2756</v>
      </c>
      <c r="D340">
        <v>0.38640000000000002</v>
      </c>
      <c r="E340">
        <v>52.740099999999998</v>
      </c>
      <c r="F340" t="s">
        <v>659</v>
      </c>
      <c r="G340" t="s">
        <v>658</v>
      </c>
      <c r="H340" t="s">
        <v>2755</v>
      </c>
      <c r="I340" t="s">
        <v>2754</v>
      </c>
      <c r="J340" t="s">
        <v>655</v>
      </c>
      <c r="K340" t="s">
        <v>3651</v>
      </c>
      <c r="L340" t="s">
        <v>908</v>
      </c>
      <c r="M340" t="s">
        <v>652</v>
      </c>
      <c r="N340">
        <v>180</v>
      </c>
      <c r="O340" t="s">
        <v>2812</v>
      </c>
      <c r="P340">
        <v>0.23699999999999999</v>
      </c>
      <c r="Q340" s="62">
        <f t="shared" si="5"/>
        <v>0.23699999999999999</v>
      </c>
      <c r="R340" t="s">
        <v>650</v>
      </c>
    </row>
    <row r="341" spans="1:18" hidden="1" x14ac:dyDescent="0.25">
      <c r="A341" t="s">
        <v>3675</v>
      </c>
      <c r="B341" t="s">
        <v>2757</v>
      </c>
      <c r="C341" t="s">
        <v>2756</v>
      </c>
      <c r="D341">
        <v>0.38640000000000002</v>
      </c>
      <c r="E341">
        <v>52.740099999999998</v>
      </c>
      <c r="F341" t="s">
        <v>659</v>
      </c>
      <c r="G341" t="s">
        <v>658</v>
      </c>
      <c r="H341" t="s">
        <v>2755</v>
      </c>
      <c r="I341" t="s">
        <v>2754</v>
      </c>
      <c r="J341" t="s">
        <v>655</v>
      </c>
      <c r="K341" t="s">
        <v>3651</v>
      </c>
      <c r="L341" t="s">
        <v>908</v>
      </c>
      <c r="M341" t="s">
        <v>652</v>
      </c>
      <c r="N341">
        <v>487</v>
      </c>
      <c r="O341" t="s">
        <v>2810</v>
      </c>
      <c r="P341" t="s">
        <v>2806</v>
      </c>
      <c r="Q341" s="62">
        <f t="shared" si="5"/>
        <v>2.2000000000000001E-3</v>
      </c>
      <c r="R341" t="s">
        <v>686</v>
      </c>
    </row>
    <row r="342" spans="1:18" hidden="1" x14ac:dyDescent="0.25">
      <c r="A342" t="s">
        <v>3674</v>
      </c>
      <c r="B342" t="s">
        <v>2757</v>
      </c>
      <c r="C342" t="s">
        <v>2756</v>
      </c>
      <c r="D342">
        <v>0.38640000000000002</v>
      </c>
      <c r="E342">
        <v>52.740099999999998</v>
      </c>
      <c r="F342" t="s">
        <v>659</v>
      </c>
      <c r="G342" t="s">
        <v>658</v>
      </c>
      <c r="H342" t="s">
        <v>2755</v>
      </c>
      <c r="I342" t="s">
        <v>2754</v>
      </c>
      <c r="J342" t="s">
        <v>655</v>
      </c>
      <c r="K342" t="s">
        <v>3651</v>
      </c>
      <c r="L342" t="s">
        <v>908</v>
      </c>
      <c r="M342" t="s">
        <v>652</v>
      </c>
      <c r="N342">
        <v>499</v>
      </c>
      <c r="O342" t="s">
        <v>2807</v>
      </c>
      <c r="P342" t="s">
        <v>2806</v>
      </c>
      <c r="Q342" s="62">
        <f t="shared" si="5"/>
        <v>2.2000000000000001E-3</v>
      </c>
      <c r="R342" t="s">
        <v>686</v>
      </c>
    </row>
    <row r="343" spans="1:18" hidden="1" x14ac:dyDescent="0.25">
      <c r="A343" t="s">
        <v>3673</v>
      </c>
      <c r="B343" t="s">
        <v>2757</v>
      </c>
      <c r="C343" t="s">
        <v>2756</v>
      </c>
      <c r="D343">
        <v>0.38640000000000002</v>
      </c>
      <c r="E343">
        <v>52.740099999999998</v>
      </c>
      <c r="F343" t="s">
        <v>659</v>
      </c>
      <c r="G343" t="s">
        <v>658</v>
      </c>
      <c r="H343" t="s">
        <v>2755</v>
      </c>
      <c r="I343" t="s">
        <v>2754</v>
      </c>
      <c r="J343" t="s">
        <v>655</v>
      </c>
      <c r="K343" t="s">
        <v>3651</v>
      </c>
      <c r="L343" t="s">
        <v>908</v>
      </c>
      <c r="M343" t="s">
        <v>652</v>
      </c>
      <c r="N343">
        <v>1049</v>
      </c>
      <c r="O343" t="s">
        <v>2804</v>
      </c>
      <c r="P343" t="s">
        <v>2788</v>
      </c>
      <c r="Q343" s="62">
        <f t="shared" si="5"/>
        <v>0.1</v>
      </c>
      <c r="R343" t="s">
        <v>686</v>
      </c>
    </row>
    <row r="344" spans="1:18" hidden="1" x14ac:dyDescent="0.25">
      <c r="A344" t="s">
        <v>3672</v>
      </c>
      <c r="B344" t="s">
        <v>2757</v>
      </c>
      <c r="C344" t="s">
        <v>2756</v>
      </c>
      <c r="D344">
        <v>0.38640000000000002</v>
      </c>
      <c r="E344">
        <v>52.740099999999998</v>
      </c>
      <c r="F344" t="s">
        <v>659</v>
      </c>
      <c r="G344" t="s">
        <v>658</v>
      </c>
      <c r="H344" t="s">
        <v>2755</v>
      </c>
      <c r="I344" t="s">
        <v>2754</v>
      </c>
      <c r="J344" t="s">
        <v>655</v>
      </c>
      <c r="K344" t="s">
        <v>3651</v>
      </c>
      <c r="L344" t="s">
        <v>908</v>
      </c>
      <c r="M344" t="s">
        <v>652</v>
      </c>
      <c r="N344">
        <v>3268</v>
      </c>
      <c r="O344" t="s">
        <v>2802</v>
      </c>
      <c r="P344" t="s">
        <v>2788</v>
      </c>
      <c r="Q344" s="62">
        <f t="shared" si="5"/>
        <v>0.1</v>
      </c>
      <c r="R344" t="s">
        <v>686</v>
      </c>
    </row>
    <row r="345" spans="1:18" hidden="1" x14ac:dyDescent="0.25">
      <c r="A345" t="s">
        <v>3671</v>
      </c>
      <c r="B345" t="s">
        <v>2757</v>
      </c>
      <c r="C345" t="s">
        <v>2756</v>
      </c>
      <c r="D345">
        <v>0.38640000000000002</v>
      </c>
      <c r="E345">
        <v>52.740099999999998</v>
      </c>
      <c r="F345" t="s">
        <v>659</v>
      </c>
      <c r="G345" t="s">
        <v>658</v>
      </c>
      <c r="H345" t="s">
        <v>2755</v>
      </c>
      <c r="I345" t="s">
        <v>2754</v>
      </c>
      <c r="J345" t="s">
        <v>655</v>
      </c>
      <c r="K345" t="s">
        <v>3651</v>
      </c>
      <c r="L345" t="s">
        <v>908</v>
      </c>
      <c r="M345" t="s">
        <v>652</v>
      </c>
      <c r="N345">
        <v>3272</v>
      </c>
      <c r="O345" t="s">
        <v>2800</v>
      </c>
      <c r="P345" t="s">
        <v>2799</v>
      </c>
      <c r="Q345" s="62">
        <f t="shared" si="5"/>
        <v>1</v>
      </c>
      <c r="R345" t="s">
        <v>686</v>
      </c>
    </row>
    <row r="346" spans="1:18" hidden="1" x14ac:dyDescent="0.25">
      <c r="A346" t="s">
        <v>3670</v>
      </c>
      <c r="B346" t="s">
        <v>2757</v>
      </c>
      <c r="C346" t="s">
        <v>2756</v>
      </c>
      <c r="D346">
        <v>0.38640000000000002</v>
      </c>
      <c r="E346">
        <v>52.740099999999998</v>
      </c>
      <c r="F346" t="s">
        <v>659</v>
      </c>
      <c r="G346" t="s">
        <v>658</v>
      </c>
      <c r="H346" t="s">
        <v>2755</v>
      </c>
      <c r="I346" t="s">
        <v>2754</v>
      </c>
      <c r="J346" t="s">
        <v>655</v>
      </c>
      <c r="K346" t="s">
        <v>3651</v>
      </c>
      <c r="L346" t="s">
        <v>908</v>
      </c>
      <c r="M346" t="s">
        <v>652</v>
      </c>
      <c r="N346">
        <v>3282</v>
      </c>
      <c r="O346" t="s">
        <v>2797</v>
      </c>
      <c r="P346" t="s">
        <v>2788</v>
      </c>
      <c r="Q346" s="62">
        <f t="shared" si="5"/>
        <v>0.1</v>
      </c>
      <c r="R346" t="s">
        <v>686</v>
      </c>
    </row>
    <row r="347" spans="1:18" hidden="1" x14ac:dyDescent="0.25">
      <c r="A347" t="s">
        <v>3669</v>
      </c>
      <c r="B347" t="s">
        <v>2757</v>
      </c>
      <c r="C347" t="s">
        <v>2756</v>
      </c>
      <c r="D347">
        <v>0.38640000000000002</v>
      </c>
      <c r="E347">
        <v>52.740099999999998</v>
      </c>
      <c r="F347" t="s">
        <v>659</v>
      </c>
      <c r="G347" t="s">
        <v>658</v>
      </c>
      <c r="H347" t="s">
        <v>2755</v>
      </c>
      <c r="I347" t="s">
        <v>2754</v>
      </c>
      <c r="J347" t="s">
        <v>655</v>
      </c>
      <c r="K347" t="s">
        <v>3651</v>
      </c>
      <c r="L347" t="s">
        <v>908</v>
      </c>
      <c r="M347" t="s">
        <v>652</v>
      </c>
      <c r="N347">
        <v>3283</v>
      </c>
      <c r="O347" t="s">
        <v>2795</v>
      </c>
      <c r="P347" t="s">
        <v>2788</v>
      </c>
      <c r="Q347" s="62">
        <f t="shared" si="5"/>
        <v>0.1</v>
      </c>
      <c r="R347" t="s">
        <v>686</v>
      </c>
    </row>
    <row r="348" spans="1:18" hidden="1" x14ac:dyDescent="0.25">
      <c r="A348" t="s">
        <v>3668</v>
      </c>
      <c r="B348" t="s">
        <v>2757</v>
      </c>
      <c r="C348" t="s">
        <v>2756</v>
      </c>
      <c r="D348">
        <v>0.38640000000000002</v>
      </c>
      <c r="E348">
        <v>52.740099999999998</v>
      </c>
      <c r="F348" t="s">
        <v>659</v>
      </c>
      <c r="G348" t="s">
        <v>658</v>
      </c>
      <c r="H348" t="s">
        <v>2755</v>
      </c>
      <c r="I348" t="s">
        <v>2754</v>
      </c>
      <c r="J348" t="s">
        <v>655</v>
      </c>
      <c r="K348" t="s">
        <v>3651</v>
      </c>
      <c r="L348" t="s">
        <v>908</v>
      </c>
      <c r="M348" t="s">
        <v>652</v>
      </c>
      <c r="N348">
        <v>3292</v>
      </c>
      <c r="O348" t="s">
        <v>2793</v>
      </c>
      <c r="P348" t="s">
        <v>2788</v>
      </c>
      <c r="Q348" s="62">
        <f t="shared" si="5"/>
        <v>0.1</v>
      </c>
      <c r="R348" t="s">
        <v>686</v>
      </c>
    </row>
    <row r="349" spans="1:18" hidden="1" x14ac:dyDescent="0.25">
      <c r="A349" t="s">
        <v>3667</v>
      </c>
      <c r="B349" t="s">
        <v>2757</v>
      </c>
      <c r="C349" t="s">
        <v>2756</v>
      </c>
      <c r="D349">
        <v>0.38640000000000002</v>
      </c>
      <c r="E349">
        <v>52.740099999999998</v>
      </c>
      <c r="F349" t="s">
        <v>659</v>
      </c>
      <c r="G349" t="s">
        <v>658</v>
      </c>
      <c r="H349" t="s">
        <v>2755</v>
      </c>
      <c r="I349" t="s">
        <v>2754</v>
      </c>
      <c r="J349" t="s">
        <v>655</v>
      </c>
      <c r="K349" t="s">
        <v>3651</v>
      </c>
      <c r="L349" t="s">
        <v>908</v>
      </c>
      <c r="M349" t="s">
        <v>652</v>
      </c>
      <c r="N349">
        <v>3328</v>
      </c>
      <c r="O349" t="s">
        <v>2791</v>
      </c>
      <c r="P349" t="s">
        <v>2788</v>
      </c>
      <c r="Q349" s="62">
        <f t="shared" si="5"/>
        <v>0.1</v>
      </c>
      <c r="R349" t="s">
        <v>686</v>
      </c>
    </row>
    <row r="350" spans="1:18" hidden="1" x14ac:dyDescent="0.25">
      <c r="A350" t="s">
        <v>3666</v>
      </c>
      <c r="B350" t="s">
        <v>2757</v>
      </c>
      <c r="C350" t="s">
        <v>2756</v>
      </c>
      <c r="D350">
        <v>0.38640000000000002</v>
      </c>
      <c r="E350">
        <v>52.740099999999998</v>
      </c>
      <c r="F350" t="s">
        <v>659</v>
      </c>
      <c r="G350" t="s">
        <v>658</v>
      </c>
      <c r="H350" t="s">
        <v>2755</v>
      </c>
      <c r="I350" t="s">
        <v>2754</v>
      </c>
      <c r="J350" t="s">
        <v>655</v>
      </c>
      <c r="K350" t="s">
        <v>3651</v>
      </c>
      <c r="L350" t="s">
        <v>908</v>
      </c>
      <c r="M350" t="s">
        <v>652</v>
      </c>
      <c r="N350">
        <v>3334</v>
      </c>
      <c r="O350" t="s">
        <v>2789</v>
      </c>
      <c r="P350" t="s">
        <v>2788</v>
      </c>
      <c r="Q350" s="62">
        <f t="shared" si="5"/>
        <v>0.1</v>
      </c>
      <c r="R350" t="s">
        <v>686</v>
      </c>
    </row>
    <row r="351" spans="1:18" hidden="1" x14ac:dyDescent="0.25">
      <c r="A351" t="s">
        <v>3665</v>
      </c>
      <c r="B351" t="s">
        <v>2757</v>
      </c>
      <c r="C351" t="s">
        <v>2756</v>
      </c>
      <c r="D351">
        <v>0.38640000000000002</v>
      </c>
      <c r="E351">
        <v>52.740099999999998</v>
      </c>
      <c r="F351" t="s">
        <v>659</v>
      </c>
      <c r="G351" t="s">
        <v>658</v>
      </c>
      <c r="H351" t="s">
        <v>2755</v>
      </c>
      <c r="I351" t="s">
        <v>2754</v>
      </c>
      <c r="J351" t="s">
        <v>655</v>
      </c>
      <c r="K351" t="s">
        <v>3651</v>
      </c>
      <c r="L351" t="s">
        <v>908</v>
      </c>
      <c r="M351" t="s">
        <v>652</v>
      </c>
      <c r="N351">
        <v>3373</v>
      </c>
      <c r="O351" t="s">
        <v>2786</v>
      </c>
      <c r="P351" t="s">
        <v>2788</v>
      </c>
      <c r="Q351" s="62">
        <f t="shared" si="5"/>
        <v>0.1</v>
      </c>
      <c r="R351" t="s">
        <v>686</v>
      </c>
    </row>
    <row r="352" spans="1:18" hidden="1" x14ac:dyDescent="0.25">
      <c r="A352" t="s">
        <v>3664</v>
      </c>
      <c r="B352" t="s">
        <v>2757</v>
      </c>
      <c r="C352" t="s">
        <v>2756</v>
      </c>
      <c r="D352">
        <v>0.38640000000000002</v>
      </c>
      <c r="E352">
        <v>52.740099999999998</v>
      </c>
      <c r="F352" t="s">
        <v>659</v>
      </c>
      <c r="G352" t="s">
        <v>658</v>
      </c>
      <c r="H352" t="s">
        <v>2755</v>
      </c>
      <c r="I352" t="s">
        <v>2754</v>
      </c>
      <c r="J352" t="s">
        <v>655</v>
      </c>
      <c r="K352" t="s">
        <v>3651</v>
      </c>
      <c r="L352" t="s">
        <v>908</v>
      </c>
      <c r="M352" t="s">
        <v>652</v>
      </c>
      <c r="N352">
        <v>3408</v>
      </c>
      <c r="O352" t="s">
        <v>2784</v>
      </c>
      <c r="P352">
        <v>5.57</v>
      </c>
      <c r="Q352" s="62">
        <f t="shared" si="5"/>
        <v>5.57</v>
      </c>
      <c r="R352" t="s">
        <v>686</v>
      </c>
    </row>
    <row r="353" spans="1:18" hidden="1" x14ac:dyDescent="0.25">
      <c r="A353" t="s">
        <v>3663</v>
      </c>
      <c r="B353" t="s">
        <v>2757</v>
      </c>
      <c r="C353" t="s">
        <v>2756</v>
      </c>
      <c r="D353">
        <v>0.38640000000000002</v>
      </c>
      <c r="E353">
        <v>52.740099999999998</v>
      </c>
      <c r="F353" t="s">
        <v>659</v>
      </c>
      <c r="G353" t="s">
        <v>658</v>
      </c>
      <c r="H353" t="s">
        <v>2755</v>
      </c>
      <c r="I353" t="s">
        <v>2754</v>
      </c>
      <c r="J353" t="s">
        <v>655</v>
      </c>
      <c r="K353" t="s">
        <v>3651</v>
      </c>
      <c r="L353" t="s">
        <v>908</v>
      </c>
      <c r="M353" t="s">
        <v>652</v>
      </c>
      <c r="N353">
        <v>3409</v>
      </c>
      <c r="O353" t="s">
        <v>2782</v>
      </c>
      <c r="P353">
        <v>3.14</v>
      </c>
      <c r="Q353" s="62">
        <f t="shared" si="5"/>
        <v>3.14</v>
      </c>
      <c r="R353" t="s">
        <v>686</v>
      </c>
    </row>
    <row r="354" spans="1:18" hidden="1" x14ac:dyDescent="0.25">
      <c r="A354" t="s">
        <v>3662</v>
      </c>
      <c r="B354" t="s">
        <v>2757</v>
      </c>
      <c r="C354" t="s">
        <v>2756</v>
      </c>
      <c r="D354">
        <v>0.38640000000000002</v>
      </c>
      <c r="E354">
        <v>52.740099999999998</v>
      </c>
      <c r="F354" t="s">
        <v>659</v>
      </c>
      <c r="G354" t="s">
        <v>658</v>
      </c>
      <c r="H354" t="s">
        <v>2755</v>
      </c>
      <c r="I354" t="s">
        <v>2754</v>
      </c>
      <c r="J354" t="s">
        <v>655</v>
      </c>
      <c r="K354" t="s">
        <v>3651</v>
      </c>
      <c r="L354" t="s">
        <v>908</v>
      </c>
      <c r="M354" t="s">
        <v>652</v>
      </c>
      <c r="N354">
        <v>3410</v>
      </c>
      <c r="O354" t="s">
        <v>687</v>
      </c>
      <c r="P354">
        <v>7.25</v>
      </c>
      <c r="Q354" s="62">
        <f t="shared" si="5"/>
        <v>7.25</v>
      </c>
      <c r="R354" t="s">
        <v>686</v>
      </c>
    </row>
    <row r="355" spans="1:18" hidden="1" x14ac:dyDescent="0.25">
      <c r="A355" t="s">
        <v>3661</v>
      </c>
      <c r="B355" t="s">
        <v>2757</v>
      </c>
      <c r="C355" t="s">
        <v>2756</v>
      </c>
      <c r="D355">
        <v>0.38640000000000002</v>
      </c>
      <c r="E355">
        <v>52.740099999999998</v>
      </c>
      <c r="F355" t="s">
        <v>659</v>
      </c>
      <c r="G355" t="s">
        <v>658</v>
      </c>
      <c r="H355" t="s">
        <v>2755</v>
      </c>
      <c r="I355" t="s">
        <v>2754</v>
      </c>
      <c r="J355" t="s">
        <v>655</v>
      </c>
      <c r="K355" t="s">
        <v>3651</v>
      </c>
      <c r="L355" t="s">
        <v>908</v>
      </c>
      <c r="M355" t="s">
        <v>652</v>
      </c>
      <c r="N355">
        <v>3461</v>
      </c>
      <c r="O355" t="s">
        <v>2779</v>
      </c>
      <c r="P355">
        <v>530</v>
      </c>
      <c r="Q355" s="62">
        <f t="shared" si="5"/>
        <v>530</v>
      </c>
      <c r="R355" t="s">
        <v>919</v>
      </c>
    </row>
    <row r="356" spans="1:18" hidden="1" x14ac:dyDescent="0.25">
      <c r="A356" t="s">
        <v>3660</v>
      </c>
      <c r="B356" t="s">
        <v>2757</v>
      </c>
      <c r="C356" t="s">
        <v>2756</v>
      </c>
      <c r="D356">
        <v>0.38640000000000002</v>
      </c>
      <c r="E356">
        <v>52.740099999999998</v>
      </c>
      <c r="F356" t="s">
        <v>659</v>
      </c>
      <c r="G356" t="s">
        <v>658</v>
      </c>
      <c r="H356" t="s">
        <v>2755</v>
      </c>
      <c r="I356" t="s">
        <v>2754</v>
      </c>
      <c r="J356" t="s">
        <v>655</v>
      </c>
      <c r="K356" t="s">
        <v>3651</v>
      </c>
      <c r="L356" t="s">
        <v>908</v>
      </c>
      <c r="M356" t="s">
        <v>652</v>
      </c>
      <c r="N356">
        <v>6045</v>
      </c>
      <c r="O356" t="s">
        <v>2777</v>
      </c>
      <c r="P356" t="s">
        <v>2799</v>
      </c>
      <c r="Q356" s="62">
        <f t="shared" si="5"/>
        <v>1</v>
      </c>
      <c r="R356" t="s">
        <v>686</v>
      </c>
    </row>
    <row r="357" spans="1:18" hidden="1" x14ac:dyDescent="0.25">
      <c r="A357" t="s">
        <v>3659</v>
      </c>
      <c r="B357" t="s">
        <v>2757</v>
      </c>
      <c r="C357" t="s">
        <v>2756</v>
      </c>
      <c r="D357">
        <v>0.38640000000000002</v>
      </c>
      <c r="E357">
        <v>52.740099999999998</v>
      </c>
      <c r="F357" t="s">
        <v>659</v>
      </c>
      <c r="G357" t="s">
        <v>658</v>
      </c>
      <c r="H357" t="s">
        <v>2755</v>
      </c>
      <c r="I357" t="s">
        <v>2754</v>
      </c>
      <c r="J357" t="s">
        <v>655</v>
      </c>
      <c r="K357" t="s">
        <v>3651</v>
      </c>
      <c r="L357" t="s">
        <v>908</v>
      </c>
      <c r="M357" t="s">
        <v>652</v>
      </c>
      <c r="N357">
        <v>6423</v>
      </c>
      <c r="O357" t="s">
        <v>2772</v>
      </c>
      <c r="P357">
        <v>126</v>
      </c>
      <c r="Q357" s="62">
        <f t="shared" si="5"/>
        <v>126</v>
      </c>
      <c r="R357" t="s">
        <v>919</v>
      </c>
    </row>
    <row r="358" spans="1:18" hidden="1" x14ac:dyDescent="0.25">
      <c r="A358" t="s">
        <v>3658</v>
      </c>
      <c r="B358" t="s">
        <v>2757</v>
      </c>
      <c r="C358" t="s">
        <v>2756</v>
      </c>
      <c r="D358">
        <v>0.38640000000000002</v>
      </c>
      <c r="E358">
        <v>52.740099999999998</v>
      </c>
      <c r="F358" t="s">
        <v>659</v>
      </c>
      <c r="G358" t="s">
        <v>658</v>
      </c>
      <c r="H358" t="s">
        <v>2755</v>
      </c>
      <c r="I358" t="s">
        <v>2754</v>
      </c>
      <c r="J358" t="s">
        <v>655</v>
      </c>
      <c r="K358" t="s">
        <v>3651</v>
      </c>
      <c r="L358" t="s">
        <v>908</v>
      </c>
      <c r="M358" t="s">
        <v>652</v>
      </c>
      <c r="N358">
        <v>6450</v>
      </c>
      <c r="O358" t="s">
        <v>2770</v>
      </c>
      <c r="P358">
        <v>1.9</v>
      </c>
      <c r="Q358" s="62">
        <f t="shared" si="5"/>
        <v>1.9</v>
      </c>
      <c r="R358" t="s">
        <v>686</v>
      </c>
    </row>
    <row r="359" spans="1:18" hidden="1" x14ac:dyDescent="0.25">
      <c r="A359" t="s">
        <v>3657</v>
      </c>
      <c r="B359" t="s">
        <v>2757</v>
      </c>
      <c r="C359" t="s">
        <v>2756</v>
      </c>
      <c r="D359">
        <v>0.38640000000000002</v>
      </c>
      <c r="E359">
        <v>52.740099999999998</v>
      </c>
      <c r="F359" t="s">
        <v>659</v>
      </c>
      <c r="G359" t="s">
        <v>658</v>
      </c>
      <c r="H359" t="s">
        <v>2755</v>
      </c>
      <c r="I359" t="s">
        <v>2754</v>
      </c>
      <c r="J359" t="s">
        <v>655</v>
      </c>
      <c r="K359" t="s">
        <v>3651</v>
      </c>
      <c r="L359" t="s">
        <v>908</v>
      </c>
      <c r="M359" t="s">
        <v>652</v>
      </c>
      <c r="N359">
        <v>6526</v>
      </c>
      <c r="O359" t="s">
        <v>2768</v>
      </c>
      <c r="P359" t="s">
        <v>3022</v>
      </c>
      <c r="Q359" s="62" t="e">
        <f t="shared" si="5"/>
        <v>#VALUE!</v>
      </c>
      <c r="R359" t="s">
        <v>905</v>
      </c>
    </row>
    <row r="360" spans="1:18" hidden="1" x14ac:dyDescent="0.25">
      <c r="A360" t="s">
        <v>3656</v>
      </c>
      <c r="B360" t="s">
        <v>2757</v>
      </c>
      <c r="C360" t="s">
        <v>2756</v>
      </c>
      <c r="D360">
        <v>0.38640000000000002</v>
      </c>
      <c r="E360">
        <v>52.740099999999998</v>
      </c>
      <c r="F360" t="s">
        <v>659</v>
      </c>
      <c r="G360" t="s">
        <v>658</v>
      </c>
      <c r="H360" t="s">
        <v>2755</v>
      </c>
      <c r="I360" t="s">
        <v>2754</v>
      </c>
      <c r="J360" t="s">
        <v>655</v>
      </c>
      <c r="K360" t="s">
        <v>3651</v>
      </c>
      <c r="L360" t="s">
        <v>908</v>
      </c>
      <c r="M360" t="s">
        <v>652</v>
      </c>
      <c r="N360">
        <v>7181</v>
      </c>
      <c r="O360" t="s">
        <v>2765</v>
      </c>
      <c r="P360" t="s">
        <v>2005</v>
      </c>
      <c r="Q360" s="62">
        <f t="shared" si="5"/>
        <v>1E-3</v>
      </c>
      <c r="R360" t="s">
        <v>686</v>
      </c>
    </row>
    <row r="361" spans="1:18" hidden="1" x14ac:dyDescent="0.25">
      <c r="A361" t="s">
        <v>3655</v>
      </c>
      <c r="B361" t="s">
        <v>2757</v>
      </c>
      <c r="C361" t="s">
        <v>2756</v>
      </c>
      <c r="D361">
        <v>0.38640000000000002</v>
      </c>
      <c r="E361">
        <v>52.740099999999998</v>
      </c>
      <c r="F361" t="s">
        <v>659</v>
      </c>
      <c r="G361" t="s">
        <v>658</v>
      </c>
      <c r="H361" t="s">
        <v>2755</v>
      </c>
      <c r="I361" t="s">
        <v>2754</v>
      </c>
      <c r="J361" t="s">
        <v>655</v>
      </c>
      <c r="K361" t="s">
        <v>3651</v>
      </c>
      <c r="L361" t="s">
        <v>908</v>
      </c>
      <c r="M361" t="s">
        <v>652</v>
      </c>
      <c r="N361">
        <v>7888</v>
      </c>
      <c r="O361" t="s">
        <v>3579</v>
      </c>
      <c r="P361">
        <v>2.5</v>
      </c>
      <c r="Q361" s="62">
        <f t="shared" si="5"/>
        <v>2.5</v>
      </c>
      <c r="R361" t="s">
        <v>686</v>
      </c>
    </row>
    <row r="362" spans="1:18" hidden="1" x14ac:dyDescent="0.25">
      <c r="A362" t="s">
        <v>3654</v>
      </c>
      <c r="B362" t="s">
        <v>2757</v>
      </c>
      <c r="C362" t="s">
        <v>2756</v>
      </c>
      <c r="D362">
        <v>0.38640000000000002</v>
      </c>
      <c r="E362">
        <v>52.740099999999998</v>
      </c>
      <c r="F362" t="s">
        <v>659</v>
      </c>
      <c r="G362" t="s">
        <v>658</v>
      </c>
      <c r="H362" t="s">
        <v>2755</v>
      </c>
      <c r="I362" t="s">
        <v>2754</v>
      </c>
      <c r="J362" t="s">
        <v>655</v>
      </c>
      <c r="K362" t="s">
        <v>3651</v>
      </c>
      <c r="L362" t="s">
        <v>908</v>
      </c>
      <c r="M362" t="s">
        <v>652</v>
      </c>
      <c r="N362">
        <v>9901</v>
      </c>
      <c r="O362" t="s">
        <v>664</v>
      </c>
      <c r="P362">
        <v>84.1</v>
      </c>
      <c r="Q362" s="62">
        <f t="shared" si="5"/>
        <v>84.1</v>
      </c>
      <c r="R362" t="s">
        <v>663</v>
      </c>
    </row>
    <row r="363" spans="1:18" hidden="1" x14ac:dyDescent="0.25">
      <c r="A363" t="s">
        <v>3653</v>
      </c>
      <c r="B363" t="s">
        <v>2757</v>
      </c>
      <c r="C363" t="s">
        <v>2756</v>
      </c>
      <c r="D363">
        <v>0.38640000000000002</v>
      </c>
      <c r="E363">
        <v>52.740099999999998</v>
      </c>
      <c r="F363" t="s">
        <v>659</v>
      </c>
      <c r="G363" t="s">
        <v>658</v>
      </c>
      <c r="H363" t="s">
        <v>2755</v>
      </c>
      <c r="I363" t="s">
        <v>2754</v>
      </c>
      <c r="J363" t="s">
        <v>655</v>
      </c>
      <c r="K363" t="s">
        <v>3651</v>
      </c>
      <c r="L363" t="s">
        <v>908</v>
      </c>
      <c r="M363" t="s">
        <v>652</v>
      </c>
      <c r="N363">
        <v>9933</v>
      </c>
      <c r="O363" t="s">
        <v>2759</v>
      </c>
      <c r="P363">
        <v>6000</v>
      </c>
      <c r="Q363" s="62">
        <f t="shared" si="5"/>
        <v>6000</v>
      </c>
      <c r="R363" t="s">
        <v>919</v>
      </c>
    </row>
    <row r="364" spans="1:18" hidden="1" x14ac:dyDescent="0.25">
      <c r="A364" t="s">
        <v>3652</v>
      </c>
      <c r="B364" t="s">
        <v>2757</v>
      </c>
      <c r="C364" t="s">
        <v>2756</v>
      </c>
      <c r="D364">
        <v>0.38640000000000002</v>
      </c>
      <c r="E364">
        <v>52.740099999999998</v>
      </c>
      <c r="F364" t="s">
        <v>659</v>
      </c>
      <c r="G364" t="s">
        <v>658</v>
      </c>
      <c r="H364" t="s">
        <v>2755</v>
      </c>
      <c r="I364" t="s">
        <v>2754</v>
      </c>
      <c r="J364" t="s">
        <v>655</v>
      </c>
      <c r="K364" t="s">
        <v>3651</v>
      </c>
      <c r="L364" t="s">
        <v>908</v>
      </c>
      <c r="M364" t="s">
        <v>652</v>
      </c>
      <c r="N364">
        <v>9978</v>
      </c>
      <c r="O364" t="s">
        <v>2752</v>
      </c>
      <c r="P364" t="s">
        <v>2751</v>
      </c>
      <c r="Q364" s="62">
        <f t="shared" si="5"/>
        <v>2E-3</v>
      </c>
      <c r="R364" t="s">
        <v>686</v>
      </c>
    </row>
    <row r="365" spans="1:18" hidden="1" x14ac:dyDescent="0.25">
      <c r="A365" t="s">
        <v>3650</v>
      </c>
      <c r="B365" t="s">
        <v>2757</v>
      </c>
      <c r="C365" t="s">
        <v>2756</v>
      </c>
      <c r="D365">
        <v>0.38640000000000002</v>
      </c>
      <c r="E365">
        <v>52.740099999999998</v>
      </c>
      <c r="F365" t="s">
        <v>659</v>
      </c>
      <c r="G365" t="s">
        <v>658</v>
      </c>
      <c r="H365" t="s">
        <v>2755</v>
      </c>
      <c r="I365" t="s">
        <v>2754</v>
      </c>
      <c r="J365" t="s">
        <v>655</v>
      </c>
      <c r="K365" t="s">
        <v>3613</v>
      </c>
      <c r="L365" t="s">
        <v>908</v>
      </c>
      <c r="M365" t="s">
        <v>652</v>
      </c>
      <c r="N365">
        <v>52</v>
      </c>
      <c r="O365" t="s">
        <v>2831</v>
      </c>
      <c r="P365">
        <v>0.65</v>
      </c>
      <c r="Q365" s="62">
        <f t="shared" si="5"/>
        <v>0.65</v>
      </c>
      <c r="R365" t="s">
        <v>686</v>
      </c>
    </row>
    <row r="366" spans="1:18" hidden="1" x14ac:dyDescent="0.25">
      <c r="A366" t="s">
        <v>3649</v>
      </c>
      <c r="B366" t="s">
        <v>2757</v>
      </c>
      <c r="C366" t="s">
        <v>2756</v>
      </c>
      <c r="D366">
        <v>0.38640000000000002</v>
      </c>
      <c r="E366">
        <v>52.740099999999998</v>
      </c>
      <c r="F366" t="s">
        <v>659</v>
      </c>
      <c r="G366" t="s">
        <v>658</v>
      </c>
      <c r="H366" t="s">
        <v>2755</v>
      </c>
      <c r="I366" t="s">
        <v>2754</v>
      </c>
      <c r="J366" t="s">
        <v>655</v>
      </c>
      <c r="K366" t="s">
        <v>3613</v>
      </c>
      <c r="L366" t="s">
        <v>908</v>
      </c>
      <c r="M366" t="s">
        <v>652</v>
      </c>
      <c r="N366">
        <v>61</v>
      </c>
      <c r="O366" t="s">
        <v>63</v>
      </c>
      <c r="P366">
        <v>8.1999999999999993</v>
      </c>
      <c r="Q366" s="62">
        <f t="shared" si="5"/>
        <v>8.1999999999999993</v>
      </c>
      <c r="R366" t="s">
        <v>2829</v>
      </c>
    </row>
    <row r="367" spans="1:18" hidden="1" x14ac:dyDescent="0.25">
      <c r="A367" t="s">
        <v>3648</v>
      </c>
      <c r="B367" t="s">
        <v>2757</v>
      </c>
      <c r="C367" t="s">
        <v>2756</v>
      </c>
      <c r="D367">
        <v>0.38640000000000002</v>
      </c>
      <c r="E367">
        <v>52.740099999999998</v>
      </c>
      <c r="F367" t="s">
        <v>659</v>
      </c>
      <c r="G367" t="s">
        <v>658</v>
      </c>
      <c r="H367" t="s">
        <v>2755</v>
      </c>
      <c r="I367" t="s">
        <v>2754</v>
      </c>
      <c r="J367" t="s">
        <v>655</v>
      </c>
      <c r="K367" t="s">
        <v>3613</v>
      </c>
      <c r="L367" t="s">
        <v>908</v>
      </c>
      <c r="M367" t="s">
        <v>652</v>
      </c>
      <c r="N367">
        <v>62</v>
      </c>
      <c r="O367" t="s">
        <v>2866</v>
      </c>
      <c r="P367">
        <v>965</v>
      </c>
      <c r="Q367" s="62">
        <f t="shared" si="5"/>
        <v>965</v>
      </c>
      <c r="R367" t="s">
        <v>2825</v>
      </c>
    </row>
    <row r="368" spans="1:18" hidden="1" x14ac:dyDescent="0.25">
      <c r="A368" t="s">
        <v>3647</v>
      </c>
      <c r="B368" t="s">
        <v>2757</v>
      </c>
      <c r="C368" t="s">
        <v>2756</v>
      </c>
      <c r="D368">
        <v>0.38640000000000002</v>
      </c>
      <c r="E368">
        <v>52.740099999999998</v>
      </c>
      <c r="F368" t="s">
        <v>659</v>
      </c>
      <c r="G368" t="s">
        <v>658</v>
      </c>
      <c r="H368" t="s">
        <v>2755</v>
      </c>
      <c r="I368" t="s">
        <v>2754</v>
      </c>
      <c r="J368" t="s">
        <v>655</v>
      </c>
      <c r="K368" t="s">
        <v>3613</v>
      </c>
      <c r="L368" t="s">
        <v>908</v>
      </c>
      <c r="M368" t="s">
        <v>652</v>
      </c>
      <c r="N368">
        <v>68</v>
      </c>
      <c r="O368" t="s">
        <v>2775</v>
      </c>
      <c r="P368">
        <v>25.6</v>
      </c>
      <c r="Q368" s="62">
        <f t="shared" si="5"/>
        <v>25.6</v>
      </c>
      <c r="R368" t="s">
        <v>680</v>
      </c>
    </row>
    <row r="369" spans="1:18" hidden="1" x14ac:dyDescent="0.25">
      <c r="A369" t="s">
        <v>3646</v>
      </c>
      <c r="B369" t="s">
        <v>2757</v>
      </c>
      <c r="C369" t="s">
        <v>2756</v>
      </c>
      <c r="D369">
        <v>0.38640000000000002</v>
      </c>
      <c r="E369">
        <v>52.740099999999998</v>
      </c>
      <c r="F369" t="s">
        <v>659</v>
      </c>
      <c r="G369" t="s">
        <v>658</v>
      </c>
      <c r="H369" t="s">
        <v>2755</v>
      </c>
      <c r="I369" t="s">
        <v>2754</v>
      </c>
      <c r="J369" t="s">
        <v>655</v>
      </c>
      <c r="K369" t="s">
        <v>3613</v>
      </c>
      <c r="L369" t="s">
        <v>908</v>
      </c>
      <c r="M369" t="s">
        <v>652</v>
      </c>
      <c r="N369">
        <v>76</v>
      </c>
      <c r="O369" t="s">
        <v>690</v>
      </c>
      <c r="P369">
        <v>4.4000000000000004</v>
      </c>
      <c r="Q369" s="62">
        <f t="shared" si="5"/>
        <v>4.4000000000000004</v>
      </c>
      <c r="R369" t="s">
        <v>689</v>
      </c>
    </row>
    <row r="370" spans="1:18" hidden="1" x14ac:dyDescent="0.25">
      <c r="A370" t="s">
        <v>3645</v>
      </c>
      <c r="B370" t="s">
        <v>2757</v>
      </c>
      <c r="C370" t="s">
        <v>2756</v>
      </c>
      <c r="D370">
        <v>0.38640000000000002</v>
      </c>
      <c r="E370">
        <v>52.740099999999998</v>
      </c>
      <c r="F370" t="s">
        <v>659</v>
      </c>
      <c r="G370" t="s">
        <v>658</v>
      </c>
      <c r="H370" t="s">
        <v>2755</v>
      </c>
      <c r="I370" t="s">
        <v>2754</v>
      </c>
      <c r="J370" t="s">
        <v>655</v>
      </c>
      <c r="K370" t="s">
        <v>3613</v>
      </c>
      <c r="L370" t="s">
        <v>908</v>
      </c>
      <c r="M370" t="s">
        <v>652</v>
      </c>
      <c r="N370">
        <v>85</v>
      </c>
      <c r="O370" t="s">
        <v>3414</v>
      </c>
      <c r="P370">
        <v>1.7</v>
      </c>
      <c r="Q370" s="62">
        <f t="shared" si="5"/>
        <v>1.7</v>
      </c>
      <c r="R370" t="s">
        <v>650</v>
      </c>
    </row>
    <row r="371" spans="1:18" hidden="1" x14ac:dyDescent="0.25">
      <c r="A371" t="s">
        <v>3644</v>
      </c>
      <c r="B371" t="s">
        <v>2757</v>
      </c>
      <c r="C371" t="s">
        <v>2756</v>
      </c>
      <c r="D371">
        <v>0.38640000000000002</v>
      </c>
      <c r="E371">
        <v>52.740099999999998</v>
      </c>
      <c r="F371" t="s">
        <v>659</v>
      </c>
      <c r="G371" t="s">
        <v>658</v>
      </c>
      <c r="H371" t="s">
        <v>2755</v>
      </c>
      <c r="I371" t="s">
        <v>2754</v>
      </c>
      <c r="J371" t="s">
        <v>655</v>
      </c>
      <c r="K371" t="s">
        <v>3613</v>
      </c>
      <c r="L371" t="s">
        <v>908</v>
      </c>
      <c r="M371" t="s">
        <v>652</v>
      </c>
      <c r="N371">
        <v>103</v>
      </c>
      <c r="O371" t="s">
        <v>2823</v>
      </c>
      <c r="P371" t="s">
        <v>1560</v>
      </c>
      <c r="Q371" s="62">
        <f t="shared" si="5"/>
        <v>0.01</v>
      </c>
      <c r="R371" t="s">
        <v>686</v>
      </c>
    </row>
    <row r="372" spans="1:18" hidden="1" x14ac:dyDescent="0.25">
      <c r="A372" t="s">
        <v>3643</v>
      </c>
      <c r="B372" t="s">
        <v>2757</v>
      </c>
      <c r="C372" t="s">
        <v>2756</v>
      </c>
      <c r="D372">
        <v>0.38640000000000002</v>
      </c>
      <c r="E372">
        <v>52.740099999999998</v>
      </c>
      <c r="F372" t="s">
        <v>659</v>
      </c>
      <c r="G372" t="s">
        <v>658</v>
      </c>
      <c r="H372" t="s">
        <v>2755</v>
      </c>
      <c r="I372" t="s">
        <v>2754</v>
      </c>
      <c r="J372" t="s">
        <v>655</v>
      </c>
      <c r="K372" t="s">
        <v>3613</v>
      </c>
      <c r="L372" t="s">
        <v>908</v>
      </c>
      <c r="M372" t="s">
        <v>652</v>
      </c>
      <c r="N372">
        <v>106</v>
      </c>
      <c r="O372" t="s">
        <v>2821</v>
      </c>
      <c r="P372" t="s">
        <v>1598</v>
      </c>
      <c r="Q372" s="62">
        <f t="shared" si="5"/>
        <v>0.04</v>
      </c>
      <c r="R372" t="s">
        <v>686</v>
      </c>
    </row>
    <row r="373" spans="1:18" hidden="1" x14ac:dyDescent="0.25">
      <c r="A373" t="s">
        <v>3642</v>
      </c>
      <c r="B373" t="s">
        <v>2757</v>
      </c>
      <c r="C373" t="s">
        <v>2756</v>
      </c>
      <c r="D373">
        <v>0.38640000000000002</v>
      </c>
      <c r="E373">
        <v>52.740099999999998</v>
      </c>
      <c r="F373" t="s">
        <v>659</v>
      </c>
      <c r="G373" t="s">
        <v>658</v>
      </c>
      <c r="H373" t="s">
        <v>2755</v>
      </c>
      <c r="I373" t="s">
        <v>2754</v>
      </c>
      <c r="J373" t="s">
        <v>655</v>
      </c>
      <c r="K373" t="s">
        <v>3613</v>
      </c>
      <c r="L373" t="s">
        <v>908</v>
      </c>
      <c r="M373" t="s">
        <v>652</v>
      </c>
      <c r="N373">
        <v>111</v>
      </c>
      <c r="O373" t="s">
        <v>2819</v>
      </c>
      <c r="P373">
        <v>0.221</v>
      </c>
      <c r="Q373" s="62">
        <f t="shared" si="5"/>
        <v>0.221</v>
      </c>
      <c r="R373" t="s">
        <v>650</v>
      </c>
    </row>
    <row r="374" spans="1:18" hidden="1" x14ac:dyDescent="0.25">
      <c r="A374" t="s">
        <v>3641</v>
      </c>
      <c r="B374" t="s">
        <v>2757</v>
      </c>
      <c r="C374" t="s">
        <v>2756</v>
      </c>
      <c r="D374">
        <v>0.38640000000000002</v>
      </c>
      <c r="E374">
        <v>52.740099999999998</v>
      </c>
      <c r="F374" t="s">
        <v>659</v>
      </c>
      <c r="G374" t="s">
        <v>658</v>
      </c>
      <c r="H374" t="s">
        <v>2755</v>
      </c>
      <c r="I374" t="s">
        <v>2754</v>
      </c>
      <c r="J374" t="s">
        <v>655</v>
      </c>
      <c r="K374" t="s">
        <v>3613</v>
      </c>
      <c r="L374" t="s">
        <v>908</v>
      </c>
      <c r="M374" t="s">
        <v>652</v>
      </c>
      <c r="N374">
        <v>114</v>
      </c>
      <c r="O374" t="s">
        <v>2817</v>
      </c>
      <c r="P374">
        <v>1.27</v>
      </c>
      <c r="Q374" s="62">
        <f t="shared" si="5"/>
        <v>1.27</v>
      </c>
      <c r="R374" t="s">
        <v>650</v>
      </c>
    </row>
    <row r="375" spans="1:18" hidden="1" x14ac:dyDescent="0.25">
      <c r="A375" t="s">
        <v>3640</v>
      </c>
      <c r="B375" t="s">
        <v>2757</v>
      </c>
      <c r="C375" t="s">
        <v>2756</v>
      </c>
      <c r="D375">
        <v>0.38640000000000002</v>
      </c>
      <c r="E375">
        <v>52.740099999999998</v>
      </c>
      <c r="F375" t="s">
        <v>659</v>
      </c>
      <c r="G375" t="s">
        <v>658</v>
      </c>
      <c r="H375" t="s">
        <v>2755</v>
      </c>
      <c r="I375" t="s">
        <v>2754</v>
      </c>
      <c r="J375" t="s">
        <v>655</v>
      </c>
      <c r="K375" t="s">
        <v>3613</v>
      </c>
      <c r="L375" t="s">
        <v>908</v>
      </c>
      <c r="M375" t="s">
        <v>652</v>
      </c>
      <c r="N375">
        <v>116</v>
      </c>
      <c r="O375" t="s">
        <v>2815</v>
      </c>
      <c r="P375">
        <v>9.8770000000000007</v>
      </c>
      <c r="Q375" s="62">
        <f t="shared" si="5"/>
        <v>9.8770000000000007</v>
      </c>
      <c r="R375" t="s">
        <v>650</v>
      </c>
    </row>
    <row r="376" spans="1:18" hidden="1" x14ac:dyDescent="0.25">
      <c r="A376" t="s">
        <v>3639</v>
      </c>
      <c r="B376" t="s">
        <v>2757</v>
      </c>
      <c r="C376" t="s">
        <v>2756</v>
      </c>
      <c r="D376">
        <v>0.38640000000000002</v>
      </c>
      <c r="E376">
        <v>52.740099999999998</v>
      </c>
      <c r="F376" t="s">
        <v>659</v>
      </c>
      <c r="G376" t="s">
        <v>658</v>
      </c>
      <c r="H376" t="s">
        <v>2755</v>
      </c>
      <c r="I376" t="s">
        <v>2754</v>
      </c>
      <c r="J376" t="s">
        <v>655</v>
      </c>
      <c r="K376" t="s">
        <v>3613</v>
      </c>
      <c r="L376" t="s">
        <v>908</v>
      </c>
      <c r="M376" t="s">
        <v>652</v>
      </c>
      <c r="N376">
        <v>172</v>
      </c>
      <c r="O376" t="s">
        <v>209</v>
      </c>
      <c r="P376">
        <v>92</v>
      </c>
      <c r="Q376" s="62">
        <f t="shared" si="5"/>
        <v>92</v>
      </c>
      <c r="R376" t="s">
        <v>650</v>
      </c>
    </row>
    <row r="377" spans="1:18" hidden="1" x14ac:dyDescent="0.25">
      <c r="A377" t="s">
        <v>3638</v>
      </c>
      <c r="B377" t="s">
        <v>2757</v>
      </c>
      <c r="C377" t="s">
        <v>2756</v>
      </c>
      <c r="D377">
        <v>0.38640000000000002</v>
      </c>
      <c r="E377">
        <v>52.740099999999998</v>
      </c>
      <c r="F377" t="s">
        <v>659</v>
      </c>
      <c r="G377" t="s">
        <v>658</v>
      </c>
      <c r="H377" t="s">
        <v>2755</v>
      </c>
      <c r="I377" t="s">
        <v>2754</v>
      </c>
      <c r="J377" t="s">
        <v>655</v>
      </c>
      <c r="K377" t="s">
        <v>3613</v>
      </c>
      <c r="L377" t="s">
        <v>908</v>
      </c>
      <c r="M377" t="s">
        <v>652</v>
      </c>
      <c r="N377">
        <v>180</v>
      </c>
      <c r="O377" t="s">
        <v>2812</v>
      </c>
      <c r="P377">
        <v>5.7000000000000002E-2</v>
      </c>
      <c r="Q377" s="62">
        <f t="shared" si="5"/>
        <v>5.7000000000000002E-2</v>
      </c>
      <c r="R377" t="s">
        <v>650</v>
      </c>
    </row>
    <row r="378" spans="1:18" hidden="1" x14ac:dyDescent="0.25">
      <c r="A378" t="s">
        <v>3637</v>
      </c>
      <c r="B378" t="s">
        <v>2757</v>
      </c>
      <c r="C378" t="s">
        <v>2756</v>
      </c>
      <c r="D378">
        <v>0.38640000000000002</v>
      </c>
      <c r="E378">
        <v>52.740099999999998</v>
      </c>
      <c r="F378" t="s">
        <v>659</v>
      </c>
      <c r="G378" t="s">
        <v>658</v>
      </c>
      <c r="H378" t="s">
        <v>2755</v>
      </c>
      <c r="I378" t="s">
        <v>2754</v>
      </c>
      <c r="J378" t="s">
        <v>655</v>
      </c>
      <c r="K378" t="s">
        <v>3613</v>
      </c>
      <c r="L378" t="s">
        <v>908</v>
      </c>
      <c r="M378" t="s">
        <v>652</v>
      </c>
      <c r="N378">
        <v>487</v>
      </c>
      <c r="O378" t="s">
        <v>2810</v>
      </c>
      <c r="P378" t="s">
        <v>2751</v>
      </c>
      <c r="Q378" s="62">
        <f t="shared" si="5"/>
        <v>2E-3</v>
      </c>
      <c r="R378" t="s">
        <v>686</v>
      </c>
    </row>
    <row r="379" spans="1:18" hidden="1" x14ac:dyDescent="0.25">
      <c r="A379" t="s">
        <v>3636</v>
      </c>
      <c r="B379" t="s">
        <v>2757</v>
      </c>
      <c r="C379" t="s">
        <v>2756</v>
      </c>
      <c r="D379">
        <v>0.38640000000000002</v>
      </c>
      <c r="E379">
        <v>52.740099999999998</v>
      </c>
      <c r="F379" t="s">
        <v>659</v>
      </c>
      <c r="G379" t="s">
        <v>658</v>
      </c>
      <c r="H379" t="s">
        <v>2755</v>
      </c>
      <c r="I379" t="s">
        <v>2754</v>
      </c>
      <c r="J379" t="s">
        <v>655</v>
      </c>
      <c r="K379" t="s">
        <v>3613</v>
      </c>
      <c r="L379" t="s">
        <v>908</v>
      </c>
      <c r="M379" t="s">
        <v>652</v>
      </c>
      <c r="N379">
        <v>499</v>
      </c>
      <c r="O379" t="s">
        <v>2807</v>
      </c>
      <c r="P379" t="s">
        <v>2751</v>
      </c>
      <c r="Q379" s="62">
        <f t="shared" si="5"/>
        <v>2E-3</v>
      </c>
      <c r="R379" t="s">
        <v>686</v>
      </c>
    </row>
    <row r="380" spans="1:18" hidden="1" x14ac:dyDescent="0.25">
      <c r="A380" t="s">
        <v>3635</v>
      </c>
      <c r="B380" t="s">
        <v>2757</v>
      </c>
      <c r="C380" t="s">
        <v>2756</v>
      </c>
      <c r="D380">
        <v>0.38640000000000002</v>
      </c>
      <c r="E380">
        <v>52.740099999999998</v>
      </c>
      <c r="F380" t="s">
        <v>659</v>
      </c>
      <c r="G380" t="s">
        <v>658</v>
      </c>
      <c r="H380" t="s">
        <v>2755</v>
      </c>
      <c r="I380" t="s">
        <v>2754</v>
      </c>
      <c r="J380" t="s">
        <v>655</v>
      </c>
      <c r="K380" t="s">
        <v>3613</v>
      </c>
      <c r="L380" t="s">
        <v>908</v>
      </c>
      <c r="M380" t="s">
        <v>652</v>
      </c>
      <c r="N380">
        <v>1049</v>
      </c>
      <c r="O380" t="s">
        <v>2804</v>
      </c>
      <c r="P380" t="s">
        <v>2788</v>
      </c>
      <c r="Q380" s="62">
        <f t="shared" si="5"/>
        <v>0.1</v>
      </c>
      <c r="R380" t="s">
        <v>686</v>
      </c>
    </row>
    <row r="381" spans="1:18" hidden="1" x14ac:dyDescent="0.25">
      <c r="A381" t="s">
        <v>3634</v>
      </c>
      <c r="B381" t="s">
        <v>2757</v>
      </c>
      <c r="C381" t="s">
        <v>2756</v>
      </c>
      <c r="D381">
        <v>0.38640000000000002</v>
      </c>
      <c r="E381">
        <v>52.740099999999998</v>
      </c>
      <c r="F381" t="s">
        <v>659</v>
      </c>
      <c r="G381" t="s">
        <v>658</v>
      </c>
      <c r="H381" t="s">
        <v>2755</v>
      </c>
      <c r="I381" t="s">
        <v>2754</v>
      </c>
      <c r="J381" t="s">
        <v>655</v>
      </c>
      <c r="K381" t="s">
        <v>3613</v>
      </c>
      <c r="L381" t="s">
        <v>908</v>
      </c>
      <c r="M381" t="s">
        <v>652</v>
      </c>
      <c r="N381">
        <v>3268</v>
      </c>
      <c r="O381" t="s">
        <v>2802</v>
      </c>
      <c r="P381" t="s">
        <v>2788</v>
      </c>
      <c r="Q381" s="62">
        <f t="shared" si="5"/>
        <v>0.1</v>
      </c>
      <c r="R381" t="s">
        <v>686</v>
      </c>
    </row>
    <row r="382" spans="1:18" hidden="1" x14ac:dyDescent="0.25">
      <c r="A382" t="s">
        <v>3633</v>
      </c>
      <c r="B382" t="s">
        <v>2757</v>
      </c>
      <c r="C382" t="s">
        <v>2756</v>
      </c>
      <c r="D382">
        <v>0.38640000000000002</v>
      </c>
      <c r="E382">
        <v>52.740099999999998</v>
      </c>
      <c r="F382" t="s">
        <v>659</v>
      </c>
      <c r="G382" t="s">
        <v>658</v>
      </c>
      <c r="H382" t="s">
        <v>2755</v>
      </c>
      <c r="I382" t="s">
        <v>2754</v>
      </c>
      <c r="J382" t="s">
        <v>655</v>
      </c>
      <c r="K382" t="s">
        <v>3613</v>
      </c>
      <c r="L382" t="s">
        <v>908</v>
      </c>
      <c r="M382" t="s">
        <v>652</v>
      </c>
      <c r="N382">
        <v>3272</v>
      </c>
      <c r="O382" t="s">
        <v>2800</v>
      </c>
      <c r="P382" t="s">
        <v>2799</v>
      </c>
      <c r="Q382" s="62">
        <f t="shared" si="5"/>
        <v>1</v>
      </c>
      <c r="R382" t="s">
        <v>686</v>
      </c>
    </row>
    <row r="383" spans="1:18" hidden="1" x14ac:dyDescent="0.25">
      <c r="A383" t="s">
        <v>3632</v>
      </c>
      <c r="B383" t="s">
        <v>2757</v>
      </c>
      <c r="C383" t="s">
        <v>2756</v>
      </c>
      <c r="D383">
        <v>0.38640000000000002</v>
      </c>
      <c r="E383">
        <v>52.740099999999998</v>
      </c>
      <c r="F383" t="s">
        <v>659</v>
      </c>
      <c r="G383" t="s">
        <v>658</v>
      </c>
      <c r="H383" t="s">
        <v>2755</v>
      </c>
      <c r="I383" t="s">
        <v>2754</v>
      </c>
      <c r="J383" t="s">
        <v>655</v>
      </c>
      <c r="K383" t="s">
        <v>3613</v>
      </c>
      <c r="L383" t="s">
        <v>908</v>
      </c>
      <c r="M383" t="s">
        <v>652</v>
      </c>
      <c r="N383">
        <v>3282</v>
      </c>
      <c r="O383" t="s">
        <v>2797</v>
      </c>
      <c r="P383" t="s">
        <v>2788</v>
      </c>
      <c r="Q383" s="62">
        <f t="shared" si="5"/>
        <v>0.1</v>
      </c>
      <c r="R383" t="s">
        <v>686</v>
      </c>
    </row>
    <row r="384" spans="1:18" hidden="1" x14ac:dyDescent="0.25">
      <c r="A384" t="s">
        <v>3631</v>
      </c>
      <c r="B384" t="s">
        <v>2757</v>
      </c>
      <c r="C384" t="s">
        <v>2756</v>
      </c>
      <c r="D384">
        <v>0.38640000000000002</v>
      </c>
      <c r="E384">
        <v>52.740099999999998</v>
      </c>
      <c r="F384" t="s">
        <v>659</v>
      </c>
      <c r="G384" t="s">
        <v>658</v>
      </c>
      <c r="H384" t="s">
        <v>2755</v>
      </c>
      <c r="I384" t="s">
        <v>2754</v>
      </c>
      <c r="J384" t="s">
        <v>655</v>
      </c>
      <c r="K384" t="s">
        <v>3613</v>
      </c>
      <c r="L384" t="s">
        <v>908</v>
      </c>
      <c r="M384" t="s">
        <v>652</v>
      </c>
      <c r="N384">
        <v>3283</v>
      </c>
      <c r="O384" t="s">
        <v>2795</v>
      </c>
      <c r="P384" t="s">
        <v>2788</v>
      </c>
      <c r="Q384" s="62">
        <f t="shared" si="5"/>
        <v>0.1</v>
      </c>
      <c r="R384" t="s">
        <v>686</v>
      </c>
    </row>
    <row r="385" spans="1:18" hidden="1" x14ac:dyDescent="0.25">
      <c r="A385" t="s">
        <v>3630</v>
      </c>
      <c r="B385" t="s">
        <v>2757</v>
      </c>
      <c r="C385" t="s">
        <v>2756</v>
      </c>
      <c r="D385">
        <v>0.38640000000000002</v>
      </c>
      <c r="E385">
        <v>52.740099999999998</v>
      </c>
      <c r="F385" t="s">
        <v>659</v>
      </c>
      <c r="G385" t="s">
        <v>658</v>
      </c>
      <c r="H385" t="s">
        <v>2755</v>
      </c>
      <c r="I385" t="s">
        <v>2754</v>
      </c>
      <c r="J385" t="s">
        <v>655</v>
      </c>
      <c r="K385" t="s">
        <v>3613</v>
      </c>
      <c r="L385" t="s">
        <v>908</v>
      </c>
      <c r="M385" t="s">
        <v>652</v>
      </c>
      <c r="N385">
        <v>3292</v>
      </c>
      <c r="O385" t="s">
        <v>2793</v>
      </c>
      <c r="P385" t="s">
        <v>2788</v>
      </c>
      <c r="Q385" s="62">
        <f t="shared" si="5"/>
        <v>0.1</v>
      </c>
      <c r="R385" t="s">
        <v>686</v>
      </c>
    </row>
    <row r="386" spans="1:18" hidden="1" x14ac:dyDescent="0.25">
      <c r="A386" t="s">
        <v>3629</v>
      </c>
      <c r="B386" t="s">
        <v>2757</v>
      </c>
      <c r="C386" t="s">
        <v>2756</v>
      </c>
      <c r="D386">
        <v>0.38640000000000002</v>
      </c>
      <c r="E386">
        <v>52.740099999999998</v>
      </c>
      <c r="F386" t="s">
        <v>659</v>
      </c>
      <c r="G386" t="s">
        <v>658</v>
      </c>
      <c r="H386" t="s">
        <v>2755</v>
      </c>
      <c r="I386" t="s">
        <v>2754</v>
      </c>
      <c r="J386" t="s">
        <v>655</v>
      </c>
      <c r="K386" t="s">
        <v>3613</v>
      </c>
      <c r="L386" t="s">
        <v>908</v>
      </c>
      <c r="M386" t="s">
        <v>652</v>
      </c>
      <c r="N386">
        <v>3328</v>
      </c>
      <c r="O386" t="s">
        <v>2791</v>
      </c>
      <c r="P386" t="s">
        <v>2788</v>
      </c>
      <c r="Q386" s="62">
        <f t="shared" ref="Q386:Q449" si="6">IF(LEFT(P386,1)="&lt;",VALUE(MID(P386,2,LEN(P386)-1)),VALUE(P386))</f>
        <v>0.1</v>
      </c>
      <c r="R386" t="s">
        <v>686</v>
      </c>
    </row>
    <row r="387" spans="1:18" hidden="1" x14ac:dyDescent="0.25">
      <c r="A387" t="s">
        <v>3628</v>
      </c>
      <c r="B387" t="s">
        <v>2757</v>
      </c>
      <c r="C387" t="s">
        <v>2756</v>
      </c>
      <c r="D387">
        <v>0.38640000000000002</v>
      </c>
      <c r="E387">
        <v>52.740099999999998</v>
      </c>
      <c r="F387" t="s">
        <v>659</v>
      </c>
      <c r="G387" t="s">
        <v>658</v>
      </c>
      <c r="H387" t="s">
        <v>2755</v>
      </c>
      <c r="I387" t="s">
        <v>2754</v>
      </c>
      <c r="J387" t="s">
        <v>655</v>
      </c>
      <c r="K387" t="s">
        <v>3613</v>
      </c>
      <c r="L387" t="s">
        <v>908</v>
      </c>
      <c r="M387" t="s">
        <v>652</v>
      </c>
      <c r="N387">
        <v>3334</v>
      </c>
      <c r="O387" t="s">
        <v>2789</v>
      </c>
      <c r="P387" t="s">
        <v>2788</v>
      </c>
      <c r="Q387" s="62">
        <f t="shared" si="6"/>
        <v>0.1</v>
      </c>
      <c r="R387" t="s">
        <v>686</v>
      </c>
    </row>
    <row r="388" spans="1:18" hidden="1" x14ac:dyDescent="0.25">
      <c r="A388" t="s">
        <v>3627</v>
      </c>
      <c r="B388" t="s">
        <v>2757</v>
      </c>
      <c r="C388" t="s">
        <v>2756</v>
      </c>
      <c r="D388">
        <v>0.38640000000000002</v>
      </c>
      <c r="E388">
        <v>52.740099999999998</v>
      </c>
      <c r="F388" t="s">
        <v>659</v>
      </c>
      <c r="G388" t="s">
        <v>658</v>
      </c>
      <c r="H388" t="s">
        <v>2755</v>
      </c>
      <c r="I388" t="s">
        <v>2754</v>
      </c>
      <c r="J388" t="s">
        <v>655</v>
      </c>
      <c r="K388" t="s">
        <v>3613</v>
      </c>
      <c r="L388" t="s">
        <v>908</v>
      </c>
      <c r="M388" t="s">
        <v>652</v>
      </c>
      <c r="N388">
        <v>3373</v>
      </c>
      <c r="O388" t="s">
        <v>2786</v>
      </c>
      <c r="P388" t="s">
        <v>2788</v>
      </c>
      <c r="Q388" s="62">
        <f t="shared" si="6"/>
        <v>0.1</v>
      </c>
      <c r="R388" t="s">
        <v>686</v>
      </c>
    </row>
    <row r="389" spans="1:18" hidden="1" x14ac:dyDescent="0.25">
      <c r="A389" t="s">
        <v>3626</v>
      </c>
      <c r="B389" t="s">
        <v>2757</v>
      </c>
      <c r="C389" t="s">
        <v>2756</v>
      </c>
      <c r="D389">
        <v>0.38640000000000002</v>
      </c>
      <c r="E389">
        <v>52.740099999999998</v>
      </c>
      <c r="F389" t="s">
        <v>659</v>
      </c>
      <c r="G389" t="s">
        <v>658</v>
      </c>
      <c r="H389" t="s">
        <v>2755</v>
      </c>
      <c r="I389" t="s">
        <v>2754</v>
      </c>
      <c r="J389" t="s">
        <v>655</v>
      </c>
      <c r="K389" t="s">
        <v>3613</v>
      </c>
      <c r="L389" t="s">
        <v>908</v>
      </c>
      <c r="M389" t="s">
        <v>652</v>
      </c>
      <c r="N389">
        <v>3408</v>
      </c>
      <c r="O389" t="s">
        <v>2784</v>
      </c>
      <c r="P389">
        <v>6.44</v>
      </c>
      <c r="Q389" s="62">
        <f t="shared" si="6"/>
        <v>6.44</v>
      </c>
      <c r="R389" t="s">
        <v>686</v>
      </c>
    </row>
    <row r="390" spans="1:18" hidden="1" x14ac:dyDescent="0.25">
      <c r="A390" t="s">
        <v>3625</v>
      </c>
      <c r="B390" t="s">
        <v>2757</v>
      </c>
      <c r="C390" t="s">
        <v>2756</v>
      </c>
      <c r="D390">
        <v>0.38640000000000002</v>
      </c>
      <c r="E390">
        <v>52.740099999999998</v>
      </c>
      <c r="F390" t="s">
        <v>659</v>
      </c>
      <c r="G390" t="s">
        <v>658</v>
      </c>
      <c r="H390" t="s">
        <v>2755</v>
      </c>
      <c r="I390" t="s">
        <v>2754</v>
      </c>
      <c r="J390" t="s">
        <v>655</v>
      </c>
      <c r="K390" t="s">
        <v>3613</v>
      </c>
      <c r="L390" t="s">
        <v>908</v>
      </c>
      <c r="M390" t="s">
        <v>652</v>
      </c>
      <c r="N390">
        <v>3409</v>
      </c>
      <c r="O390" t="s">
        <v>2782</v>
      </c>
      <c r="P390">
        <v>0.40100000000000002</v>
      </c>
      <c r="Q390" s="62">
        <f t="shared" si="6"/>
        <v>0.40100000000000002</v>
      </c>
      <c r="R390" t="s">
        <v>686</v>
      </c>
    </row>
    <row r="391" spans="1:18" hidden="1" x14ac:dyDescent="0.25">
      <c r="A391" t="s">
        <v>3624</v>
      </c>
      <c r="B391" t="s">
        <v>2757</v>
      </c>
      <c r="C391" t="s">
        <v>2756</v>
      </c>
      <c r="D391">
        <v>0.38640000000000002</v>
      </c>
      <c r="E391">
        <v>52.740099999999998</v>
      </c>
      <c r="F391" t="s">
        <v>659</v>
      </c>
      <c r="G391" t="s">
        <v>658</v>
      </c>
      <c r="H391" t="s">
        <v>2755</v>
      </c>
      <c r="I391" t="s">
        <v>2754</v>
      </c>
      <c r="J391" t="s">
        <v>655</v>
      </c>
      <c r="K391" t="s">
        <v>3613</v>
      </c>
      <c r="L391" t="s">
        <v>908</v>
      </c>
      <c r="M391" t="s">
        <v>652</v>
      </c>
      <c r="N391">
        <v>3410</v>
      </c>
      <c r="O391" t="s">
        <v>687</v>
      </c>
      <c r="P391">
        <v>5.17</v>
      </c>
      <c r="Q391" s="62">
        <f t="shared" si="6"/>
        <v>5.17</v>
      </c>
      <c r="R391" t="s">
        <v>686</v>
      </c>
    </row>
    <row r="392" spans="1:18" hidden="1" x14ac:dyDescent="0.25">
      <c r="A392" t="s">
        <v>3623</v>
      </c>
      <c r="B392" t="s">
        <v>2757</v>
      </c>
      <c r="C392" t="s">
        <v>2756</v>
      </c>
      <c r="D392">
        <v>0.38640000000000002</v>
      </c>
      <c r="E392">
        <v>52.740099999999998</v>
      </c>
      <c r="F392" t="s">
        <v>659</v>
      </c>
      <c r="G392" t="s">
        <v>658</v>
      </c>
      <c r="H392" t="s">
        <v>2755</v>
      </c>
      <c r="I392" t="s">
        <v>2754</v>
      </c>
      <c r="J392" t="s">
        <v>655</v>
      </c>
      <c r="K392" t="s">
        <v>3613</v>
      </c>
      <c r="L392" t="s">
        <v>908</v>
      </c>
      <c r="M392" t="s">
        <v>652</v>
      </c>
      <c r="N392">
        <v>3461</v>
      </c>
      <c r="O392" t="s">
        <v>2779</v>
      </c>
      <c r="P392">
        <v>620</v>
      </c>
      <c r="Q392" s="62">
        <f t="shared" si="6"/>
        <v>620</v>
      </c>
      <c r="R392" t="s">
        <v>919</v>
      </c>
    </row>
    <row r="393" spans="1:18" hidden="1" x14ac:dyDescent="0.25">
      <c r="A393" t="s">
        <v>3622</v>
      </c>
      <c r="B393" t="s">
        <v>2757</v>
      </c>
      <c r="C393" t="s">
        <v>2756</v>
      </c>
      <c r="D393">
        <v>0.38640000000000002</v>
      </c>
      <c r="E393">
        <v>52.740099999999998</v>
      </c>
      <c r="F393" t="s">
        <v>659</v>
      </c>
      <c r="G393" t="s">
        <v>658</v>
      </c>
      <c r="H393" t="s">
        <v>2755</v>
      </c>
      <c r="I393" t="s">
        <v>2754</v>
      </c>
      <c r="J393" t="s">
        <v>655</v>
      </c>
      <c r="K393" t="s">
        <v>3613</v>
      </c>
      <c r="L393" t="s">
        <v>908</v>
      </c>
      <c r="M393" t="s">
        <v>652</v>
      </c>
      <c r="N393">
        <v>6045</v>
      </c>
      <c r="O393" t="s">
        <v>2777</v>
      </c>
      <c r="P393" t="s">
        <v>2799</v>
      </c>
      <c r="Q393" s="62">
        <f t="shared" si="6"/>
        <v>1</v>
      </c>
      <c r="R393" t="s">
        <v>686</v>
      </c>
    </row>
    <row r="394" spans="1:18" hidden="1" x14ac:dyDescent="0.25">
      <c r="A394" t="s">
        <v>3621</v>
      </c>
      <c r="B394" t="s">
        <v>2757</v>
      </c>
      <c r="C394" t="s">
        <v>2756</v>
      </c>
      <c r="D394">
        <v>0.38640000000000002</v>
      </c>
      <c r="E394">
        <v>52.740099999999998</v>
      </c>
      <c r="F394" t="s">
        <v>659</v>
      </c>
      <c r="G394" t="s">
        <v>658</v>
      </c>
      <c r="H394" t="s">
        <v>2755</v>
      </c>
      <c r="I394" t="s">
        <v>2754</v>
      </c>
      <c r="J394" t="s">
        <v>655</v>
      </c>
      <c r="K394" t="s">
        <v>3613</v>
      </c>
      <c r="L394" t="s">
        <v>908</v>
      </c>
      <c r="M394" t="s">
        <v>652</v>
      </c>
      <c r="N394">
        <v>6423</v>
      </c>
      <c r="O394" t="s">
        <v>2772</v>
      </c>
      <c r="P394">
        <v>180</v>
      </c>
      <c r="Q394" s="62">
        <f t="shared" si="6"/>
        <v>180</v>
      </c>
      <c r="R394" t="s">
        <v>919</v>
      </c>
    </row>
    <row r="395" spans="1:18" hidden="1" x14ac:dyDescent="0.25">
      <c r="A395" t="s">
        <v>3620</v>
      </c>
      <c r="B395" t="s">
        <v>2757</v>
      </c>
      <c r="C395" t="s">
        <v>2756</v>
      </c>
      <c r="D395">
        <v>0.38640000000000002</v>
      </c>
      <c r="E395">
        <v>52.740099999999998</v>
      </c>
      <c r="F395" t="s">
        <v>659</v>
      </c>
      <c r="G395" t="s">
        <v>658</v>
      </c>
      <c r="H395" t="s">
        <v>2755</v>
      </c>
      <c r="I395" t="s">
        <v>2754</v>
      </c>
      <c r="J395" t="s">
        <v>655</v>
      </c>
      <c r="K395" t="s">
        <v>3613</v>
      </c>
      <c r="L395" t="s">
        <v>908</v>
      </c>
      <c r="M395" t="s">
        <v>652</v>
      </c>
      <c r="N395">
        <v>6450</v>
      </c>
      <c r="O395" t="s">
        <v>2770</v>
      </c>
      <c r="P395">
        <v>2.81</v>
      </c>
      <c r="Q395" s="62">
        <f t="shared" si="6"/>
        <v>2.81</v>
      </c>
      <c r="R395" t="s">
        <v>686</v>
      </c>
    </row>
    <row r="396" spans="1:18" hidden="1" x14ac:dyDescent="0.25">
      <c r="A396" t="s">
        <v>3619</v>
      </c>
      <c r="B396" t="s">
        <v>2757</v>
      </c>
      <c r="C396" t="s">
        <v>2756</v>
      </c>
      <c r="D396">
        <v>0.38640000000000002</v>
      </c>
      <c r="E396">
        <v>52.740099999999998</v>
      </c>
      <c r="F396" t="s">
        <v>659</v>
      </c>
      <c r="G396" t="s">
        <v>658</v>
      </c>
      <c r="H396" t="s">
        <v>2755</v>
      </c>
      <c r="I396" t="s">
        <v>2754</v>
      </c>
      <c r="J396" t="s">
        <v>655</v>
      </c>
      <c r="K396" t="s">
        <v>3613</v>
      </c>
      <c r="L396" t="s">
        <v>908</v>
      </c>
      <c r="M396" t="s">
        <v>652</v>
      </c>
      <c r="N396">
        <v>7181</v>
      </c>
      <c r="O396" t="s">
        <v>2765</v>
      </c>
      <c r="P396" t="s">
        <v>2005</v>
      </c>
      <c r="Q396" s="62">
        <f t="shared" si="6"/>
        <v>1E-3</v>
      </c>
      <c r="R396" t="s">
        <v>686</v>
      </c>
    </row>
    <row r="397" spans="1:18" hidden="1" x14ac:dyDescent="0.25">
      <c r="A397" t="s">
        <v>3618</v>
      </c>
      <c r="B397" t="s">
        <v>2757</v>
      </c>
      <c r="C397" t="s">
        <v>2756</v>
      </c>
      <c r="D397">
        <v>0.38640000000000002</v>
      </c>
      <c r="E397">
        <v>52.740099999999998</v>
      </c>
      <c r="F397" t="s">
        <v>659</v>
      </c>
      <c r="G397" t="s">
        <v>658</v>
      </c>
      <c r="H397" t="s">
        <v>2755</v>
      </c>
      <c r="I397" t="s">
        <v>2754</v>
      </c>
      <c r="J397" t="s">
        <v>655</v>
      </c>
      <c r="K397" t="s">
        <v>3613</v>
      </c>
      <c r="L397" t="s">
        <v>908</v>
      </c>
      <c r="M397" t="s">
        <v>652</v>
      </c>
      <c r="N397">
        <v>7888</v>
      </c>
      <c r="O397" t="s">
        <v>3579</v>
      </c>
      <c r="P397">
        <v>1.6</v>
      </c>
      <c r="Q397" s="62">
        <f t="shared" si="6"/>
        <v>1.6</v>
      </c>
      <c r="R397" t="s">
        <v>686</v>
      </c>
    </row>
    <row r="398" spans="1:18" hidden="1" x14ac:dyDescent="0.25">
      <c r="A398" t="s">
        <v>3617</v>
      </c>
      <c r="B398" t="s">
        <v>2757</v>
      </c>
      <c r="C398" t="s">
        <v>2756</v>
      </c>
      <c r="D398">
        <v>0.38640000000000002</v>
      </c>
      <c r="E398">
        <v>52.740099999999998</v>
      </c>
      <c r="F398" t="s">
        <v>659</v>
      </c>
      <c r="G398" t="s">
        <v>658</v>
      </c>
      <c r="H398" t="s">
        <v>2755</v>
      </c>
      <c r="I398" t="s">
        <v>2754</v>
      </c>
      <c r="J398" t="s">
        <v>655</v>
      </c>
      <c r="K398" t="s">
        <v>3613</v>
      </c>
      <c r="L398" t="s">
        <v>908</v>
      </c>
      <c r="M398" t="s">
        <v>652</v>
      </c>
      <c r="N398">
        <v>9901</v>
      </c>
      <c r="O398" t="s">
        <v>664</v>
      </c>
      <c r="P398">
        <v>100.3</v>
      </c>
      <c r="Q398" s="62">
        <f t="shared" si="6"/>
        <v>100.3</v>
      </c>
      <c r="R398" t="s">
        <v>663</v>
      </c>
    </row>
    <row r="399" spans="1:18" hidden="1" x14ac:dyDescent="0.25">
      <c r="A399" t="s">
        <v>3616</v>
      </c>
      <c r="B399" t="s">
        <v>2757</v>
      </c>
      <c r="C399" t="s">
        <v>2756</v>
      </c>
      <c r="D399">
        <v>0.38640000000000002</v>
      </c>
      <c r="E399">
        <v>52.740099999999998</v>
      </c>
      <c r="F399" t="s">
        <v>659</v>
      </c>
      <c r="G399" t="s">
        <v>658</v>
      </c>
      <c r="H399" t="s">
        <v>2755</v>
      </c>
      <c r="I399" t="s">
        <v>2754</v>
      </c>
      <c r="J399" t="s">
        <v>655</v>
      </c>
      <c r="K399" t="s">
        <v>3613</v>
      </c>
      <c r="L399" t="s">
        <v>908</v>
      </c>
      <c r="M399" t="s">
        <v>652</v>
      </c>
      <c r="N399">
        <v>9924</v>
      </c>
      <c r="O399" t="s">
        <v>651</v>
      </c>
      <c r="P399">
        <v>13</v>
      </c>
      <c r="Q399" s="62">
        <f t="shared" si="6"/>
        <v>13</v>
      </c>
      <c r="R399" t="s">
        <v>650</v>
      </c>
    </row>
    <row r="400" spans="1:18" hidden="1" x14ac:dyDescent="0.25">
      <c r="A400" t="s">
        <v>3615</v>
      </c>
      <c r="B400" t="s">
        <v>2757</v>
      </c>
      <c r="C400" t="s">
        <v>2756</v>
      </c>
      <c r="D400">
        <v>0.38640000000000002</v>
      </c>
      <c r="E400">
        <v>52.740099999999998</v>
      </c>
      <c r="F400" t="s">
        <v>659</v>
      </c>
      <c r="G400" t="s">
        <v>658</v>
      </c>
      <c r="H400" t="s">
        <v>2755</v>
      </c>
      <c r="I400" t="s">
        <v>2754</v>
      </c>
      <c r="J400" t="s">
        <v>655</v>
      </c>
      <c r="K400" t="s">
        <v>3613</v>
      </c>
      <c r="L400" t="s">
        <v>908</v>
      </c>
      <c r="M400" t="s">
        <v>652</v>
      </c>
      <c r="N400">
        <v>9933</v>
      </c>
      <c r="O400" t="s">
        <v>2759</v>
      </c>
      <c r="P400">
        <v>5200</v>
      </c>
      <c r="Q400" s="62">
        <f t="shared" si="6"/>
        <v>5200</v>
      </c>
      <c r="R400" t="s">
        <v>919</v>
      </c>
    </row>
    <row r="401" spans="1:18" hidden="1" x14ac:dyDescent="0.25">
      <c r="A401" t="s">
        <v>3614</v>
      </c>
      <c r="B401" t="s">
        <v>2757</v>
      </c>
      <c r="C401" t="s">
        <v>2756</v>
      </c>
      <c r="D401">
        <v>0.38640000000000002</v>
      </c>
      <c r="E401">
        <v>52.740099999999998</v>
      </c>
      <c r="F401" t="s">
        <v>659</v>
      </c>
      <c r="G401" t="s">
        <v>658</v>
      </c>
      <c r="H401" t="s">
        <v>2755</v>
      </c>
      <c r="I401" t="s">
        <v>2754</v>
      </c>
      <c r="J401" t="s">
        <v>655</v>
      </c>
      <c r="K401" t="s">
        <v>3613</v>
      </c>
      <c r="L401" t="s">
        <v>908</v>
      </c>
      <c r="M401" t="s">
        <v>652</v>
      </c>
      <c r="N401">
        <v>9978</v>
      </c>
      <c r="O401" t="s">
        <v>2752</v>
      </c>
      <c r="P401" t="s">
        <v>2751</v>
      </c>
      <c r="Q401" s="62">
        <f t="shared" si="6"/>
        <v>2E-3</v>
      </c>
      <c r="R401" t="s">
        <v>686</v>
      </c>
    </row>
    <row r="402" spans="1:18" hidden="1" x14ac:dyDescent="0.25">
      <c r="A402" t="s">
        <v>3612</v>
      </c>
      <c r="B402" t="s">
        <v>2757</v>
      </c>
      <c r="C402" t="s">
        <v>2756</v>
      </c>
      <c r="D402">
        <v>0.38640000000000002</v>
      </c>
      <c r="E402">
        <v>52.740099999999998</v>
      </c>
      <c r="F402" t="s">
        <v>659</v>
      </c>
      <c r="G402" t="s">
        <v>658</v>
      </c>
      <c r="H402" t="s">
        <v>2755</v>
      </c>
      <c r="I402" t="s">
        <v>2754</v>
      </c>
      <c r="J402" t="s">
        <v>655</v>
      </c>
      <c r="K402" t="s">
        <v>3574</v>
      </c>
      <c r="L402" t="s">
        <v>908</v>
      </c>
      <c r="M402" t="s">
        <v>652</v>
      </c>
      <c r="N402">
        <v>52</v>
      </c>
      <c r="O402" t="s">
        <v>2831</v>
      </c>
      <c r="P402">
        <v>0.21</v>
      </c>
      <c r="Q402" s="62">
        <f t="shared" si="6"/>
        <v>0.21</v>
      </c>
      <c r="R402" t="s">
        <v>686</v>
      </c>
    </row>
    <row r="403" spans="1:18" hidden="1" x14ac:dyDescent="0.25">
      <c r="A403" t="s">
        <v>3611</v>
      </c>
      <c r="B403" t="s">
        <v>2757</v>
      </c>
      <c r="C403" t="s">
        <v>2756</v>
      </c>
      <c r="D403">
        <v>0.38640000000000002</v>
      </c>
      <c r="E403">
        <v>52.740099999999998</v>
      </c>
      <c r="F403" t="s">
        <v>659</v>
      </c>
      <c r="G403" t="s">
        <v>658</v>
      </c>
      <c r="H403" t="s">
        <v>2755</v>
      </c>
      <c r="I403" t="s">
        <v>2754</v>
      </c>
      <c r="J403" t="s">
        <v>655</v>
      </c>
      <c r="K403" t="s">
        <v>3574</v>
      </c>
      <c r="L403" t="s">
        <v>908</v>
      </c>
      <c r="M403" t="s">
        <v>652</v>
      </c>
      <c r="N403">
        <v>61</v>
      </c>
      <c r="O403" t="s">
        <v>63</v>
      </c>
      <c r="P403">
        <v>8.5</v>
      </c>
      <c r="Q403" s="62">
        <f t="shared" si="6"/>
        <v>8.5</v>
      </c>
      <c r="R403" t="s">
        <v>2829</v>
      </c>
    </row>
    <row r="404" spans="1:18" hidden="1" x14ac:dyDescent="0.25">
      <c r="A404" t="s">
        <v>3610</v>
      </c>
      <c r="B404" t="s">
        <v>2757</v>
      </c>
      <c r="C404" t="s">
        <v>2756</v>
      </c>
      <c r="D404">
        <v>0.38640000000000002</v>
      </c>
      <c r="E404">
        <v>52.740099999999998</v>
      </c>
      <c r="F404" t="s">
        <v>659</v>
      </c>
      <c r="G404" t="s">
        <v>658</v>
      </c>
      <c r="H404" t="s">
        <v>2755</v>
      </c>
      <c r="I404" t="s">
        <v>2754</v>
      </c>
      <c r="J404" t="s">
        <v>655</v>
      </c>
      <c r="K404" t="s">
        <v>3574</v>
      </c>
      <c r="L404" t="s">
        <v>908</v>
      </c>
      <c r="M404" t="s">
        <v>652</v>
      </c>
      <c r="N404">
        <v>62</v>
      </c>
      <c r="O404" t="s">
        <v>2866</v>
      </c>
      <c r="P404">
        <v>1410</v>
      </c>
      <c r="Q404" s="62">
        <f t="shared" si="6"/>
        <v>1410</v>
      </c>
      <c r="R404" t="s">
        <v>2825</v>
      </c>
    </row>
    <row r="405" spans="1:18" hidden="1" x14ac:dyDescent="0.25">
      <c r="A405" t="s">
        <v>3609</v>
      </c>
      <c r="B405" t="s">
        <v>2757</v>
      </c>
      <c r="C405" t="s">
        <v>2756</v>
      </c>
      <c r="D405">
        <v>0.38640000000000002</v>
      </c>
      <c r="E405">
        <v>52.740099999999998</v>
      </c>
      <c r="F405" t="s">
        <v>659</v>
      </c>
      <c r="G405" t="s">
        <v>658</v>
      </c>
      <c r="H405" t="s">
        <v>2755</v>
      </c>
      <c r="I405" t="s">
        <v>2754</v>
      </c>
      <c r="J405" t="s">
        <v>655</v>
      </c>
      <c r="K405" t="s">
        <v>3574</v>
      </c>
      <c r="L405" t="s">
        <v>908</v>
      </c>
      <c r="M405" t="s">
        <v>652</v>
      </c>
      <c r="N405">
        <v>68</v>
      </c>
      <c r="O405" t="s">
        <v>2775</v>
      </c>
      <c r="P405">
        <v>117</v>
      </c>
      <c r="Q405" s="62">
        <f t="shared" si="6"/>
        <v>117</v>
      </c>
      <c r="R405" t="s">
        <v>680</v>
      </c>
    </row>
    <row r="406" spans="1:18" hidden="1" x14ac:dyDescent="0.25">
      <c r="A406" t="s">
        <v>3608</v>
      </c>
      <c r="B406" t="s">
        <v>2757</v>
      </c>
      <c r="C406" t="s">
        <v>2756</v>
      </c>
      <c r="D406">
        <v>0.38640000000000002</v>
      </c>
      <c r="E406">
        <v>52.740099999999998</v>
      </c>
      <c r="F406" t="s">
        <v>659</v>
      </c>
      <c r="G406" t="s">
        <v>658</v>
      </c>
      <c r="H406" t="s">
        <v>2755</v>
      </c>
      <c r="I406" t="s">
        <v>2754</v>
      </c>
      <c r="J406" t="s">
        <v>655</v>
      </c>
      <c r="K406" t="s">
        <v>3574</v>
      </c>
      <c r="L406" t="s">
        <v>908</v>
      </c>
      <c r="M406" t="s">
        <v>652</v>
      </c>
      <c r="N406">
        <v>76</v>
      </c>
      <c r="O406" t="s">
        <v>690</v>
      </c>
      <c r="P406">
        <v>13.2</v>
      </c>
      <c r="Q406" s="62">
        <f t="shared" si="6"/>
        <v>13.2</v>
      </c>
      <c r="R406" t="s">
        <v>689</v>
      </c>
    </row>
    <row r="407" spans="1:18" hidden="1" x14ac:dyDescent="0.25">
      <c r="A407" t="s">
        <v>3607</v>
      </c>
      <c r="B407" t="s">
        <v>2757</v>
      </c>
      <c r="C407" t="s">
        <v>2756</v>
      </c>
      <c r="D407">
        <v>0.38640000000000002</v>
      </c>
      <c r="E407">
        <v>52.740099999999998</v>
      </c>
      <c r="F407" t="s">
        <v>659</v>
      </c>
      <c r="G407" t="s">
        <v>658</v>
      </c>
      <c r="H407" t="s">
        <v>2755</v>
      </c>
      <c r="I407" t="s">
        <v>2754</v>
      </c>
      <c r="J407" t="s">
        <v>655</v>
      </c>
      <c r="K407" t="s">
        <v>3574</v>
      </c>
      <c r="L407" t="s">
        <v>908</v>
      </c>
      <c r="M407" t="s">
        <v>652</v>
      </c>
      <c r="N407">
        <v>85</v>
      </c>
      <c r="O407" t="s">
        <v>3414</v>
      </c>
      <c r="P407">
        <v>2.5</v>
      </c>
      <c r="Q407" s="62">
        <f t="shared" si="6"/>
        <v>2.5</v>
      </c>
      <c r="R407" t="s">
        <v>650</v>
      </c>
    </row>
    <row r="408" spans="1:18" hidden="1" x14ac:dyDescent="0.25">
      <c r="A408" t="s">
        <v>3606</v>
      </c>
      <c r="B408" t="s">
        <v>2757</v>
      </c>
      <c r="C408" t="s">
        <v>2756</v>
      </c>
      <c r="D408">
        <v>0.38640000000000002</v>
      </c>
      <c r="E408">
        <v>52.740099999999998</v>
      </c>
      <c r="F408" t="s">
        <v>659</v>
      </c>
      <c r="G408" t="s">
        <v>658</v>
      </c>
      <c r="H408" t="s">
        <v>2755</v>
      </c>
      <c r="I408" t="s">
        <v>2754</v>
      </c>
      <c r="J408" t="s">
        <v>655</v>
      </c>
      <c r="K408" t="s">
        <v>3574</v>
      </c>
      <c r="L408" t="s">
        <v>908</v>
      </c>
      <c r="M408" t="s">
        <v>652</v>
      </c>
      <c r="N408">
        <v>103</v>
      </c>
      <c r="O408" t="s">
        <v>2823</v>
      </c>
      <c r="P408" t="s">
        <v>1560</v>
      </c>
      <c r="Q408" s="62">
        <f t="shared" si="6"/>
        <v>0.01</v>
      </c>
      <c r="R408" t="s">
        <v>686</v>
      </c>
    </row>
    <row r="409" spans="1:18" hidden="1" x14ac:dyDescent="0.25">
      <c r="A409" t="s">
        <v>3605</v>
      </c>
      <c r="B409" t="s">
        <v>2757</v>
      </c>
      <c r="C409" t="s">
        <v>2756</v>
      </c>
      <c r="D409">
        <v>0.38640000000000002</v>
      </c>
      <c r="E409">
        <v>52.740099999999998</v>
      </c>
      <c r="F409" t="s">
        <v>659</v>
      </c>
      <c r="G409" t="s">
        <v>658</v>
      </c>
      <c r="H409" t="s">
        <v>2755</v>
      </c>
      <c r="I409" t="s">
        <v>2754</v>
      </c>
      <c r="J409" t="s">
        <v>655</v>
      </c>
      <c r="K409" t="s">
        <v>3574</v>
      </c>
      <c r="L409" t="s">
        <v>908</v>
      </c>
      <c r="M409" t="s">
        <v>652</v>
      </c>
      <c r="N409">
        <v>106</v>
      </c>
      <c r="O409" t="s">
        <v>2821</v>
      </c>
      <c r="P409" t="s">
        <v>1598</v>
      </c>
      <c r="Q409" s="62">
        <f t="shared" si="6"/>
        <v>0.04</v>
      </c>
      <c r="R409" t="s">
        <v>686</v>
      </c>
    </row>
    <row r="410" spans="1:18" hidden="1" x14ac:dyDescent="0.25">
      <c r="A410" t="s">
        <v>3604</v>
      </c>
      <c r="B410" t="s">
        <v>2757</v>
      </c>
      <c r="C410" t="s">
        <v>2756</v>
      </c>
      <c r="D410">
        <v>0.38640000000000002</v>
      </c>
      <c r="E410">
        <v>52.740099999999998</v>
      </c>
      <c r="F410" t="s">
        <v>659</v>
      </c>
      <c r="G410" t="s">
        <v>658</v>
      </c>
      <c r="H410" t="s">
        <v>2755</v>
      </c>
      <c r="I410" t="s">
        <v>2754</v>
      </c>
      <c r="J410" t="s">
        <v>655</v>
      </c>
      <c r="K410" t="s">
        <v>3574</v>
      </c>
      <c r="L410" t="s">
        <v>908</v>
      </c>
      <c r="M410" t="s">
        <v>652</v>
      </c>
      <c r="N410">
        <v>111</v>
      </c>
      <c r="O410" t="s">
        <v>2819</v>
      </c>
      <c r="P410">
        <v>0.10100000000000001</v>
      </c>
      <c r="Q410" s="62">
        <f t="shared" si="6"/>
        <v>0.10100000000000001</v>
      </c>
      <c r="R410" t="s">
        <v>650</v>
      </c>
    </row>
    <row r="411" spans="1:18" hidden="1" x14ac:dyDescent="0.25">
      <c r="A411" t="s">
        <v>3603</v>
      </c>
      <c r="B411" t="s">
        <v>2757</v>
      </c>
      <c r="C411" t="s">
        <v>2756</v>
      </c>
      <c r="D411">
        <v>0.38640000000000002</v>
      </c>
      <c r="E411">
        <v>52.740099999999998</v>
      </c>
      <c r="F411" t="s">
        <v>659</v>
      </c>
      <c r="G411" t="s">
        <v>658</v>
      </c>
      <c r="H411" t="s">
        <v>2755</v>
      </c>
      <c r="I411" t="s">
        <v>2754</v>
      </c>
      <c r="J411" t="s">
        <v>655</v>
      </c>
      <c r="K411" t="s">
        <v>3574</v>
      </c>
      <c r="L411" t="s">
        <v>908</v>
      </c>
      <c r="M411" t="s">
        <v>652</v>
      </c>
      <c r="N411">
        <v>114</v>
      </c>
      <c r="O411" t="s">
        <v>2817</v>
      </c>
      <c r="P411">
        <v>1.6</v>
      </c>
      <c r="Q411" s="62">
        <f t="shared" si="6"/>
        <v>1.6</v>
      </c>
      <c r="R411" t="s">
        <v>650</v>
      </c>
    </row>
    <row r="412" spans="1:18" hidden="1" x14ac:dyDescent="0.25">
      <c r="A412" t="s">
        <v>3602</v>
      </c>
      <c r="B412" t="s">
        <v>2757</v>
      </c>
      <c r="C412" t="s">
        <v>2756</v>
      </c>
      <c r="D412">
        <v>0.38640000000000002</v>
      </c>
      <c r="E412">
        <v>52.740099999999998</v>
      </c>
      <c r="F412" t="s">
        <v>659</v>
      </c>
      <c r="G412" t="s">
        <v>658</v>
      </c>
      <c r="H412" t="s">
        <v>2755</v>
      </c>
      <c r="I412" t="s">
        <v>2754</v>
      </c>
      <c r="J412" t="s">
        <v>655</v>
      </c>
      <c r="K412" t="s">
        <v>3574</v>
      </c>
      <c r="L412" t="s">
        <v>908</v>
      </c>
      <c r="M412" t="s">
        <v>652</v>
      </c>
      <c r="N412">
        <v>116</v>
      </c>
      <c r="O412" t="s">
        <v>2815</v>
      </c>
      <c r="P412">
        <v>8.3520000000000003</v>
      </c>
      <c r="Q412" s="62">
        <f t="shared" si="6"/>
        <v>8.3520000000000003</v>
      </c>
      <c r="R412" t="s">
        <v>650</v>
      </c>
    </row>
    <row r="413" spans="1:18" hidden="1" x14ac:dyDescent="0.25">
      <c r="A413" t="s">
        <v>3601</v>
      </c>
      <c r="B413" t="s">
        <v>2757</v>
      </c>
      <c r="C413" t="s">
        <v>2756</v>
      </c>
      <c r="D413">
        <v>0.38640000000000002</v>
      </c>
      <c r="E413">
        <v>52.740099999999998</v>
      </c>
      <c r="F413" t="s">
        <v>659</v>
      </c>
      <c r="G413" t="s">
        <v>658</v>
      </c>
      <c r="H413" t="s">
        <v>2755</v>
      </c>
      <c r="I413" t="s">
        <v>2754</v>
      </c>
      <c r="J413" t="s">
        <v>655</v>
      </c>
      <c r="K413" t="s">
        <v>3574</v>
      </c>
      <c r="L413" t="s">
        <v>908</v>
      </c>
      <c r="M413" t="s">
        <v>652</v>
      </c>
      <c r="N413">
        <v>172</v>
      </c>
      <c r="O413" t="s">
        <v>209</v>
      </c>
      <c r="P413">
        <v>290</v>
      </c>
      <c r="Q413" s="62">
        <f t="shared" si="6"/>
        <v>290</v>
      </c>
      <c r="R413" t="s">
        <v>650</v>
      </c>
    </row>
    <row r="414" spans="1:18" hidden="1" x14ac:dyDescent="0.25">
      <c r="A414" t="s">
        <v>3600</v>
      </c>
      <c r="B414" t="s">
        <v>2757</v>
      </c>
      <c r="C414" t="s">
        <v>2756</v>
      </c>
      <c r="D414">
        <v>0.38640000000000002</v>
      </c>
      <c r="E414">
        <v>52.740099999999998</v>
      </c>
      <c r="F414" t="s">
        <v>659</v>
      </c>
      <c r="G414" t="s">
        <v>658</v>
      </c>
      <c r="H414" t="s">
        <v>2755</v>
      </c>
      <c r="I414" t="s">
        <v>2754</v>
      </c>
      <c r="J414" t="s">
        <v>655</v>
      </c>
      <c r="K414" t="s">
        <v>3574</v>
      </c>
      <c r="L414" t="s">
        <v>908</v>
      </c>
      <c r="M414" t="s">
        <v>652</v>
      </c>
      <c r="N414">
        <v>180</v>
      </c>
      <c r="O414" t="s">
        <v>2812</v>
      </c>
      <c r="P414">
        <v>0.11899999999999999</v>
      </c>
      <c r="Q414" s="62">
        <f t="shared" si="6"/>
        <v>0.11899999999999999</v>
      </c>
      <c r="R414" t="s">
        <v>650</v>
      </c>
    </row>
    <row r="415" spans="1:18" hidden="1" x14ac:dyDescent="0.25">
      <c r="A415" t="s">
        <v>3599</v>
      </c>
      <c r="B415" t="s">
        <v>2757</v>
      </c>
      <c r="C415" t="s">
        <v>2756</v>
      </c>
      <c r="D415">
        <v>0.38640000000000002</v>
      </c>
      <c r="E415">
        <v>52.740099999999998</v>
      </c>
      <c r="F415" t="s">
        <v>659</v>
      </c>
      <c r="G415" t="s">
        <v>658</v>
      </c>
      <c r="H415" t="s">
        <v>2755</v>
      </c>
      <c r="I415" t="s">
        <v>2754</v>
      </c>
      <c r="J415" t="s">
        <v>655</v>
      </c>
      <c r="K415" t="s">
        <v>3574</v>
      </c>
      <c r="L415" t="s">
        <v>908</v>
      </c>
      <c r="M415" t="s">
        <v>652</v>
      </c>
      <c r="N415">
        <v>487</v>
      </c>
      <c r="O415" t="s">
        <v>2810</v>
      </c>
      <c r="P415" t="s">
        <v>2751</v>
      </c>
      <c r="Q415" s="62">
        <f t="shared" si="6"/>
        <v>2E-3</v>
      </c>
      <c r="R415" t="s">
        <v>686</v>
      </c>
    </row>
    <row r="416" spans="1:18" hidden="1" x14ac:dyDescent="0.25">
      <c r="A416" t="s">
        <v>3598</v>
      </c>
      <c r="B416" t="s">
        <v>2757</v>
      </c>
      <c r="C416" t="s">
        <v>2756</v>
      </c>
      <c r="D416">
        <v>0.38640000000000002</v>
      </c>
      <c r="E416">
        <v>52.740099999999998</v>
      </c>
      <c r="F416" t="s">
        <v>659</v>
      </c>
      <c r="G416" t="s">
        <v>658</v>
      </c>
      <c r="H416" t="s">
        <v>2755</v>
      </c>
      <c r="I416" t="s">
        <v>2754</v>
      </c>
      <c r="J416" t="s">
        <v>655</v>
      </c>
      <c r="K416" t="s">
        <v>3574</v>
      </c>
      <c r="L416" t="s">
        <v>908</v>
      </c>
      <c r="M416" t="s">
        <v>652</v>
      </c>
      <c r="N416">
        <v>499</v>
      </c>
      <c r="O416" t="s">
        <v>2807</v>
      </c>
      <c r="P416" t="s">
        <v>2751</v>
      </c>
      <c r="Q416" s="62">
        <f t="shared" si="6"/>
        <v>2E-3</v>
      </c>
      <c r="R416" t="s">
        <v>686</v>
      </c>
    </row>
    <row r="417" spans="1:18" hidden="1" x14ac:dyDescent="0.25">
      <c r="A417" t="s">
        <v>3597</v>
      </c>
      <c r="B417" t="s">
        <v>2757</v>
      </c>
      <c r="C417" t="s">
        <v>2756</v>
      </c>
      <c r="D417">
        <v>0.38640000000000002</v>
      </c>
      <c r="E417">
        <v>52.740099999999998</v>
      </c>
      <c r="F417" t="s">
        <v>659</v>
      </c>
      <c r="G417" t="s">
        <v>658</v>
      </c>
      <c r="H417" t="s">
        <v>2755</v>
      </c>
      <c r="I417" t="s">
        <v>2754</v>
      </c>
      <c r="J417" t="s">
        <v>655</v>
      </c>
      <c r="K417" t="s">
        <v>3574</v>
      </c>
      <c r="L417" t="s">
        <v>908</v>
      </c>
      <c r="M417" t="s">
        <v>652</v>
      </c>
      <c r="N417">
        <v>1049</v>
      </c>
      <c r="O417" t="s">
        <v>2804</v>
      </c>
      <c r="P417" t="s">
        <v>2788</v>
      </c>
      <c r="Q417" s="62">
        <f t="shared" si="6"/>
        <v>0.1</v>
      </c>
      <c r="R417" t="s">
        <v>686</v>
      </c>
    </row>
    <row r="418" spans="1:18" hidden="1" x14ac:dyDescent="0.25">
      <c r="A418" t="s">
        <v>3596</v>
      </c>
      <c r="B418" t="s">
        <v>2757</v>
      </c>
      <c r="C418" t="s">
        <v>2756</v>
      </c>
      <c r="D418">
        <v>0.38640000000000002</v>
      </c>
      <c r="E418">
        <v>52.740099999999998</v>
      </c>
      <c r="F418" t="s">
        <v>659</v>
      </c>
      <c r="G418" t="s">
        <v>658</v>
      </c>
      <c r="H418" t="s">
        <v>2755</v>
      </c>
      <c r="I418" t="s">
        <v>2754</v>
      </c>
      <c r="J418" t="s">
        <v>655</v>
      </c>
      <c r="K418" t="s">
        <v>3574</v>
      </c>
      <c r="L418" t="s">
        <v>908</v>
      </c>
      <c r="M418" t="s">
        <v>652</v>
      </c>
      <c r="N418">
        <v>3268</v>
      </c>
      <c r="O418" t="s">
        <v>2802</v>
      </c>
      <c r="P418" t="s">
        <v>2788</v>
      </c>
      <c r="Q418" s="62">
        <f t="shared" si="6"/>
        <v>0.1</v>
      </c>
      <c r="R418" t="s">
        <v>686</v>
      </c>
    </row>
    <row r="419" spans="1:18" hidden="1" x14ac:dyDescent="0.25">
      <c r="A419" t="s">
        <v>3595</v>
      </c>
      <c r="B419" t="s">
        <v>2757</v>
      </c>
      <c r="C419" t="s">
        <v>2756</v>
      </c>
      <c r="D419">
        <v>0.38640000000000002</v>
      </c>
      <c r="E419">
        <v>52.740099999999998</v>
      </c>
      <c r="F419" t="s">
        <v>659</v>
      </c>
      <c r="G419" t="s">
        <v>658</v>
      </c>
      <c r="H419" t="s">
        <v>2755</v>
      </c>
      <c r="I419" t="s">
        <v>2754</v>
      </c>
      <c r="J419" t="s">
        <v>655</v>
      </c>
      <c r="K419" t="s">
        <v>3574</v>
      </c>
      <c r="L419" t="s">
        <v>908</v>
      </c>
      <c r="M419" t="s">
        <v>652</v>
      </c>
      <c r="N419">
        <v>3272</v>
      </c>
      <c r="O419" t="s">
        <v>2800</v>
      </c>
      <c r="P419" t="s">
        <v>2799</v>
      </c>
      <c r="Q419" s="62">
        <f t="shared" si="6"/>
        <v>1</v>
      </c>
      <c r="R419" t="s">
        <v>686</v>
      </c>
    </row>
    <row r="420" spans="1:18" hidden="1" x14ac:dyDescent="0.25">
      <c r="A420" t="s">
        <v>3594</v>
      </c>
      <c r="B420" t="s">
        <v>2757</v>
      </c>
      <c r="C420" t="s">
        <v>2756</v>
      </c>
      <c r="D420">
        <v>0.38640000000000002</v>
      </c>
      <c r="E420">
        <v>52.740099999999998</v>
      </c>
      <c r="F420" t="s">
        <v>659</v>
      </c>
      <c r="G420" t="s">
        <v>658</v>
      </c>
      <c r="H420" t="s">
        <v>2755</v>
      </c>
      <c r="I420" t="s">
        <v>2754</v>
      </c>
      <c r="J420" t="s">
        <v>655</v>
      </c>
      <c r="K420" t="s">
        <v>3574</v>
      </c>
      <c r="L420" t="s">
        <v>908</v>
      </c>
      <c r="M420" t="s">
        <v>652</v>
      </c>
      <c r="N420">
        <v>3282</v>
      </c>
      <c r="O420" t="s">
        <v>2797</v>
      </c>
      <c r="P420" t="s">
        <v>2788</v>
      </c>
      <c r="Q420" s="62">
        <f t="shared" si="6"/>
        <v>0.1</v>
      </c>
      <c r="R420" t="s">
        <v>686</v>
      </c>
    </row>
    <row r="421" spans="1:18" hidden="1" x14ac:dyDescent="0.25">
      <c r="A421" t="s">
        <v>3593</v>
      </c>
      <c r="B421" t="s">
        <v>2757</v>
      </c>
      <c r="C421" t="s">
        <v>2756</v>
      </c>
      <c r="D421">
        <v>0.38640000000000002</v>
      </c>
      <c r="E421">
        <v>52.740099999999998</v>
      </c>
      <c r="F421" t="s">
        <v>659</v>
      </c>
      <c r="G421" t="s">
        <v>658</v>
      </c>
      <c r="H421" t="s">
        <v>2755</v>
      </c>
      <c r="I421" t="s">
        <v>2754</v>
      </c>
      <c r="J421" t="s">
        <v>655</v>
      </c>
      <c r="K421" t="s">
        <v>3574</v>
      </c>
      <c r="L421" t="s">
        <v>908</v>
      </c>
      <c r="M421" t="s">
        <v>652</v>
      </c>
      <c r="N421">
        <v>3283</v>
      </c>
      <c r="O421" t="s">
        <v>2795</v>
      </c>
      <c r="P421" t="s">
        <v>2788</v>
      </c>
      <c r="Q421" s="62">
        <f t="shared" si="6"/>
        <v>0.1</v>
      </c>
      <c r="R421" t="s">
        <v>686</v>
      </c>
    </row>
    <row r="422" spans="1:18" hidden="1" x14ac:dyDescent="0.25">
      <c r="A422" t="s">
        <v>3592</v>
      </c>
      <c r="B422" t="s">
        <v>2757</v>
      </c>
      <c r="C422" t="s">
        <v>2756</v>
      </c>
      <c r="D422">
        <v>0.38640000000000002</v>
      </c>
      <c r="E422">
        <v>52.740099999999998</v>
      </c>
      <c r="F422" t="s">
        <v>659</v>
      </c>
      <c r="G422" t="s">
        <v>658</v>
      </c>
      <c r="H422" t="s">
        <v>2755</v>
      </c>
      <c r="I422" t="s">
        <v>2754</v>
      </c>
      <c r="J422" t="s">
        <v>655</v>
      </c>
      <c r="K422" t="s">
        <v>3574</v>
      </c>
      <c r="L422" t="s">
        <v>908</v>
      </c>
      <c r="M422" t="s">
        <v>652</v>
      </c>
      <c r="N422">
        <v>3292</v>
      </c>
      <c r="O422" t="s">
        <v>2793</v>
      </c>
      <c r="P422" t="s">
        <v>2788</v>
      </c>
      <c r="Q422" s="62">
        <f t="shared" si="6"/>
        <v>0.1</v>
      </c>
      <c r="R422" t="s">
        <v>686</v>
      </c>
    </row>
    <row r="423" spans="1:18" hidden="1" x14ac:dyDescent="0.25">
      <c r="A423" t="s">
        <v>3591</v>
      </c>
      <c r="B423" t="s">
        <v>2757</v>
      </c>
      <c r="C423" t="s">
        <v>2756</v>
      </c>
      <c r="D423">
        <v>0.38640000000000002</v>
      </c>
      <c r="E423">
        <v>52.740099999999998</v>
      </c>
      <c r="F423" t="s">
        <v>659</v>
      </c>
      <c r="G423" t="s">
        <v>658</v>
      </c>
      <c r="H423" t="s">
        <v>2755</v>
      </c>
      <c r="I423" t="s">
        <v>2754</v>
      </c>
      <c r="J423" t="s">
        <v>655</v>
      </c>
      <c r="K423" t="s">
        <v>3574</v>
      </c>
      <c r="L423" t="s">
        <v>908</v>
      </c>
      <c r="M423" t="s">
        <v>652</v>
      </c>
      <c r="N423">
        <v>3328</v>
      </c>
      <c r="O423" t="s">
        <v>2791</v>
      </c>
      <c r="P423" t="s">
        <v>2788</v>
      </c>
      <c r="Q423" s="62">
        <f t="shared" si="6"/>
        <v>0.1</v>
      </c>
      <c r="R423" t="s">
        <v>686</v>
      </c>
    </row>
    <row r="424" spans="1:18" hidden="1" x14ac:dyDescent="0.25">
      <c r="A424" t="s">
        <v>3590</v>
      </c>
      <c r="B424" t="s">
        <v>2757</v>
      </c>
      <c r="C424" t="s">
        <v>2756</v>
      </c>
      <c r="D424">
        <v>0.38640000000000002</v>
      </c>
      <c r="E424">
        <v>52.740099999999998</v>
      </c>
      <c r="F424" t="s">
        <v>659</v>
      </c>
      <c r="G424" t="s">
        <v>658</v>
      </c>
      <c r="H424" t="s">
        <v>2755</v>
      </c>
      <c r="I424" t="s">
        <v>2754</v>
      </c>
      <c r="J424" t="s">
        <v>655</v>
      </c>
      <c r="K424" t="s">
        <v>3574</v>
      </c>
      <c r="L424" t="s">
        <v>908</v>
      </c>
      <c r="M424" t="s">
        <v>652</v>
      </c>
      <c r="N424">
        <v>3334</v>
      </c>
      <c r="O424" t="s">
        <v>2789</v>
      </c>
      <c r="P424" t="s">
        <v>2788</v>
      </c>
      <c r="Q424" s="62">
        <f t="shared" si="6"/>
        <v>0.1</v>
      </c>
      <c r="R424" t="s">
        <v>686</v>
      </c>
    </row>
    <row r="425" spans="1:18" hidden="1" x14ac:dyDescent="0.25">
      <c r="A425" t="s">
        <v>3589</v>
      </c>
      <c r="B425" t="s">
        <v>2757</v>
      </c>
      <c r="C425" t="s">
        <v>2756</v>
      </c>
      <c r="D425">
        <v>0.38640000000000002</v>
      </c>
      <c r="E425">
        <v>52.740099999999998</v>
      </c>
      <c r="F425" t="s">
        <v>659</v>
      </c>
      <c r="G425" t="s">
        <v>658</v>
      </c>
      <c r="H425" t="s">
        <v>2755</v>
      </c>
      <c r="I425" t="s">
        <v>2754</v>
      </c>
      <c r="J425" t="s">
        <v>655</v>
      </c>
      <c r="K425" t="s">
        <v>3574</v>
      </c>
      <c r="L425" t="s">
        <v>908</v>
      </c>
      <c r="M425" t="s">
        <v>652</v>
      </c>
      <c r="N425">
        <v>3373</v>
      </c>
      <c r="O425" t="s">
        <v>2786</v>
      </c>
      <c r="P425" t="s">
        <v>2788</v>
      </c>
      <c r="Q425" s="62">
        <f t="shared" si="6"/>
        <v>0.1</v>
      </c>
      <c r="R425" t="s">
        <v>686</v>
      </c>
    </row>
    <row r="426" spans="1:18" hidden="1" x14ac:dyDescent="0.25">
      <c r="A426" t="s">
        <v>3588</v>
      </c>
      <c r="B426" t="s">
        <v>2757</v>
      </c>
      <c r="C426" t="s">
        <v>2756</v>
      </c>
      <c r="D426">
        <v>0.38640000000000002</v>
      </c>
      <c r="E426">
        <v>52.740099999999998</v>
      </c>
      <c r="F426" t="s">
        <v>659</v>
      </c>
      <c r="G426" t="s">
        <v>658</v>
      </c>
      <c r="H426" t="s">
        <v>2755</v>
      </c>
      <c r="I426" t="s">
        <v>2754</v>
      </c>
      <c r="J426" t="s">
        <v>655</v>
      </c>
      <c r="K426" t="s">
        <v>3574</v>
      </c>
      <c r="L426" t="s">
        <v>908</v>
      </c>
      <c r="M426" t="s">
        <v>652</v>
      </c>
      <c r="N426">
        <v>3408</v>
      </c>
      <c r="O426" t="s">
        <v>2784</v>
      </c>
      <c r="P426">
        <v>5.15</v>
      </c>
      <c r="Q426" s="62">
        <f t="shared" si="6"/>
        <v>5.15</v>
      </c>
      <c r="R426" t="s">
        <v>686</v>
      </c>
    </row>
    <row r="427" spans="1:18" hidden="1" x14ac:dyDescent="0.25">
      <c r="A427" t="s">
        <v>3587</v>
      </c>
      <c r="B427" t="s">
        <v>2757</v>
      </c>
      <c r="C427" t="s">
        <v>2756</v>
      </c>
      <c r="D427">
        <v>0.38640000000000002</v>
      </c>
      <c r="E427">
        <v>52.740099999999998</v>
      </c>
      <c r="F427" t="s">
        <v>659</v>
      </c>
      <c r="G427" t="s">
        <v>658</v>
      </c>
      <c r="H427" t="s">
        <v>2755</v>
      </c>
      <c r="I427" t="s">
        <v>2754</v>
      </c>
      <c r="J427" t="s">
        <v>655</v>
      </c>
      <c r="K427" t="s">
        <v>3574</v>
      </c>
      <c r="L427" t="s">
        <v>908</v>
      </c>
      <c r="M427" t="s">
        <v>652</v>
      </c>
      <c r="N427">
        <v>3409</v>
      </c>
      <c r="O427" t="s">
        <v>2782</v>
      </c>
      <c r="P427">
        <v>1.49</v>
      </c>
      <c r="Q427" s="62">
        <f t="shared" si="6"/>
        <v>1.49</v>
      </c>
      <c r="R427" t="s">
        <v>686</v>
      </c>
    </row>
    <row r="428" spans="1:18" hidden="1" x14ac:dyDescent="0.25">
      <c r="A428" t="s">
        <v>3586</v>
      </c>
      <c r="B428" t="s">
        <v>2757</v>
      </c>
      <c r="C428" t="s">
        <v>2756</v>
      </c>
      <c r="D428">
        <v>0.38640000000000002</v>
      </c>
      <c r="E428">
        <v>52.740099999999998</v>
      </c>
      <c r="F428" t="s">
        <v>659</v>
      </c>
      <c r="G428" t="s">
        <v>658</v>
      </c>
      <c r="H428" t="s">
        <v>2755</v>
      </c>
      <c r="I428" t="s">
        <v>2754</v>
      </c>
      <c r="J428" t="s">
        <v>655</v>
      </c>
      <c r="K428" t="s">
        <v>3574</v>
      </c>
      <c r="L428" t="s">
        <v>908</v>
      </c>
      <c r="M428" t="s">
        <v>652</v>
      </c>
      <c r="N428">
        <v>3410</v>
      </c>
      <c r="O428" t="s">
        <v>687</v>
      </c>
      <c r="P428">
        <v>3.52</v>
      </c>
      <c r="Q428" s="62">
        <f t="shared" si="6"/>
        <v>3.52</v>
      </c>
      <c r="R428" t="s">
        <v>686</v>
      </c>
    </row>
    <row r="429" spans="1:18" hidden="1" x14ac:dyDescent="0.25">
      <c r="A429" t="s">
        <v>3585</v>
      </c>
      <c r="B429" t="s">
        <v>2757</v>
      </c>
      <c r="C429" t="s">
        <v>2756</v>
      </c>
      <c r="D429">
        <v>0.38640000000000002</v>
      </c>
      <c r="E429">
        <v>52.740099999999998</v>
      </c>
      <c r="F429" t="s">
        <v>659</v>
      </c>
      <c r="G429" t="s">
        <v>658</v>
      </c>
      <c r="H429" t="s">
        <v>2755</v>
      </c>
      <c r="I429" t="s">
        <v>2754</v>
      </c>
      <c r="J429" t="s">
        <v>655</v>
      </c>
      <c r="K429" t="s">
        <v>3574</v>
      </c>
      <c r="L429" t="s">
        <v>908</v>
      </c>
      <c r="M429" t="s">
        <v>652</v>
      </c>
      <c r="N429">
        <v>3461</v>
      </c>
      <c r="O429" t="s">
        <v>2779</v>
      </c>
      <c r="P429">
        <v>430</v>
      </c>
      <c r="Q429" s="62">
        <f t="shared" si="6"/>
        <v>430</v>
      </c>
      <c r="R429" t="s">
        <v>919</v>
      </c>
    </row>
    <row r="430" spans="1:18" hidden="1" x14ac:dyDescent="0.25">
      <c r="A430" t="s">
        <v>3584</v>
      </c>
      <c r="B430" t="s">
        <v>2757</v>
      </c>
      <c r="C430" t="s">
        <v>2756</v>
      </c>
      <c r="D430">
        <v>0.38640000000000002</v>
      </c>
      <c r="E430">
        <v>52.740099999999998</v>
      </c>
      <c r="F430" t="s">
        <v>659</v>
      </c>
      <c r="G430" t="s">
        <v>658</v>
      </c>
      <c r="H430" t="s">
        <v>2755</v>
      </c>
      <c r="I430" t="s">
        <v>2754</v>
      </c>
      <c r="J430" t="s">
        <v>655</v>
      </c>
      <c r="K430" t="s">
        <v>3574</v>
      </c>
      <c r="L430" t="s">
        <v>908</v>
      </c>
      <c r="M430" t="s">
        <v>652</v>
      </c>
      <c r="N430">
        <v>6045</v>
      </c>
      <c r="O430" t="s">
        <v>2777</v>
      </c>
      <c r="P430">
        <v>1.23</v>
      </c>
      <c r="Q430" s="62">
        <f t="shared" si="6"/>
        <v>1.23</v>
      </c>
      <c r="R430" t="s">
        <v>686</v>
      </c>
    </row>
    <row r="431" spans="1:18" hidden="1" x14ac:dyDescent="0.25">
      <c r="A431" t="s">
        <v>3583</v>
      </c>
      <c r="B431" t="s">
        <v>2757</v>
      </c>
      <c r="C431" t="s">
        <v>2756</v>
      </c>
      <c r="D431">
        <v>0.38640000000000002</v>
      </c>
      <c r="E431">
        <v>52.740099999999998</v>
      </c>
      <c r="F431" t="s">
        <v>659</v>
      </c>
      <c r="G431" t="s">
        <v>658</v>
      </c>
      <c r="H431" t="s">
        <v>2755</v>
      </c>
      <c r="I431" t="s">
        <v>2754</v>
      </c>
      <c r="J431" t="s">
        <v>655</v>
      </c>
      <c r="K431" t="s">
        <v>3574</v>
      </c>
      <c r="L431" t="s">
        <v>908</v>
      </c>
      <c r="M431" t="s">
        <v>652</v>
      </c>
      <c r="N431">
        <v>6423</v>
      </c>
      <c r="O431" t="s">
        <v>2772</v>
      </c>
      <c r="P431">
        <v>18</v>
      </c>
      <c r="Q431" s="62">
        <f t="shared" si="6"/>
        <v>18</v>
      </c>
      <c r="R431" t="s">
        <v>919</v>
      </c>
    </row>
    <row r="432" spans="1:18" hidden="1" x14ac:dyDescent="0.25">
      <c r="A432" t="s">
        <v>3582</v>
      </c>
      <c r="B432" t="s">
        <v>2757</v>
      </c>
      <c r="C432" t="s">
        <v>2756</v>
      </c>
      <c r="D432">
        <v>0.38640000000000002</v>
      </c>
      <c r="E432">
        <v>52.740099999999998</v>
      </c>
      <c r="F432" t="s">
        <v>659</v>
      </c>
      <c r="G432" t="s">
        <v>658</v>
      </c>
      <c r="H432" t="s">
        <v>2755</v>
      </c>
      <c r="I432" t="s">
        <v>2754</v>
      </c>
      <c r="J432" t="s">
        <v>655</v>
      </c>
      <c r="K432" t="s">
        <v>3574</v>
      </c>
      <c r="L432" t="s">
        <v>908</v>
      </c>
      <c r="M432" t="s">
        <v>652</v>
      </c>
      <c r="N432">
        <v>6450</v>
      </c>
      <c r="O432" t="s">
        <v>2770</v>
      </c>
      <c r="P432">
        <v>2.02</v>
      </c>
      <c r="Q432" s="62">
        <f t="shared" si="6"/>
        <v>2.02</v>
      </c>
      <c r="R432" t="s">
        <v>686</v>
      </c>
    </row>
    <row r="433" spans="1:18" hidden="1" x14ac:dyDescent="0.25">
      <c r="A433" t="s">
        <v>3581</v>
      </c>
      <c r="B433" t="s">
        <v>2757</v>
      </c>
      <c r="C433" t="s">
        <v>2756</v>
      </c>
      <c r="D433">
        <v>0.38640000000000002</v>
      </c>
      <c r="E433">
        <v>52.740099999999998</v>
      </c>
      <c r="F433" t="s">
        <v>659</v>
      </c>
      <c r="G433" t="s">
        <v>658</v>
      </c>
      <c r="H433" t="s">
        <v>2755</v>
      </c>
      <c r="I433" t="s">
        <v>2754</v>
      </c>
      <c r="J433" t="s">
        <v>655</v>
      </c>
      <c r="K433" t="s">
        <v>3574</v>
      </c>
      <c r="L433" t="s">
        <v>908</v>
      </c>
      <c r="M433" t="s">
        <v>652</v>
      </c>
      <c r="N433">
        <v>7181</v>
      </c>
      <c r="O433" t="s">
        <v>2765</v>
      </c>
      <c r="P433" t="s">
        <v>2005</v>
      </c>
      <c r="Q433" s="62">
        <f t="shared" si="6"/>
        <v>1E-3</v>
      </c>
      <c r="R433" t="s">
        <v>686</v>
      </c>
    </row>
    <row r="434" spans="1:18" hidden="1" x14ac:dyDescent="0.25">
      <c r="A434" t="s">
        <v>3580</v>
      </c>
      <c r="B434" t="s">
        <v>2757</v>
      </c>
      <c r="C434" t="s">
        <v>2756</v>
      </c>
      <c r="D434">
        <v>0.38640000000000002</v>
      </c>
      <c r="E434">
        <v>52.740099999999998</v>
      </c>
      <c r="F434" t="s">
        <v>659</v>
      </c>
      <c r="G434" t="s">
        <v>658</v>
      </c>
      <c r="H434" t="s">
        <v>2755</v>
      </c>
      <c r="I434" t="s">
        <v>2754</v>
      </c>
      <c r="J434" t="s">
        <v>655</v>
      </c>
      <c r="K434" t="s">
        <v>3574</v>
      </c>
      <c r="L434" t="s">
        <v>908</v>
      </c>
      <c r="M434" t="s">
        <v>652</v>
      </c>
      <c r="N434">
        <v>7888</v>
      </c>
      <c r="O434" t="s">
        <v>3579</v>
      </c>
      <c r="P434">
        <v>25.2</v>
      </c>
      <c r="Q434" s="62">
        <f t="shared" si="6"/>
        <v>25.2</v>
      </c>
      <c r="R434" t="s">
        <v>686</v>
      </c>
    </row>
    <row r="435" spans="1:18" hidden="1" x14ac:dyDescent="0.25">
      <c r="A435" t="s">
        <v>3578</v>
      </c>
      <c r="B435" t="s">
        <v>2757</v>
      </c>
      <c r="C435" t="s">
        <v>2756</v>
      </c>
      <c r="D435">
        <v>0.38640000000000002</v>
      </c>
      <c r="E435">
        <v>52.740099999999998</v>
      </c>
      <c r="F435" t="s">
        <v>659</v>
      </c>
      <c r="G435" t="s">
        <v>658</v>
      </c>
      <c r="H435" t="s">
        <v>2755</v>
      </c>
      <c r="I435" t="s">
        <v>2754</v>
      </c>
      <c r="J435" t="s">
        <v>655</v>
      </c>
      <c r="K435" t="s">
        <v>3574</v>
      </c>
      <c r="L435" t="s">
        <v>908</v>
      </c>
      <c r="M435" t="s">
        <v>652</v>
      </c>
      <c r="N435">
        <v>9901</v>
      </c>
      <c r="O435" t="s">
        <v>664</v>
      </c>
      <c r="P435">
        <v>97.6</v>
      </c>
      <c r="Q435" s="62">
        <f t="shared" si="6"/>
        <v>97.6</v>
      </c>
      <c r="R435" t="s">
        <v>663</v>
      </c>
    </row>
    <row r="436" spans="1:18" hidden="1" x14ac:dyDescent="0.25">
      <c r="A436" t="s">
        <v>3577</v>
      </c>
      <c r="B436" t="s">
        <v>2757</v>
      </c>
      <c r="C436" t="s">
        <v>2756</v>
      </c>
      <c r="D436">
        <v>0.38640000000000002</v>
      </c>
      <c r="E436">
        <v>52.740099999999998</v>
      </c>
      <c r="F436" t="s">
        <v>659</v>
      </c>
      <c r="G436" t="s">
        <v>658</v>
      </c>
      <c r="H436" t="s">
        <v>2755</v>
      </c>
      <c r="I436" t="s">
        <v>2754</v>
      </c>
      <c r="J436" t="s">
        <v>655</v>
      </c>
      <c r="K436" t="s">
        <v>3574</v>
      </c>
      <c r="L436" t="s">
        <v>908</v>
      </c>
      <c r="M436" t="s">
        <v>652</v>
      </c>
      <c r="N436">
        <v>9924</v>
      </c>
      <c r="O436" t="s">
        <v>651</v>
      </c>
      <c r="P436">
        <v>10.199999999999999</v>
      </c>
      <c r="Q436" s="62">
        <f t="shared" si="6"/>
        <v>10.199999999999999</v>
      </c>
      <c r="R436" t="s">
        <v>650</v>
      </c>
    </row>
    <row r="437" spans="1:18" hidden="1" x14ac:dyDescent="0.25">
      <c r="A437" t="s">
        <v>3576</v>
      </c>
      <c r="B437" t="s">
        <v>2757</v>
      </c>
      <c r="C437" t="s">
        <v>2756</v>
      </c>
      <c r="D437">
        <v>0.38640000000000002</v>
      </c>
      <c r="E437">
        <v>52.740099999999998</v>
      </c>
      <c r="F437" t="s">
        <v>659</v>
      </c>
      <c r="G437" t="s">
        <v>658</v>
      </c>
      <c r="H437" t="s">
        <v>2755</v>
      </c>
      <c r="I437" t="s">
        <v>2754</v>
      </c>
      <c r="J437" t="s">
        <v>655</v>
      </c>
      <c r="K437" t="s">
        <v>3574</v>
      </c>
      <c r="L437" t="s">
        <v>908</v>
      </c>
      <c r="M437" t="s">
        <v>652</v>
      </c>
      <c r="N437">
        <v>9933</v>
      </c>
      <c r="O437" t="s">
        <v>2759</v>
      </c>
      <c r="P437">
        <v>2600</v>
      </c>
      <c r="Q437" s="62">
        <f t="shared" si="6"/>
        <v>2600</v>
      </c>
      <c r="R437" t="s">
        <v>919</v>
      </c>
    </row>
    <row r="438" spans="1:18" hidden="1" x14ac:dyDescent="0.25">
      <c r="A438" t="s">
        <v>3575</v>
      </c>
      <c r="B438" t="s">
        <v>2757</v>
      </c>
      <c r="C438" t="s">
        <v>2756</v>
      </c>
      <c r="D438">
        <v>0.38640000000000002</v>
      </c>
      <c r="E438">
        <v>52.740099999999998</v>
      </c>
      <c r="F438" t="s">
        <v>659</v>
      </c>
      <c r="G438" t="s">
        <v>658</v>
      </c>
      <c r="H438" t="s">
        <v>2755</v>
      </c>
      <c r="I438" t="s">
        <v>2754</v>
      </c>
      <c r="J438" t="s">
        <v>655</v>
      </c>
      <c r="K438" t="s">
        <v>3574</v>
      </c>
      <c r="L438" t="s">
        <v>908</v>
      </c>
      <c r="M438" t="s">
        <v>652</v>
      </c>
      <c r="N438">
        <v>9978</v>
      </c>
      <c r="O438" t="s">
        <v>2752</v>
      </c>
      <c r="P438" t="s">
        <v>2751</v>
      </c>
      <c r="Q438" s="62">
        <f t="shared" si="6"/>
        <v>2E-3</v>
      </c>
      <c r="R438" t="s">
        <v>686</v>
      </c>
    </row>
    <row r="439" spans="1:18" hidden="1" x14ac:dyDescent="0.25">
      <c r="A439" t="s">
        <v>3573</v>
      </c>
      <c r="B439" t="s">
        <v>2757</v>
      </c>
      <c r="C439" t="s">
        <v>2756</v>
      </c>
      <c r="D439">
        <v>0.38640000000000002</v>
      </c>
      <c r="E439">
        <v>52.740099999999998</v>
      </c>
      <c r="F439" t="s">
        <v>659</v>
      </c>
      <c r="G439" t="s">
        <v>658</v>
      </c>
      <c r="H439" t="s">
        <v>2755</v>
      </c>
      <c r="I439" t="s">
        <v>2754</v>
      </c>
      <c r="J439" t="s">
        <v>655</v>
      </c>
      <c r="K439" t="s">
        <v>3537</v>
      </c>
      <c r="L439" t="s">
        <v>908</v>
      </c>
      <c r="M439" t="s">
        <v>652</v>
      </c>
      <c r="N439">
        <v>52</v>
      </c>
      <c r="O439" t="s">
        <v>2831</v>
      </c>
      <c r="P439">
        <v>0.12</v>
      </c>
      <c r="Q439" s="62">
        <f t="shared" si="6"/>
        <v>0.12</v>
      </c>
      <c r="R439" t="s">
        <v>686</v>
      </c>
    </row>
    <row r="440" spans="1:18" hidden="1" x14ac:dyDescent="0.25">
      <c r="A440" t="s">
        <v>3572</v>
      </c>
      <c r="B440" t="s">
        <v>2757</v>
      </c>
      <c r="C440" t="s">
        <v>2756</v>
      </c>
      <c r="D440">
        <v>0.38640000000000002</v>
      </c>
      <c r="E440">
        <v>52.740099999999998</v>
      </c>
      <c r="F440" t="s">
        <v>659</v>
      </c>
      <c r="G440" t="s">
        <v>658</v>
      </c>
      <c r="H440" t="s">
        <v>2755</v>
      </c>
      <c r="I440" t="s">
        <v>2754</v>
      </c>
      <c r="J440" t="s">
        <v>655</v>
      </c>
      <c r="K440" t="s">
        <v>3537</v>
      </c>
      <c r="L440" t="s">
        <v>908</v>
      </c>
      <c r="M440" t="s">
        <v>652</v>
      </c>
      <c r="N440">
        <v>62</v>
      </c>
      <c r="O440" t="s">
        <v>2866</v>
      </c>
      <c r="P440">
        <v>2590</v>
      </c>
      <c r="Q440" s="62">
        <f t="shared" si="6"/>
        <v>2590</v>
      </c>
      <c r="R440" t="s">
        <v>2825</v>
      </c>
    </row>
    <row r="441" spans="1:18" hidden="1" x14ac:dyDescent="0.25">
      <c r="A441" t="s">
        <v>3571</v>
      </c>
      <c r="B441" t="s">
        <v>2757</v>
      </c>
      <c r="C441" t="s">
        <v>2756</v>
      </c>
      <c r="D441">
        <v>0.38640000000000002</v>
      </c>
      <c r="E441">
        <v>52.740099999999998</v>
      </c>
      <c r="F441" t="s">
        <v>659</v>
      </c>
      <c r="G441" t="s">
        <v>658</v>
      </c>
      <c r="H441" t="s">
        <v>2755</v>
      </c>
      <c r="I441" t="s">
        <v>2754</v>
      </c>
      <c r="J441" t="s">
        <v>655</v>
      </c>
      <c r="K441" t="s">
        <v>3537</v>
      </c>
      <c r="L441" t="s">
        <v>908</v>
      </c>
      <c r="M441" t="s">
        <v>652</v>
      </c>
      <c r="N441">
        <v>68</v>
      </c>
      <c r="O441" t="s">
        <v>2775</v>
      </c>
      <c r="P441">
        <v>99.3</v>
      </c>
      <c r="Q441" s="62">
        <f t="shared" si="6"/>
        <v>99.3</v>
      </c>
      <c r="R441" t="s">
        <v>680</v>
      </c>
    </row>
    <row r="442" spans="1:18" hidden="1" x14ac:dyDescent="0.25">
      <c r="A442" t="s">
        <v>3570</v>
      </c>
      <c r="B442" t="s">
        <v>2757</v>
      </c>
      <c r="C442" t="s">
        <v>2756</v>
      </c>
      <c r="D442">
        <v>0.38640000000000002</v>
      </c>
      <c r="E442">
        <v>52.740099999999998</v>
      </c>
      <c r="F442" t="s">
        <v>659</v>
      </c>
      <c r="G442" t="s">
        <v>658</v>
      </c>
      <c r="H442" t="s">
        <v>2755</v>
      </c>
      <c r="I442" t="s">
        <v>2754</v>
      </c>
      <c r="J442" t="s">
        <v>655</v>
      </c>
      <c r="K442" t="s">
        <v>3537</v>
      </c>
      <c r="L442" t="s">
        <v>908</v>
      </c>
      <c r="M442" t="s">
        <v>652</v>
      </c>
      <c r="N442">
        <v>76</v>
      </c>
      <c r="O442" t="s">
        <v>690</v>
      </c>
      <c r="P442">
        <v>19.7</v>
      </c>
      <c r="Q442" s="62">
        <f t="shared" si="6"/>
        <v>19.7</v>
      </c>
      <c r="R442" t="s">
        <v>689</v>
      </c>
    </row>
    <row r="443" spans="1:18" hidden="1" x14ac:dyDescent="0.25">
      <c r="A443" t="s">
        <v>3569</v>
      </c>
      <c r="B443" t="s">
        <v>2757</v>
      </c>
      <c r="C443" t="s">
        <v>2756</v>
      </c>
      <c r="D443">
        <v>0.38640000000000002</v>
      </c>
      <c r="E443">
        <v>52.740099999999998</v>
      </c>
      <c r="F443" t="s">
        <v>659</v>
      </c>
      <c r="G443" t="s">
        <v>658</v>
      </c>
      <c r="H443" t="s">
        <v>2755</v>
      </c>
      <c r="I443" t="s">
        <v>2754</v>
      </c>
      <c r="J443" t="s">
        <v>655</v>
      </c>
      <c r="K443" t="s">
        <v>3537</v>
      </c>
      <c r="L443" t="s">
        <v>908</v>
      </c>
      <c r="M443" t="s">
        <v>652</v>
      </c>
      <c r="N443">
        <v>85</v>
      </c>
      <c r="O443" t="s">
        <v>3414</v>
      </c>
      <c r="P443">
        <v>1.8</v>
      </c>
      <c r="Q443" s="62">
        <f t="shared" si="6"/>
        <v>1.8</v>
      </c>
      <c r="R443" t="s">
        <v>650</v>
      </c>
    </row>
    <row r="444" spans="1:18" hidden="1" x14ac:dyDescent="0.25">
      <c r="A444" t="s">
        <v>3568</v>
      </c>
      <c r="B444" t="s">
        <v>2757</v>
      </c>
      <c r="C444" t="s">
        <v>2756</v>
      </c>
      <c r="D444">
        <v>0.38640000000000002</v>
      </c>
      <c r="E444">
        <v>52.740099999999998</v>
      </c>
      <c r="F444" t="s">
        <v>659</v>
      </c>
      <c r="G444" t="s">
        <v>658</v>
      </c>
      <c r="H444" t="s">
        <v>2755</v>
      </c>
      <c r="I444" t="s">
        <v>2754</v>
      </c>
      <c r="J444" t="s">
        <v>655</v>
      </c>
      <c r="K444" t="s">
        <v>3537</v>
      </c>
      <c r="L444" t="s">
        <v>908</v>
      </c>
      <c r="M444" t="s">
        <v>652</v>
      </c>
      <c r="N444">
        <v>103</v>
      </c>
      <c r="O444" t="s">
        <v>2823</v>
      </c>
      <c r="P444" t="s">
        <v>1560</v>
      </c>
      <c r="Q444" s="62">
        <f t="shared" si="6"/>
        <v>0.01</v>
      </c>
      <c r="R444" t="s">
        <v>686</v>
      </c>
    </row>
    <row r="445" spans="1:18" hidden="1" x14ac:dyDescent="0.25">
      <c r="A445" t="s">
        <v>3567</v>
      </c>
      <c r="B445" t="s">
        <v>2757</v>
      </c>
      <c r="C445" t="s">
        <v>2756</v>
      </c>
      <c r="D445">
        <v>0.38640000000000002</v>
      </c>
      <c r="E445">
        <v>52.740099999999998</v>
      </c>
      <c r="F445" t="s">
        <v>659</v>
      </c>
      <c r="G445" t="s">
        <v>658</v>
      </c>
      <c r="H445" t="s">
        <v>2755</v>
      </c>
      <c r="I445" t="s">
        <v>2754</v>
      </c>
      <c r="J445" t="s">
        <v>655</v>
      </c>
      <c r="K445" t="s">
        <v>3537</v>
      </c>
      <c r="L445" t="s">
        <v>908</v>
      </c>
      <c r="M445" t="s">
        <v>652</v>
      </c>
      <c r="N445">
        <v>106</v>
      </c>
      <c r="O445" t="s">
        <v>2821</v>
      </c>
      <c r="P445" t="s">
        <v>1598</v>
      </c>
      <c r="Q445" s="62">
        <f t="shared" si="6"/>
        <v>0.04</v>
      </c>
      <c r="R445" t="s">
        <v>686</v>
      </c>
    </row>
    <row r="446" spans="1:18" hidden="1" x14ac:dyDescent="0.25">
      <c r="A446" t="s">
        <v>3566</v>
      </c>
      <c r="B446" t="s">
        <v>2757</v>
      </c>
      <c r="C446" t="s">
        <v>2756</v>
      </c>
      <c r="D446">
        <v>0.38640000000000002</v>
      </c>
      <c r="E446">
        <v>52.740099999999998</v>
      </c>
      <c r="F446" t="s">
        <v>659</v>
      </c>
      <c r="G446" t="s">
        <v>658</v>
      </c>
      <c r="H446" t="s">
        <v>2755</v>
      </c>
      <c r="I446" t="s">
        <v>2754</v>
      </c>
      <c r="J446" t="s">
        <v>655</v>
      </c>
      <c r="K446" t="s">
        <v>3537</v>
      </c>
      <c r="L446" t="s">
        <v>908</v>
      </c>
      <c r="M446" t="s">
        <v>652</v>
      </c>
      <c r="N446">
        <v>111</v>
      </c>
      <c r="O446" t="s">
        <v>2819</v>
      </c>
      <c r="P446">
        <v>0.05</v>
      </c>
      <c r="Q446" s="62">
        <f t="shared" si="6"/>
        <v>0.05</v>
      </c>
      <c r="R446" t="s">
        <v>650</v>
      </c>
    </row>
    <row r="447" spans="1:18" hidden="1" x14ac:dyDescent="0.25">
      <c r="A447" t="s">
        <v>3565</v>
      </c>
      <c r="B447" t="s">
        <v>2757</v>
      </c>
      <c r="C447" t="s">
        <v>2756</v>
      </c>
      <c r="D447">
        <v>0.38640000000000002</v>
      </c>
      <c r="E447">
        <v>52.740099999999998</v>
      </c>
      <c r="F447" t="s">
        <v>659</v>
      </c>
      <c r="G447" t="s">
        <v>658</v>
      </c>
      <c r="H447" t="s">
        <v>2755</v>
      </c>
      <c r="I447" t="s">
        <v>2754</v>
      </c>
      <c r="J447" t="s">
        <v>655</v>
      </c>
      <c r="K447" t="s">
        <v>3537</v>
      </c>
      <c r="L447" t="s">
        <v>908</v>
      </c>
      <c r="M447" t="s">
        <v>652</v>
      </c>
      <c r="N447">
        <v>114</v>
      </c>
      <c r="O447" t="s">
        <v>2817</v>
      </c>
      <c r="P447">
        <v>1.38</v>
      </c>
      <c r="Q447" s="62">
        <f t="shared" si="6"/>
        <v>1.38</v>
      </c>
      <c r="R447" t="s">
        <v>650</v>
      </c>
    </row>
    <row r="448" spans="1:18" hidden="1" x14ac:dyDescent="0.25">
      <c r="A448" t="s">
        <v>3564</v>
      </c>
      <c r="B448" t="s">
        <v>2757</v>
      </c>
      <c r="C448" t="s">
        <v>2756</v>
      </c>
      <c r="D448">
        <v>0.38640000000000002</v>
      </c>
      <c r="E448">
        <v>52.740099999999998</v>
      </c>
      <c r="F448" t="s">
        <v>659</v>
      </c>
      <c r="G448" t="s">
        <v>658</v>
      </c>
      <c r="H448" t="s">
        <v>2755</v>
      </c>
      <c r="I448" t="s">
        <v>2754</v>
      </c>
      <c r="J448" t="s">
        <v>655</v>
      </c>
      <c r="K448" t="s">
        <v>3537</v>
      </c>
      <c r="L448" t="s">
        <v>908</v>
      </c>
      <c r="M448" t="s">
        <v>652</v>
      </c>
      <c r="N448">
        <v>116</v>
      </c>
      <c r="O448" t="s">
        <v>2815</v>
      </c>
      <c r="P448">
        <v>6.0970000000000004</v>
      </c>
      <c r="Q448" s="62">
        <f t="shared" si="6"/>
        <v>6.0970000000000004</v>
      </c>
      <c r="R448" t="s">
        <v>650</v>
      </c>
    </row>
    <row r="449" spans="1:18" hidden="1" x14ac:dyDescent="0.25">
      <c r="A449" t="s">
        <v>3563</v>
      </c>
      <c r="B449" t="s">
        <v>2757</v>
      </c>
      <c r="C449" t="s">
        <v>2756</v>
      </c>
      <c r="D449">
        <v>0.38640000000000002</v>
      </c>
      <c r="E449">
        <v>52.740099999999998</v>
      </c>
      <c r="F449" t="s">
        <v>659</v>
      </c>
      <c r="G449" t="s">
        <v>658</v>
      </c>
      <c r="H449" t="s">
        <v>2755</v>
      </c>
      <c r="I449" t="s">
        <v>2754</v>
      </c>
      <c r="J449" t="s">
        <v>655</v>
      </c>
      <c r="K449" t="s">
        <v>3537</v>
      </c>
      <c r="L449" t="s">
        <v>908</v>
      </c>
      <c r="M449" t="s">
        <v>652</v>
      </c>
      <c r="N449">
        <v>172</v>
      </c>
      <c r="O449" t="s">
        <v>209</v>
      </c>
      <c r="P449">
        <v>676</v>
      </c>
      <c r="Q449" s="62">
        <f t="shared" si="6"/>
        <v>676</v>
      </c>
      <c r="R449" t="s">
        <v>650</v>
      </c>
    </row>
    <row r="450" spans="1:18" hidden="1" x14ac:dyDescent="0.25">
      <c r="A450" t="s">
        <v>3562</v>
      </c>
      <c r="B450" t="s">
        <v>2757</v>
      </c>
      <c r="C450" t="s">
        <v>2756</v>
      </c>
      <c r="D450">
        <v>0.38640000000000002</v>
      </c>
      <c r="E450">
        <v>52.740099999999998</v>
      </c>
      <c r="F450" t="s">
        <v>659</v>
      </c>
      <c r="G450" t="s">
        <v>658</v>
      </c>
      <c r="H450" t="s">
        <v>2755</v>
      </c>
      <c r="I450" t="s">
        <v>2754</v>
      </c>
      <c r="J450" t="s">
        <v>655</v>
      </c>
      <c r="K450" t="s">
        <v>3537</v>
      </c>
      <c r="L450" t="s">
        <v>908</v>
      </c>
      <c r="M450" t="s">
        <v>652</v>
      </c>
      <c r="N450">
        <v>180</v>
      </c>
      <c r="O450" t="s">
        <v>2812</v>
      </c>
      <c r="P450">
        <v>0.29899999999999999</v>
      </c>
      <c r="Q450" s="62">
        <f t="shared" ref="Q450:Q513" si="7">IF(LEFT(P450,1)="&lt;",VALUE(MID(P450,2,LEN(P450)-1)),VALUE(P450))</f>
        <v>0.29899999999999999</v>
      </c>
      <c r="R450" t="s">
        <v>650</v>
      </c>
    </row>
    <row r="451" spans="1:18" hidden="1" x14ac:dyDescent="0.25">
      <c r="A451" t="s">
        <v>3561</v>
      </c>
      <c r="B451" t="s">
        <v>2757</v>
      </c>
      <c r="C451" t="s">
        <v>2756</v>
      </c>
      <c r="D451">
        <v>0.38640000000000002</v>
      </c>
      <c r="E451">
        <v>52.740099999999998</v>
      </c>
      <c r="F451" t="s">
        <v>659</v>
      </c>
      <c r="G451" t="s">
        <v>658</v>
      </c>
      <c r="H451" t="s">
        <v>2755</v>
      </c>
      <c r="I451" t="s">
        <v>2754</v>
      </c>
      <c r="J451" t="s">
        <v>655</v>
      </c>
      <c r="K451" t="s">
        <v>3537</v>
      </c>
      <c r="L451" t="s">
        <v>908</v>
      </c>
      <c r="M451" t="s">
        <v>652</v>
      </c>
      <c r="N451">
        <v>487</v>
      </c>
      <c r="O451" t="s">
        <v>2810</v>
      </c>
      <c r="P451" t="s">
        <v>2751</v>
      </c>
      <c r="Q451" s="62">
        <f t="shared" si="7"/>
        <v>2E-3</v>
      </c>
      <c r="R451" t="s">
        <v>686</v>
      </c>
    </row>
    <row r="452" spans="1:18" hidden="1" x14ac:dyDescent="0.25">
      <c r="A452" t="s">
        <v>3560</v>
      </c>
      <c r="B452" t="s">
        <v>2757</v>
      </c>
      <c r="C452" t="s">
        <v>2756</v>
      </c>
      <c r="D452">
        <v>0.38640000000000002</v>
      </c>
      <c r="E452">
        <v>52.740099999999998</v>
      </c>
      <c r="F452" t="s">
        <v>659</v>
      </c>
      <c r="G452" t="s">
        <v>658</v>
      </c>
      <c r="H452" t="s">
        <v>2755</v>
      </c>
      <c r="I452" t="s">
        <v>2754</v>
      </c>
      <c r="J452" t="s">
        <v>655</v>
      </c>
      <c r="K452" t="s">
        <v>3537</v>
      </c>
      <c r="L452" t="s">
        <v>908</v>
      </c>
      <c r="M452" t="s">
        <v>652</v>
      </c>
      <c r="N452">
        <v>499</v>
      </c>
      <c r="O452" t="s">
        <v>2807</v>
      </c>
      <c r="P452" t="s">
        <v>2751</v>
      </c>
      <c r="Q452" s="62">
        <f t="shared" si="7"/>
        <v>2E-3</v>
      </c>
      <c r="R452" t="s">
        <v>686</v>
      </c>
    </row>
    <row r="453" spans="1:18" hidden="1" x14ac:dyDescent="0.25">
      <c r="A453" t="s">
        <v>3559</v>
      </c>
      <c r="B453" t="s">
        <v>2757</v>
      </c>
      <c r="C453" t="s">
        <v>2756</v>
      </c>
      <c r="D453">
        <v>0.38640000000000002</v>
      </c>
      <c r="E453">
        <v>52.740099999999998</v>
      </c>
      <c r="F453" t="s">
        <v>659</v>
      </c>
      <c r="G453" t="s">
        <v>658</v>
      </c>
      <c r="H453" t="s">
        <v>2755</v>
      </c>
      <c r="I453" t="s">
        <v>2754</v>
      </c>
      <c r="J453" t="s">
        <v>655</v>
      </c>
      <c r="K453" t="s">
        <v>3537</v>
      </c>
      <c r="L453" t="s">
        <v>908</v>
      </c>
      <c r="M453" t="s">
        <v>652</v>
      </c>
      <c r="N453">
        <v>1049</v>
      </c>
      <c r="O453" t="s">
        <v>2804</v>
      </c>
      <c r="P453" t="s">
        <v>2788</v>
      </c>
      <c r="Q453" s="62">
        <f t="shared" si="7"/>
        <v>0.1</v>
      </c>
      <c r="R453" t="s">
        <v>686</v>
      </c>
    </row>
    <row r="454" spans="1:18" hidden="1" x14ac:dyDescent="0.25">
      <c r="A454" t="s">
        <v>3558</v>
      </c>
      <c r="B454" t="s">
        <v>2757</v>
      </c>
      <c r="C454" t="s">
        <v>2756</v>
      </c>
      <c r="D454">
        <v>0.38640000000000002</v>
      </c>
      <c r="E454">
        <v>52.740099999999998</v>
      </c>
      <c r="F454" t="s">
        <v>659</v>
      </c>
      <c r="G454" t="s">
        <v>658</v>
      </c>
      <c r="H454" t="s">
        <v>2755</v>
      </c>
      <c r="I454" t="s">
        <v>2754</v>
      </c>
      <c r="J454" t="s">
        <v>655</v>
      </c>
      <c r="K454" t="s">
        <v>3537</v>
      </c>
      <c r="L454" t="s">
        <v>908</v>
      </c>
      <c r="M454" t="s">
        <v>652</v>
      </c>
      <c r="N454">
        <v>3268</v>
      </c>
      <c r="O454" t="s">
        <v>2802</v>
      </c>
      <c r="P454" t="s">
        <v>2788</v>
      </c>
      <c r="Q454" s="62">
        <f t="shared" si="7"/>
        <v>0.1</v>
      </c>
      <c r="R454" t="s">
        <v>686</v>
      </c>
    </row>
    <row r="455" spans="1:18" hidden="1" x14ac:dyDescent="0.25">
      <c r="A455" t="s">
        <v>3557</v>
      </c>
      <c r="B455" t="s">
        <v>2757</v>
      </c>
      <c r="C455" t="s">
        <v>2756</v>
      </c>
      <c r="D455">
        <v>0.38640000000000002</v>
      </c>
      <c r="E455">
        <v>52.740099999999998</v>
      </c>
      <c r="F455" t="s">
        <v>659</v>
      </c>
      <c r="G455" t="s">
        <v>658</v>
      </c>
      <c r="H455" t="s">
        <v>2755</v>
      </c>
      <c r="I455" t="s">
        <v>2754</v>
      </c>
      <c r="J455" t="s">
        <v>655</v>
      </c>
      <c r="K455" t="s">
        <v>3537</v>
      </c>
      <c r="L455" t="s">
        <v>908</v>
      </c>
      <c r="M455" t="s">
        <v>652</v>
      </c>
      <c r="N455">
        <v>3272</v>
      </c>
      <c r="O455" t="s">
        <v>2800</v>
      </c>
      <c r="P455" t="s">
        <v>2799</v>
      </c>
      <c r="Q455" s="62">
        <f t="shared" si="7"/>
        <v>1</v>
      </c>
      <c r="R455" t="s">
        <v>686</v>
      </c>
    </row>
    <row r="456" spans="1:18" hidden="1" x14ac:dyDescent="0.25">
      <c r="A456" t="s">
        <v>3556</v>
      </c>
      <c r="B456" t="s">
        <v>2757</v>
      </c>
      <c r="C456" t="s">
        <v>2756</v>
      </c>
      <c r="D456">
        <v>0.38640000000000002</v>
      </c>
      <c r="E456">
        <v>52.740099999999998</v>
      </c>
      <c r="F456" t="s">
        <v>659</v>
      </c>
      <c r="G456" t="s">
        <v>658</v>
      </c>
      <c r="H456" t="s">
        <v>2755</v>
      </c>
      <c r="I456" t="s">
        <v>2754</v>
      </c>
      <c r="J456" t="s">
        <v>655</v>
      </c>
      <c r="K456" t="s">
        <v>3537</v>
      </c>
      <c r="L456" t="s">
        <v>908</v>
      </c>
      <c r="M456" t="s">
        <v>652</v>
      </c>
      <c r="N456">
        <v>3282</v>
      </c>
      <c r="O456" t="s">
        <v>2797</v>
      </c>
      <c r="P456" t="s">
        <v>2788</v>
      </c>
      <c r="Q456" s="62">
        <f t="shared" si="7"/>
        <v>0.1</v>
      </c>
      <c r="R456" t="s">
        <v>686</v>
      </c>
    </row>
    <row r="457" spans="1:18" hidden="1" x14ac:dyDescent="0.25">
      <c r="A457" t="s">
        <v>3555</v>
      </c>
      <c r="B457" t="s">
        <v>2757</v>
      </c>
      <c r="C457" t="s">
        <v>2756</v>
      </c>
      <c r="D457">
        <v>0.38640000000000002</v>
      </c>
      <c r="E457">
        <v>52.740099999999998</v>
      </c>
      <c r="F457" t="s">
        <v>659</v>
      </c>
      <c r="G457" t="s">
        <v>658</v>
      </c>
      <c r="H457" t="s">
        <v>2755</v>
      </c>
      <c r="I457" t="s">
        <v>2754</v>
      </c>
      <c r="J457" t="s">
        <v>655</v>
      </c>
      <c r="K457" t="s">
        <v>3537</v>
      </c>
      <c r="L457" t="s">
        <v>908</v>
      </c>
      <c r="M457" t="s">
        <v>652</v>
      </c>
      <c r="N457">
        <v>3283</v>
      </c>
      <c r="O457" t="s">
        <v>2795</v>
      </c>
      <c r="P457" t="s">
        <v>2788</v>
      </c>
      <c r="Q457" s="62">
        <f t="shared" si="7"/>
        <v>0.1</v>
      </c>
      <c r="R457" t="s">
        <v>686</v>
      </c>
    </row>
    <row r="458" spans="1:18" hidden="1" x14ac:dyDescent="0.25">
      <c r="A458" t="s">
        <v>3554</v>
      </c>
      <c r="B458" t="s">
        <v>2757</v>
      </c>
      <c r="C458" t="s">
        <v>2756</v>
      </c>
      <c r="D458">
        <v>0.38640000000000002</v>
      </c>
      <c r="E458">
        <v>52.740099999999998</v>
      </c>
      <c r="F458" t="s">
        <v>659</v>
      </c>
      <c r="G458" t="s">
        <v>658</v>
      </c>
      <c r="H458" t="s">
        <v>2755</v>
      </c>
      <c r="I458" t="s">
        <v>2754</v>
      </c>
      <c r="J458" t="s">
        <v>655</v>
      </c>
      <c r="K458" t="s">
        <v>3537</v>
      </c>
      <c r="L458" t="s">
        <v>908</v>
      </c>
      <c r="M458" t="s">
        <v>652</v>
      </c>
      <c r="N458">
        <v>3292</v>
      </c>
      <c r="O458" t="s">
        <v>2793</v>
      </c>
      <c r="P458" t="s">
        <v>2788</v>
      </c>
      <c r="Q458" s="62">
        <f t="shared" si="7"/>
        <v>0.1</v>
      </c>
      <c r="R458" t="s">
        <v>686</v>
      </c>
    </row>
    <row r="459" spans="1:18" hidden="1" x14ac:dyDescent="0.25">
      <c r="A459" t="s">
        <v>3553</v>
      </c>
      <c r="B459" t="s">
        <v>2757</v>
      </c>
      <c r="C459" t="s">
        <v>2756</v>
      </c>
      <c r="D459">
        <v>0.38640000000000002</v>
      </c>
      <c r="E459">
        <v>52.740099999999998</v>
      </c>
      <c r="F459" t="s">
        <v>659</v>
      </c>
      <c r="G459" t="s">
        <v>658</v>
      </c>
      <c r="H459" t="s">
        <v>2755</v>
      </c>
      <c r="I459" t="s">
        <v>2754</v>
      </c>
      <c r="J459" t="s">
        <v>655</v>
      </c>
      <c r="K459" t="s">
        <v>3537</v>
      </c>
      <c r="L459" t="s">
        <v>908</v>
      </c>
      <c r="M459" t="s">
        <v>652</v>
      </c>
      <c r="N459">
        <v>3328</v>
      </c>
      <c r="O459" t="s">
        <v>2791</v>
      </c>
      <c r="P459" t="s">
        <v>2788</v>
      </c>
      <c r="Q459" s="62">
        <f t="shared" si="7"/>
        <v>0.1</v>
      </c>
      <c r="R459" t="s">
        <v>686</v>
      </c>
    </row>
    <row r="460" spans="1:18" hidden="1" x14ac:dyDescent="0.25">
      <c r="A460" t="s">
        <v>3552</v>
      </c>
      <c r="B460" t="s">
        <v>2757</v>
      </c>
      <c r="C460" t="s">
        <v>2756</v>
      </c>
      <c r="D460">
        <v>0.38640000000000002</v>
      </c>
      <c r="E460">
        <v>52.740099999999998</v>
      </c>
      <c r="F460" t="s">
        <v>659</v>
      </c>
      <c r="G460" t="s">
        <v>658</v>
      </c>
      <c r="H460" t="s">
        <v>2755</v>
      </c>
      <c r="I460" t="s">
        <v>2754</v>
      </c>
      <c r="J460" t="s">
        <v>655</v>
      </c>
      <c r="K460" t="s">
        <v>3537</v>
      </c>
      <c r="L460" t="s">
        <v>908</v>
      </c>
      <c r="M460" t="s">
        <v>652</v>
      </c>
      <c r="N460">
        <v>3334</v>
      </c>
      <c r="O460" t="s">
        <v>2789</v>
      </c>
      <c r="P460" t="s">
        <v>2788</v>
      </c>
      <c r="Q460" s="62">
        <f t="shared" si="7"/>
        <v>0.1</v>
      </c>
      <c r="R460" t="s">
        <v>686</v>
      </c>
    </row>
    <row r="461" spans="1:18" hidden="1" x14ac:dyDescent="0.25">
      <c r="A461" t="s">
        <v>3551</v>
      </c>
      <c r="B461" t="s">
        <v>2757</v>
      </c>
      <c r="C461" t="s">
        <v>2756</v>
      </c>
      <c r="D461">
        <v>0.38640000000000002</v>
      </c>
      <c r="E461">
        <v>52.740099999999998</v>
      </c>
      <c r="F461" t="s">
        <v>659</v>
      </c>
      <c r="G461" t="s">
        <v>658</v>
      </c>
      <c r="H461" t="s">
        <v>2755</v>
      </c>
      <c r="I461" t="s">
        <v>2754</v>
      </c>
      <c r="J461" t="s">
        <v>655</v>
      </c>
      <c r="K461" t="s">
        <v>3537</v>
      </c>
      <c r="L461" t="s">
        <v>908</v>
      </c>
      <c r="M461" t="s">
        <v>652</v>
      </c>
      <c r="N461">
        <v>3373</v>
      </c>
      <c r="O461" t="s">
        <v>2786</v>
      </c>
      <c r="P461" t="s">
        <v>2788</v>
      </c>
      <c r="Q461" s="62">
        <f t="shared" si="7"/>
        <v>0.1</v>
      </c>
      <c r="R461" t="s">
        <v>686</v>
      </c>
    </row>
    <row r="462" spans="1:18" hidden="1" x14ac:dyDescent="0.25">
      <c r="A462" t="s">
        <v>3550</v>
      </c>
      <c r="B462" t="s">
        <v>2757</v>
      </c>
      <c r="C462" t="s">
        <v>2756</v>
      </c>
      <c r="D462">
        <v>0.38640000000000002</v>
      </c>
      <c r="E462">
        <v>52.740099999999998</v>
      </c>
      <c r="F462" t="s">
        <v>659</v>
      </c>
      <c r="G462" t="s">
        <v>658</v>
      </c>
      <c r="H462" t="s">
        <v>2755</v>
      </c>
      <c r="I462" t="s">
        <v>2754</v>
      </c>
      <c r="J462" t="s">
        <v>655</v>
      </c>
      <c r="K462" t="s">
        <v>3537</v>
      </c>
      <c r="L462" t="s">
        <v>908</v>
      </c>
      <c r="M462" t="s">
        <v>652</v>
      </c>
      <c r="N462">
        <v>3408</v>
      </c>
      <c r="O462" t="s">
        <v>2784</v>
      </c>
      <c r="P462">
        <v>3.15</v>
      </c>
      <c r="Q462" s="62">
        <f t="shared" si="7"/>
        <v>3.15</v>
      </c>
      <c r="R462" t="s">
        <v>686</v>
      </c>
    </row>
    <row r="463" spans="1:18" hidden="1" x14ac:dyDescent="0.25">
      <c r="A463" t="s">
        <v>3549</v>
      </c>
      <c r="B463" t="s">
        <v>2757</v>
      </c>
      <c r="C463" t="s">
        <v>2756</v>
      </c>
      <c r="D463">
        <v>0.38640000000000002</v>
      </c>
      <c r="E463">
        <v>52.740099999999998</v>
      </c>
      <c r="F463" t="s">
        <v>659</v>
      </c>
      <c r="G463" t="s">
        <v>658</v>
      </c>
      <c r="H463" t="s">
        <v>2755</v>
      </c>
      <c r="I463" t="s">
        <v>2754</v>
      </c>
      <c r="J463" t="s">
        <v>655</v>
      </c>
      <c r="K463" t="s">
        <v>3537</v>
      </c>
      <c r="L463" t="s">
        <v>908</v>
      </c>
      <c r="M463" t="s">
        <v>652</v>
      </c>
      <c r="N463">
        <v>3409</v>
      </c>
      <c r="O463" t="s">
        <v>2782</v>
      </c>
      <c r="P463">
        <v>8.9300000000000004E-2</v>
      </c>
      <c r="Q463" s="62">
        <f t="shared" si="7"/>
        <v>8.9300000000000004E-2</v>
      </c>
      <c r="R463" t="s">
        <v>686</v>
      </c>
    </row>
    <row r="464" spans="1:18" hidden="1" x14ac:dyDescent="0.25">
      <c r="A464" t="s">
        <v>3548</v>
      </c>
      <c r="B464" t="s">
        <v>2757</v>
      </c>
      <c r="C464" t="s">
        <v>2756</v>
      </c>
      <c r="D464">
        <v>0.38640000000000002</v>
      </c>
      <c r="E464">
        <v>52.740099999999998</v>
      </c>
      <c r="F464" t="s">
        <v>659</v>
      </c>
      <c r="G464" t="s">
        <v>658</v>
      </c>
      <c r="H464" t="s">
        <v>2755</v>
      </c>
      <c r="I464" t="s">
        <v>2754</v>
      </c>
      <c r="J464" t="s">
        <v>655</v>
      </c>
      <c r="K464" t="s">
        <v>3537</v>
      </c>
      <c r="L464" t="s">
        <v>908</v>
      </c>
      <c r="M464" t="s">
        <v>652</v>
      </c>
      <c r="N464">
        <v>3410</v>
      </c>
      <c r="O464" t="s">
        <v>687</v>
      </c>
      <c r="P464">
        <v>3.89</v>
      </c>
      <c r="Q464" s="62">
        <f t="shared" si="7"/>
        <v>3.89</v>
      </c>
      <c r="R464" t="s">
        <v>686</v>
      </c>
    </row>
    <row r="465" spans="1:18" hidden="1" x14ac:dyDescent="0.25">
      <c r="A465" t="s">
        <v>3547</v>
      </c>
      <c r="B465" t="s">
        <v>2757</v>
      </c>
      <c r="C465" t="s">
        <v>2756</v>
      </c>
      <c r="D465">
        <v>0.38640000000000002</v>
      </c>
      <c r="E465">
        <v>52.740099999999998</v>
      </c>
      <c r="F465" t="s">
        <v>659</v>
      </c>
      <c r="G465" t="s">
        <v>658</v>
      </c>
      <c r="H465" t="s">
        <v>2755</v>
      </c>
      <c r="I465" t="s">
        <v>2754</v>
      </c>
      <c r="J465" t="s">
        <v>655</v>
      </c>
      <c r="K465" t="s">
        <v>3537</v>
      </c>
      <c r="L465" t="s">
        <v>908</v>
      </c>
      <c r="M465" t="s">
        <v>652</v>
      </c>
      <c r="N465">
        <v>3461</v>
      </c>
      <c r="O465" t="s">
        <v>2779</v>
      </c>
      <c r="P465">
        <v>550</v>
      </c>
      <c r="Q465" s="62">
        <f t="shared" si="7"/>
        <v>550</v>
      </c>
      <c r="R465" t="s">
        <v>919</v>
      </c>
    </row>
    <row r="466" spans="1:18" hidden="1" x14ac:dyDescent="0.25">
      <c r="A466" t="s">
        <v>3546</v>
      </c>
      <c r="B466" t="s">
        <v>2757</v>
      </c>
      <c r="C466" t="s">
        <v>2756</v>
      </c>
      <c r="D466">
        <v>0.38640000000000002</v>
      </c>
      <c r="E466">
        <v>52.740099999999998</v>
      </c>
      <c r="F466" t="s">
        <v>659</v>
      </c>
      <c r="G466" t="s">
        <v>658</v>
      </c>
      <c r="H466" t="s">
        <v>2755</v>
      </c>
      <c r="I466" t="s">
        <v>2754</v>
      </c>
      <c r="J466" t="s">
        <v>655</v>
      </c>
      <c r="K466" t="s">
        <v>3537</v>
      </c>
      <c r="L466" t="s">
        <v>908</v>
      </c>
      <c r="M466" t="s">
        <v>652</v>
      </c>
      <c r="N466">
        <v>6045</v>
      </c>
      <c r="O466" t="s">
        <v>2777</v>
      </c>
      <c r="P466">
        <v>3.1</v>
      </c>
      <c r="Q466" s="62">
        <f t="shared" si="7"/>
        <v>3.1</v>
      </c>
      <c r="R466" t="s">
        <v>686</v>
      </c>
    </row>
    <row r="467" spans="1:18" hidden="1" x14ac:dyDescent="0.25">
      <c r="A467" t="s">
        <v>3545</v>
      </c>
      <c r="B467" t="s">
        <v>2757</v>
      </c>
      <c r="C467" t="s">
        <v>2756</v>
      </c>
      <c r="D467">
        <v>0.38640000000000002</v>
      </c>
      <c r="E467">
        <v>52.740099999999998</v>
      </c>
      <c r="F467" t="s">
        <v>659</v>
      </c>
      <c r="G467" t="s">
        <v>658</v>
      </c>
      <c r="H467" t="s">
        <v>2755</v>
      </c>
      <c r="I467" t="s">
        <v>2754</v>
      </c>
      <c r="J467" t="s">
        <v>655</v>
      </c>
      <c r="K467" t="s">
        <v>3537</v>
      </c>
      <c r="L467" t="s">
        <v>908</v>
      </c>
      <c r="M467" t="s">
        <v>652</v>
      </c>
      <c r="N467">
        <v>6423</v>
      </c>
      <c r="O467" t="s">
        <v>2772</v>
      </c>
      <c r="P467">
        <v>135</v>
      </c>
      <c r="Q467" s="62">
        <f t="shared" si="7"/>
        <v>135</v>
      </c>
      <c r="R467" t="s">
        <v>919</v>
      </c>
    </row>
    <row r="468" spans="1:18" hidden="1" x14ac:dyDescent="0.25">
      <c r="A468" t="s">
        <v>3544</v>
      </c>
      <c r="B468" t="s">
        <v>2757</v>
      </c>
      <c r="C468" t="s">
        <v>2756</v>
      </c>
      <c r="D468">
        <v>0.38640000000000002</v>
      </c>
      <c r="E468">
        <v>52.740099999999998</v>
      </c>
      <c r="F468" t="s">
        <v>659</v>
      </c>
      <c r="G468" t="s">
        <v>658</v>
      </c>
      <c r="H468" t="s">
        <v>2755</v>
      </c>
      <c r="I468" t="s">
        <v>2754</v>
      </c>
      <c r="J468" t="s">
        <v>655</v>
      </c>
      <c r="K468" t="s">
        <v>3537</v>
      </c>
      <c r="L468" t="s">
        <v>908</v>
      </c>
      <c r="M468" t="s">
        <v>652</v>
      </c>
      <c r="N468">
        <v>6450</v>
      </c>
      <c r="O468" t="s">
        <v>2770</v>
      </c>
      <c r="P468">
        <v>1.82</v>
      </c>
      <c r="Q468" s="62">
        <f t="shared" si="7"/>
        <v>1.82</v>
      </c>
      <c r="R468" t="s">
        <v>686</v>
      </c>
    </row>
    <row r="469" spans="1:18" hidden="1" x14ac:dyDescent="0.25">
      <c r="A469" t="s">
        <v>3543</v>
      </c>
      <c r="B469" t="s">
        <v>2757</v>
      </c>
      <c r="C469" t="s">
        <v>2756</v>
      </c>
      <c r="D469">
        <v>0.38640000000000002</v>
      </c>
      <c r="E469">
        <v>52.740099999999998</v>
      </c>
      <c r="F469" t="s">
        <v>659</v>
      </c>
      <c r="G469" t="s">
        <v>658</v>
      </c>
      <c r="H469" t="s">
        <v>2755</v>
      </c>
      <c r="I469" t="s">
        <v>2754</v>
      </c>
      <c r="J469" t="s">
        <v>655</v>
      </c>
      <c r="K469" t="s">
        <v>3537</v>
      </c>
      <c r="L469" t="s">
        <v>908</v>
      </c>
      <c r="M469" t="s">
        <v>652</v>
      </c>
      <c r="N469">
        <v>7181</v>
      </c>
      <c r="O469" t="s">
        <v>2765</v>
      </c>
      <c r="P469" t="s">
        <v>2005</v>
      </c>
      <c r="Q469" s="62">
        <f t="shared" si="7"/>
        <v>1E-3</v>
      </c>
      <c r="R469" t="s">
        <v>686</v>
      </c>
    </row>
    <row r="470" spans="1:18" hidden="1" x14ac:dyDescent="0.25">
      <c r="A470" t="s">
        <v>3542</v>
      </c>
      <c r="B470" t="s">
        <v>2757</v>
      </c>
      <c r="C470" t="s">
        <v>2756</v>
      </c>
      <c r="D470">
        <v>0.38640000000000002</v>
      </c>
      <c r="E470">
        <v>52.740099999999998</v>
      </c>
      <c r="F470" t="s">
        <v>659</v>
      </c>
      <c r="G470" t="s">
        <v>658</v>
      </c>
      <c r="H470" t="s">
        <v>2755</v>
      </c>
      <c r="I470" t="s">
        <v>2754</v>
      </c>
      <c r="J470" t="s">
        <v>655</v>
      </c>
      <c r="K470" t="s">
        <v>3537</v>
      </c>
      <c r="L470" t="s">
        <v>908</v>
      </c>
      <c r="M470" t="s">
        <v>652</v>
      </c>
      <c r="N470">
        <v>7887</v>
      </c>
      <c r="O470" t="s">
        <v>1065</v>
      </c>
      <c r="P470">
        <v>51.6</v>
      </c>
      <c r="Q470" s="62">
        <f t="shared" si="7"/>
        <v>51.6</v>
      </c>
      <c r="R470" t="s">
        <v>686</v>
      </c>
    </row>
    <row r="471" spans="1:18" hidden="1" x14ac:dyDescent="0.25">
      <c r="A471" t="s">
        <v>3541</v>
      </c>
      <c r="B471" t="s">
        <v>2757</v>
      </c>
      <c r="C471" t="s">
        <v>2756</v>
      </c>
      <c r="D471">
        <v>0.38640000000000002</v>
      </c>
      <c r="E471">
        <v>52.740099999999998</v>
      </c>
      <c r="F471" t="s">
        <v>659</v>
      </c>
      <c r="G471" t="s">
        <v>658</v>
      </c>
      <c r="H471" t="s">
        <v>2755</v>
      </c>
      <c r="I471" t="s">
        <v>2754</v>
      </c>
      <c r="J471" t="s">
        <v>655</v>
      </c>
      <c r="K471" t="s">
        <v>3537</v>
      </c>
      <c r="L471" t="s">
        <v>908</v>
      </c>
      <c r="M471" t="s">
        <v>652</v>
      </c>
      <c r="N471">
        <v>9901</v>
      </c>
      <c r="O471" t="s">
        <v>664</v>
      </c>
      <c r="P471">
        <v>94.3</v>
      </c>
      <c r="Q471" s="62">
        <f t="shared" si="7"/>
        <v>94.3</v>
      </c>
      <c r="R471" t="s">
        <v>663</v>
      </c>
    </row>
    <row r="472" spans="1:18" hidden="1" x14ac:dyDescent="0.25">
      <c r="A472" t="s">
        <v>3540</v>
      </c>
      <c r="B472" t="s">
        <v>2757</v>
      </c>
      <c r="C472" t="s">
        <v>2756</v>
      </c>
      <c r="D472">
        <v>0.38640000000000002</v>
      </c>
      <c r="E472">
        <v>52.740099999999998</v>
      </c>
      <c r="F472" t="s">
        <v>659</v>
      </c>
      <c r="G472" t="s">
        <v>658</v>
      </c>
      <c r="H472" t="s">
        <v>2755</v>
      </c>
      <c r="I472" t="s">
        <v>2754</v>
      </c>
      <c r="J472" t="s">
        <v>655</v>
      </c>
      <c r="K472" t="s">
        <v>3537</v>
      </c>
      <c r="L472" t="s">
        <v>908</v>
      </c>
      <c r="M472" t="s">
        <v>652</v>
      </c>
      <c r="N472">
        <v>9924</v>
      </c>
      <c r="O472" t="s">
        <v>651</v>
      </c>
      <c r="P472">
        <v>8.5500000000000007</v>
      </c>
      <c r="Q472" s="62">
        <f t="shared" si="7"/>
        <v>8.5500000000000007</v>
      </c>
      <c r="R472" t="s">
        <v>650</v>
      </c>
    </row>
    <row r="473" spans="1:18" hidden="1" x14ac:dyDescent="0.25">
      <c r="A473" t="s">
        <v>3539</v>
      </c>
      <c r="B473" t="s">
        <v>2757</v>
      </c>
      <c r="C473" t="s">
        <v>2756</v>
      </c>
      <c r="D473">
        <v>0.38640000000000002</v>
      </c>
      <c r="E473">
        <v>52.740099999999998</v>
      </c>
      <c r="F473" t="s">
        <v>659</v>
      </c>
      <c r="G473" t="s">
        <v>658</v>
      </c>
      <c r="H473" t="s">
        <v>2755</v>
      </c>
      <c r="I473" t="s">
        <v>2754</v>
      </c>
      <c r="J473" t="s">
        <v>655</v>
      </c>
      <c r="K473" t="s">
        <v>3537</v>
      </c>
      <c r="L473" t="s">
        <v>908</v>
      </c>
      <c r="M473" t="s">
        <v>652</v>
      </c>
      <c r="N473">
        <v>9933</v>
      </c>
      <c r="O473" t="s">
        <v>2759</v>
      </c>
      <c r="P473">
        <v>4400</v>
      </c>
      <c r="Q473" s="62">
        <f t="shared" si="7"/>
        <v>4400</v>
      </c>
      <c r="R473" t="s">
        <v>919</v>
      </c>
    </row>
    <row r="474" spans="1:18" hidden="1" x14ac:dyDescent="0.25">
      <c r="A474" t="s">
        <v>3538</v>
      </c>
      <c r="B474" t="s">
        <v>2757</v>
      </c>
      <c r="C474" t="s">
        <v>2756</v>
      </c>
      <c r="D474">
        <v>0.38640000000000002</v>
      </c>
      <c r="E474">
        <v>52.740099999999998</v>
      </c>
      <c r="F474" t="s">
        <v>659</v>
      </c>
      <c r="G474" t="s">
        <v>658</v>
      </c>
      <c r="H474" t="s">
        <v>2755</v>
      </c>
      <c r="I474" t="s">
        <v>2754</v>
      </c>
      <c r="J474" t="s">
        <v>655</v>
      </c>
      <c r="K474" t="s">
        <v>3537</v>
      </c>
      <c r="L474" t="s">
        <v>908</v>
      </c>
      <c r="M474" t="s">
        <v>652</v>
      </c>
      <c r="N474">
        <v>9978</v>
      </c>
      <c r="O474" t="s">
        <v>2752</v>
      </c>
      <c r="P474" t="s">
        <v>2751</v>
      </c>
      <c r="Q474" s="62">
        <f t="shared" si="7"/>
        <v>2E-3</v>
      </c>
      <c r="R474" t="s">
        <v>686</v>
      </c>
    </row>
    <row r="475" spans="1:18" hidden="1" x14ac:dyDescent="0.25">
      <c r="A475" t="s">
        <v>3536</v>
      </c>
      <c r="B475" t="s">
        <v>2757</v>
      </c>
      <c r="C475" t="s">
        <v>2756</v>
      </c>
      <c r="D475">
        <v>0.38640000000000002</v>
      </c>
      <c r="E475">
        <v>52.740099999999998</v>
      </c>
      <c r="F475" t="s">
        <v>659</v>
      </c>
      <c r="G475" t="s">
        <v>658</v>
      </c>
      <c r="H475" t="s">
        <v>2755</v>
      </c>
      <c r="I475" t="s">
        <v>2754</v>
      </c>
      <c r="J475" t="s">
        <v>655</v>
      </c>
      <c r="K475" t="s">
        <v>3498</v>
      </c>
      <c r="L475" t="s">
        <v>908</v>
      </c>
      <c r="M475" t="s">
        <v>652</v>
      </c>
      <c r="N475">
        <v>52</v>
      </c>
      <c r="O475" t="s">
        <v>2831</v>
      </c>
      <c r="P475">
        <v>0.19</v>
      </c>
      <c r="Q475" s="62">
        <f t="shared" si="7"/>
        <v>0.19</v>
      </c>
      <c r="R475" t="s">
        <v>686</v>
      </c>
    </row>
    <row r="476" spans="1:18" hidden="1" x14ac:dyDescent="0.25">
      <c r="A476" t="s">
        <v>3535</v>
      </c>
      <c r="B476" t="s">
        <v>2757</v>
      </c>
      <c r="C476" t="s">
        <v>2756</v>
      </c>
      <c r="D476">
        <v>0.38640000000000002</v>
      </c>
      <c r="E476">
        <v>52.740099999999998</v>
      </c>
      <c r="F476" t="s">
        <v>659</v>
      </c>
      <c r="G476" t="s">
        <v>658</v>
      </c>
      <c r="H476" t="s">
        <v>2755</v>
      </c>
      <c r="I476" t="s">
        <v>2754</v>
      </c>
      <c r="J476" t="s">
        <v>655</v>
      </c>
      <c r="K476" t="s">
        <v>3498</v>
      </c>
      <c r="L476" t="s">
        <v>908</v>
      </c>
      <c r="M476" t="s">
        <v>652</v>
      </c>
      <c r="N476">
        <v>61</v>
      </c>
      <c r="O476" t="s">
        <v>63</v>
      </c>
      <c r="P476">
        <v>8.1</v>
      </c>
      <c r="Q476" s="62">
        <f t="shared" si="7"/>
        <v>8.1</v>
      </c>
      <c r="R476" t="s">
        <v>2829</v>
      </c>
    </row>
    <row r="477" spans="1:18" hidden="1" x14ac:dyDescent="0.25">
      <c r="A477" t="s">
        <v>3534</v>
      </c>
      <c r="B477" t="s">
        <v>2757</v>
      </c>
      <c r="C477" t="s">
        <v>2756</v>
      </c>
      <c r="D477">
        <v>0.38640000000000002</v>
      </c>
      <c r="E477">
        <v>52.740099999999998</v>
      </c>
      <c r="F477" t="s">
        <v>659</v>
      </c>
      <c r="G477" t="s">
        <v>658</v>
      </c>
      <c r="H477" t="s">
        <v>2755</v>
      </c>
      <c r="I477" t="s">
        <v>2754</v>
      </c>
      <c r="J477" t="s">
        <v>655</v>
      </c>
      <c r="K477" t="s">
        <v>3498</v>
      </c>
      <c r="L477" t="s">
        <v>908</v>
      </c>
      <c r="M477" t="s">
        <v>652</v>
      </c>
      <c r="N477">
        <v>62</v>
      </c>
      <c r="O477" t="s">
        <v>2866</v>
      </c>
      <c r="P477">
        <v>6790</v>
      </c>
      <c r="Q477" s="62">
        <f t="shared" si="7"/>
        <v>6790</v>
      </c>
      <c r="R477" t="s">
        <v>2825</v>
      </c>
    </row>
    <row r="478" spans="1:18" hidden="1" x14ac:dyDescent="0.25">
      <c r="A478" t="s">
        <v>3533</v>
      </c>
      <c r="B478" t="s">
        <v>2757</v>
      </c>
      <c r="C478" t="s">
        <v>2756</v>
      </c>
      <c r="D478">
        <v>0.38640000000000002</v>
      </c>
      <c r="E478">
        <v>52.740099999999998</v>
      </c>
      <c r="F478" t="s">
        <v>659</v>
      </c>
      <c r="G478" t="s">
        <v>658</v>
      </c>
      <c r="H478" t="s">
        <v>2755</v>
      </c>
      <c r="I478" t="s">
        <v>2754</v>
      </c>
      <c r="J478" t="s">
        <v>655</v>
      </c>
      <c r="K478" t="s">
        <v>3498</v>
      </c>
      <c r="L478" t="s">
        <v>908</v>
      </c>
      <c r="M478" t="s">
        <v>652</v>
      </c>
      <c r="N478">
        <v>68</v>
      </c>
      <c r="O478" t="s">
        <v>2775</v>
      </c>
      <c r="P478">
        <v>74</v>
      </c>
      <c r="Q478" s="62">
        <f t="shared" si="7"/>
        <v>74</v>
      </c>
      <c r="R478" t="s">
        <v>680</v>
      </c>
    </row>
    <row r="479" spans="1:18" hidden="1" x14ac:dyDescent="0.25">
      <c r="A479" t="s">
        <v>3532</v>
      </c>
      <c r="B479" t="s">
        <v>2757</v>
      </c>
      <c r="C479" t="s">
        <v>2756</v>
      </c>
      <c r="D479">
        <v>0.38640000000000002</v>
      </c>
      <c r="E479">
        <v>52.740099999999998</v>
      </c>
      <c r="F479" t="s">
        <v>659</v>
      </c>
      <c r="G479" t="s">
        <v>658</v>
      </c>
      <c r="H479" t="s">
        <v>2755</v>
      </c>
      <c r="I479" t="s">
        <v>2754</v>
      </c>
      <c r="J479" t="s">
        <v>655</v>
      </c>
      <c r="K479" t="s">
        <v>3498</v>
      </c>
      <c r="L479" t="s">
        <v>908</v>
      </c>
      <c r="M479" t="s">
        <v>652</v>
      </c>
      <c r="N479">
        <v>76</v>
      </c>
      <c r="O479" t="s">
        <v>690</v>
      </c>
      <c r="P479">
        <v>14.6</v>
      </c>
      <c r="Q479" s="62">
        <f t="shared" si="7"/>
        <v>14.6</v>
      </c>
      <c r="R479" t="s">
        <v>689</v>
      </c>
    </row>
    <row r="480" spans="1:18" hidden="1" x14ac:dyDescent="0.25">
      <c r="A480" t="s">
        <v>3531</v>
      </c>
      <c r="B480" t="s">
        <v>2757</v>
      </c>
      <c r="C480" t="s">
        <v>2756</v>
      </c>
      <c r="D480">
        <v>0.38640000000000002</v>
      </c>
      <c r="E480">
        <v>52.740099999999998</v>
      </c>
      <c r="F480" t="s">
        <v>659</v>
      </c>
      <c r="G480" t="s">
        <v>658</v>
      </c>
      <c r="H480" t="s">
        <v>2755</v>
      </c>
      <c r="I480" t="s">
        <v>2754</v>
      </c>
      <c r="J480" t="s">
        <v>655</v>
      </c>
      <c r="K480" t="s">
        <v>3498</v>
      </c>
      <c r="L480" t="s">
        <v>908</v>
      </c>
      <c r="M480" t="s">
        <v>652</v>
      </c>
      <c r="N480">
        <v>85</v>
      </c>
      <c r="O480" t="s">
        <v>3414</v>
      </c>
      <c r="P480" t="s">
        <v>1976</v>
      </c>
      <c r="Q480" s="62">
        <f t="shared" si="7"/>
        <v>4</v>
      </c>
      <c r="R480" t="s">
        <v>650</v>
      </c>
    </row>
    <row r="481" spans="1:18" hidden="1" x14ac:dyDescent="0.25">
      <c r="A481" t="s">
        <v>3530</v>
      </c>
      <c r="B481" t="s">
        <v>2757</v>
      </c>
      <c r="C481" t="s">
        <v>2756</v>
      </c>
      <c r="D481">
        <v>0.38640000000000002</v>
      </c>
      <c r="E481">
        <v>52.740099999999998</v>
      </c>
      <c r="F481" t="s">
        <v>659</v>
      </c>
      <c r="G481" t="s">
        <v>658</v>
      </c>
      <c r="H481" t="s">
        <v>2755</v>
      </c>
      <c r="I481" t="s">
        <v>2754</v>
      </c>
      <c r="J481" t="s">
        <v>655</v>
      </c>
      <c r="K481" t="s">
        <v>3498</v>
      </c>
      <c r="L481" t="s">
        <v>908</v>
      </c>
      <c r="M481" t="s">
        <v>652</v>
      </c>
      <c r="N481">
        <v>103</v>
      </c>
      <c r="O481" t="s">
        <v>2823</v>
      </c>
      <c r="P481" t="s">
        <v>1560</v>
      </c>
      <c r="Q481" s="62">
        <f t="shared" si="7"/>
        <v>0.01</v>
      </c>
      <c r="R481" t="s">
        <v>686</v>
      </c>
    </row>
    <row r="482" spans="1:18" hidden="1" x14ac:dyDescent="0.25">
      <c r="A482" t="s">
        <v>3529</v>
      </c>
      <c r="B482" t="s">
        <v>2757</v>
      </c>
      <c r="C482" t="s">
        <v>2756</v>
      </c>
      <c r="D482">
        <v>0.38640000000000002</v>
      </c>
      <c r="E482">
        <v>52.740099999999998</v>
      </c>
      <c r="F482" t="s">
        <v>659</v>
      </c>
      <c r="G482" t="s">
        <v>658</v>
      </c>
      <c r="H482" t="s">
        <v>2755</v>
      </c>
      <c r="I482" t="s">
        <v>2754</v>
      </c>
      <c r="J482" t="s">
        <v>655</v>
      </c>
      <c r="K482" t="s">
        <v>3498</v>
      </c>
      <c r="L482" t="s">
        <v>908</v>
      </c>
      <c r="M482" t="s">
        <v>652</v>
      </c>
      <c r="N482">
        <v>106</v>
      </c>
      <c r="O482" t="s">
        <v>2821</v>
      </c>
      <c r="P482" t="s">
        <v>1598</v>
      </c>
      <c r="Q482" s="62">
        <f t="shared" si="7"/>
        <v>0.04</v>
      </c>
      <c r="R482" t="s">
        <v>686</v>
      </c>
    </row>
    <row r="483" spans="1:18" hidden="1" x14ac:dyDescent="0.25">
      <c r="A483" t="s">
        <v>3528</v>
      </c>
      <c r="B483" t="s">
        <v>2757</v>
      </c>
      <c r="C483" t="s">
        <v>2756</v>
      </c>
      <c r="D483">
        <v>0.38640000000000002</v>
      </c>
      <c r="E483">
        <v>52.740099999999998</v>
      </c>
      <c r="F483" t="s">
        <v>659</v>
      </c>
      <c r="G483" t="s">
        <v>658</v>
      </c>
      <c r="H483" t="s">
        <v>2755</v>
      </c>
      <c r="I483" t="s">
        <v>2754</v>
      </c>
      <c r="J483" t="s">
        <v>655</v>
      </c>
      <c r="K483" t="s">
        <v>3498</v>
      </c>
      <c r="L483" t="s">
        <v>908</v>
      </c>
      <c r="M483" t="s">
        <v>652</v>
      </c>
      <c r="N483">
        <v>111</v>
      </c>
      <c r="O483" t="s">
        <v>2819</v>
      </c>
      <c r="P483">
        <v>0.06</v>
      </c>
      <c r="Q483" s="62">
        <f t="shared" si="7"/>
        <v>0.06</v>
      </c>
      <c r="R483" t="s">
        <v>650</v>
      </c>
    </row>
    <row r="484" spans="1:18" hidden="1" x14ac:dyDescent="0.25">
      <c r="A484" t="s">
        <v>3527</v>
      </c>
      <c r="B484" t="s">
        <v>2757</v>
      </c>
      <c r="C484" t="s">
        <v>2756</v>
      </c>
      <c r="D484">
        <v>0.38640000000000002</v>
      </c>
      <c r="E484">
        <v>52.740099999999998</v>
      </c>
      <c r="F484" t="s">
        <v>659</v>
      </c>
      <c r="G484" t="s">
        <v>658</v>
      </c>
      <c r="H484" t="s">
        <v>2755</v>
      </c>
      <c r="I484" t="s">
        <v>2754</v>
      </c>
      <c r="J484" t="s">
        <v>655</v>
      </c>
      <c r="K484" t="s">
        <v>3498</v>
      </c>
      <c r="L484" t="s">
        <v>908</v>
      </c>
      <c r="M484" t="s">
        <v>652</v>
      </c>
      <c r="N484">
        <v>114</v>
      </c>
      <c r="O484" t="s">
        <v>2817</v>
      </c>
      <c r="P484">
        <v>1.07</v>
      </c>
      <c r="Q484" s="62">
        <f t="shared" si="7"/>
        <v>1.07</v>
      </c>
      <c r="R484" t="s">
        <v>650</v>
      </c>
    </row>
    <row r="485" spans="1:18" hidden="1" x14ac:dyDescent="0.25">
      <c r="A485" t="s">
        <v>3526</v>
      </c>
      <c r="B485" t="s">
        <v>2757</v>
      </c>
      <c r="C485" t="s">
        <v>2756</v>
      </c>
      <c r="D485">
        <v>0.38640000000000002</v>
      </c>
      <c r="E485">
        <v>52.740099999999998</v>
      </c>
      <c r="F485" t="s">
        <v>659</v>
      </c>
      <c r="G485" t="s">
        <v>658</v>
      </c>
      <c r="H485" t="s">
        <v>2755</v>
      </c>
      <c r="I485" t="s">
        <v>2754</v>
      </c>
      <c r="J485" t="s">
        <v>655</v>
      </c>
      <c r="K485" t="s">
        <v>3498</v>
      </c>
      <c r="L485" t="s">
        <v>908</v>
      </c>
      <c r="M485" t="s">
        <v>652</v>
      </c>
      <c r="N485">
        <v>116</v>
      </c>
      <c r="O485" t="s">
        <v>2815</v>
      </c>
      <c r="P485">
        <v>5.407</v>
      </c>
      <c r="Q485" s="62">
        <f t="shared" si="7"/>
        <v>5.407</v>
      </c>
      <c r="R485" t="s">
        <v>650</v>
      </c>
    </row>
    <row r="486" spans="1:18" hidden="1" x14ac:dyDescent="0.25">
      <c r="A486" t="s">
        <v>3525</v>
      </c>
      <c r="B486" t="s">
        <v>2757</v>
      </c>
      <c r="C486" t="s">
        <v>2756</v>
      </c>
      <c r="D486">
        <v>0.38640000000000002</v>
      </c>
      <c r="E486">
        <v>52.740099999999998</v>
      </c>
      <c r="F486" t="s">
        <v>659</v>
      </c>
      <c r="G486" t="s">
        <v>658</v>
      </c>
      <c r="H486" t="s">
        <v>2755</v>
      </c>
      <c r="I486" t="s">
        <v>2754</v>
      </c>
      <c r="J486" t="s">
        <v>655</v>
      </c>
      <c r="K486" t="s">
        <v>3498</v>
      </c>
      <c r="L486" t="s">
        <v>908</v>
      </c>
      <c r="M486" t="s">
        <v>652</v>
      </c>
      <c r="N486">
        <v>172</v>
      </c>
      <c r="O486" t="s">
        <v>209</v>
      </c>
      <c r="P486">
        <v>2100</v>
      </c>
      <c r="Q486" s="62">
        <f t="shared" si="7"/>
        <v>2100</v>
      </c>
      <c r="R486" t="s">
        <v>650</v>
      </c>
    </row>
    <row r="487" spans="1:18" hidden="1" x14ac:dyDescent="0.25">
      <c r="A487" t="s">
        <v>3524</v>
      </c>
      <c r="B487" t="s">
        <v>2757</v>
      </c>
      <c r="C487" t="s">
        <v>2756</v>
      </c>
      <c r="D487">
        <v>0.38640000000000002</v>
      </c>
      <c r="E487">
        <v>52.740099999999998</v>
      </c>
      <c r="F487" t="s">
        <v>659</v>
      </c>
      <c r="G487" t="s">
        <v>658</v>
      </c>
      <c r="H487" t="s">
        <v>2755</v>
      </c>
      <c r="I487" t="s">
        <v>2754</v>
      </c>
      <c r="J487" t="s">
        <v>655</v>
      </c>
      <c r="K487" t="s">
        <v>3498</v>
      </c>
      <c r="L487" t="s">
        <v>908</v>
      </c>
      <c r="M487" t="s">
        <v>652</v>
      </c>
      <c r="N487">
        <v>180</v>
      </c>
      <c r="O487" t="s">
        <v>2812</v>
      </c>
      <c r="P487">
        <v>0.27300000000000002</v>
      </c>
      <c r="Q487" s="62">
        <f t="shared" si="7"/>
        <v>0.27300000000000002</v>
      </c>
      <c r="R487" t="s">
        <v>650</v>
      </c>
    </row>
    <row r="488" spans="1:18" hidden="1" x14ac:dyDescent="0.25">
      <c r="A488" t="s">
        <v>3523</v>
      </c>
      <c r="B488" t="s">
        <v>2757</v>
      </c>
      <c r="C488" t="s">
        <v>2756</v>
      </c>
      <c r="D488">
        <v>0.38640000000000002</v>
      </c>
      <c r="E488">
        <v>52.740099999999998</v>
      </c>
      <c r="F488" t="s">
        <v>659</v>
      </c>
      <c r="G488" t="s">
        <v>658</v>
      </c>
      <c r="H488" t="s">
        <v>2755</v>
      </c>
      <c r="I488" t="s">
        <v>2754</v>
      </c>
      <c r="J488" t="s">
        <v>655</v>
      </c>
      <c r="K488" t="s">
        <v>3498</v>
      </c>
      <c r="L488" t="s">
        <v>908</v>
      </c>
      <c r="M488" t="s">
        <v>652</v>
      </c>
      <c r="N488">
        <v>487</v>
      </c>
      <c r="O488" t="s">
        <v>2810</v>
      </c>
      <c r="P488" t="s">
        <v>2751</v>
      </c>
      <c r="Q488" s="62">
        <f t="shared" si="7"/>
        <v>2E-3</v>
      </c>
      <c r="R488" t="s">
        <v>686</v>
      </c>
    </row>
    <row r="489" spans="1:18" hidden="1" x14ac:dyDescent="0.25">
      <c r="A489" t="s">
        <v>3522</v>
      </c>
      <c r="B489" t="s">
        <v>2757</v>
      </c>
      <c r="C489" t="s">
        <v>2756</v>
      </c>
      <c r="D489">
        <v>0.38640000000000002</v>
      </c>
      <c r="E489">
        <v>52.740099999999998</v>
      </c>
      <c r="F489" t="s">
        <v>659</v>
      </c>
      <c r="G489" t="s">
        <v>658</v>
      </c>
      <c r="H489" t="s">
        <v>2755</v>
      </c>
      <c r="I489" t="s">
        <v>2754</v>
      </c>
      <c r="J489" t="s">
        <v>655</v>
      </c>
      <c r="K489" t="s">
        <v>3498</v>
      </c>
      <c r="L489" t="s">
        <v>908</v>
      </c>
      <c r="M489" t="s">
        <v>652</v>
      </c>
      <c r="N489">
        <v>499</v>
      </c>
      <c r="O489" t="s">
        <v>2807</v>
      </c>
      <c r="P489" t="s">
        <v>2751</v>
      </c>
      <c r="Q489" s="62">
        <f t="shared" si="7"/>
        <v>2E-3</v>
      </c>
      <c r="R489" t="s">
        <v>686</v>
      </c>
    </row>
    <row r="490" spans="1:18" hidden="1" x14ac:dyDescent="0.25">
      <c r="A490" t="s">
        <v>3521</v>
      </c>
      <c r="B490" t="s">
        <v>2757</v>
      </c>
      <c r="C490" t="s">
        <v>2756</v>
      </c>
      <c r="D490">
        <v>0.38640000000000002</v>
      </c>
      <c r="E490">
        <v>52.740099999999998</v>
      </c>
      <c r="F490" t="s">
        <v>659</v>
      </c>
      <c r="G490" t="s">
        <v>658</v>
      </c>
      <c r="H490" t="s">
        <v>2755</v>
      </c>
      <c r="I490" t="s">
        <v>2754</v>
      </c>
      <c r="J490" t="s">
        <v>655</v>
      </c>
      <c r="K490" t="s">
        <v>3498</v>
      </c>
      <c r="L490" t="s">
        <v>908</v>
      </c>
      <c r="M490" t="s">
        <v>652</v>
      </c>
      <c r="N490">
        <v>1049</v>
      </c>
      <c r="O490" t="s">
        <v>2804</v>
      </c>
      <c r="P490" t="s">
        <v>2788</v>
      </c>
      <c r="Q490" s="62">
        <f t="shared" si="7"/>
        <v>0.1</v>
      </c>
      <c r="R490" t="s">
        <v>686</v>
      </c>
    </row>
    <row r="491" spans="1:18" hidden="1" x14ac:dyDescent="0.25">
      <c r="A491" t="s">
        <v>3520</v>
      </c>
      <c r="B491" t="s">
        <v>2757</v>
      </c>
      <c r="C491" t="s">
        <v>2756</v>
      </c>
      <c r="D491">
        <v>0.38640000000000002</v>
      </c>
      <c r="E491">
        <v>52.740099999999998</v>
      </c>
      <c r="F491" t="s">
        <v>659</v>
      </c>
      <c r="G491" t="s">
        <v>658</v>
      </c>
      <c r="H491" t="s">
        <v>2755</v>
      </c>
      <c r="I491" t="s">
        <v>2754</v>
      </c>
      <c r="J491" t="s">
        <v>655</v>
      </c>
      <c r="K491" t="s">
        <v>3498</v>
      </c>
      <c r="L491" t="s">
        <v>908</v>
      </c>
      <c r="M491" t="s">
        <v>652</v>
      </c>
      <c r="N491">
        <v>3268</v>
      </c>
      <c r="O491" t="s">
        <v>2802</v>
      </c>
      <c r="P491" t="s">
        <v>2788</v>
      </c>
      <c r="Q491" s="62">
        <f t="shared" si="7"/>
        <v>0.1</v>
      </c>
      <c r="R491" t="s">
        <v>686</v>
      </c>
    </row>
    <row r="492" spans="1:18" hidden="1" x14ac:dyDescent="0.25">
      <c r="A492" t="s">
        <v>3519</v>
      </c>
      <c r="B492" t="s">
        <v>2757</v>
      </c>
      <c r="C492" t="s">
        <v>2756</v>
      </c>
      <c r="D492">
        <v>0.38640000000000002</v>
      </c>
      <c r="E492">
        <v>52.740099999999998</v>
      </c>
      <c r="F492" t="s">
        <v>659</v>
      </c>
      <c r="G492" t="s">
        <v>658</v>
      </c>
      <c r="H492" t="s">
        <v>2755</v>
      </c>
      <c r="I492" t="s">
        <v>2754</v>
      </c>
      <c r="J492" t="s">
        <v>655</v>
      </c>
      <c r="K492" t="s">
        <v>3498</v>
      </c>
      <c r="L492" t="s">
        <v>908</v>
      </c>
      <c r="M492" t="s">
        <v>652</v>
      </c>
      <c r="N492">
        <v>3272</v>
      </c>
      <c r="O492" t="s">
        <v>2800</v>
      </c>
      <c r="P492" t="s">
        <v>2799</v>
      </c>
      <c r="Q492" s="62">
        <f t="shared" si="7"/>
        <v>1</v>
      </c>
      <c r="R492" t="s">
        <v>686</v>
      </c>
    </row>
    <row r="493" spans="1:18" hidden="1" x14ac:dyDescent="0.25">
      <c r="A493" t="s">
        <v>3518</v>
      </c>
      <c r="B493" t="s">
        <v>2757</v>
      </c>
      <c r="C493" t="s">
        <v>2756</v>
      </c>
      <c r="D493">
        <v>0.38640000000000002</v>
      </c>
      <c r="E493">
        <v>52.740099999999998</v>
      </c>
      <c r="F493" t="s">
        <v>659</v>
      </c>
      <c r="G493" t="s">
        <v>658</v>
      </c>
      <c r="H493" t="s">
        <v>2755</v>
      </c>
      <c r="I493" t="s">
        <v>2754</v>
      </c>
      <c r="J493" t="s">
        <v>655</v>
      </c>
      <c r="K493" t="s">
        <v>3498</v>
      </c>
      <c r="L493" t="s">
        <v>908</v>
      </c>
      <c r="M493" t="s">
        <v>652</v>
      </c>
      <c r="N493">
        <v>3282</v>
      </c>
      <c r="O493" t="s">
        <v>2797</v>
      </c>
      <c r="P493" t="s">
        <v>2788</v>
      </c>
      <c r="Q493" s="62">
        <f t="shared" si="7"/>
        <v>0.1</v>
      </c>
      <c r="R493" t="s">
        <v>686</v>
      </c>
    </row>
    <row r="494" spans="1:18" hidden="1" x14ac:dyDescent="0.25">
      <c r="A494" t="s">
        <v>3517</v>
      </c>
      <c r="B494" t="s">
        <v>2757</v>
      </c>
      <c r="C494" t="s">
        <v>2756</v>
      </c>
      <c r="D494">
        <v>0.38640000000000002</v>
      </c>
      <c r="E494">
        <v>52.740099999999998</v>
      </c>
      <c r="F494" t="s">
        <v>659</v>
      </c>
      <c r="G494" t="s">
        <v>658</v>
      </c>
      <c r="H494" t="s">
        <v>2755</v>
      </c>
      <c r="I494" t="s">
        <v>2754</v>
      </c>
      <c r="J494" t="s">
        <v>655</v>
      </c>
      <c r="K494" t="s">
        <v>3498</v>
      </c>
      <c r="L494" t="s">
        <v>908</v>
      </c>
      <c r="M494" t="s">
        <v>652</v>
      </c>
      <c r="N494">
        <v>3283</v>
      </c>
      <c r="O494" t="s">
        <v>2795</v>
      </c>
      <c r="P494" t="s">
        <v>2788</v>
      </c>
      <c r="Q494" s="62">
        <f t="shared" si="7"/>
        <v>0.1</v>
      </c>
      <c r="R494" t="s">
        <v>686</v>
      </c>
    </row>
    <row r="495" spans="1:18" hidden="1" x14ac:dyDescent="0.25">
      <c r="A495" t="s">
        <v>3516</v>
      </c>
      <c r="B495" t="s">
        <v>2757</v>
      </c>
      <c r="C495" t="s">
        <v>2756</v>
      </c>
      <c r="D495">
        <v>0.38640000000000002</v>
      </c>
      <c r="E495">
        <v>52.740099999999998</v>
      </c>
      <c r="F495" t="s">
        <v>659</v>
      </c>
      <c r="G495" t="s">
        <v>658</v>
      </c>
      <c r="H495" t="s">
        <v>2755</v>
      </c>
      <c r="I495" t="s">
        <v>2754</v>
      </c>
      <c r="J495" t="s">
        <v>655</v>
      </c>
      <c r="K495" t="s">
        <v>3498</v>
      </c>
      <c r="L495" t="s">
        <v>908</v>
      </c>
      <c r="M495" t="s">
        <v>652</v>
      </c>
      <c r="N495">
        <v>3292</v>
      </c>
      <c r="O495" t="s">
        <v>2793</v>
      </c>
      <c r="P495" t="s">
        <v>2788</v>
      </c>
      <c r="Q495" s="62">
        <f t="shared" si="7"/>
        <v>0.1</v>
      </c>
      <c r="R495" t="s">
        <v>686</v>
      </c>
    </row>
    <row r="496" spans="1:18" hidden="1" x14ac:dyDescent="0.25">
      <c r="A496" t="s">
        <v>3515</v>
      </c>
      <c r="B496" t="s">
        <v>2757</v>
      </c>
      <c r="C496" t="s">
        <v>2756</v>
      </c>
      <c r="D496">
        <v>0.38640000000000002</v>
      </c>
      <c r="E496">
        <v>52.740099999999998</v>
      </c>
      <c r="F496" t="s">
        <v>659</v>
      </c>
      <c r="G496" t="s">
        <v>658</v>
      </c>
      <c r="H496" t="s">
        <v>2755</v>
      </c>
      <c r="I496" t="s">
        <v>2754</v>
      </c>
      <c r="J496" t="s">
        <v>655</v>
      </c>
      <c r="K496" t="s">
        <v>3498</v>
      </c>
      <c r="L496" t="s">
        <v>908</v>
      </c>
      <c r="M496" t="s">
        <v>652</v>
      </c>
      <c r="N496">
        <v>3328</v>
      </c>
      <c r="O496" t="s">
        <v>2791</v>
      </c>
      <c r="P496" t="s">
        <v>2788</v>
      </c>
      <c r="Q496" s="62">
        <f t="shared" si="7"/>
        <v>0.1</v>
      </c>
      <c r="R496" t="s">
        <v>686</v>
      </c>
    </row>
    <row r="497" spans="1:18" hidden="1" x14ac:dyDescent="0.25">
      <c r="A497" t="s">
        <v>3514</v>
      </c>
      <c r="B497" t="s">
        <v>2757</v>
      </c>
      <c r="C497" t="s">
        <v>2756</v>
      </c>
      <c r="D497">
        <v>0.38640000000000002</v>
      </c>
      <c r="E497">
        <v>52.740099999999998</v>
      </c>
      <c r="F497" t="s">
        <v>659</v>
      </c>
      <c r="G497" t="s">
        <v>658</v>
      </c>
      <c r="H497" t="s">
        <v>2755</v>
      </c>
      <c r="I497" t="s">
        <v>2754</v>
      </c>
      <c r="J497" t="s">
        <v>655</v>
      </c>
      <c r="K497" t="s">
        <v>3498</v>
      </c>
      <c r="L497" t="s">
        <v>908</v>
      </c>
      <c r="M497" t="s">
        <v>652</v>
      </c>
      <c r="N497">
        <v>3334</v>
      </c>
      <c r="O497" t="s">
        <v>2789</v>
      </c>
      <c r="P497" t="s">
        <v>2788</v>
      </c>
      <c r="Q497" s="62">
        <f t="shared" si="7"/>
        <v>0.1</v>
      </c>
      <c r="R497" t="s">
        <v>686</v>
      </c>
    </row>
    <row r="498" spans="1:18" hidden="1" x14ac:dyDescent="0.25">
      <c r="A498" t="s">
        <v>3513</v>
      </c>
      <c r="B498" t="s">
        <v>2757</v>
      </c>
      <c r="C498" t="s">
        <v>2756</v>
      </c>
      <c r="D498">
        <v>0.38640000000000002</v>
      </c>
      <c r="E498">
        <v>52.740099999999998</v>
      </c>
      <c r="F498" t="s">
        <v>659</v>
      </c>
      <c r="G498" t="s">
        <v>658</v>
      </c>
      <c r="H498" t="s">
        <v>2755</v>
      </c>
      <c r="I498" t="s">
        <v>2754</v>
      </c>
      <c r="J498" t="s">
        <v>655</v>
      </c>
      <c r="K498" t="s">
        <v>3498</v>
      </c>
      <c r="L498" t="s">
        <v>908</v>
      </c>
      <c r="M498" t="s">
        <v>652</v>
      </c>
      <c r="N498">
        <v>3373</v>
      </c>
      <c r="O498" t="s">
        <v>2786</v>
      </c>
      <c r="P498" t="s">
        <v>2788</v>
      </c>
      <c r="Q498" s="62">
        <f t="shared" si="7"/>
        <v>0.1</v>
      </c>
      <c r="R498" t="s">
        <v>686</v>
      </c>
    </row>
    <row r="499" spans="1:18" hidden="1" x14ac:dyDescent="0.25">
      <c r="A499" t="s">
        <v>3512</v>
      </c>
      <c r="B499" t="s">
        <v>2757</v>
      </c>
      <c r="C499" t="s">
        <v>2756</v>
      </c>
      <c r="D499">
        <v>0.38640000000000002</v>
      </c>
      <c r="E499">
        <v>52.740099999999998</v>
      </c>
      <c r="F499" t="s">
        <v>659</v>
      </c>
      <c r="G499" t="s">
        <v>658</v>
      </c>
      <c r="H499" t="s">
        <v>2755</v>
      </c>
      <c r="I499" t="s">
        <v>2754</v>
      </c>
      <c r="J499" t="s">
        <v>655</v>
      </c>
      <c r="K499" t="s">
        <v>3498</v>
      </c>
      <c r="L499" t="s">
        <v>908</v>
      </c>
      <c r="M499" t="s">
        <v>652</v>
      </c>
      <c r="N499">
        <v>3408</v>
      </c>
      <c r="O499" t="s">
        <v>2784</v>
      </c>
      <c r="P499">
        <v>4.26</v>
      </c>
      <c r="Q499" s="62">
        <f t="shared" si="7"/>
        <v>4.26</v>
      </c>
      <c r="R499" t="s">
        <v>686</v>
      </c>
    </row>
    <row r="500" spans="1:18" hidden="1" x14ac:dyDescent="0.25">
      <c r="A500" t="s">
        <v>3511</v>
      </c>
      <c r="B500" t="s">
        <v>2757</v>
      </c>
      <c r="C500" t="s">
        <v>2756</v>
      </c>
      <c r="D500">
        <v>0.38640000000000002</v>
      </c>
      <c r="E500">
        <v>52.740099999999998</v>
      </c>
      <c r="F500" t="s">
        <v>659</v>
      </c>
      <c r="G500" t="s">
        <v>658</v>
      </c>
      <c r="H500" t="s">
        <v>2755</v>
      </c>
      <c r="I500" t="s">
        <v>2754</v>
      </c>
      <c r="J500" t="s">
        <v>655</v>
      </c>
      <c r="K500" t="s">
        <v>3498</v>
      </c>
      <c r="L500" t="s">
        <v>908</v>
      </c>
      <c r="M500" t="s">
        <v>652</v>
      </c>
      <c r="N500">
        <v>3409</v>
      </c>
      <c r="O500" t="s">
        <v>2782</v>
      </c>
      <c r="P500">
        <v>0.379</v>
      </c>
      <c r="Q500" s="62">
        <f t="shared" si="7"/>
        <v>0.379</v>
      </c>
      <c r="R500" t="s">
        <v>686</v>
      </c>
    </row>
    <row r="501" spans="1:18" hidden="1" x14ac:dyDescent="0.25">
      <c r="A501" t="s">
        <v>3510</v>
      </c>
      <c r="B501" t="s">
        <v>2757</v>
      </c>
      <c r="C501" t="s">
        <v>2756</v>
      </c>
      <c r="D501">
        <v>0.38640000000000002</v>
      </c>
      <c r="E501">
        <v>52.740099999999998</v>
      </c>
      <c r="F501" t="s">
        <v>659</v>
      </c>
      <c r="G501" t="s">
        <v>658</v>
      </c>
      <c r="H501" t="s">
        <v>2755</v>
      </c>
      <c r="I501" t="s">
        <v>2754</v>
      </c>
      <c r="J501" t="s">
        <v>655</v>
      </c>
      <c r="K501" t="s">
        <v>3498</v>
      </c>
      <c r="L501" t="s">
        <v>908</v>
      </c>
      <c r="M501" t="s">
        <v>652</v>
      </c>
      <c r="N501">
        <v>3410</v>
      </c>
      <c r="O501" t="s">
        <v>687</v>
      </c>
      <c r="P501">
        <v>5.37</v>
      </c>
      <c r="Q501" s="62">
        <f t="shared" si="7"/>
        <v>5.37</v>
      </c>
      <c r="R501" t="s">
        <v>686</v>
      </c>
    </row>
    <row r="502" spans="1:18" hidden="1" x14ac:dyDescent="0.25">
      <c r="A502" t="s">
        <v>3509</v>
      </c>
      <c r="B502" t="s">
        <v>2757</v>
      </c>
      <c r="C502" t="s">
        <v>2756</v>
      </c>
      <c r="D502">
        <v>0.38640000000000002</v>
      </c>
      <c r="E502">
        <v>52.740099999999998</v>
      </c>
      <c r="F502" t="s">
        <v>659</v>
      </c>
      <c r="G502" t="s">
        <v>658</v>
      </c>
      <c r="H502" t="s">
        <v>2755</v>
      </c>
      <c r="I502" t="s">
        <v>2754</v>
      </c>
      <c r="J502" t="s">
        <v>655</v>
      </c>
      <c r="K502" t="s">
        <v>3498</v>
      </c>
      <c r="L502" t="s">
        <v>908</v>
      </c>
      <c r="M502" t="s">
        <v>652</v>
      </c>
      <c r="N502">
        <v>3461</v>
      </c>
      <c r="O502" t="s">
        <v>2779</v>
      </c>
      <c r="P502">
        <v>1480</v>
      </c>
      <c r="Q502" s="62">
        <f t="shared" si="7"/>
        <v>1480</v>
      </c>
      <c r="R502" t="s">
        <v>919</v>
      </c>
    </row>
    <row r="503" spans="1:18" hidden="1" x14ac:dyDescent="0.25">
      <c r="A503" t="s">
        <v>3508</v>
      </c>
      <c r="B503" t="s">
        <v>2757</v>
      </c>
      <c r="C503" t="s">
        <v>2756</v>
      </c>
      <c r="D503">
        <v>0.38640000000000002</v>
      </c>
      <c r="E503">
        <v>52.740099999999998</v>
      </c>
      <c r="F503" t="s">
        <v>659</v>
      </c>
      <c r="G503" t="s">
        <v>658</v>
      </c>
      <c r="H503" t="s">
        <v>2755</v>
      </c>
      <c r="I503" t="s">
        <v>2754</v>
      </c>
      <c r="J503" t="s">
        <v>655</v>
      </c>
      <c r="K503" t="s">
        <v>3498</v>
      </c>
      <c r="L503" t="s">
        <v>908</v>
      </c>
      <c r="M503" t="s">
        <v>652</v>
      </c>
      <c r="N503">
        <v>6045</v>
      </c>
      <c r="O503" t="s">
        <v>2777</v>
      </c>
      <c r="P503">
        <v>3.9</v>
      </c>
      <c r="Q503" s="62">
        <f t="shared" si="7"/>
        <v>3.9</v>
      </c>
      <c r="R503" t="s">
        <v>686</v>
      </c>
    </row>
    <row r="504" spans="1:18" hidden="1" x14ac:dyDescent="0.25">
      <c r="A504" t="s">
        <v>3507</v>
      </c>
      <c r="B504" t="s">
        <v>2757</v>
      </c>
      <c r="C504" t="s">
        <v>2756</v>
      </c>
      <c r="D504">
        <v>0.38640000000000002</v>
      </c>
      <c r="E504">
        <v>52.740099999999998</v>
      </c>
      <c r="F504" t="s">
        <v>659</v>
      </c>
      <c r="G504" t="s">
        <v>658</v>
      </c>
      <c r="H504" t="s">
        <v>2755</v>
      </c>
      <c r="I504" t="s">
        <v>2754</v>
      </c>
      <c r="J504" t="s">
        <v>655</v>
      </c>
      <c r="K504" t="s">
        <v>3498</v>
      </c>
      <c r="L504" t="s">
        <v>908</v>
      </c>
      <c r="M504" t="s">
        <v>652</v>
      </c>
      <c r="N504">
        <v>6423</v>
      </c>
      <c r="O504" t="s">
        <v>2772</v>
      </c>
      <c r="P504">
        <v>7000</v>
      </c>
      <c r="Q504" s="62">
        <f t="shared" si="7"/>
        <v>7000</v>
      </c>
      <c r="R504" t="s">
        <v>919</v>
      </c>
    </row>
    <row r="505" spans="1:18" hidden="1" x14ac:dyDescent="0.25">
      <c r="A505" t="s">
        <v>3506</v>
      </c>
      <c r="B505" t="s">
        <v>2757</v>
      </c>
      <c r="C505" t="s">
        <v>2756</v>
      </c>
      <c r="D505">
        <v>0.38640000000000002</v>
      </c>
      <c r="E505">
        <v>52.740099999999998</v>
      </c>
      <c r="F505" t="s">
        <v>659</v>
      </c>
      <c r="G505" t="s">
        <v>658</v>
      </c>
      <c r="H505" t="s">
        <v>2755</v>
      </c>
      <c r="I505" t="s">
        <v>2754</v>
      </c>
      <c r="J505" t="s">
        <v>655</v>
      </c>
      <c r="K505" t="s">
        <v>3498</v>
      </c>
      <c r="L505" t="s">
        <v>908</v>
      </c>
      <c r="M505" t="s">
        <v>652</v>
      </c>
      <c r="N505">
        <v>6450</v>
      </c>
      <c r="O505" t="s">
        <v>2770</v>
      </c>
      <c r="P505">
        <v>2.67</v>
      </c>
      <c r="Q505" s="62">
        <f t="shared" si="7"/>
        <v>2.67</v>
      </c>
      <c r="R505" t="s">
        <v>686</v>
      </c>
    </row>
    <row r="506" spans="1:18" hidden="1" x14ac:dyDescent="0.25">
      <c r="A506" t="s">
        <v>3505</v>
      </c>
      <c r="B506" t="s">
        <v>2757</v>
      </c>
      <c r="C506" t="s">
        <v>2756</v>
      </c>
      <c r="D506">
        <v>0.38640000000000002</v>
      </c>
      <c r="E506">
        <v>52.740099999999998</v>
      </c>
      <c r="F506" t="s">
        <v>659</v>
      </c>
      <c r="G506" t="s">
        <v>658</v>
      </c>
      <c r="H506" t="s">
        <v>2755</v>
      </c>
      <c r="I506" t="s">
        <v>2754</v>
      </c>
      <c r="J506" t="s">
        <v>655</v>
      </c>
      <c r="K506" t="s">
        <v>3498</v>
      </c>
      <c r="L506" t="s">
        <v>908</v>
      </c>
      <c r="M506" t="s">
        <v>652</v>
      </c>
      <c r="N506">
        <v>6526</v>
      </c>
      <c r="O506" t="s">
        <v>2768</v>
      </c>
      <c r="P506" t="s">
        <v>3022</v>
      </c>
      <c r="Q506" s="62" t="e">
        <f t="shared" si="7"/>
        <v>#VALUE!</v>
      </c>
      <c r="R506" t="s">
        <v>905</v>
      </c>
    </row>
    <row r="507" spans="1:18" hidden="1" x14ac:dyDescent="0.25">
      <c r="A507" t="s">
        <v>3504</v>
      </c>
      <c r="B507" t="s">
        <v>2757</v>
      </c>
      <c r="C507" t="s">
        <v>2756</v>
      </c>
      <c r="D507">
        <v>0.38640000000000002</v>
      </c>
      <c r="E507">
        <v>52.740099999999998</v>
      </c>
      <c r="F507" t="s">
        <v>659</v>
      </c>
      <c r="G507" t="s">
        <v>658</v>
      </c>
      <c r="H507" t="s">
        <v>2755</v>
      </c>
      <c r="I507" t="s">
        <v>2754</v>
      </c>
      <c r="J507" t="s">
        <v>655</v>
      </c>
      <c r="K507" t="s">
        <v>3498</v>
      </c>
      <c r="L507" t="s">
        <v>908</v>
      </c>
      <c r="M507" t="s">
        <v>652</v>
      </c>
      <c r="N507">
        <v>7181</v>
      </c>
      <c r="O507" t="s">
        <v>2765</v>
      </c>
      <c r="P507" t="s">
        <v>2005</v>
      </c>
      <c r="Q507" s="62">
        <f t="shared" si="7"/>
        <v>1E-3</v>
      </c>
      <c r="R507" t="s">
        <v>686</v>
      </c>
    </row>
    <row r="508" spans="1:18" hidden="1" x14ac:dyDescent="0.25">
      <c r="A508" t="s">
        <v>3503</v>
      </c>
      <c r="B508" t="s">
        <v>2757</v>
      </c>
      <c r="C508" t="s">
        <v>2756</v>
      </c>
      <c r="D508">
        <v>0.38640000000000002</v>
      </c>
      <c r="E508">
        <v>52.740099999999998</v>
      </c>
      <c r="F508" t="s">
        <v>659</v>
      </c>
      <c r="G508" t="s">
        <v>658</v>
      </c>
      <c r="H508" t="s">
        <v>2755</v>
      </c>
      <c r="I508" t="s">
        <v>2754</v>
      </c>
      <c r="J508" t="s">
        <v>655</v>
      </c>
      <c r="K508" t="s">
        <v>3498</v>
      </c>
      <c r="L508" t="s">
        <v>908</v>
      </c>
      <c r="M508" t="s">
        <v>652</v>
      </c>
      <c r="N508">
        <v>7887</v>
      </c>
      <c r="O508" t="s">
        <v>1065</v>
      </c>
      <c r="P508">
        <v>13.1</v>
      </c>
      <c r="Q508" s="62">
        <f t="shared" si="7"/>
        <v>13.1</v>
      </c>
      <c r="R508" t="s">
        <v>686</v>
      </c>
    </row>
    <row r="509" spans="1:18" hidden="1" x14ac:dyDescent="0.25">
      <c r="A509" t="s">
        <v>3502</v>
      </c>
      <c r="B509" t="s">
        <v>2757</v>
      </c>
      <c r="C509" t="s">
        <v>2756</v>
      </c>
      <c r="D509">
        <v>0.38640000000000002</v>
      </c>
      <c r="E509">
        <v>52.740099999999998</v>
      </c>
      <c r="F509" t="s">
        <v>659</v>
      </c>
      <c r="G509" t="s">
        <v>658</v>
      </c>
      <c r="H509" t="s">
        <v>2755</v>
      </c>
      <c r="I509" t="s">
        <v>2754</v>
      </c>
      <c r="J509" t="s">
        <v>655</v>
      </c>
      <c r="K509" t="s">
        <v>3498</v>
      </c>
      <c r="L509" t="s">
        <v>908</v>
      </c>
      <c r="M509" t="s">
        <v>652</v>
      </c>
      <c r="N509">
        <v>9901</v>
      </c>
      <c r="O509" t="s">
        <v>664</v>
      </c>
      <c r="P509">
        <v>84.3</v>
      </c>
      <c r="Q509" s="62">
        <f t="shared" si="7"/>
        <v>84.3</v>
      </c>
      <c r="R509" t="s">
        <v>663</v>
      </c>
    </row>
    <row r="510" spans="1:18" hidden="1" x14ac:dyDescent="0.25">
      <c r="A510" t="s">
        <v>3501</v>
      </c>
      <c r="B510" t="s">
        <v>2757</v>
      </c>
      <c r="C510" t="s">
        <v>2756</v>
      </c>
      <c r="D510">
        <v>0.38640000000000002</v>
      </c>
      <c r="E510">
        <v>52.740099999999998</v>
      </c>
      <c r="F510" t="s">
        <v>659</v>
      </c>
      <c r="G510" t="s">
        <v>658</v>
      </c>
      <c r="H510" t="s">
        <v>2755</v>
      </c>
      <c r="I510" t="s">
        <v>2754</v>
      </c>
      <c r="J510" t="s">
        <v>655</v>
      </c>
      <c r="K510" t="s">
        <v>3498</v>
      </c>
      <c r="L510" t="s">
        <v>908</v>
      </c>
      <c r="M510" t="s">
        <v>652</v>
      </c>
      <c r="N510">
        <v>9924</v>
      </c>
      <c r="O510" t="s">
        <v>651</v>
      </c>
      <c r="P510">
        <v>8.3800000000000008</v>
      </c>
      <c r="Q510" s="62">
        <f t="shared" si="7"/>
        <v>8.3800000000000008</v>
      </c>
      <c r="R510" t="s">
        <v>650</v>
      </c>
    </row>
    <row r="511" spans="1:18" hidden="1" x14ac:dyDescent="0.25">
      <c r="A511" t="s">
        <v>3500</v>
      </c>
      <c r="B511" t="s">
        <v>2757</v>
      </c>
      <c r="C511" t="s">
        <v>2756</v>
      </c>
      <c r="D511">
        <v>0.38640000000000002</v>
      </c>
      <c r="E511">
        <v>52.740099999999998</v>
      </c>
      <c r="F511" t="s">
        <v>659</v>
      </c>
      <c r="G511" t="s">
        <v>658</v>
      </c>
      <c r="H511" t="s">
        <v>2755</v>
      </c>
      <c r="I511" t="s">
        <v>2754</v>
      </c>
      <c r="J511" t="s">
        <v>655</v>
      </c>
      <c r="K511" t="s">
        <v>3498</v>
      </c>
      <c r="L511" t="s">
        <v>908</v>
      </c>
      <c r="M511" t="s">
        <v>652</v>
      </c>
      <c r="N511">
        <v>9933</v>
      </c>
      <c r="O511" t="s">
        <v>2759</v>
      </c>
      <c r="P511">
        <v>3000</v>
      </c>
      <c r="Q511" s="62">
        <f t="shared" si="7"/>
        <v>3000</v>
      </c>
      <c r="R511" t="s">
        <v>919</v>
      </c>
    </row>
    <row r="512" spans="1:18" hidden="1" x14ac:dyDescent="0.25">
      <c r="A512" t="s">
        <v>3499</v>
      </c>
      <c r="B512" t="s">
        <v>2757</v>
      </c>
      <c r="C512" t="s">
        <v>2756</v>
      </c>
      <c r="D512">
        <v>0.38640000000000002</v>
      </c>
      <c r="E512">
        <v>52.740099999999998</v>
      </c>
      <c r="F512" t="s">
        <v>659</v>
      </c>
      <c r="G512" t="s">
        <v>658</v>
      </c>
      <c r="H512" t="s">
        <v>2755</v>
      </c>
      <c r="I512" t="s">
        <v>2754</v>
      </c>
      <c r="J512" t="s">
        <v>655</v>
      </c>
      <c r="K512" t="s">
        <v>3498</v>
      </c>
      <c r="L512" t="s">
        <v>908</v>
      </c>
      <c r="M512" t="s">
        <v>652</v>
      </c>
      <c r="N512">
        <v>9978</v>
      </c>
      <c r="O512" t="s">
        <v>2752</v>
      </c>
      <c r="P512">
        <v>4.0000000000000001E-3</v>
      </c>
      <c r="Q512" s="62">
        <f t="shared" si="7"/>
        <v>4.0000000000000001E-3</v>
      </c>
      <c r="R512" t="s">
        <v>686</v>
      </c>
    </row>
    <row r="513" spans="1:18" hidden="1" x14ac:dyDescent="0.25">
      <c r="A513" t="s">
        <v>3497</v>
      </c>
      <c r="B513" t="s">
        <v>2757</v>
      </c>
      <c r="C513" t="s">
        <v>2756</v>
      </c>
      <c r="D513">
        <v>0.38640000000000002</v>
      </c>
      <c r="E513">
        <v>52.740099999999998</v>
      </c>
      <c r="F513" t="s">
        <v>659</v>
      </c>
      <c r="G513" t="s">
        <v>658</v>
      </c>
      <c r="H513" t="s">
        <v>2755</v>
      </c>
      <c r="I513" t="s">
        <v>2754</v>
      </c>
      <c r="J513" t="s">
        <v>655</v>
      </c>
      <c r="K513" t="s">
        <v>3459</v>
      </c>
      <c r="L513" t="s">
        <v>908</v>
      </c>
      <c r="M513" t="s">
        <v>652</v>
      </c>
      <c r="N513">
        <v>52</v>
      </c>
      <c r="O513" t="s">
        <v>2831</v>
      </c>
      <c r="P513">
        <v>0.22</v>
      </c>
      <c r="Q513" s="62">
        <f t="shared" si="7"/>
        <v>0.22</v>
      </c>
      <c r="R513" t="s">
        <v>686</v>
      </c>
    </row>
    <row r="514" spans="1:18" hidden="1" x14ac:dyDescent="0.25">
      <c r="A514" t="s">
        <v>3496</v>
      </c>
      <c r="B514" t="s">
        <v>2757</v>
      </c>
      <c r="C514" t="s">
        <v>2756</v>
      </c>
      <c r="D514">
        <v>0.38640000000000002</v>
      </c>
      <c r="E514">
        <v>52.740099999999998</v>
      </c>
      <c r="F514" t="s">
        <v>659</v>
      </c>
      <c r="G514" t="s">
        <v>658</v>
      </c>
      <c r="H514" t="s">
        <v>2755</v>
      </c>
      <c r="I514" t="s">
        <v>2754</v>
      </c>
      <c r="J514" t="s">
        <v>655</v>
      </c>
      <c r="K514" t="s">
        <v>3459</v>
      </c>
      <c r="L514" t="s">
        <v>908</v>
      </c>
      <c r="M514" t="s">
        <v>652</v>
      </c>
      <c r="N514">
        <v>61</v>
      </c>
      <c r="O514" t="s">
        <v>63</v>
      </c>
      <c r="P514">
        <v>8.1999999999999993</v>
      </c>
      <c r="Q514" s="62">
        <f t="shared" ref="Q514:Q577" si="8">IF(LEFT(P514,1)="&lt;",VALUE(MID(P514,2,LEN(P514)-1)),VALUE(P514))</f>
        <v>8.1999999999999993</v>
      </c>
      <c r="R514" t="s">
        <v>2829</v>
      </c>
    </row>
    <row r="515" spans="1:18" hidden="1" x14ac:dyDescent="0.25">
      <c r="A515" t="s">
        <v>3495</v>
      </c>
      <c r="B515" t="s">
        <v>2757</v>
      </c>
      <c r="C515" t="s">
        <v>2756</v>
      </c>
      <c r="D515">
        <v>0.38640000000000002</v>
      </c>
      <c r="E515">
        <v>52.740099999999998</v>
      </c>
      <c r="F515" t="s">
        <v>659</v>
      </c>
      <c r="G515" t="s">
        <v>658</v>
      </c>
      <c r="H515" t="s">
        <v>2755</v>
      </c>
      <c r="I515" t="s">
        <v>2754</v>
      </c>
      <c r="J515" t="s">
        <v>655</v>
      </c>
      <c r="K515" t="s">
        <v>3459</v>
      </c>
      <c r="L515" t="s">
        <v>908</v>
      </c>
      <c r="M515" t="s">
        <v>652</v>
      </c>
      <c r="N515">
        <v>62</v>
      </c>
      <c r="O515" t="s">
        <v>2866</v>
      </c>
      <c r="P515">
        <v>11000</v>
      </c>
      <c r="Q515" s="62">
        <f t="shared" si="8"/>
        <v>11000</v>
      </c>
      <c r="R515" t="s">
        <v>2825</v>
      </c>
    </row>
    <row r="516" spans="1:18" hidden="1" x14ac:dyDescent="0.25">
      <c r="A516" t="s">
        <v>3494</v>
      </c>
      <c r="B516" t="s">
        <v>2757</v>
      </c>
      <c r="C516" t="s">
        <v>2756</v>
      </c>
      <c r="D516">
        <v>0.38640000000000002</v>
      </c>
      <c r="E516">
        <v>52.740099999999998</v>
      </c>
      <c r="F516" t="s">
        <v>659</v>
      </c>
      <c r="G516" t="s">
        <v>658</v>
      </c>
      <c r="H516" t="s">
        <v>2755</v>
      </c>
      <c r="I516" t="s">
        <v>2754</v>
      </c>
      <c r="J516" t="s">
        <v>655</v>
      </c>
      <c r="K516" t="s">
        <v>3459</v>
      </c>
      <c r="L516" t="s">
        <v>908</v>
      </c>
      <c r="M516" t="s">
        <v>652</v>
      </c>
      <c r="N516">
        <v>68</v>
      </c>
      <c r="O516" t="s">
        <v>2775</v>
      </c>
      <c r="P516">
        <v>124</v>
      </c>
      <c r="Q516" s="62">
        <f t="shared" si="8"/>
        <v>124</v>
      </c>
      <c r="R516" t="s">
        <v>680</v>
      </c>
    </row>
    <row r="517" spans="1:18" hidden="1" x14ac:dyDescent="0.25">
      <c r="A517" t="s">
        <v>3493</v>
      </c>
      <c r="B517" t="s">
        <v>2757</v>
      </c>
      <c r="C517" t="s">
        <v>2756</v>
      </c>
      <c r="D517">
        <v>0.38640000000000002</v>
      </c>
      <c r="E517">
        <v>52.740099999999998</v>
      </c>
      <c r="F517" t="s">
        <v>659</v>
      </c>
      <c r="G517" t="s">
        <v>658</v>
      </c>
      <c r="H517" t="s">
        <v>2755</v>
      </c>
      <c r="I517" t="s">
        <v>2754</v>
      </c>
      <c r="J517" t="s">
        <v>655</v>
      </c>
      <c r="K517" t="s">
        <v>3459</v>
      </c>
      <c r="L517" t="s">
        <v>908</v>
      </c>
      <c r="M517" t="s">
        <v>652</v>
      </c>
      <c r="N517">
        <v>76</v>
      </c>
      <c r="O517" t="s">
        <v>690</v>
      </c>
      <c r="P517">
        <v>17.3</v>
      </c>
      <c r="Q517" s="62">
        <f t="shared" si="8"/>
        <v>17.3</v>
      </c>
      <c r="R517" t="s">
        <v>689</v>
      </c>
    </row>
    <row r="518" spans="1:18" hidden="1" x14ac:dyDescent="0.25">
      <c r="A518" t="s">
        <v>3492</v>
      </c>
      <c r="B518" t="s">
        <v>2757</v>
      </c>
      <c r="C518" t="s">
        <v>2756</v>
      </c>
      <c r="D518">
        <v>0.38640000000000002</v>
      </c>
      <c r="E518">
        <v>52.740099999999998</v>
      </c>
      <c r="F518" t="s">
        <v>659</v>
      </c>
      <c r="G518" t="s">
        <v>658</v>
      </c>
      <c r="H518" t="s">
        <v>2755</v>
      </c>
      <c r="I518" t="s">
        <v>2754</v>
      </c>
      <c r="J518" t="s">
        <v>655</v>
      </c>
      <c r="K518" t="s">
        <v>3459</v>
      </c>
      <c r="L518" t="s">
        <v>908</v>
      </c>
      <c r="M518" t="s">
        <v>652</v>
      </c>
      <c r="N518">
        <v>85</v>
      </c>
      <c r="O518" t="s">
        <v>3414</v>
      </c>
      <c r="P518" t="s">
        <v>1987</v>
      </c>
      <c r="Q518" s="62">
        <f t="shared" si="8"/>
        <v>2</v>
      </c>
      <c r="R518" t="s">
        <v>650</v>
      </c>
    </row>
    <row r="519" spans="1:18" hidden="1" x14ac:dyDescent="0.25">
      <c r="A519" t="s">
        <v>3491</v>
      </c>
      <c r="B519" t="s">
        <v>2757</v>
      </c>
      <c r="C519" t="s">
        <v>2756</v>
      </c>
      <c r="D519">
        <v>0.38640000000000002</v>
      </c>
      <c r="E519">
        <v>52.740099999999998</v>
      </c>
      <c r="F519" t="s">
        <v>659</v>
      </c>
      <c r="G519" t="s">
        <v>658</v>
      </c>
      <c r="H519" t="s">
        <v>2755</v>
      </c>
      <c r="I519" t="s">
        <v>2754</v>
      </c>
      <c r="J519" t="s">
        <v>655</v>
      </c>
      <c r="K519" t="s">
        <v>3459</v>
      </c>
      <c r="L519" t="s">
        <v>908</v>
      </c>
      <c r="M519" t="s">
        <v>652</v>
      </c>
      <c r="N519">
        <v>103</v>
      </c>
      <c r="O519" t="s">
        <v>2823</v>
      </c>
      <c r="P519">
        <v>0.01</v>
      </c>
      <c r="Q519" s="62">
        <f t="shared" si="8"/>
        <v>0.01</v>
      </c>
      <c r="R519" t="s">
        <v>686</v>
      </c>
    </row>
    <row r="520" spans="1:18" hidden="1" x14ac:dyDescent="0.25">
      <c r="A520" t="s">
        <v>3490</v>
      </c>
      <c r="B520" t="s">
        <v>2757</v>
      </c>
      <c r="C520" t="s">
        <v>2756</v>
      </c>
      <c r="D520">
        <v>0.38640000000000002</v>
      </c>
      <c r="E520">
        <v>52.740099999999998</v>
      </c>
      <c r="F520" t="s">
        <v>659</v>
      </c>
      <c r="G520" t="s">
        <v>658</v>
      </c>
      <c r="H520" t="s">
        <v>2755</v>
      </c>
      <c r="I520" t="s">
        <v>2754</v>
      </c>
      <c r="J520" t="s">
        <v>655</v>
      </c>
      <c r="K520" t="s">
        <v>3459</v>
      </c>
      <c r="L520" t="s">
        <v>908</v>
      </c>
      <c r="M520" t="s">
        <v>652</v>
      </c>
      <c r="N520">
        <v>106</v>
      </c>
      <c r="O520" t="s">
        <v>2821</v>
      </c>
      <c r="P520" t="s">
        <v>1598</v>
      </c>
      <c r="Q520" s="62">
        <f t="shared" si="8"/>
        <v>0.04</v>
      </c>
      <c r="R520" t="s">
        <v>686</v>
      </c>
    </row>
    <row r="521" spans="1:18" hidden="1" x14ac:dyDescent="0.25">
      <c r="A521" t="s">
        <v>3489</v>
      </c>
      <c r="B521" t="s">
        <v>2757</v>
      </c>
      <c r="C521" t="s">
        <v>2756</v>
      </c>
      <c r="D521">
        <v>0.38640000000000002</v>
      </c>
      <c r="E521">
        <v>52.740099999999998</v>
      </c>
      <c r="F521" t="s">
        <v>659</v>
      </c>
      <c r="G521" t="s">
        <v>658</v>
      </c>
      <c r="H521" t="s">
        <v>2755</v>
      </c>
      <c r="I521" t="s">
        <v>2754</v>
      </c>
      <c r="J521" t="s">
        <v>655</v>
      </c>
      <c r="K521" t="s">
        <v>3459</v>
      </c>
      <c r="L521" t="s">
        <v>908</v>
      </c>
      <c r="M521" t="s">
        <v>652</v>
      </c>
      <c r="N521">
        <v>111</v>
      </c>
      <c r="O521" t="s">
        <v>2819</v>
      </c>
      <c r="P521">
        <v>0.16700000000000001</v>
      </c>
      <c r="Q521" s="62">
        <f t="shared" si="8"/>
        <v>0.16700000000000001</v>
      </c>
      <c r="R521" t="s">
        <v>650</v>
      </c>
    </row>
    <row r="522" spans="1:18" hidden="1" x14ac:dyDescent="0.25">
      <c r="A522" t="s">
        <v>3488</v>
      </c>
      <c r="B522" t="s">
        <v>2757</v>
      </c>
      <c r="C522" t="s">
        <v>2756</v>
      </c>
      <c r="D522">
        <v>0.38640000000000002</v>
      </c>
      <c r="E522">
        <v>52.740099999999998</v>
      </c>
      <c r="F522" t="s">
        <v>659</v>
      </c>
      <c r="G522" t="s">
        <v>658</v>
      </c>
      <c r="H522" t="s">
        <v>2755</v>
      </c>
      <c r="I522" t="s">
        <v>2754</v>
      </c>
      <c r="J522" t="s">
        <v>655</v>
      </c>
      <c r="K522" t="s">
        <v>3459</v>
      </c>
      <c r="L522" t="s">
        <v>908</v>
      </c>
      <c r="M522" t="s">
        <v>652</v>
      </c>
      <c r="N522">
        <v>114</v>
      </c>
      <c r="O522" t="s">
        <v>2817</v>
      </c>
      <c r="P522">
        <v>0.98</v>
      </c>
      <c r="Q522" s="62">
        <f t="shared" si="8"/>
        <v>0.98</v>
      </c>
      <c r="R522" t="s">
        <v>650</v>
      </c>
    </row>
    <row r="523" spans="1:18" hidden="1" x14ac:dyDescent="0.25">
      <c r="A523" t="s">
        <v>3487</v>
      </c>
      <c r="B523" t="s">
        <v>2757</v>
      </c>
      <c r="C523" t="s">
        <v>2756</v>
      </c>
      <c r="D523">
        <v>0.38640000000000002</v>
      </c>
      <c r="E523">
        <v>52.740099999999998</v>
      </c>
      <c r="F523" t="s">
        <v>659</v>
      </c>
      <c r="G523" t="s">
        <v>658</v>
      </c>
      <c r="H523" t="s">
        <v>2755</v>
      </c>
      <c r="I523" t="s">
        <v>2754</v>
      </c>
      <c r="J523" t="s">
        <v>655</v>
      </c>
      <c r="K523" t="s">
        <v>3459</v>
      </c>
      <c r="L523" t="s">
        <v>908</v>
      </c>
      <c r="M523" t="s">
        <v>652</v>
      </c>
      <c r="N523">
        <v>116</v>
      </c>
      <c r="O523" t="s">
        <v>2815</v>
      </c>
      <c r="P523">
        <v>5.2910000000000004</v>
      </c>
      <c r="Q523" s="62">
        <f t="shared" si="8"/>
        <v>5.2910000000000004</v>
      </c>
      <c r="R523" t="s">
        <v>650</v>
      </c>
    </row>
    <row r="524" spans="1:18" hidden="1" x14ac:dyDescent="0.25">
      <c r="A524" t="s">
        <v>3486</v>
      </c>
      <c r="B524" t="s">
        <v>2757</v>
      </c>
      <c r="C524" t="s">
        <v>2756</v>
      </c>
      <c r="D524">
        <v>0.38640000000000002</v>
      </c>
      <c r="E524">
        <v>52.740099999999998</v>
      </c>
      <c r="F524" t="s">
        <v>659</v>
      </c>
      <c r="G524" t="s">
        <v>658</v>
      </c>
      <c r="H524" t="s">
        <v>2755</v>
      </c>
      <c r="I524" t="s">
        <v>2754</v>
      </c>
      <c r="J524" t="s">
        <v>655</v>
      </c>
      <c r="K524" t="s">
        <v>3459</v>
      </c>
      <c r="L524" t="s">
        <v>908</v>
      </c>
      <c r="M524" t="s">
        <v>652</v>
      </c>
      <c r="N524">
        <v>172</v>
      </c>
      <c r="O524" t="s">
        <v>209</v>
      </c>
      <c r="P524">
        <v>3800</v>
      </c>
      <c r="Q524" s="62">
        <f t="shared" si="8"/>
        <v>3800</v>
      </c>
      <c r="R524" t="s">
        <v>650</v>
      </c>
    </row>
    <row r="525" spans="1:18" hidden="1" x14ac:dyDescent="0.25">
      <c r="A525" t="s">
        <v>3485</v>
      </c>
      <c r="B525" t="s">
        <v>2757</v>
      </c>
      <c r="C525" t="s">
        <v>2756</v>
      </c>
      <c r="D525">
        <v>0.38640000000000002</v>
      </c>
      <c r="E525">
        <v>52.740099999999998</v>
      </c>
      <c r="F525" t="s">
        <v>659</v>
      </c>
      <c r="G525" t="s">
        <v>658</v>
      </c>
      <c r="H525" t="s">
        <v>2755</v>
      </c>
      <c r="I525" t="s">
        <v>2754</v>
      </c>
      <c r="J525" t="s">
        <v>655</v>
      </c>
      <c r="K525" t="s">
        <v>3459</v>
      </c>
      <c r="L525" t="s">
        <v>908</v>
      </c>
      <c r="M525" t="s">
        <v>652</v>
      </c>
      <c r="N525">
        <v>180</v>
      </c>
      <c r="O525" t="s">
        <v>2812</v>
      </c>
      <c r="P525">
        <v>0.32</v>
      </c>
      <c r="Q525" s="62">
        <f t="shared" si="8"/>
        <v>0.32</v>
      </c>
      <c r="R525" t="s">
        <v>650</v>
      </c>
    </row>
    <row r="526" spans="1:18" hidden="1" x14ac:dyDescent="0.25">
      <c r="A526" t="s">
        <v>3484</v>
      </c>
      <c r="B526" t="s">
        <v>2757</v>
      </c>
      <c r="C526" t="s">
        <v>2756</v>
      </c>
      <c r="D526">
        <v>0.38640000000000002</v>
      </c>
      <c r="E526">
        <v>52.740099999999998</v>
      </c>
      <c r="F526" t="s">
        <v>659</v>
      </c>
      <c r="G526" t="s">
        <v>658</v>
      </c>
      <c r="H526" t="s">
        <v>2755</v>
      </c>
      <c r="I526" t="s">
        <v>2754</v>
      </c>
      <c r="J526" t="s">
        <v>655</v>
      </c>
      <c r="K526" t="s">
        <v>3459</v>
      </c>
      <c r="L526" t="s">
        <v>908</v>
      </c>
      <c r="M526" t="s">
        <v>652</v>
      </c>
      <c r="N526">
        <v>487</v>
      </c>
      <c r="O526" t="s">
        <v>2810</v>
      </c>
      <c r="P526" t="s">
        <v>2751</v>
      </c>
      <c r="Q526" s="62">
        <f t="shared" si="8"/>
        <v>2E-3</v>
      </c>
      <c r="R526" t="s">
        <v>686</v>
      </c>
    </row>
    <row r="527" spans="1:18" hidden="1" x14ac:dyDescent="0.25">
      <c r="A527" t="s">
        <v>3483</v>
      </c>
      <c r="B527" t="s">
        <v>2757</v>
      </c>
      <c r="C527" t="s">
        <v>2756</v>
      </c>
      <c r="D527">
        <v>0.38640000000000002</v>
      </c>
      <c r="E527">
        <v>52.740099999999998</v>
      </c>
      <c r="F527" t="s">
        <v>659</v>
      </c>
      <c r="G527" t="s">
        <v>658</v>
      </c>
      <c r="H527" t="s">
        <v>2755</v>
      </c>
      <c r="I527" t="s">
        <v>2754</v>
      </c>
      <c r="J527" t="s">
        <v>655</v>
      </c>
      <c r="K527" t="s">
        <v>3459</v>
      </c>
      <c r="L527" t="s">
        <v>908</v>
      </c>
      <c r="M527" t="s">
        <v>652</v>
      </c>
      <c r="N527">
        <v>499</v>
      </c>
      <c r="O527" t="s">
        <v>2807</v>
      </c>
      <c r="P527" t="s">
        <v>2751</v>
      </c>
      <c r="Q527" s="62">
        <f t="shared" si="8"/>
        <v>2E-3</v>
      </c>
      <c r="R527" t="s">
        <v>686</v>
      </c>
    </row>
    <row r="528" spans="1:18" hidden="1" x14ac:dyDescent="0.25">
      <c r="A528" t="s">
        <v>3482</v>
      </c>
      <c r="B528" t="s">
        <v>2757</v>
      </c>
      <c r="C528" t="s">
        <v>2756</v>
      </c>
      <c r="D528">
        <v>0.38640000000000002</v>
      </c>
      <c r="E528">
        <v>52.740099999999998</v>
      </c>
      <c r="F528" t="s">
        <v>659</v>
      </c>
      <c r="G528" t="s">
        <v>658</v>
      </c>
      <c r="H528" t="s">
        <v>2755</v>
      </c>
      <c r="I528" t="s">
        <v>2754</v>
      </c>
      <c r="J528" t="s">
        <v>655</v>
      </c>
      <c r="K528" t="s">
        <v>3459</v>
      </c>
      <c r="L528" t="s">
        <v>908</v>
      </c>
      <c r="M528" t="s">
        <v>652</v>
      </c>
      <c r="N528">
        <v>1049</v>
      </c>
      <c r="O528" t="s">
        <v>2804</v>
      </c>
      <c r="P528" t="s">
        <v>2788</v>
      </c>
      <c r="Q528" s="62">
        <f t="shared" si="8"/>
        <v>0.1</v>
      </c>
      <c r="R528" t="s">
        <v>686</v>
      </c>
    </row>
    <row r="529" spans="1:18" hidden="1" x14ac:dyDescent="0.25">
      <c r="A529" t="s">
        <v>3481</v>
      </c>
      <c r="B529" t="s">
        <v>2757</v>
      </c>
      <c r="C529" t="s">
        <v>2756</v>
      </c>
      <c r="D529">
        <v>0.38640000000000002</v>
      </c>
      <c r="E529">
        <v>52.740099999999998</v>
      </c>
      <c r="F529" t="s">
        <v>659</v>
      </c>
      <c r="G529" t="s">
        <v>658</v>
      </c>
      <c r="H529" t="s">
        <v>2755</v>
      </c>
      <c r="I529" t="s">
        <v>2754</v>
      </c>
      <c r="J529" t="s">
        <v>655</v>
      </c>
      <c r="K529" t="s">
        <v>3459</v>
      </c>
      <c r="L529" t="s">
        <v>908</v>
      </c>
      <c r="M529" t="s">
        <v>652</v>
      </c>
      <c r="N529">
        <v>3268</v>
      </c>
      <c r="O529" t="s">
        <v>2802</v>
      </c>
      <c r="P529" t="s">
        <v>2788</v>
      </c>
      <c r="Q529" s="62">
        <f t="shared" si="8"/>
        <v>0.1</v>
      </c>
      <c r="R529" t="s">
        <v>686</v>
      </c>
    </row>
    <row r="530" spans="1:18" hidden="1" x14ac:dyDescent="0.25">
      <c r="A530" t="s">
        <v>3480</v>
      </c>
      <c r="B530" t="s">
        <v>2757</v>
      </c>
      <c r="C530" t="s">
        <v>2756</v>
      </c>
      <c r="D530">
        <v>0.38640000000000002</v>
      </c>
      <c r="E530">
        <v>52.740099999999998</v>
      </c>
      <c r="F530" t="s">
        <v>659</v>
      </c>
      <c r="G530" t="s">
        <v>658</v>
      </c>
      <c r="H530" t="s">
        <v>2755</v>
      </c>
      <c r="I530" t="s">
        <v>2754</v>
      </c>
      <c r="J530" t="s">
        <v>655</v>
      </c>
      <c r="K530" t="s">
        <v>3459</v>
      </c>
      <c r="L530" t="s">
        <v>908</v>
      </c>
      <c r="M530" t="s">
        <v>652</v>
      </c>
      <c r="N530">
        <v>3272</v>
      </c>
      <c r="O530" t="s">
        <v>2800</v>
      </c>
      <c r="P530" t="s">
        <v>2799</v>
      </c>
      <c r="Q530" s="62">
        <f t="shared" si="8"/>
        <v>1</v>
      </c>
      <c r="R530" t="s">
        <v>686</v>
      </c>
    </row>
    <row r="531" spans="1:18" hidden="1" x14ac:dyDescent="0.25">
      <c r="A531" t="s">
        <v>3479</v>
      </c>
      <c r="B531" t="s">
        <v>2757</v>
      </c>
      <c r="C531" t="s">
        <v>2756</v>
      </c>
      <c r="D531">
        <v>0.38640000000000002</v>
      </c>
      <c r="E531">
        <v>52.740099999999998</v>
      </c>
      <c r="F531" t="s">
        <v>659</v>
      </c>
      <c r="G531" t="s">
        <v>658</v>
      </c>
      <c r="H531" t="s">
        <v>2755</v>
      </c>
      <c r="I531" t="s">
        <v>2754</v>
      </c>
      <c r="J531" t="s">
        <v>655</v>
      </c>
      <c r="K531" t="s">
        <v>3459</v>
      </c>
      <c r="L531" t="s">
        <v>908</v>
      </c>
      <c r="M531" t="s">
        <v>652</v>
      </c>
      <c r="N531">
        <v>3282</v>
      </c>
      <c r="O531" t="s">
        <v>2797</v>
      </c>
      <c r="P531" t="s">
        <v>2788</v>
      </c>
      <c r="Q531" s="62">
        <f t="shared" si="8"/>
        <v>0.1</v>
      </c>
      <c r="R531" t="s">
        <v>686</v>
      </c>
    </row>
    <row r="532" spans="1:18" hidden="1" x14ac:dyDescent="0.25">
      <c r="A532" t="s">
        <v>3478</v>
      </c>
      <c r="B532" t="s">
        <v>2757</v>
      </c>
      <c r="C532" t="s">
        <v>2756</v>
      </c>
      <c r="D532">
        <v>0.38640000000000002</v>
      </c>
      <c r="E532">
        <v>52.740099999999998</v>
      </c>
      <c r="F532" t="s">
        <v>659</v>
      </c>
      <c r="G532" t="s">
        <v>658</v>
      </c>
      <c r="H532" t="s">
        <v>2755</v>
      </c>
      <c r="I532" t="s">
        <v>2754</v>
      </c>
      <c r="J532" t="s">
        <v>655</v>
      </c>
      <c r="K532" t="s">
        <v>3459</v>
      </c>
      <c r="L532" t="s">
        <v>908</v>
      </c>
      <c r="M532" t="s">
        <v>652</v>
      </c>
      <c r="N532">
        <v>3283</v>
      </c>
      <c r="O532" t="s">
        <v>2795</v>
      </c>
      <c r="P532" t="s">
        <v>2788</v>
      </c>
      <c r="Q532" s="62">
        <f t="shared" si="8"/>
        <v>0.1</v>
      </c>
      <c r="R532" t="s">
        <v>686</v>
      </c>
    </row>
    <row r="533" spans="1:18" hidden="1" x14ac:dyDescent="0.25">
      <c r="A533" t="s">
        <v>3477</v>
      </c>
      <c r="B533" t="s">
        <v>2757</v>
      </c>
      <c r="C533" t="s">
        <v>2756</v>
      </c>
      <c r="D533">
        <v>0.38640000000000002</v>
      </c>
      <c r="E533">
        <v>52.740099999999998</v>
      </c>
      <c r="F533" t="s">
        <v>659</v>
      </c>
      <c r="G533" t="s">
        <v>658</v>
      </c>
      <c r="H533" t="s">
        <v>2755</v>
      </c>
      <c r="I533" t="s">
        <v>2754</v>
      </c>
      <c r="J533" t="s">
        <v>655</v>
      </c>
      <c r="K533" t="s">
        <v>3459</v>
      </c>
      <c r="L533" t="s">
        <v>908</v>
      </c>
      <c r="M533" t="s">
        <v>652</v>
      </c>
      <c r="N533">
        <v>3292</v>
      </c>
      <c r="O533" t="s">
        <v>2793</v>
      </c>
      <c r="P533" t="s">
        <v>2788</v>
      </c>
      <c r="Q533" s="62">
        <f t="shared" si="8"/>
        <v>0.1</v>
      </c>
      <c r="R533" t="s">
        <v>686</v>
      </c>
    </row>
    <row r="534" spans="1:18" hidden="1" x14ac:dyDescent="0.25">
      <c r="A534" t="s">
        <v>3476</v>
      </c>
      <c r="B534" t="s">
        <v>2757</v>
      </c>
      <c r="C534" t="s">
        <v>2756</v>
      </c>
      <c r="D534">
        <v>0.38640000000000002</v>
      </c>
      <c r="E534">
        <v>52.740099999999998</v>
      </c>
      <c r="F534" t="s">
        <v>659</v>
      </c>
      <c r="G534" t="s">
        <v>658</v>
      </c>
      <c r="H534" t="s">
        <v>2755</v>
      </c>
      <c r="I534" t="s">
        <v>2754</v>
      </c>
      <c r="J534" t="s">
        <v>655</v>
      </c>
      <c r="K534" t="s">
        <v>3459</v>
      </c>
      <c r="L534" t="s">
        <v>908</v>
      </c>
      <c r="M534" t="s">
        <v>652</v>
      </c>
      <c r="N534">
        <v>3328</v>
      </c>
      <c r="O534" t="s">
        <v>2791</v>
      </c>
      <c r="P534" t="s">
        <v>2788</v>
      </c>
      <c r="Q534" s="62">
        <f t="shared" si="8"/>
        <v>0.1</v>
      </c>
      <c r="R534" t="s">
        <v>686</v>
      </c>
    </row>
    <row r="535" spans="1:18" hidden="1" x14ac:dyDescent="0.25">
      <c r="A535" t="s">
        <v>3475</v>
      </c>
      <c r="B535" t="s">
        <v>2757</v>
      </c>
      <c r="C535" t="s">
        <v>2756</v>
      </c>
      <c r="D535">
        <v>0.38640000000000002</v>
      </c>
      <c r="E535">
        <v>52.740099999999998</v>
      </c>
      <c r="F535" t="s">
        <v>659</v>
      </c>
      <c r="G535" t="s">
        <v>658</v>
      </c>
      <c r="H535" t="s">
        <v>2755</v>
      </c>
      <c r="I535" t="s">
        <v>2754</v>
      </c>
      <c r="J535" t="s">
        <v>655</v>
      </c>
      <c r="K535" t="s">
        <v>3459</v>
      </c>
      <c r="L535" t="s">
        <v>908</v>
      </c>
      <c r="M535" t="s">
        <v>652</v>
      </c>
      <c r="N535">
        <v>3334</v>
      </c>
      <c r="O535" t="s">
        <v>2789</v>
      </c>
      <c r="P535" t="s">
        <v>2788</v>
      </c>
      <c r="Q535" s="62">
        <f t="shared" si="8"/>
        <v>0.1</v>
      </c>
      <c r="R535" t="s">
        <v>686</v>
      </c>
    </row>
    <row r="536" spans="1:18" hidden="1" x14ac:dyDescent="0.25">
      <c r="A536" t="s">
        <v>3474</v>
      </c>
      <c r="B536" t="s">
        <v>2757</v>
      </c>
      <c r="C536" t="s">
        <v>2756</v>
      </c>
      <c r="D536">
        <v>0.38640000000000002</v>
      </c>
      <c r="E536">
        <v>52.740099999999998</v>
      </c>
      <c r="F536" t="s">
        <v>659</v>
      </c>
      <c r="G536" t="s">
        <v>658</v>
      </c>
      <c r="H536" t="s">
        <v>2755</v>
      </c>
      <c r="I536" t="s">
        <v>2754</v>
      </c>
      <c r="J536" t="s">
        <v>655</v>
      </c>
      <c r="K536" t="s">
        <v>3459</v>
      </c>
      <c r="L536" t="s">
        <v>908</v>
      </c>
      <c r="M536" t="s">
        <v>652</v>
      </c>
      <c r="N536">
        <v>3373</v>
      </c>
      <c r="O536" t="s">
        <v>2786</v>
      </c>
      <c r="P536" t="s">
        <v>2788</v>
      </c>
      <c r="Q536" s="62">
        <f t="shared" si="8"/>
        <v>0.1</v>
      </c>
      <c r="R536" t="s">
        <v>686</v>
      </c>
    </row>
    <row r="537" spans="1:18" hidden="1" x14ac:dyDescent="0.25">
      <c r="A537" t="s">
        <v>3473</v>
      </c>
      <c r="B537" t="s">
        <v>2757</v>
      </c>
      <c r="C537" t="s">
        <v>2756</v>
      </c>
      <c r="D537">
        <v>0.38640000000000002</v>
      </c>
      <c r="E537">
        <v>52.740099999999998</v>
      </c>
      <c r="F537" t="s">
        <v>659</v>
      </c>
      <c r="G537" t="s">
        <v>658</v>
      </c>
      <c r="H537" t="s">
        <v>2755</v>
      </c>
      <c r="I537" t="s">
        <v>2754</v>
      </c>
      <c r="J537" t="s">
        <v>655</v>
      </c>
      <c r="K537" t="s">
        <v>3459</v>
      </c>
      <c r="L537" t="s">
        <v>908</v>
      </c>
      <c r="M537" t="s">
        <v>652</v>
      </c>
      <c r="N537">
        <v>3408</v>
      </c>
      <c r="O537" t="s">
        <v>2784</v>
      </c>
      <c r="P537">
        <v>4.46</v>
      </c>
      <c r="Q537" s="62">
        <f t="shared" si="8"/>
        <v>4.46</v>
      </c>
      <c r="R537" t="s">
        <v>686</v>
      </c>
    </row>
    <row r="538" spans="1:18" hidden="1" x14ac:dyDescent="0.25">
      <c r="A538" t="s">
        <v>3472</v>
      </c>
      <c r="B538" t="s">
        <v>2757</v>
      </c>
      <c r="C538" t="s">
        <v>2756</v>
      </c>
      <c r="D538">
        <v>0.38640000000000002</v>
      </c>
      <c r="E538">
        <v>52.740099999999998</v>
      </c>
      <c r="F538" t="s">
        <v>659</v>
      </c>
      <c r="G538" t="s">
        <v>658</v>
      </c>
      <c r="H538" t="s">
        <v>2755</v>
      </c>
      <c r="I538" t="s">
        <v>2754</v>
      </c>
      <c r="J538" t="s">
        <v>655</v>
      </c>
      <c r="K538" t="s">
        <v>3459</v>
      </c>
      <c r="L538" t="s">
        <v>908</v>
      </c>
      <c r="M538" t="s">
        <v>652</v>
      </c>
      <c r="N538">
        <v>3409</v>
      </c>
      <c r="O538" t="s">
        <v>2782</v>
      </c>
      <c r="P538">
        <v>8.2000000000000003E-2</v>
      </c>
      <c r="Q538" s="62">
        <f t="shared" si="8"/>
        <v>8.2000000000000003E-2</v>
      </c>
      <c r="R538" t="s">
        <v>686</v>
      </c>
    </row>
    <row r="539" spans="1:18" hidden="1" x14ac:dyDescent="0.25">
      <c r="A539" t="s">
        <v>3471</v>
      </c>
      <c r="B539" t="s">
        <v>2757</v>
      </c>
      <c r="C539" t="s">
        <v>2756</v>
      </c>
      <c r="D539">
        <v>0.38640000000000002</v>
      </c>
      <c r="E539">
        <v>52.740099999999998</v>
      </c>
      <c r="F539" t="s">
        <v>659</v>
      </c>
      <c r="G539" t="s">
        <v>658</v>
      </c>
      <c r="H539" t="s">
        <v>2755</v>
      </c>
      <c r="I539" t="s">
        <v>2754</v>
      </c>
      <c r="J539" t="s">
        <v>655</v>
      </c>
      <c r="K539" t="s">
        <v>3459</v>
      </c>
      <c r="L539" t="s">
        <v>908</v>
      </c>
      <c r="M539" t="s">
        <v>652</v>
      </c>
      <c r="N539">
        <v>3410</v>
      </c>
      <c r="O539" t="s">
        <v>687</v>
      </c>
      <c r="P539">
        <v>5.31</v>
      </c>
      <c r="Q539" s="62">
        <f t="shared" si="8"/>
        <v>5.31</v>
      </c>
      <c r="R539" t="s">
        <v>686</v>
      </c>
    </row>
    <row r="540" spans="1:18" hidden="1" x14ac:dyDescent="0.25">
      <c r="A540" t="s">
        <v>3470</v>
      </c>
      <c r="B540" t="s">
        <v>2757</v>
      </c>
      <c r="C540" t="s">
        <v>2756</v>
      </c>
      <c r="D540">
        <v>0.38640000000000002</v>
      </c>
      <c r="E540">
        <v>52.740099999999998</v>
      </c>
      <c r="F540" t="s">
        <v>659</v>
      </c>
      <c r="G540" t="s">
        <v>658</v>
      </c>
      <c r="H540" t="s">
        <v>2755</v>
      </c>
      <c r="I540" t="s">
        <v>2754</v>
      </c>
      <c r="J540" t="s">
        <v>655</v>
      </c>
      <c r="K540" t="s">
        <v>3459</v>
      </c>
      <c r="L540" t="s">
        <v>908</v>
      </c>
      <c r="M540" t="s">
        <v>652</v>
      </c>
      <c r="N540">
        <v>3461</v>
      </c>
      <c r="O540" t="s">
        <v>2779</v>
      </c>
      <c r="P540">
        <v>115</v>
      </c>
      <c r="Q540" s="62">
        <f t="shared" si="8"/>
        <v>115</v>
      </c>
      <c r="R540" t="s">
        <v>919</v>
      </c>
    </row>
    <row r="541" spans="1:18" hidden="1" x14ac:dyDescent="0.25">
      <c r="A541" t="s">
        <v>3469</v>
      </c>
      <c r="B541" t="s">
        <v>2757</v>
      </c>
      <c r="C541" t="s">
        <v>2756</v>
      </c>
      <c r="D541">
        <v>0.38640000000000002</v>
      </c>
      <c r="E541">
        <v>52.740099999999998</v>
      </c>
      <c r="F541" t="s">
        <v>659</v>
      </c>
      <c r="G541" t="s">
        <v>658</v>
      </c>
      <c r="H541" t="s">
        <v>2755</v>
      </c>
      <c r="I541" t="s">
        <v>2754</v>
      </c>
      <c r="J541" t="s">
        <v>655</v>
      </c>
      <c r="K541" t="s">
        <v>3459</v>
      </c>
      <c r="L541" t="s">
        <v>908</v>
      </c>
      <c r="M541" t="s">
        <v>652</v>
      </c>
      <c r="N541">
        <v>6045</v>
      </c>
      <c r="O541" t="s">
        <v>2777</v>
      </c>
      <c r="P541">
        <v>4.5999999999999996</v>
      </c>
      <c r="Q541" s="62">
        <f t="shared" si="8"/>
        <v>4.5999999999999996</v>
      </c>
      <c r="R541" t="s">
        <v>686</v>
      </c>
    </row>
    <row r="542" spans="1:18" hidden="1" x14ac:dyDescent="0.25">
      <c r="A542" t="s">
        <v>3468</v>
      </c>
      <c r="B542" t="s">
        <v>2757</v>
      </c>
      <c r="C542" t="s">
        <v>2756</v>
      </c>
      <c r="D542">
        <v>0.38640000000000002</v>
      </c>
      <c r="E542">
        <v>52.740099999999998</v>
      </c>
      <c r="F542" t="s">
        <v>659</v>
      </c>
      <c r="G542" t="s">
        <v>658</v>
      </c>
      <c r="H542" t="s">
        <v>2755</v>
      </c>
      <c r="I542" t="s">
        <v>2754</v>
      </c>
      <c r="J542" t="s">
        <v>655</v>
      </c>
      <c r="K542" t="s">
        <v>3459</v>
      </c>
      <c r="L542" t="s">
        <v>908</v>
      </c>
      <c r="M542" t="s">
        <v>652</v>
      </c>
      <c r="N542">
        <v>6423</v>
      </c>
      <c r="O542" t="s">
        <v>2772</v>
      </c>
      <c r="P542">
        <v>29</v>
      </c>
      <c r="Q542" s="62">
        <f t="shared" si="8"/>
        <v>29</v>
      </c>
      <c r="R542" t="s">
        <v>919</v>
      </c>
    </row>
    <row r="543" spans="1:18" hidden="1" x14ac:dyDescent="0.25">
      <c r="A543" t="s">
        <v>3467</v>
      </c>
      <c r="B543" t="s">
        <v>2757</v>
      </c>
      <c r="C543" t="s">
        <v>2756</v>
      </c>
      <c r="D543">
        <v>0.38640000000000002</v>
      </c>
      <c r="E543">
        <v>52.740099999999998</v>
      </c>
      <c r="F543" t="s">
        <v>659</v>
      </c>
      <c r="G543" t="s">
        <v>658</v>
      </c>
      <c r="H543" t="s">
        <v>2755</v>
      </c>
      <c r="I543" t="s">
        <v>2754</v>
      </c>
      <c r="J543" t="s">
        <v>655</v>
      </c>
      <c r="K543" t="s">
        <v>3459</v>
      </c>
      <c r="L543" t="s">
        <v>908</v>
      </c>
      <c r="M543" t="s">
        <v>652</v>
      </c>
      <c r="N543">
        <v>6450</v>
      </c>
      <c r="O543" t="s">
        <v>2770</v>
      </c>
      <c r="P543">
        <v>2.67</v>
      </c>
      <c r="Q543" s="62">
        <f t="shared" si="8"/>
        <v>2.67</v>
      </c>
      <c r="R543" t="s">
        <v>686</v>
      </c>
    </row>
    <row r="544" spans="1:18" hidden="1" x14ac:dyDescent="0.25">
      <c r="A544" t="s">
        <v>3466</v>
      </c>
      <c r="B544" t="s">
        <v>2757</v>
      </c>
      <c r="C544" t="s">
        <v>2756</v>
      </c>
      <c r="D544">
        <v>0.38640000000000002</v>
      </c>
      <c r="E544">
        <v>52.740099999999998</v>
      </c>
      <c r="F544" t="s">
        <v>659</v>
      </c>
      <c r="G544" t="s">
        <v>658</v>
      </c>
      <c r="H544" t="s">
        <v>2755</v>
      </c>
      <c r="I544" t="s">
        <v>2754</v>
      </c>
      <c r="J544" t="s">
        <v>655</v>
      </c>
      <c r="K544" t="s">
        <v>3459</v>
      </c>
      <c r="L544" t="s">
        <v>908</v>
      </c>
      <c r="M544" t="s">
        <v>652</v>
      </c>
      <c r="N544">
        <v>6526</v>
      </c>
      <c r="O544" t="s">
        <v>2768</v>
      </c>
      <c r="P544" t="s">
        <v>3022</v>
      </c>
      <c r="Q544" s="62" t="e">
        <f t="shared" si="8"/>
        <v>#VALUE!</v>
      </c>
      <c r="R544" t="s">
        <v>905</v>
      </c>
    </row>
    <row r="545" spans="1:18" hidden="1" x14ac:dyDescent="0.25">
      <c r="A545" t="s">
        <v>3465</v>
      </c>
      <c r="B545" t="s">
        <v>2757</v>
      </c>
      <c r="C545" t="s">
        <v>2756</v>
      </c>
      <c r="D545">
        <v>0.38640000000000002</v>
      </c>
      <c r="E545">
        <v>52.740099999999998</v>
      </c>
      <c r="F545" t="s">
        <v>659</v>
      </c>
      <c r="G545" t="s">
        <v>658</v>
      </c>
      <c r="H545" t="s">
        <v>2755</v>
      </c>
      <c r="I545" t="s">
        <v>2754</v>
      </c>
      <c r="J545" t="s">
        <v>655</v>
      </c>
      <c r="K545" t="s">
        <v>3459</v>
      </c>
      <c r="L545" t="s">
        <v>908</v>
      </c>
      <c r="M545" t="s">
        <v>652</v>
      </c>
      <c r="N545">
        <v>7181</v>
      </c>
      <c r="O545" t="s">
        <v>2765</v>
      </c>
      <c r="P545" t="s">
        <v>2005</v>
      </c>
      <c r="Q545" s="62">
        <f t="shared" si="8"/>
        <v>1E-3</v>
      </c>
      <c r="R545" t="s">
        <v>686</v>
      </c>
    </row>
    <row r="546" spans="1:18" hidden="1" x14ac:dyDescent="0.25">
      <c r="A546" t="s">
        <v>3464</v>
      </c>
      <c r="B546" t="s">
        <v>2757</v>
      </c>
      <c r="C546" t="s">
        <v>2756</v>
      </c>
      <c r="D546">
        <v>0.38640000000000002</v>
      </c>
      <c r="E546">
        <v>52.740099999999998</v>
      </c>
      <c r="F546" t="s">
        <v>659</v>
      </c>
      <c r="G546" t="s">
        <v>658</v>
      </c>
      <c r="H546" t="s">
        <v>2755</v>
      </c>
      <c r="I546" t="s">
        <v>2754</v>
      </c>
      <c r="J546" t="s">
        <v>655</v>
      </c>
      <c r="K546" t="s">
        <v>3459</v>
      </c>
      <c r="L546" t="s">
        <v>908</v>
      </c>
      <c r="M546" t="s">
        <v>652</v>
      </c>
      <c r="N546">
        <v>7887</v>
      </c>
      <c r="O546" t="s">
        <v>1065</v>
      </c>
      <c r="P546">
        <v>29.5</v>
      </c>
      <c r="Q546" s="62">
        <f t="shared" si="8"/>
        <v>29.5</v>
      </c>
      <c r="R546" t="s">
        <v>686</v>
      </c>
    </row>
    <row r="547" spans="1:18" hidden="1" x14ac:dyDescent="0.25">
      <c r="A547" t="s">
        <v>3463</v>
      </c>
      <c r="B547" t="s">
        <v>2757</v>
      </c>
      <c r="C547" t="s">
        <v>2756</v>
      </c>
      <c r="D547">
        <v>0.38640000000000002</v>
      </c>
      <c r="E547">
        <v>52.740099999999998</v>
      </c>
      <c r="F547" t="s">
        <v>659</v>
      </c>
      <c r="G547" t="s">
        <v>658</v>
      </c>
      <c r="H547" t="s">
        <v>2755</v>
      </c>
      <c r="I547" t="s">
        <v>2754</v>
      </c>
      <c r="J547" t="s">
        <v>655</v>
      </c>
      <c r="K547" t="s">
        <v>3459</v>
      </c>
      <c r="L547" t="s">
        <v>908</v>
      </c>
      <c r="M547" t="s">
        <v>652</v>
      </c>
      <c r="N547">
        <v>9901</v>
      </c>
      <c r="O547" t="s">
        <v>664</v>
      </c>
      <c r="P547">
        <v>88.9</v>
      </c>
      <c r="Q547" s="62">
        <f t="shared" si="8"/>
        <v>88.9</v>
      </c>
      <c r="R547" t="s">
        <v>663</v>
      </c>
    </row>
    <row r="548" spans="1:18" hidden="1" x14ac:dyDescent="0.25">
      <c r="A548" t="s">
        <v>3462</v>
      </c>
      <c r="B548" t="s">
        <v>2757</v>
      </c>
      <c r="C548" t="s">
        <v>2756</v>
      </c>
      <c r="D548">
        <v>0.38640000000000002</v>
      </c>
      <c r="E548">
        <v>52.740099999999998</v>
      </c>
      <c r="F548" t="s">
        <v>659</v>
      </c>
      <c r="G548" t="s">
        <v>658</v>
      </c>
      <c r="H548" t="s">
        <v>2755</v>
      </c>
      <c r="I548" t="s">
        <v>2754</v>
      </c>
      <c r="J548" t="s">
        <v>655</v>
      </c>
      <c r="K548" t="s">
        <v>3459</v>
      </c>
      <c r="L548" t="s">
        <v>908</v>
      </c>
      <c r="M548" t="s">
        <v>652</v>
      </c>
      <c r="N548">
        <v>9924</v>
      </c>
      <c r="O548" t="s">
        <v>651</v>
      </c>
      <c r="P548">
        <v>8.1999999999999993</v>
      </c>
      <c r="Q548" s="62">
        <f t="shared" si="8"/>
        <v>8.1999999999999993</v>
      </c>
      <c r="R548" t="s">
        <v>650</v>
      </c>
    </row>
    <row r="549" spans="1:18" hidden="1" x14ac:dyDescent="0.25">
      <c r="A549" t="s">
        <v>3461</v>
      </c>
      <c r="B549" t="s">
        <v>2757</v>
      </c>
      <c r="C549" t="s">
        <v>2756</v>
      </c>
      <c r="D549">
        <v>0.38640000000000002</v>
      </c>
      <c r="E549">
        <v>52.740099999999998</v>
      </c>
      <c r="F549" t="s">
        <v>659</v>
      </c>
      <c r="G549" t="s">
        <v>658</v>
      </c>
      <c r="H549" t="s">
        <v>2755</v>
      </c>
      <c r="I549" t="s">
        <v>2754</v>
      </c>
      <c r="J549" t="s">
        <v>655</v>
      </c>
      <c r="K549" t="s">
        <v>3459</v>
      </c>
      <c r="L549" t="s">
        <v>908</v>
      </c>
      <c r="M549" t="s">
        <v>652</v>
      </c>
      <c r="N549">
        <v>9933</v>
      </c>
      <c r="O549" t="s">
        <v>2759</v>
      </c>
      <c r="P549">
        <v>636</v>
      </c>
      <c r="Q549" s="62">
        <f t="shared" si="8"/>
        <v>636</v>
      </c>
      <c r="R549" t="s">
        <v>919</v>
      </c>
    </row>
    <row r="550" spans="1:18" hidden="1" x14ac:dyDescent="0.25">
      <c r="A550" t="s">
        <v>3460</v>
      </c>
      <c r="B550" t="s">
        <v>2757</v>
      </c>
      <c r="C550" t="s">
        <v>2756</v>
      </c>
      <c r="D550">
        <v>0.38640000000000002</v>
      </c>
      <c r="E550">
        <v>52.740099999999998</v>
      </c>
      <c r="F550" t="s">
        <v>659</v>
      </c>
      <c r="G550" t="s">
        <v>658</v>
      </c>
      <c r="H550" t="s">
        <v>2755</v>
      </c>
      <c r="I550" t="s">
        <v>2754</v>
      </c>
      <c r="J550" t="s">
        <v>655</v>
      </c>
      <c r="K550" t="s">
        <v>3459</v>
      </c>
      <c r="L550" t="s">
        <v>908</v>
      </c>
      <c r="M550" t="s">
        <v>652</v>
      </c>
      <c r="N550">
        <v>9978</v>
      </c>
      <c r="O550" t="s">
        <v>2752</v>
      </c>
      <c r="P550" t="s">
        <v>2751</v>
      </c>
      <c r="Q550" s="62">
        <f t="shared" si="8"/>
        <v>2E-3</v>
      </c>
      <c r="R550" t="s">
        <v>686</v>
      </c>
    </row>
    <row r="551" spans="1:18" hidden="1" x14ac:dyDescent="0.25">
      <c r="A551" t="s">
        <v>3458</v>
      </c>
      <c r="B551" t="s">
        <v>2757</v>
      </c>
      <c r="C551" t="s">
        <v>2756</v>
      </c>
      <c r="D551">
        <v>0.38640000000000002</v>
      </c>
      <c r="E551">
        <v>52.740099999999998</v>
      </c>
      <c r="F551" t="s">
        <v>659</v>
      </c>
      <c r="G551" t="s">
        <v>658</v>
      </c>
      <c r="H551" t="s">
        <v>2755</v>
      </c>
      <c r="I551" t="s">
        <v>2754</v>
      </c>
      <c r="J551" t="s">
        <v>655</v>
      </c>
      <c r="K551" t="s">
        <v>3421</v>
      </c>
      <c r="L551" t="s">
        <v>908</v>
      </c>
      <c r="M551" t="s">
        <v>652</v>
      </c>
      <c r="N551">
        <v>52</v>
      </c>
      <c r="O551" t="s">
        <v>2831</v>
      </c>
      <c r="P551">
        <v>0.24</v>
      </c>
      <c r="Q551" s="62">
        <f t="shared" si="8"/>
        <v>0.24</v>
      </c>
      <c r="R551" t="s">
        <v>686</v>
      </c>
    </row>
    <row r="552" spans="1:18" hidden="1" x14ac:dyDescent="0.25">
      <c r="A552" t="s">
        <v>3457</v>
      </c>
      <c r="B552" t="s">
        <v>2757</v>
      </c>
      <c r="C552" t="s">
        <v>2756</v>
      </c>
      <c r="D552">
        <v>0.38640000000000002</v>
      </c>
      <c r="E552">
        <v>52.740099999999998</v>
      </c>
      <c r="F552" t="s">
        <v>659</v>
      </c>
      <c r="G552" t="s">
        <v>658</v>
      </c>
      <c r="H552" t="s">
        <v>2755</v>
      </c>
      <c r="I552" t="s">
        <v>2754</v>
      </c>
      <c r="J552" t="s">
        <v>655</v>
      </c>
      <c r="K552" t="s">
        <v>3421</v>
      </c>
      <c r="L552" t="s">
        <v>908</v>
      </c>
      <c r="M552" t="s">
        <v>652</v>
      </c>
      <c r="N552">
        <v>61</v>
      </c>
      <c r="O552" t="s">
        <v>63</v>
      </c>
      <c r="P552">
        <v>8.4</v>
      </c>
      <c r="Q552" s="62">
        <f t="shared" si="8"/>
        <v>8.4</v>
      </c>
      <c r="R552" t="s">
        <v>2829</v>
      </c>
    </row>
    <row r="553" spans="1:18" hidden="1" x14ac:dyDescent="0.25">
      <c r="A553" t="s">
        <v>3456</v>
      </c>
      <c r="B553" t="s">
        <v>2757</v>
      </c>
      <c r="C553" t="s">
        <v>2756</v>
      </c>
      <c r="D553">
        <v>0.38640000000000002</v>
      </c>
      <c r="E553">
        <v>52.740099999999998</v>
      </c>
      <c r="F553" t="s">
        <v>659</v>
      </c>
      <c r="G553" t="s">
        <v>658</v>
      </c>
      <c r="H553" t="s">
        <v>2755</v>
      </c>
      <c r="I553" t="s">
        <v>2754</v>
      </c>
      <c r="J553" t="s">
        <v>655</v>
      </c>
      <c r="K553" t="s">
        <v>3421</v>
      </c>
      <c r="L553" t="s">
        <v>908</v>
      </c>
      <c r="M553" t="s">
        <v>652</v>
      </c>
      <c r="N553">
        <v>62</v>
      </c>
      <c r="O553" t="s">
        <v>2866</v>
      </c>
      <c r="P553">
        <v>3630</v>
      </c>
      <c r="Q553" s="62">
        <f t="shared" si="8"/>
        <v>3630</v>
      </c>
      <c r="R553" t="s">
        <v>2825</v>
      </c>
    </row>
    <row r="554" spans="1:18" hidden="1" x14ac:dyDescent="0.25">
      <c r="A554" t="s">
        <v>3455</v>
      </c>
      <c r="B554" t="s">
        <v>2757</v>
      </c>
      <c r="C554" t="s">
        <v>2756</v>
      </c>
      <c r="D554">
        <v>0.38640000000000002</v>
      </c>
      <c r="E554">
        <v>52.740099999999998</v>
      </c>
      <c r="F554" t="s">
        <v>659</v>
      </c>
      <c r="G554" t="s">
        <v>658</v>
      </c>
      <c r="H554" t="s">
        <v>2755</v>
      </c>
      <c r="I554" t="s">
        <v>2754</v>
      </c>
      <c r="J554" t="s">
        <v>655</v>
      </c>
      <c r="K554" t="s">
        <v>3421</v>
      </c>
      <c r="L554" t="s">
        <v>908</v>
      </c>
      <c r="M554" t="s">
        <v>652</v>
      </c>
      <c r="N554">
        <v>68</v>
      </c>
      <c r="O554" t="s">
        <v>2775</v>
      </c>
      <c r="P554">
        <v>483</v>
      </c>
      <c r="Q554" s="62">
        <f t="shared" si="8"/>
        <v>483</v>
      </c>
      <c r="R554" t="s">
        <v>680</v>
      </c>
    </row>
    <row r="555" spans="1:18" hidden="1" x14ac:dyDescent="0.25">
      <c r="A555" t="s">
        <v>3454</v>
      </c>
      <c r="B555" t="s">
        <v>2757</v>
      </c>
      <c r="C555" t="s">
        <v>2756</v>
      </c>
      <c r="D555">
        <v>0.38640000000000002</v>
      </c>
      <c r="E555">
        <v>52.740099999999998</v>
      </c>
      <c r="F555" t="s">
        <v>659</v>
      </c>
      <c r="G555" t="s">
        <v>658</v>
      </c>
      <c r="H555" t="s">
        <v>2755</v>
      </c>
      <c r="I555" t="s">
        <v>2754</v>
      </c>
      <c r="J555" t="s">
        <v>655</v>
      </c>
      <c r="K555" t="s">
        <v>3421</v>
      </c>
      <c r="L555" t="s">
        <v>908</v>
      </c>
      <c r="M555" t="s">
        <v>652</v>
      </c>
      <c r="N555">
        <v>76</v>
      </c>
      <c r="O555" t="s">
        <v>690</v>
      </c>
      <c r="P555">
        <v>8.8000000000000007</v>
      </c>
      <c r="Q555" s="62">
        <f t="shared" si="8"/>
        <v>8.8000000000000007</v>
      </c>
      <c r="R555" t="s">
        <v>689</v>
      </c>
    </row>
    <row r="556" spans="1:18" hidden="1" x14ac:dyDescent="0.25">
      <c r="A556" t="s">
        <v>3453</v>
      </c>
      <c r="B556" t="s">
        <v>2757</v>
      </c>
      <c r="C556" t="s">
        <v>2756</v>
      </c>
      <c r="D556">
        <v>0.38640000000000002</v>
      </c>
      <c r="E556">
        <v>52.740099999999998</v>
      </c>
      <c r="F556" t="s">
        <v>659</v>
      </c>
      <c r="G556" t="s">
        <v>658</v>
      </c>
      <c r="H556" t="s">
        <v>2755</v>
      </c>
      <c r="I556" t="s">
        <v>2754</v>
      </c>
      <c r="J556" t="s">
        <v>655</v>
      </c>
      <c r="K556" t="s">
        <v>3421</v>
      </c>
      <c r="L556" t="s">
        <v>908</v>
      </c>
      <c r="M556" t="s">
        <v>652</v>
      </c>
      <c r="N556">
        <v>85</v>
      </c>
      <c r="O556" t="s">
        <v>3414</v>
      </c>
      <c r="P556" t="s">
        <v>1987</v>
      </c>
      <c r="Q556" s="62">
        <f t="shared" si="8"/>
        <v>2</v>
      </c>
      <c r="R556" t="s">
        <v>650</v>
      </c>
    </row>
    <row r="557" spans="1:18" hidden="1" x14ac:dyDescent="0.25">
      <c r="A557" t="s">
        <v>3452</v>
      </c>
      <c r="B557" t="s">
        <v>2757</v>
      </c>
      <c r="C557" t="s">
        <v>2756</v>
      </c>
      <c r="D557">
        <v>0.38640000000000002</v>
      </c>
      <c r="E557">
        <v>52.740099999999998</v>
      </c>
      <c r="F557" t="s">
        <v>659</v>
      </c>
      <c r="G557" t="s">
        <v>658</v>
      </c>
      <c r="H557" t="s">
        <v>2755</v>
      </c>
      <c r="I557" t="s">
        <v>2754</v>
      </c>
      <c r="J557" t="s">
        <v>655</v>
      </c>
      <c r="K557" t="s">
        <v>3421</v>
      </c>
      <c r="L557" t="s">
        <v>908</v>
      </c>
      <c r="M557" t="s">
        <v>652</v>
      </c>
      <c r="N557">
        <v>103</v>
      </c>
      <c r="O557" t="s">
        <v>2823</v>
      </c>
      <c r="P557" t="s">
        <v>1560</v>
      </c>
      <c r="Q557" s="62">
        <f t="shared" si="8"/>
        <v>0.01</v>
      </c>
      <c r="R557" t="s">
        <v>686</v>
      </c>
    </row>
    <row r="558" spans="1:18" hidden="1" x14ac:dyDescent="0.25">
      <c r="A558" t="s">
        <v>3451</v>
      </c>
      <c r="B558" t="s">
        <v>2757</v>
      </c>
      <c r="C558" t="s">
        <v>2756</v>
      </c>
      <c r="D558">
        <v>0.38640000000000002</v>
      </c>
      <c r="E558">
        <v>52.740099999999998</v>
      </c>
      <c r="F558" t="s">
        <v>659</v>
      </c>
      <c r="G558" t="s">
        <v>658</v>
      </c>
      <c r="H558" t="s">
        <v>2755</v>
      </c>
      <c r="I558" t="s">
        <v>2754</v>
      </c>
      <c r="J558" t="s">
        <v>655</v>
      </c>
      <c r="K558" t="s">
        <v>3421</v>
      </c>
      <c r="L558" t="s">
        <v>908</v>
      </c>
      <c r="M558" t="s">
        <v>652</v>
      </c>
      <c r="N558">
        <v>106</v>
      </c>
      <c r="O558" t="s">
        <v>2821</v>
      </c>
      <c r="P558" t="s">
        <v>1598</v>
      </c>
      <c r="Q558" s="62">
        <f t="shared" si="8"/>
        <v>0.04</v>
      </c>
      <c r="R558" t="s">
        <v>686</v>
      </c>
    </row>
    <row r="559" spans="1:18" hidden="1" x14ac:dyDescent="0.25">
      <c r="A559" t="s">
        <v>3450</v>
      </c>
      <c r="B559" t="s">
        <v>2757</v>
      </c>
      <c r="C559" t="s">
        <v>2756</v>
      </c>
      <c r="D559">
        <v>0.38640000000000002</v>
      </c>
      <c r="E559">
        <v>52.740099999999998</v>
      </c>
      <c r="F559" t="s">
        <v>659</v>
      </c>
      <c r="G559" t="s">
        <v>658</v>
      </c>
      <c r="H559" t="s">
        <v>2755</v>
      </c>
      <c r="I559" t="s">
        <v>2754</v>
      </c>
      <c r="J559" t="s">
        <v>655</v>
      </c>
      <c r="K559" t="s">
        <v>3421</v>
      </c>
      <c r="L559" t="s">
        <v>908</v>
      </c>
      <c r="M559" t="s">
        <v>652</v>
      </c>
      <c r="N559">
        <v>111</v>
      </c>
      <c r="O559" t="s">
        <v>2819</v>
      </c>
      <c r="P559">
        <v>0.23400000000000001</v>
      </c>
      <c r="Q559" s="62">
        <f t="shared" si="8"/>
        <v>0.23400000000000001</v>
      </c>
      <c r="R559" t="s">
        <v>650</v>
      </c>
    </row>
    <row r="560" spans="1:18" hidden="1" x14ac:dyDescent="0.25">
      <c r="A560" t="s">
        <v>3449</v>
      </c>
      <c r="B560" t="s">
        <v>2757</v>
      </c>
      <c r="C560" t="s">
        <v>2756</v>
      </c>
      <c r="D560">
        <v>0.38640000000000002</v>
      </c>
      <c r="E560">
        <v>52.740099999999998</v>
      </c>
      <c r="F560" t="s">
        <v>659</v>
      </c>
      <c r="G560" t="s">
        <v>658</v>
      </c>
      <c r="H560" t="s">
        <v>2755</v>
      </c>
      <c r="I560" t="s">
        <v>2754</v>
      </c>
      <c r="J560" t="s">
        <v>655</v>
      </c>
      <c r="K560" t="s">
        <v>3421</v>
      </c>
      <c r="L560" t="s">
        <v>908</v>
      </c>
      <c r="M560" t="s">
        <v>652</v>
      </c>
      <c r="N560">
        <v>114</v>
      </c>
      <c r="O560" t="s">
        <v>2817</v>
      </c>
      <c r="P560">
        <v>2.95</v>
      </c>
      <c r="Q560" s="62">
        <f t="shared" si="8"/>
        <v>2.95</v>
      </c>
      <c r="R560" t="s">
        <v>650</v>
      </c>
    </row>
    <row r="561" spans="1:18" hidden="1" x14ac:dyDescent="0.25">
      <c r="A561" t="s">
        <v>3448</v>
      </c>
      <c r="B561" t="s">
        <v>2757</v>
      </c>
      <c r="C561" t="s">
        <v>2756</v>
      </c>
      <c r="D561">
        <v>0.38640000000000002</v>
      </c>
      <c r="E561">
        <v>52.740099999999998</v>
      </c>
      <c r="F561" t="s">
        <v>659</v>
      </c>
      <c r="G561" t="s">
        <v>658</v>
      </c>
      <c r="H561" t="s">
        <v>2755</v>
      </c>
      <c r="I561" t="s">
        <v>2754</v>
      </c>
      <c r="J561" t="s">
        <v>655</v>
      </c>
      <c r="K561" t="s">
        <v>3421</v>
      </c>
      <c r="L561" t="s">
        <v>908</v>
      </c>
      <c r="M561" t="s">
        <v>652</v>
      </c>
      <c r="N561">
        <v>116</v>
      </c>
      <c r="O561" t="s">
        <v>2815</v>
      </c>
      <c r="P561">
        <v>4.6239999999999997</v>
      </c>
      <c r="Q561" s="62">
        <f t="shared" si="8"/>
        <v>4.6239999999999997</v>
      </c>
      <c r="R561" t="s">
        <v>650</v>
      </c>
    </row>
    <row r="562" spans="1:18" hidden="1" x14ac:dyDescent="0.25">
      <c r="A562" t="s">
        <v>3447</v>
      </c>
      <c r="B562" t="s">
        <v>2757</v>
      </c>
      <c r="C562" t="s">
        <v>2756</v>
      </c>
      <c r="D562">
        <v>0.38640000000000002</v>
      </c>
      <c r="E562">
        <v>52.740099999999998</v>
      </c>
      <c r="F562" t="s">
        <v>659</v>
      </c>
      <c r="G562" t="s">
        <v>658</v>
      </c>
      <c r="H562" t="s">
        <v>2755</v>
      </c>
      <c r="I562" t="s">
        <v>2754</v>
      </c>
      <c r="J562" t="s">
        <v>655</v>
      </c>
      <c r="K562" t="s">
        <v>3421</v>
      </c>
      <c r="L562" t="s">
        <v>908</v>
      </c>
      <c r="M562" t="s">
        <v>652</v>
      </c>
      <c r="N562">
        <v>172</v>
      </c>
      <c r="O562" t="s">
        <v>209</v>
      </c>
      <c r="P562">
        <v>1030</v>
      </c>
      <c r="Q562" s="62">
        <f t="shared" si="8"/>
        <v>1030</v>
      </c>
      <c r="R562" t="s">
        <v>650</v>
      </c>
    </row>
    <row r="563" spans="1:18" hidden="1" x14ac:dyDescent="0.25">
      <c r="A563" t="s">
        <v>3446</v>
      </c>
      <c r="B563" t="s">
        <v>2757</v>
      </c>
      <c r="C563" t="s">
        <v>2756</v>
      </c>
      <c r="D563">
        <v>0.38640000000000002</v>
      </c>
      <c r="E563">
        <v>52.740099999999998</v>
      </c>
      <c r="F563" t="s">
        <v>659</v>
      </c>
      <c r="G563" t="s">
        <v>658</v>
      </c>
      <c r="H563" t="s">
        <v>2755</v>
      </c>
      <c r="I563" t="s">
        <v>2754</v>
      </c>
      <c r="J563" t="s">
        <v>655</v>
      </c>
      <c r="K563" t="s">
        <v>3421</v>
      </c>
      <c r="L563" t="s">
        <v>908</v>
      </c>
      <c r="M563" t="s">
        <v>652</v>
      </c>
      <c r="N563">
        <v>180</v>
      </c>
      <c r="O563" t="s">
        <v>2812</v>
      </c>
      <c r="P563">
        <v>1.2589999999999999</v>
      </c>
      <c r="Q563" s="62">
        <f t="shared" si="8"/>
        <v>1.2589999999999999</v>
      </c>
      <c r="R563" t="s">
        <v>650</v>
      </c>
    </row>
    <row r="564" spans="1:18" hidden="1" x14ac:dyDescent="0.25">
      <c r="A564" t="s">
        <v>3445</v>
      </c>
      <c r="B564" t="s">
        <v>2757</v>
      </c>
      <c r="C564" t="s">
        <v>2756</v>
      </c>
      <c r="D564">
        <v>0.38640000000000002</v>
      </c>
      <c r="E564">
        <v>52.740099999999998</v>
      </c>
      <c r="F564" t="s">
        <v>659</v>
      </c>
      <c r="G564" t="s">
        <v>658</v>
      </c>
      <c r="H564" t="s">
        <v>2755</v>
      </c>
      <c r="I564" t="s">
        <v>2754</v>
      </c>
      <c r="J564" t="s">
        <v>655</v>
      </c>
      <c r="K564" t="s">
        <v>3421</v>
      </c>
      <c r="L564" t="s">
        <v>908</v>
      </c>
      <c r="M564" t="s">
        <v>652</v>
      </c>
      <c r="N564">
        <v>487</v>
      </c>
      <c r="O564" t="s">
        <v>2810</v>
      </c>
      <c r="P564" t="s">
        <v>2751</v>
      </c>
      <c r="Q564" s="62">
        <f t="shared" si="8"/>
        <v>2E-3</v>
      </c>
      <c r="R564" t="s">
        <v>686</v>
      </c>
    </row>
    <row r="565" spans="1:18" hidden="1" x14ac:dyDescent="0.25">
      <c r="A565" t="s">
        <v>3444</v>
      </c>
      <c r="B565" t="s">
        <v>2757</v>
      </c>
      <c r="C565" t="s">
        <v>2756</v>
      </c>
      <c r="D565">
        <v>0.38640000000000002</v>
      </c>
      <c r="E565">
        <v>52.740099999999998</v>
      </c>
      <c r="F565" t="s">
        <v>659</v>
      </c>
      <c r="G565" t="s">
        <v>658</v>
      </c>
      <c r="H565" t="s">
        <v>2755</v>
      </c>
      <c r="I565" t="s">
        <v>2754</v>
      </c>
      <c r="J565" t="s">
        <v>655</v>
      </c>
      <c r="K565" t="s">
        <v>3421</v>
      </c>
      <c r="L565" t="s">
        <v>908</v>
      </c>
      <c r="M565" t="s">
        <v>652</v>
      </c>
      <c r="N565">
        <v>499</v>
      </c>
      <c r="O565" t="s">
        <v>2807</v>
      </c>
      <c r="P565" t="s">
        <v>2751</v>
      </c>
      <c r="Q565" s="62">
        <f t="shared" si="8"/>
        <v>2E-3</v>
      </c>
      <c r="R565" t="s">
        <v>686</v>
      </c>
    </row>
    <row r="566" spans="1:18" hidden="1" x14ac:dyDescent="0.25">
      <c r="A566" t="s">
        <v>3443</v>
      </c>
      <c r="B566" t="s">
        <v>2757</v>
      </c>
      <c r="C566" t="s">
        <v>2756</v>
      </c>
      <c r="D566">
        <v>0.38640000000000002</v>
      </c>
      <c r="E566">
        <v>52.740099999999998</v>
      </c>
      <c r="F566" t="s">
        <v>659</v>
      </c>
      <c r="G566" t="s">
        <v>658</v>
      </c>
      <c r="H566" t="s">
        <v>2755</v>
      </c>
      <c r="I566" t="s">
        <v>2754</v>
      </c>
      <c r="J566" t="s">
        <v>655</v>
      </c>
      <c r="K566" t="s">
        <v>3421</v>
      </c>
      <c r="L566" t="s">
        <v>908</v>
      </c>
      <c r="M566" t="s">
        <v>652</v>
      </c>
      <c r="N566">
        <v>1049</v>
      </c>
      <c r="O566" t="s">
        <v>2804</v>
      </c>
      <c r="P566" t="s">
        <v>2788</v>
      </c>
      <c r="Q566" s="62">
        <f t="shared" si="8"/>
        <v>0.1</v>
      </c>
      <c r="R566" t="s">
        <v>686</v>
      </c>
    </row>
    <row r="567" spans="1:18" hidden="1" x14ac:dyDescent="0.25">
      <c r="A567" t="s">
        <v>3442</v>
      </c>
      <c r="B567" t="s">
        <v>2757</v>
      </c>
      <c r="C567" t="s">
        <v>2756</v>
      </c>
      <c r="D567">
        <v>0.38640000000000002</v>
      </c>
      <c r="E567">
        <v>52.740099999999998</v>
      </c>
      <c r="F567" t="s">
        <v>659</v>
      </c>
      <c r="G567" t="s">
        <v>658</v>
      </c>
      <c r="H567" t="s">
        <v>2755</v>
      </c>
      <c r="I567" t="s">
        <v>2754</v>
      </c>
      <c r="J567" t="s">
        <v>655</v>
      </c>
      <c r="K567" t="s">
        <v>3421</v>
      </c>
      <c r="L567" t="s">
        <v>908</v>
      </c>
      <c r="M567" t="s">
        <v>652</v>
      </c>
      <c r="N567">
        <v>3268</v>
      </c>
      <c r="O567" t="s">
        <v>2802</v>
      </c>
      <c r="P567" t="s">
        <v>2788</v>
      </c>
      <c r="Q567" s="62">
        <f t="shared" si="8"/>
        <v>0.1</v>
      </c>
      <c r="R567" t="s">
        <v>686</v>
      </c>
    </row>
    <row r="568" spans="1:18" hidden="1" x14ac:dyDescent="0.25">
      <c r="A568" t="s">
        <v>3441</v>
      </c>
      <c r="B568" t="s">
        <v>2757</v>
      </c>
      <c r="C568" t="s">
        <v>2756</v>
      </c>
      <c r="D568">
        <v>0.38640000000000002</v>
      </c>
      <c r="E568">
        <v>52.740099999999998</v>
      </c>
      <c r="F568" t="s">
        <v>659</v>
      </c>
      <c r="G568" t="s">
        <v>658</v>
      </c>
      <c r="H568" t="s">
        <v>2755</v>
      </c>
      <c r="I568" t="s">
        <v>2754</v>
      </c>
      <c r="J568" t="s">
        <v>655</v>
      </c>
      <c r="K568" t="s">
        <v>3421</v>
      </c>
      <c r="L568" t="s">
        <v>908</v>
      </c>
      <c r="M568" t="s">
        <v>652</v>
      </c>
      <c r="N568">
        <v>3272</v>
      </c>
      <c r="O568" t="s">
        <v>2800</v>
      </c>
      <c r="P568" t="s">
        <v>2799</v>
      </c>
      <c r="Q568" s="62">
        <f t="shared" si="8"/>
        <v>1</v>
      </c>
      <c r="R568" t="s">
        <v>686</v>
      </c>
    </row>
    <row r="569" spans="1:18" hidden="1" x14ac:dyDescent="0.25">
      <c r="A569" t="s">
        <v>3440</v>
      </c>
      <c r="B569" t="s">
        <v>2757</v>
      </c>
      <c r="C569" t="s">
        <v>2756</v>
      </c>
      <c r="D569">
        <v>0.38640000000000002</v>
      </c>
      <c r="E569">
        <v>52.740099999999998</v>
      </c>
      <c r="F569" t="s">
        <v>659</v>
      </c>
      <c r="G569" t="s">
        <v>658</v>
      </c>
      <c r="H569" t="s">
        <v>2755</v>
      </c>
      <c r="I569" t="s">
        <v>2754</v>
      </c>
      <c r="J569" t="s">
        <v>655</v>
      </c>
      <c r="K569" t="s">
        <v>3421</v>
      </c>
      <c r="L569" t="s">
        <v>908</v>
      </c>
      <c r="M569" t="s">
        <v>652</v>
      </c>
      <c r="N569">
        <v>3282</v>
      </c>
      <c r="O569" t="s">
        <v>2797</v>
      </c>
      <c r="P569" t="s">
        <v>2788</v>
      </c>
      <c r="Q569" s="62">
        <f t="shared" si="8"/>
        <v>0.1</v>
      </c>
      <c r="R569" t="s">
        <v>686</v>
      </c>
    </row>
    <row r="570" spans="1:18" hidden="1" x14ac:dyDescent="0.25">
      <c r="A570" t="s">
        <v>3439</v>
      </c>
      <c r="B570" t="s">
        <v>2757</v>
      </c>
      <c r="C570" t="s">
        <v>2756</v>
      </c>
      <c r="D570">
        <v>0.38640000000000002</v>
      </c>
      <c r="E570">
        <v>52.740099999999998</v>
      </c>
      <c r="F570" t="s">
        <v>659</v>
      </c>
      <c r="G570" t="s">
        <v>658</v>
      </c>
      <c r="H570" t="s">
        <v>2755</v>
      </c>
      <c r="I570" t="s">
        <v>2754</v>
      </c>
      <c r="J570" t="s">
        <v>655</v>
      </c>
      <c r="K570" t="s">
        <v>3421</v>
      </c>
      <c r="L570" t="s">
        <v>908</v>
      </c>
      <c r="M570" t="s">
        <v>652</v>
      </c>
      <c r="N570">
        <v>3283</v>
      </c>
      <c r="O570" t="s">
        <v>2795</v>
      </c>
      <c r="P570" t="s">
        <v>2788</v>
      </c>
      <c r="Q570" s="62">
        <f t="shared" si="8"/>
        <v>0.1</v>
      </c>
      <c r="R570" t="s">
        <v>686</v>
      </c>
    </row>
    <row r="571" spans="1:18" hidden="1" x14ac:dyDescent="0.25">
      <c r="A571" t="s">
        <v>3438</v>
      </c>
      <c r="B571" t="s">
        <v>2757</v>
      </c>
      <c r="C571" t="s">
        <v>2756</v>
      </c>
      <c r="D571">
        <v>0.38640000000000002</v>
      </c>
      <c r="E571">
        <v>52.740099999999998</v>
      </c>
      <c r="F571" t="s">
        <v>659</v>
      </c>
      <c r="G571" t="s">
        <v>658</v>
      </c>
      <c r="H571" t="s">
        <v>2755</v>
      </c>
      <c r="I571" t="s">
        <v>2754</v>
      </c>
      <c r="J571" t="s">
        <v>655</v>
      </c>
      <c r="K571" t="s">
        <v>3421</v>
      </c>
      <c r="L571" t="s">
        <v>908</v>
      </c>
      <c r="M571" t="s">
        <v>652</v>
      </c>
      <c r="N571">
        <v>3292</v>
      </c>
      <c r="O571" t="s">
        <v>2793</v>
      </c>
      <c r="P571" t="s">
        <v>2788</v>
      </c>
      <c r="Q571" s="62">
        <f t="shared" si="8"/>
        <v>0.1</v>
      </c>
      <c r="R571" t="s">
        <v>686</v>
      </c>
    </row>
    <row r="572" spans="1:18" hidden="1" x14ac:dyDescent="0.25">
      <c r="A572" t="s">
        <v>3437</v>
      </c>
      <c r="B572" t="s">
        <v>2757</v>
      </c>
      <c r="C572" t="s">
        <v>2756</v>
      </c>
      <c r="D572">
        <v>0.38640000000000002</v>
      </c>
      <c r="E572">
        <v>52.740099999999998</v>
      </c>
      <c r="F572" t="s">
        <v>659</v>
      </c>
      <c r="G572" t="s">
        <v>658</v>
      </c>
      <c r="H572" t="s">
        <v>2755</v>
      </c>
      <c r="I572" t="s">
        <v>2754</v>
      </c>
      <c r="J572" t="s">
        <v>655</v>
      </c>
      <c r="K572" t="s">
        <v>3421</v>
      </c>
      <c r="L572" t="s">
        <v>908</v>
      </c>
      <c r="M572" t="s">
        <v>652</v>
      </c>
      <c r="N572">
        <v>3328</v>
      </c>
      <c r="O572" t="s">
        <v>2791</v>
      </c>
      <c r="P572" t="s">
        <v>2788</v>
      </c>
      <c r="Q572" s="62">
        <f t="shared" si="8"/>
        <v>0.1</v>
      </c>
      <c r="R572" t="s">
        <v>686</v>
      </c>
    </row>
    <row r="573" spans="1:18" hidden="1" x14ac:dyDescent="0.25">
      <c r="A573" t="s">
        <v>3436</v>
      </c>
      <c r="B573" t="s">
        <v>2757</v>
      </c>
      <c r="C573" t="s">
        <v>2756</v>
      </c>
      <c r="D573">
        <v>0.38640000000000002</v>
      </c>
      <c r="E573">
        <v>52.740099999999998</v>
      </c>
      <c r="F573" t="s">
        <v>659</v>
      </c>
      <c r="G573" t="s">
        <v>658</v>
      </c>
      <c r="H573" t="s">
        <v>2755</v>
      </c>
      <c r="I573" t="s">
        <v>2754</v>
      </c>
      <c r="J573" t="s">
        <v>655</v>
      </c>
      <c r="K573" t="s">
        <v>3421</v>
      </c>
      <c r="L573" t="s">
        <v>908</v>
      </c>
      <c r="M573" t="s">
        <v>652</v>
      </c>
      <c r="N573">
        <v>3334</v>
      </c>
      <c r="O573" t="s">
        <v>2789</v>
      </c>
      <c r="P573" t="s">
        <v>2788</v>
      </c>
      <c r="Q573" s="62">
        <f t="shared" si="8"/>
        <v>0.1</v>
      </c>
      <c r="R573" t="s">
        <v>686</v>
      </c>
    </row>
    <row r="574" spans="1:18" hidden="1" x14ac:dyDescent="0.25">
      <c r="A574" t="s">
        <v>3435</v>
      </c>
      <c r="B574" t="s">
        <v>2757</v>
      </c>
      <c r="C574" t="s">
        <v>2756</v>
      </c>
      <c r="D574">
        <v>0.38640000000000002</v>
      </c>
      <c r="E574">
        <v>52.740099999999998</v>
      </c>
      <c r="F574" t="s">
        <v>659</v>
      </c>
      <c r="G574" t="s">
        <v>658</v>
      </c>
      <c r="H574" t="s">
        <v>2755</v>
      </c>
      <c r="I574" t="s">
        <v>2754</v>
      </c>
      <c r="J574" t="s">
        <v>655</v>
      </c>
      <c r="K574" t="s">
        <v>3421</v>
      </c>
      <c r="L574" t="s">
        <v>908</v>
      </c>
      <c r="M574" t="s">
        <v>652</v>
      </c>
      <c r="N574">
        <v>3373</v>
      </c>
      <c r="O574" t="s">
        <v>2786</v>
      </c>
      <c r="P574" t="s">
        <v>2788</v>
      </c>
      <c r="Q574" s="62">
        <f t="shared" si="8"/>
        <v>0.1</v>
      </c>
      <c r="R574" t="s">
        <v>686</v>
      </c>
    </row>
    <row r="575" spans="1:18" hidden="1" x14ac:dyDescent="0.25">
      <c r="A575" t="s">
        <v>3434</v>
      </c>
      <c r="B575" t="s">
        <v>2757</v>
      </c>
      <c r="C575" t="s">
        <v>2756</v>
      </c>
      <c r="D575">
        <v>0.38640000000000002</v>
      </c>
      <c r="E575">
        <v>52.740099999999998</v>
      </c>
      <c r="F575" t="s">
        <v>659</v>
      </c>
      <c r="G575" t="s">
        <v>658</v>
      </c>
      <c r="H575" t="s">
        <v>2755</v>
      </c>
      <c r="I575" t="s">
        <v>2754</v>
      </c>
      <c r="J575" t="s">
        <v>655</v>
      </c>
      <c r="K575" t="s">
        <v>3421</v>
      </c>
      <c r="L575" t="s">
        <v>908</v>
      </c>
      <c r="M575" t="s">
        <v>652</v>
      </c>
      <c r="N575">
        <v>3408</v>
      </c>
      <c r="O575" t="s">
        <v>2784</v>
      </c>
      <c r="P575">
        <v>5.0199999999999996</v>
      </c>
      <c r="Q575" s="62">
        <f t="shared" si="8"/>
        <v>5.0199999999999996</v>
      </c>
      <c r="R575" t="s">
        <v>686</v>
      </c>
    </row>
    <row r="576" spans="1:18" hidden="1" x14ac:dyDescent="0.25">
      <c r="A576" t="s">
        <v>3433</v>
      </c>
      <c r="B576" t="s">
        <v>2757</v>
      </c>
      <c r="C576" t="s">
        <v>2756</v>
      </c>
      <c r="D576">
        <v>0.38640000000000002</v>
      </c>
      <c r="E576">
        <v>52.740099999999998</v>
      </c>
      <c r="F576" t="s">
        <v>659</v>
      </c>
      <c r="G576" t="s">
        <v>658</v>
      </c>
      <c r="H576" t="s">
        <v>2755</v>
      </c>
      <c r="I576" t="s">
        <v>2754</v>
      </c>
      <c r="J576" t="s">
        <v>655</v>
      </c>
      <c r="K576" t="s">
        <v>3421</v>
      </c>
      <c r="L576" t="s">
        <v>908</v>
      </c>
      <c r="M576" t="s">
        <v>652</v>
      </c>
      <c r="N576">
        <v>3409</v>
      </c>
      <c r="O576" t="s">
        <v>2782</v>
      </c>
      <c r="P576">
        <v>0.125</v>
      </c>
      <c r="Q576" s="62">
        <f t="shared" si="8"/>
        <v>0.125</v>
      </c>
      <c r="R576" t="s">
        <v>686</v>
      </c>
    </row>
    <row r="577" spans="1:18" hidden="1" x14ac:dyDescent="0.25">
      <c r="A577" t="s">
        <v>3432</v>
      </c>
      <c r="B577" t="s">
        <v>2757</v>
      </c>
      <c r="C577" t="s">
        <v>2756</v>
      </c>
      <c r="D577">
        <v>0.38640000000000002</v>
      </c>
      <c r="E577">
        <v>52.740099999999998</v>
      </c>
      <c r="F577" t="s">
        <v>659</v>
      </c>
      <c r="G577" t="s">
        <v>658</v>
      </c>
      <c r="H577" t="s">
        <v>2755</v>
      </c>
      <c r="I577" t="s">
        <v>2754</v>
      </c>
      <c r="J577" t="s">
        <v>655</v>
      </c>
      <c r="K577" t="s">
        <v>3421</v>
      </c>
      <c r="L577" t="s">
        <v>908</v>
      </c>
      <c r="M577" t="s">
        <v>652</v>
      </c>
      <c r="N577">
        <v>3410</v>
      </c>
      <c r="O577" t="s">
        <v>687</v>
      </c>
      <c r="P577">
        <v>7.18</v>
      </c>
      <c r="Q577" s="62">
        <f t="shared" si="8"/>
        <v>7.18</v>
      </c>
      <c r="R577" t="s">
        <v>686</v>
      </c>
    </row>
    <row r="578" spans="1:18" hidden="1" x14ac:dyDescent="0.25">
      <c r="A578" t="s">
        <v>3431</v>
      </c>
      <c r="B578" t="s">
        <v>2757</v>
      </c>
      <c r="C578" t="s">
        <v>2756</v>
      </c>
      <c r="D578">
        <v>0.38640000000000002</v>
      </c>
      <c r="E578">
        <v>52.740099999999998</v>
      </c>
      <c r="F578" t="s">
        <v>659</v>
      </c>
      <c r="G578" t="s">
        <v>658</v>
      </c>
      <c r="H578" t="s">
        <v>2755</v>
      </c>
      <c r="I578" t="s">
        <v>2754</v>
      </c>
      <c r="J578" t="s">
        <v>655</v>
      </c>
      <c r="K578" t="s">
        <v>3421</v>
      </c>
      <c r="L578" t="s">
        <v>908</v>
      </c>
      <c r="M578" t="s">
        <v>652</v>
      </c>
      <c r="N578">
        <v>3461</v>
      </c>
      <c r="O578" t="s">
        <v>2779</v>
      </c>
      <c r="P578">
        <v>385</v>
      </c>
      <c r="Q578" s="62">
        <f t="shared" ref="Q578:Q641" si="9">IF(LEFT(P578,1)="&lt;",VALUE(MID(P578,2,LEN(P578)-1)),VALUE(P578))</f>
        <v>385</v>
      </c>
      <c r="R578" t="s">
        <v>919</v>
      </c>
    </row>
    <row r="579" spans="1:18" hidden="1" x14ac:dyDescent="0.25">
      <c r="A579" t="s">
        <v>3430</v>
      </c>
      <c r="B579" t="s">
        <v>2757</v>
      </c>
      <c r="C579" t="s">
        <v>2756</v>
      </c>
      <c r="D579">
        <v>0.38640000000000002</v>
      </c>
      <c r="E579">
        <v>52.740099999999998</v>
      </c>
      <c r="F579" t="s">
        <v>659</v>
      </c>
      <c r="G579" t="s">
        <v>658</v>
      </c>
      <c r="H579" t="s">
        <v>2755</v>
      </c>
      <c r="I579" t="s">
        <v>2754</v>
      </c>
      <c r="J579" t="s">
        <v>655</v>
      </c>
      <c r="K579" t="s">
        <v>3421</v>
      </c>
      <c r="L579" t="s">
        <v>908</v>
      </c>
      <c r="M579" t="s">
        <v>652</v>
      </c>
      <c r="N579">
        <v>6045</v>
      </c>
      <c r="O579" t="s">
        <v>2777</v>
      </c>
      <c r="P579">
        <v>3.3</v>
      </c>
      <c r="Q579" s="62">
        <f t="shared" si="9"/>
        <v>3.3</v>
      </c>
      <c r="R579" t="s">
        <v>686</v>
      </c>
    </row>
    <row r="580" spans="1:18" hidden="1" x14ac:dyDescent="0.25">
      <c r="A580" t="s">
        <v>3429</v>
      </c>
      <c r="B580" t="s">
        <v>2757</v>
      </c>
      <c r="C580" t="s">
        <v>2756</v>
      </c>
      <c r="D580">
        <v>0.38640000000000002</v>
      </c>
      <c r="E580">
        <v>52.740099999999998</v>
      </c>
      <c r="F580" t="s">
        <v>659</v>
      </c>
      <c r="G580" t="s">
        <v>658</v>
      </c>
      <c r="H580" t="s">
        <v>2755</v>
      </c>
      <c r="I580" t="s">
        <v>2754</v>
      </c>
      <c r="J580" t="s">
        <v>655</v>
      </c>
      <c r="K580" t="s">
        <v>3421</v>
      </c>
      <c r="L580" t="s">
        <v>908</v>
      </c>
      <c r="M580" t="s">
        <v>652</v>
      </c>
      <c r="N580">
        <v>6423</v>
      </c>
      <c r="O580" t="s">
        <v>2772</v>
      </c>
      <c r="P580">
        <v>154</v>
      </c>
      <c r="Q580" s="62">
        <f t="shared" si="9"/>
        <v>154</v>
      </c>
      <c r="R580" t="s">
        <v>919</v>
      </c>
    </row>
    <row r="581" spans="1:18" hidden="1" x14ac:dyDescent="0.25">
      <c r="A581" t="s">
        <v>3428</v>
      </c>
      <c r="B581" t="s">
        <v>2757</v>
      </c>
      <c r="C581" t="s">
        <v>2756</v>
      </c>
      <c r="D581">
        <v>0.38640000000000002</v>
      </c>
      <c r="E581">
        <v>52.740099999999998</v>
      </c>
      <c r="F581" t="s">
        <v>659</v>
      </c>
      <c r="G581" t="s">
        <v>658</v>
      </c>
      <c r="H581" t="s">
        <v>2755</v>
      </c>
      <c r="I581" t="s">
        <v>2754</v>
      </c>
      <c r="J581" t="s">
        <v>655</v>
      </c>
      <c r="K581" t="s">
        <v>3421</v>
      </c>
      <c r="L581" t="s">
        <v>908</v>
      </c>
      <c r="M581" t="s">
        <v>652</v>
      </c>
      <c r="N581">
        <v>6450</v>
      </c>
      <c r="O581" t="s">
        <v>2770</v>
      </c>
      <c r="P581">
        <v>3.2</v>
      </c>
      <c r="Q581" s="62">
        <f t="shared" si="9"/>
        <v>3.2</v>
      </c>
      <c r="R581" t="s">
        <v>686</v>
      </c>
    </row>
    <row r="582" spans="1:18" hidden="1" x14ac:dyDescent="0.25">
      <c r="A582" t="s">
        <v>3427</v>
      </c>
      <c r="B582" t="s">
        <v>2757</v>
      </c>
      <c r="C582" t="s">
        <v>2756</v>
      </c>
      <c r="D582">
        <v>0.38640000000000002</v>
      </c>
      <c r="E582">
        <v>52.740099999999998</v>
      </c>
      <c r="F582" t="s">
        <v>659</v>
      </c>
      <c r="G582" t="s">
        <v>658</v>
      </c>
      <c r="H582" t="s">
        <v>2755</v>
      </c>
      <c r="I582" t="s">
        <v>2754</v>
      </c>
      <c r="J582" t="s">
        <v>655</v>
      </c>
      <c r="K582" t="s">
        <v>3421</v>
      </c>
      <c r="L582" t="s">
        <v>908</v>
      </c>
      <c r="M582" t="s">
        <v>652</v>
      </c>
      <c r="N582">
        <v>7181</v>
      </c>
      <c r="O582" t="s">
        <v>2765</v>
      </c>
      <c r="P582" t="s">
        <v>2005</v>
      </c>
      <c r="Q582" s="62">
        <f t="shared" si="9"/>
        <v>1E-3</v>
      </c>
      <c r="R582" t="s">
        <v>686</v>
      </c>
    </row>
    <row r="583" spans="1:18" hidden="1" x14ac:dyDescent="0.25">
      <c r="A583" t="s">
        <v>3426</v>
      </c>
      <c r="B583" t="s">
        <v>2757</v>
      </c>
      <c r="C583" t="s">
        <v>2756</v>
      </c>
      <c r="D583">
        <v>0.38640000000000002</v>
      </c>
      <c r="E583">
        <v>52.740099999999998</v>
      </c>
      <c r="F583" t="s">
        <v>659</v>
      </c>
      <c r="G583" t="s">
        <v>658</v>
      </c>
      <c r="H583" t="s">
        <v>2755</v>
      </c>
      <c r="I583" t="s">
        <v>2754</v>
      </c>
      <c r="J583" t="s">
        <v>655</v>
      </c>
      <c r="K583" t="s">
        <v>3421</v>
      </c>
      <c r="L583" t="s">
        <v>908</v>
      </c>
      <c r="M583" t="s">
        <v>652</v>
      </c>
      <c r="N583">
        <v>7887</v>
      </c>
      <c r="O583" t="s">
        <v>1065</v>
      </c>
      <c r="P583">
        <v>1.7</v>
      </c>
      <c r="Q583" s="62">
        <f t="shared" si="9"/>
        <v>1.7</v>
      </c>
      <c r="R583" t="s">
        <v>686</v>
      </c>
    </row>
    <row r="584" spans="1:18" hidden="1" x14ac:dyDescent="0.25">
      <c r="A584" t="s">
        <v>3425</v>
      </c>
      <c r="B584" t="s">
        <v>2757</v>
      </c>
      <c r="C584" t="s">
        <v>2756</v>
      </c>
      <c r="D584">
        <v>0.38640000000000002</v>
      </c>
      <c r="E584">
        <v>52.740099999999998</v>
      </c>
      <c r="F584" t="s">
        <v>659</v>
      </c>
      <c r="G584" t="s">
        <v>658</v>
      </c>
      <c r="H584" t="s">
        <v>2755</v>
      </c>
      <c r="I584" t="s">
        <v>2754</v>
      </c>
      <c r="J584" t="s">
        <v>655</v>
      </c>
      <c r="K584" t="s">
        <v>3421</v>
      </c>
      <c r="L584" t="s">
        <v>908</v>
      </c>
      <c r="M584" t="s">
        <v>652</v>
      </c>
      <c r="N584">
        <v>9901</v>
      </c>
      <c r="O584" t="s">
        <v>664</v>
      </c>
      <c r="P584">
        <v>94.5</v>
      </c>
      <c r="Q584" s="62">
        <f t="shared" si="9"/>
        <v>94.5</v>
      </c>
      <c r="R584" t="s">
        <v>663</v>
      </c>
    </row>
    <row r="585" spans="1:18" hidden="1" x14ac:dyDescent="0.25">
      <c r="A585" t="s">
        <v>3424</v>
      </c>
      <c r="B585" t="s">
        <v>2757</v>
      </c>
      <c r="C585" t="s">
        <v>2756</v>
      </c>
      <c r="D585">
        <v>0.38640000000000002</v>
      </c>
      <c r="E585">
        <v>52.740099999999998</v>
      </c>
      <c r="F585" t="s">
        <v>659</v>
      </c>
      <c r="G585" t="s">
        <v>658</v>
      </c>
      <c r="H585" t="s">
        <v>2755</v>
      </c>
      <c r="I585" t="s">
        <v>2754</v>
      </c>
      <c r="J585" t="s">
        <v>655</v>
      </c>
      <c r="K585" t="s">
        <v>3421</v>
      </c>
      <c r="L585" t="s">
        <v>908</v>
      </c>
      <c r="M585" t="s">
        <v>652</v>
      </c>
      <c r="N585">
        <v>9924</v>
      </c>
      <c r="O585" t="s">
        <v>651</v>
      </c>
      <c r="P585">
        <v>10.8</v>
      </c>
      <c r="Q585" s="62">
        <f t="shared" si="9"/>
        <v>10.8</v>
      </c>
      <c r="R585" t="s">
        <v>650</v>
      </c>
    </row>
    <row r="586" spans="1:18" hidden="1" x14ac:dyDescent="0.25">
      <c r="A586" t="s">
        <v>3423</v>
      </c>
      <c r="B586" t="s">
        <v>2757</v>
      </c>
      <c r="C586" t="s">
        <v>2756</v>
      </c>
      <c r="D586">
        <v>0.38640000000000002</v>
      </c>
      <c r="E586">
        <v>52.740099999999998</v>
      </c>
      <c r="F586" t="s">
        <v>659</v>
      </c>
      <c r="G586" t="s">
        <v>658</v>
      </c>
      <c r="H586" t="s">
        <v>2755</v>
      </c>
      <c r="I586" t="s">
        <v>2754</v>
      </c>
      <c r="J586" t="s">
        <v>655</v>
      </c>
      <c r="K586" t="s">
        <v>3421</v>
      </c>
      <c r="L586" t="s">
        <v>908</v>
      </c>
      <c r="M586" t="s">
        <v>652</v>
      </c>
      <c r="N586">
        <v>9933</v>
      </c>
      <c r="O586" t="s">
        <v>2759</v>
      </c>
      <c r="P586">
        <v>3400</v>
      </c>
      <c r="Q586" s="62">
        <f t="shared" si="9"/>
        <v>3400</v>
      </c>
      <c r="R586" t="s">
        <v>919</v>
      </c>
    </row>
    <row r="587" spans="1:18" hidden="1" x14ac:dyDescent="0.25">
      <c r="A587" t="s">
        <v>3422</v>
      </c>
      <c r="B587" t="s">
        <v>2757</v>
      </c>
      <c r="C587" t="s">
        <v>2756</v>
      </c>
      <c r="D587">
        <v>0.38640000000000002</v>
      </c>
      <c r="E587">
        <v>52.740099999999998</v>
      </c>
      <c r="F587" t="s">
        <v>659</v>
      </c>
      <c r="G587" t="s">
        <v>658</v>
      </c>
      <c r="H587" t="s">
        <v>2755</v>
      </c>
      <c r="I587" t="s">
        <v>2754</v>
      </c>
      <c r="J587" t="s">
        <v>655</v>
      </c>
      <c r="K587" t="s">
        <v>3421</v>
      </c>
      <c r="L587" t="s">
        <v>908</v>
      </c>
      <c r="M587" t="s">
        <v>652</v>
      </c>
      <c r="N587">
        <v>9978</v>
      </c>
      <c r="O587" t="s">
        <v>2752</v>
      </c>
      <c r="P587" t="s">
        <v>3000</v>
      </c>
      <c r="Q587" s="62">
        <f t="shared" si="9"/>
        <v>3.0000000000000001E-3</v>
      </c>
      <c r="R587" t="s">
        <v>686</v>
      </c>
    </row>
    <row r="588" spans="1:18" hidden="1" x14ac:dyDescent="0.25">
      <c r="A588" t="s">
        <v>3420</v>
      </c>
      <c r="B588" t="s">
        <v>2757</v>
      </c>
      <c r="C588" t="s">
        <v>2756</v>
      </c>
      <c r="D588">
        <v>0.38640000000000002</v>
      </c>
      <c r="E588">
        <v>52.740099999999998</v>
      </c>
      <c r="F588" t="s">
        <v>659</v>
      </c>
      <c r="G588" t="s">
        <v>658</v>
      </c>
      <c r="H588" t="s">
        <v>2755</v>
      </c>
      <c r="I588" t="s">
        <v>2754</v>
      </c>
      <c r="J588" t="s">
        <v>655</v>
      </c>
      <c r="K588" t="s">
        <v>3381</v>
      </c>
      <c r="L588" t="s">
        <v>908</v>
      </c>
      <c r="M588" t="s">
        <v>652</v>
      </c>
      <c r="N588">
        <v>52</v>
      </c>
      <c r="O588" t="s">
        <v>2831</v>
      </c>
      <c r="P588">
        <v>0.05</v>
      </c>
      <c r="Q588" s="62">
        <f t="shared" si="9"/>
        <v>0.05</v>
      </c>
      <c r="R588" t="s">
        <v>686</v>
      </c>
    </row>
    <row r="589" spans="1:18" hidden="1" x14ac:dyDescent="0.25">
      <c r="A589" t="s">
        <v>3419</v>
      </c>
      <c r="B589" t="s">
        <v>2757</v>
      </c>
      <c r="C589" t="s">
        <v>2756</v>
      </c>
      <c r="D589">
        <v>0.38640000000000002</v>
      </c>
      <c r="E589">
        <v>52.740099999999998</v>
      </c>
      <c r="F589" t="s">
        <v>659</v>
      </c>
      <c r="G589" t="s">
        <v>658</v>
      </c>
      <c r="H589" t="s">
        <v>2755</v>
      </c>
      <c r="I589" t="s">
        <v>2754</v>
      </c>
      <c r="J589" t="s">
        <v>655</v>
      </c>
      <c r="K589" t="s">
        <v>3381</v>
      </c>
      <c r="L589" t="s">
        <v>908</v>
      </c>
      <c r="M589" t="s">
        <v>652</v>
      </c>
      <c r="N589">
        <v>61</v>
      </c>
      <c r="O589" t="s">
        <v>63</v>
      </c>
      <c r="P589">
        <v>7.58</v>
      </c>
      <c r="Q589" s="62">
        <f t="shared" si="9"/>
        <v>7.58</v>
      </c>
      <c r="R589" t="s">
        <v>2829</v>
      </c>
    </row>
    <row r="590" spans="1:18" hidden="1" x14ac:dyDescent="0.25">
      <c r="A590" t="s">
        <v>3418</v>
      </c>
      <c r="B590" t="s">
        <v>2757</v>
      </c>
      <c r="C590" t="s">
        <v>2756</v>
      </c>
      <c r="D590">
        <v>0.38640000000000002</v>
      </c>
      <c r="E590">
        <v>52.740099999999998</v>
      </c>
      <c r="F590" t="s">
        <v>659</v>
      </c>
      <c r="G590" t="s">
        <v>658</v>
      </c>
      <c r="H590" t="s">
        <v>2755</v>
      </c>
      <c r="I590" t="s">
        <v>2754</v>
      </c>
      <c r="J590" t="s">
        <v>655</v>
      </c>
      <c r="K590" t="s">
        <v>3381</v>
      </c>
      <c r="L590" t="s">
        <v>908</v>
      </c>
      <c r="M590" t="s">
        <v>652</v>
      </c>
      <c r="N590">
        <v>62</v>
      </c>
      <c r="O590" t="s">
        <v>2866</v>
      </c>
      <c r="P590">
        <v>1110</v>
      </c>
      <c r="Q590" s="62">
        <f t="shared" si="9"/>
        <v>1110</v>
      </c>
      <c r="R590" t="s">
        <v>2825</v>
      </c>
    </row>
    <row r="591" spans="1:18" hidden="1" x14ac:dyDescent="0.25">
      <c r="A591" t="s">
        <v>3417</v>
      </c>
      <c r="B591" t="s">
        <v>2757</v>
      </c>
      <c r="C591" t="s">
        <v>2756</v>
      </c>
      <c r="D591">
        <v>0.38640000000000002</v>
      </c>
      <c r="E591">
        <v>52.740099999999998</v>
      </c>
      <c r="F591" t="s">
        <v>659</v>
      </c>
      <c r="G591" t="s">
        <v>658</v>
      </c>
      <c r="H591" t="s">
        <v>2755</v>
      </c>
      <c r="I591" t="s">
        <v>2754</v>
      </c>
      <c r="J591" t="s">
        <v>655</v>
      </c>
      <c r="K591" t="s">
        <v>3381</v>
      </c>
      <c r="L591" t="s">
        <v>908</v>
      </c>
      <c r="M591" t="s">
        <v>652</v>
      </c>
      <c r="N591">
        <v>68</v>
      </c>
      <c r="O591" t="s">
        <v>2775</v>
      </c>
      <c r="P591">
        <v>98.5</v>
      </c>
      <c r="Q591" s="62">
        <f t="shared" si="9"/>
        <v>98.5</v>
      </c>
      <c r="R591" t="s">
        <v>680</v>
      </c>
    </row>
    <row r="592" spans="1:18" hidden="1" x14ac:dyDescent="0.25">
      <c r="A592" t="s">
        <v>3416</v>
      </c>
      <c r="B592" t="s">
        <v>2757</v>
      </c>
      <c r="C592" t="s">
        <v>2756</v>
      </c>
      <c r="D592">
        <v>0.38640000000000002</v>
      </c>
      <c r="E592">
        <v>52.740099999999998</v>
      </c>
      <c r="F592" t="s">
        <v>659</v>
      </c>
      <c r="G592" t="s">
        <v>658</v>
      </c>
      <c r="H592" t="s">
        <v>2755</v>
      </c>
      <c r="I592" t="s">
        <v>2754</v>
      </c>
      <c r="J592" t="s">
        <v>655</v>
      </c>
      <c r="K592" t="s">
        <v>3381</v>
      </c>
      <c r="L592" t="s">
        <v>908</v>
      </c>
      <c r="M592" t="s">
        <v>652</v>
      </c>
      <c r="N592">
        <v>76</v>
      </c>
      <c r="O592" t="s">
        <v>690</v>
      </c>
      <c r="P592">
        <v>8.9</v>
      </c>
      <c r="Q592" s="62">
        <f t="shared" si="9"/>
        <v>8.9</v>
      </c>
      <c r="R592" t="s">
        <v>689</v>
      </c>
    </row>
    <row r="593" spans="1:18" hidden="1" x14ac:dyDescent="0.25">
      <c r="A593" t="s">
        <v>3415</v>
      </c>
      <c r="B593" t="s">
        <v>2757</v>
      </c>
      <c r="C593" t="s">
        <v>2756</v>
      </c>
      <c r="D593">
        <v>0.38640000000000002</v>
      </c>
      <c r="E593">
        <v>52.740099999999998</v>
      </c>
      <c r="F593" t="s">
        <v>659</v>
      </c>
      <c r="G593" t="s">
        <v>658</v>
      </c>
      <c r="H593" t="s">
        <v>2755</v>
      </c>
      <c r="I593" t="s">
        <v>2754</v>
      </c>
      <c r="J593" t="s">
        <v>655</v>
      </c>
      <c r="K593" t="s">
        <v>3381</v>
      </c>
      <c r="L593" t="s">
        <v>908</v>
      </c>
      <c r="M593" t="s">
        <v>652</v>
      </c>
      <c r="N593">
        <v>85</v>
      </c>
      <c r="O593" t="s">
        <v>3414</v>
      </c>
      <c r="P593">
        <v>1.8</v>
      </c>
      <c r="Q593" s="62">
        <f t="shared" si="9"/>
        <v>1.8</v>
      </c>
      <c r="R593" t="s">
        <v>650</v>
      </c>
    </row>
    <row r="594" spans="1:18" hidden="1" x14ac:dyDescent="0.25">
      <c r="A594" t="s">
        <v>3413</v>
      </c>
      <c r="B594" t="s">
        <v>2757</v>
      </c>
      <c r="C594" t="s">
        <v>2756</v>
      </c>
      <c r="D594">
        <v>0.38640000000000002</v>
      </c>
      <c r="E594">
        <v>52.740099999999998</v>
      </c>
      <c r="F594" t="s">
        <v>659</v>
      </c>
      <c r="G594" t="s">
        <v>658</v>
      </c>
      <c r="H594" t="s">
        <v>2755</v>
      </c>
      <c r="I594" t="s">
        <v>2754</v>
      </c>
      <c r="J594" t="s">
        <v>655</v>
      </c>
      <c r="K594" t="s">
        <v>3381</v>
      </c>
      <c r="L594" t="s">
        <v>908</v>
      </c>
      <c r="M594" t="s">
        <v>652</v>
      </c>
      <c r="N594">
        <v>103</v>
      </c>
      <c r="O594" t="s">
        <v>2823</v>
      </c>
      <c r="P594">
        <v>0.18</v>
      </c>
      <c r="Q594" s="62">
        <f t="shared" si="9"/>
        <v>0.18</v>
      </c>
      <c r="R594" t="s">
        <v>686</v>
      </c>
    </row>
    <row r="595" spans="1:18" hidden="1" x14ac:dyDescent="0.25">
      <c r="A595" t="s">
        <v>3412</v>
      </c>
      <c r="B595" t="s">
        <v>2757</v>
      </c>
      <c r="C595" t="s">
        <v>2756</v>
      </c>
      <c r="D595">
        <v>0.38640000000000002</v>
      </c>
      <c r="E595">
        <v>52.740099999999998</v>
      </c>
      <c r="F595" t="s">
        <v>659</v>
      </c>
      <c r="G595" t="s">
        <v>658</v>
      </c>
      <c r="H595" t="s">
        <v>2755</v>
      </c>
      <c r="I595" t="s">
        <v>2754</v>
      </c>
      <c r="J595" t="s">
        <v>655</v>
      </c>
      <c r="K595" t="s">
        <v>3381</v>
      </c>
      <c r="L595" t="s">
        <v>908</v>
      </c>
      <c r="M595" t="s">
        <v>652</v>
      </c>
      <c r="N595">
        <v>106</v>
      </c>
      <c r="O595" t="s">
        <v>2821</v>
      </c>
      <c r="P595" t="s">
        <v>1598</v>
      </c>
      <c r="Q595" s="62">
        <f t="shared" si="9"/>
        <v>0.04</v>
      </c>
      <c r="R595" t="s">
        <v>686</v>
      </c>
    </row>
    <row r="596" spans="1:18" hidden="1" x14ac:dyDescent="0.25">
      <c r="A596" t="s">
        <v>3411</v>
      </c>
      <c r="B596" t="s">
        <v>2757</v>
      </c>
      <c r="C596" t="s">
        <v>2756</v>
      </c>
      <c r="D596">
        <v>0.38640000000000002</v>
      </c>
      <c r="E596">
        <v>52.740099999999998</v>
      </c>
      <c r="F596" t="s">
        <v>659</v>
      </c>
      <c r="G596" t="s">
        <v>658</v>
      </c>
      <c r="H596" t="s">
        <v>2755</v>
      </c>
      <c r="I596" t="s">
        <v>2754</v>
      </c>
      <c r="J596" t="s">
        <v>655</v>
      </c>
      <c r="K596" t="s">
        <v>3381</v>
      </c>
      <c r="L596" t="s">
        <v>908</v>
      </c>
      <c r="M596" t="s">
        <v>652</v>
      </c>
      <c r="N596">
        <v>111</v>
      </c>
      <c r="O596" t="s">
        <v>2819</v>
      </c>
      <c r="P596">
        <v>0.33800000000000002</v>
      </c>
      <c r="Q596" s="62">
        <f t="shared" si="9"/>
        <v>0.33800000000000002</v>
      </c>
      <c r="R596" t="s">
        <v>650</v>
      </c>
    </row>
    <row r="597" spans="1:18" hidden="1" x14ac:dyDescent="0.25">
      <c r="A597" t="s">
        <v>3410</v>
      </c>
      <c r="B597" t="s">
        <v>2757</v>
      </c>
      <c r="C597" t="s">
        <v>2756</v>
      </c>
      <c r="D597">
        <v>0.38640000000000002</v>
      </c>
      <c r="E597">
        <v>52.740099999999998</v>
      </c>
      <c r="F597" t="s">
        <v>659</v>
      </c>
      <c r="G597" t="s">
        <v>658</v>
      </c>
      <c r="H597" t="s">
        <v>2755</v>
      </c>
      <c r="I597" t="s">
        <v>2754</v>
      </c>
      <c r="J597" t="s">
        <v>655</v>
      </c>
      <c r="K597" t="s">
        <v>3381</v>
      </c>
      <c r="L597" t="s">
        <v>908</v>
      </c>
      <c r="M597" t="s">
        <v>652</v>
      </c>
      <c r="N597">
        <v>114</v>
      </c>
      <c r="O597" t="s">
        <v>2817</v>
      </c>
      <c r="P597">
        <v>2.48</v>
      </c>
      <c r="Q597" s="62">
        <f t="shared" si="9"/>
        <v>2.48</v>
      </c>
      <c r="R597" t="s">
        <v>650</v>
      </c>
    </row>
    <row r="598" spans="1:18" hidden="1" x14ac:dyDescent="0.25">
      <c r="A598" t="s">
        <v>3409</v>
      </c>
      <c r="B598" t="s">
        <v>2757</v>
      </c>
      <c r="C598" t="s">
        <v>2756</v>
      </c>
      <c r="D598">
        <v>0.38640000000000002</v>
      </c>
      <c r="E598">
        <v>52.740099999999998</v>
      </c>
      <c r="F598" t="s">
        <v>659</v>
      </c>
      <c r="G598" t="s">
        <v>658</v>
      </c>
      <c r="H598" t="s">
        <v>2755</v>
      </c>
      <c r="I598" t="s">
        <v>2754</v>
      </c>
      <c r="J598" t="s">
        <v>655</v>
      </c>
      <c r="K598" t="s">
        <v>3381</v>
      </c>
      <c r="L598" t="s">
        <v>908</v>
      </c>
      <c r="M598" t="s">
        <v>652</v>
      </c>
      <c r="N598">
        <v>116</v>
      </c>
      <c r="O598" t="s">
        <v>2815</v>
      </c>
      <c r="P598">
        <v>21.69</v>
      </c>
      <c r="Q598" s="62">
        <f t="shared" si="9"/>
        <v>21.69</v>
      </c>
      <c r="R598" t="s">
        <v>650</v>
      </c>
    </row>
    <row r="599" spans="1:18" hidden="1" x14ac:dyDescent="0.25">
      <c r="A599" t="s">
        <v>3408</v>
      </c>
      <c r="B599" t="s">
        <v>2757</v>
      </c>
      <c r="C599" t="s">
        <v>2756</v>
      </c>
      <c r="D599">
        <v>0.38640000000000002</v>
      </c>
      <c r="E599">
        <v>52.740099999999998</v>
      </c>
      <c r="F599" t="s">
        <v>659</v>
      </c>
      <c r="G599" t="s">
        <v>658</v>
      </c>
      <c r="H599" t="s">
        <v>2755</v>
      </c>
      <c r="I599" t="s">
        <v>2754</v>
      </c>
      <c r="J599" t="s">
        <v>655</v>
      </c>
      <c r="K599" t="s">
        <v>3381</v>
      </c>
      <c r="L599" t="s">
        <v>908</v>
      </c>
      <c r="M599" t="s">
        <v>652</v>
      </c>
      <c r="N599">
        <v>172</v>
      </c>
      <c r="O599" t="s">
        <v>209</v>
      </c>
      <c r="P599">
        <v>85</v>
      </c>
      <c r="Q599" s="62">
        <f t="shared" si="9"/>
        <v>85</v>
      </c>
      <c r="R599" t="s">
        <v>650</v>
      </c>
    </row>
    <row r="600" spans="1:18" hidden="1" x14ac:dyDescent="0.25">
      <c r="A600" t="s">
        <v>3407</v>
      </c>
      <c r="B600" t="s">
        <v>2757</v>
      </c>
      <c r="C600" t="s">
        <v>2756</v>
      </c>
      <c r="D600">
        <v>0.38640000000000002</v>
      </c>
      <c r="E600">
        <v>52.740099999999998</v>
      </c>
      <c r="F600" t="s">
        <v>659</v>
      </c>
      <c r="G600" t="s">
        <v>658</v>
      </c>
      <c r="H600" t="s">
        <v>2755</v>
      </c>
      <c r="I600" t="s">
        <v>2754</v>
      </c>
      <c r="J600" t="s">
        <v>655</v>
      </c>
      <c r="K600" t="s">
        <v>3381</v>
      </c>
      <c r="L600" t="s">
        <v>908</v>
      </c>
      <c r="M600" t="s">
        <v>652</v>
      </c>
      <c r="N600">
        <v>180</v>
      </c>
      <c r="O600" t="s">
        <v>2812</v>
      </c>
      <c r="P600">
        <v>5.6000000000000001E-2</v>
      </c>
      <c r="Q600" s="62">
        <f t="shared" si="9"/>
        <v>5.6000000000000001E-2</v>
      </c>
      <c r="R600" t="s">
        <v>650</v>
      </c>
    </row>
    <row r="601" spans="1:18" hidden="1" x14ac:dyDescent="0.25">
      <c r="A601" t="s">
        <v>3406</v>
      </c>
      <c r="B601" t="s">
        <v>2757</v>
      </c>
      <c r="C601" t="s">
        <v>2756</v>
      </c>
      <c r="D601">
        <v>0.38640000000000002</v>
      </c>
      <c r="E601">
        <v>52.740099999999998</v>
      </c>
      <c r="F601" t="s">
        <v>659</v>
      </c>
      <c r="G601" t="s">
        <v>658</v>
      </c>
      <c r="H601" t="s">
        <v>2755</v>
      </c>
      <c r="I601" t="s">
        <v>2754</v>
      </c>
      <c r="J601" t="s">
        <v>655</v>
      </c>
      <c r="K601" t="s">
        <v>3381</v>
      </c>
      <c r="L601" t="s">
        <v>908</v>
      </c>
      <c r="M601" t="s">
        <v>652</v>
      </c>
      <c r="N601">
        <v>487</v>
      </c>
      <c r="O601" t="s">
        <v>2810</v>
      </c>
      <c r="P601" t="s">
        <v>2751</v>
      </c>
      <c r="Q601" s="62">
        <f t="shared" si="9"/>
        <v>2E-3</v>
      </c>
      <c r="R601" t="s">
        <v>686</v>
      </c>
    </row>
    <row r="602" spans="1:18" hidden="1" x14ac:dyDescent="0.25">
      <c r="A602" t="s">
        <v>3405</v>
      </c>
      <c r="B602" t="s">
        <v>2757</v>
      </c>
      <c r="C602" t="s">
        <v>2756</v>
      </c>
      <c r="D602">
        <v>0.38640000000000002</v>
      </c>
      <c r="E602">
        <v>52.740099999999998</v>
      </c>
      <c r="F602" t="s">
        <v>659</v>
      </c>
      <c r="G602" t="s">
        <v>658</v>
      </c>
      <c r="H602" t="s">
        <v>2755</v>
      </c>
      <c r="I602" t="s">
        <v>2754</v>
      </c>
      <c r="J602" t="s">
        <v>655</v>
      </c>
      <c r="K602" t="s">
        <v>3381</v>
      </c>
      <c r="L602" t="s">
        <v>908</v>
      </c>
      <c r="M602" t="s">
        <v>652</v>
      </c>
      <c r="N602">
        <v>499</v>
      </c>
      <c r="O602" t="s">
        <v>2807</v>
      </c>
      <c r="P602" t="s">
        <v>2751</v>
      </c>
      <c r="Q602" s="62">
        <f t="shared" si="9"/>
        <v>2E-3</v>
      </c>
      <c r="R602" t="s">
        <v>686</v>
      </c>
    </row>
    <row r="603" spans="1:18" hidden="1" x14ac:dyDescent="0.25">
      <c r="A603" t="s">
        <v>3404</v>
      </c>
      <c r="B603" t="s">
        <v>2757</v>
      </c>
      <c r="C603" t="s">
        <v>2756</v>
      </c>
      <c r="D603">
        <v>0.38640000000000002</v>
      </c>
      <c r="E603">
        <v>52.740099999999998</v>
      </c>
      <c r="F603" t="s">
        <v>659</v>
      </c>
      <c r="G603" t="s">
        <v>658</v>
      </c>
      <c r="H603" t="s">
        <v>2755</v>
      </c>
      <c r="I603" t="s">
        <v>2754</v>
      </c>
      <c r="J603" t="s">
        <v>655</v>
      </c>
      <c r="K603" t="s">
        <v>3381</v>
      </c>
      <c r="L603" t="s">
        <v>908</v>
      </c>
      <c r="M603" t="s">
        <v>652</v>
      </c>
      <c r="N603">
        <v>1049</v>
      </c>
      <c r="O603" t="s">
        <v>2804</v>
      </c>
      <c r="P603" t="s">
        <v>2788</v>
      </c>
      <c r="Q603" s="62">
        <f t="shared" si="9"/>
        <v>0.1</v>
      </c>
      <c r="R603" t="s">
        <v>686</v>
      </c>
    </row>
    <row r="604" spans="1:18" hidden="1" x14ac:dyDescent="0.25">
      <c r="A604" t="s">
        <v>3403</v>
      </c>
      <c r="B604" t="s">
        <v>2757</v>
      </c>
      <c r="C604" t="s">
        <v>2756</v>
      </c>
      <c r="D604">
        <v>0.38640000000000002</v>
      </c>
      <c r="E604">
        <v>52.740099999999998</v>
      </c>
      <c r="F604" t="s">
        <v>659</v>
      </c>
      <c r="G604" t="s">
        <v>658</v>
      </c>
      <c r="H604" t="s">
        <v>2755</v>
      </c>
      <c r="I604" t="s">
        <v>2754</v>
      </c>
      <c r="J604" t="s">
        <v>655</v>
      </c>
      <c r="K604" t="s">
        <v>3381</v>
      </c>
      <c r="L604" t="s">
        <v>908</v>
      </c>
      <c r="M604" t="s">
        <v>652</v>
      </c>
      <c r="N604">
        <v>3268</v>
      </c>
      <c r="O604" t="s">
        <v>2802</v>
      </c>
      <c r="P604" t="s">
        <v>2788</v>
      </c>
      <c r="Q604" s="62">
        <f t="shared" si="9"/>
        <v>0.1</v>
      </c>
      <c r="R604" t="s">
        <v>686</v>
      </c>
    </row>
    <row r="605" spans="1:18" hidden="1" x14ac:dyDescent="0.25">
      <c r="A605" t="s">
        <v>3402</v>
      </c>
      <c r="B605" t="s">
        <v>2757</v>
      </c>
      <c r="C605" t="s">
        <v>2756</v>
      </c>
      <c r="D605">
        <v>0.38640000000000002</v>
      </c>
      <c r="E605">
        <v>52.740099999999998</v>
      </c>
      <c r="F605" t="s">
        <v>659</v>
      </c>
      <c r="G605" t="s">
        <v>658</v>
      </c>
      <c r="H605" t="s">
        <v>2755</v>
      </c>
      <c r="I605" t="s">
        <v>2754</v>
      </c>
      <c r="J605" t="s">
        <v>655</v>
      </c>
      <c r="K605" t="s">
        <v>3381</v>
      </c>
      <c r="L605" t="s">
        <v>908</v>
      </c>
      <c r="M605" t="s">
        <v>652</v>
      </c>
      <c r="N605">
        <v>3272</v>
      </c>
      <c r="O605" t="s">
        <v>2800</v>
      </c>
      <c r="P605" t="s">
        <v>2799</v>
      </c>
      <c r="Q605" s="62">
        <f t="shared" si="9"/>
        <v>1</v>
      </c>
      <c r="R605" t="s">
        <v>686</v>
      </c>
    </row>
    <row r="606" spans="1:18" hidden="1" x14ac:dyDescent="0.25">
      <c r="A606" t="s">
        <v>3401</v>
      </c>
      <c r="B606" t="s">
        <v>2757</v>
      </c>
      <c r="C606" t="s">
        <v>2756</v>
      </c>
      <c r="D606">
        <v>0.38640000000000002</v>
      </c>
      <c r="E606">
        <v>52.740099999999998</v>
      </c>
      <c r="F606" t="s">
        <v>659</v>
      </c>
      <c r="G606" t="s">
        <v>658</v>
      </c>
      <c r="H606" t="s">
        <v>2755</v>
      </c>
      <c r="I606" t="s">
        <v>2754</v>
      </c>
      <c r="J606" t="s">
        <v>655</v>
      </c>
      <c r="K606" t="s">
        <v>3381</v>
      </c>
      <c r="L606" t="s">
        <v>908</v>
      </c>
      <c r="M606" t="s">
        <v>652</v>
      </c>
      <c r="N606">
        <v>3282</v>
      </c>
      <c r="O606" t="s">
        <v>2797</v>
      </c>
      <c r="P606" t="s">
        <v>2788</v>
      </c>
      <c r="Q606" s="62">
        <f t="shared" si="9"/>
        <v>0.1</v>
      </c>
      <c r="R606" t="s">
        <v>686</v>
      </c>
    </row>
    <row r="607" spans="1:18" hidden="1" x14ac:dyDescent="0.25">
      <c r="A607" t="s">
        <v>3400</v>
      </c>
      <c r="B607" t="s">
        <v>2757</v>
      </c>
      <c r="C607" t="s">
        <v>2756</v>
      </c>
      <c r="D607">
        <v>0.38640000000000002</v>
      </c>
      <c r="E607">
        <v>52.740099999999998</v>
      </c>
      <c r="F607" t="s">
        <v>659</v>
      </c>
      <c r="G607" t="s">
        <v>658</v>
      </c>
      <c r="H607" t="s">
        <v>2755</v>
      </c>
      <c r="I607" t="s">
        <v>2754</v>
      </c>
      <c r="J607" t="s">
        <v>655</v>
      </c>
      <c r="K607" t="s">
        <v>3381</v>
      </c>
      <c r="L607" t="s">
        <v>908</v>
      </c>
      <c r="M607" t="s">
        <v>652</v>
      </c>
      <c r="N607">
        <v>3283</v>
      </c>
      <c r="O607" t="s">
        <v>2795</v>
      </c>
      <c r="P607" t="s">
        <v>2788</v>
      </c>
      <c r="Q607" s="62">
        <f t="shared" si="9"/>
        <v>0.1</v>
      </c>
      <c r="R607" t="s">
        <v>686</v>
      </c>
    </row>
    <row r="608" spans="1:18" hidden="1" x14ac:dyDescent="0.25">
      <c r="A608" t="s">
        <v>3399</v>
      </c>
      <c r="B608" t="s">
        <v>2757</v>
      </c>
      <c r="C608" t="s">
        <v>2756</v>
      </c>
      <c r="D608">
        <v>0.38640000000000002</v>
      </c>
      <c r="E608">
        <v>52.740099999999998</v>
      </c>
      <c r="F608" t="s">
        <v>659</v>
      </c>
      <c r="G608" t="s">
        <v>658</v>
      </c>
      <c r="H608" t="s">
        <v>2755</v>
      </c>
      <c r="I608" t="s">
        <v>2754</v>
      </c>
      <c r="J608" t="s">
        <v>655</v>
      </c>
      <c r="K608" t="s">
        <v>3381</v>
      </c>
      <c r="L608" t="s">
        <v>908</v>
      </c>
      <c r="M608" t="s">
        <v>652</v>
      </c>
      <c r="N608">
        <v>3292</v>
      </c>
      <c r="O608" t="s">
        <v>2793</v>
      </c>
      <c r="P608" t="s">
        <v>2788</v>
      </c>
      <c r="Q608" s="62">
        <f t="shared" si="9"/>
        <v>0.1</v>
      </c>
      <c r="R608" t="s">
        <v>686</v>
      </c>
    </row>
    <row r="609" spans="1:18" hidden="1" x14ac:dyDescent="0.25">
      <c r="A609" t="s">
        <v>3398</v>
      </c>
      <c r="B609" t="s">
        <v>2757</v>
      </c>
      <c r="C609" t="s">
        <v>2756</v>
      </c>
      <c r="D609">
        <v>0.38640000000000002</v>
      </c>
      <c r="E609">
        <v>52.740099999999998</v>
      </c>
      <c r="F609" t="s">
        <v>659</v>
      </c>
      <c r="G609" t="s">
        <v>658</v>
      </c>
      <c r="H609" t="s">
        <v>2755</v>
      </c>
      <c r="I609" t="s">
        <v>2754</v>
      </c>
      <c r="J609" t="s">
        <v>655</v>
      </c>
      <c r="K609" t="s">
        <v>3381</v>
      </c>
      <c r="L609" t="s">
        <v>908</v>
      </c>
      <c r="M609" t="s">
        <v>652</v>
      </c>
      <c r="N609">
        <v>3328</v>
      </c>
      <c r="O609" t="s">
        <v>2791</v>
      </c>
      <c r="P609" t="s">
        <v>2788</v>
      </c>
      <c r="Q609" s="62">
        <f t="shared" si="9"/>
        <v>0.1</v>
      </c>
      <c r="R609" t="s">
        <v>686</v>
      </c>
    </row>
    <row r="610" spans="1:18" hidden="1" x14ac:dyDescent="0.25">
      <c r="A610" t="s">
        <v>3397</v>
      </c>
      <c r="B610" t="s">
        <v>2757</v>
      </c>
      <c r="C610" t="s">
        <v>2756</v>
      </c>
      <c r="D610">
        <v>0.38640000000000002</v>
      </c>
      <c r="E610">
        <v>52.740099999999998</v>
      </c>
      <c r="F610" t="s">
        <v>659</v>
      </c>
      <c r="G610" t="s">
        <v>658</v>
      </c>
      <c r="H610" t="s">
        <v>2755</v>
      </c>
      <c r="I610" t="s">
        <v>2754</v>
      </c>
      <c r="J610" t="s">
        <v>655</v>
      </c>
      <c r="K610" t="s">
        <v>3381</v>
      </c>
      <c r="L610" t="s">
        <v>908</v>
      </c>
      <c r="M610" t="s">
        <v>652</v>
      </c>
      <c r="N610">
        <v>3334</v>
      </c>
      <c r="O610" t="s">
        <v>2789</v>
      </c>
      <c r="P610" t="s">
        <v>2788</v>
      </c>
      <c r="Q610" s="62">
        <f t="shared" si="9"/>
        <v>0.1</v>
      </c>
      <c r="R610" t="s">
        <v>686</v>
      </c>
    </row>
    <row r="611" spans="1:18" hidden="1" x14ac:dyDescent="0.25">
      <c r="A611" t="s">
        <v>3396</v>
      </c>
      <c r="B611" t="s">
        <v>2757</v>
      </c>
      <c r="C611" t="s">
        <v>2756</v>
      </c>
      <c r="D611">
        <v>0.38640000000000002</v>
      </c>
      <c r="E611">
        <v>52.740099999999998</v>
      </c>
      <c r="F611" t="s">
        <v>659</v>
      </c>
      <c r="G611" t="s">
        <v>658</v>
      </c>
      <c r="H611" t="s">
        <v>2755</v>
      </c>
      <c r="I611" t="s">
        <v>2754</v>
      </c>
      <c r="J611" t="s">
        <v>655</v>
      </c>
      <c r="K611" t="s">
        <v>3381</v>
      </c>
      <c r="L611" t="s">
        <v>908</v>
      </c>
      <c r="M611" t="s">
        <v>652</v>
      </c>
      <c r="N611">
        <v>3373</v>
      </c>
      <c r="O611" t="s">
        <v>2786</v>
      </c>
      <c r="P611" t="s">
        <v>2788</v>
      </c>
      <c r="Q611" s="62">
        <f t="shared" si="9"/>
        <v>0.1</v>
      </c>
      <c r="R611" t="s">
        <v>686</v>
      </c>
    </row>
    <row r="612" spans="1:18" hidden="1" x14ac:dyDescent="0.25">
      <c r="A612" t="s">
        <v>3395</v>
      </c>
      <c r="B612" t="s">
        <v>2757</v>
      </c>
      <c r="C612" t="s">
        <v>2756</v>
      </c>
      <c r="D612">
        <v>0.38640000000000002</v>
      </c>
      <c r="E612">
        <v>52.740099999999998</v>
      </c>
      <c r="F612" t="s">
        <v>659</v>
      </c>
      <c r="G612" t="s">
        <v>658</v>
      </c>
      <c r="H612" t="s">
        <v>2755</v>
      </c>
      <c r="I612" t="s">
        <v>2754</v>
      </c>
      <c r="J612" t="s">
        <v>655</v>
      </c>
      <c r="K612" t="s">
        <v>3381</v>
      </c>
      <c r="L612" t="s">
        <v>908</v>
      </c>
      <c r="M612" t="s">
        <v>652</v>
      </c>
      <c r="N612">
        <v>3408</v>
      </c>
      <c r="O612" t="s">
        <v>2784</v>
      </c>
      <c r="P612">
        <v>9.69</v>
      </c>
      <c r="Q612" s="62">
        <f t="shared" si="9"/>
        <v>9.69</v>
      </c>
      <c r="R612" t="s">
        <v>686</v>
      </c>
    </row>
    <row r="613" spans="1:18" hidden="1" x14ac:dyDescent="0.25">
      <c r="A613" t="s">
        <v>3394</v>
      </c>
      <c r="B613" t="s">
        <v>2757</v>
      </c>
      <c r="C613" t="s">
        <v>2756</v>
      </c>
      <c r="D613">
        <v>0.38640000000000002</v>
      </c>
      <c r="E613">
        <v>52.740099999999998</v>
      </c>
      <c r="F613" t="s">
        <v>659</v>
      </c>
      <c r="G613" t="s">
        <v>658</v>
      </c>
      <c r="H613" t="s">
        <v>2755</v>
      </c>
      <c r="I613" t="s">
        <v>2754</v>
      </c>
      <c r="J613" t="s">
        <v>655</v>
      </c>
      <c r="K613" t="s">
        <v>3381</v>
      </c>
      <c r="L613" t="s">
        <v>908</v>
      </c>
      <c r="M613" t="s">
        <v>652</v>
      </c>
      <c r="N613">
        <v>3409</v>
      </c>
      <c r="O613" t="s">
        <v>2782</v>
      </c>
      <c r="P613">
        <v>0.32500000000000001</v>
      </c>
      <c r="Q613" s="62">
        <f t="shared" si="9"/>
        <v>0.32500000000000001</v>
      </c>
      <c r="R613" t="s">
        <v>686</v>
      </c>
    </row>
    <row r="614" spans="1:18" hidden="1" x14ac:dyDescent="0.25">
      <c r="A614" t="s">
        <v>3393</v>
      </c>
      <c r="B614" t="s">
        <v>2757</v>
      </c>
      <c r="C614" t="s">
        <v>2756</v>
      </c>
      <c r="D614">
        <v>0.38640000000000002</v>
      </c>
      <c r="E614">
        <v>52.740099999999998</v>
      </c>
      <c r="F614" t="s">
        <v>659</v>
      </c>
      <c r="G614" t="s">
        <v>658</v>
      </c>
      <c r="H614" t="s">
        <v>2755</v>
      </c>
      <c r="I614" t="s">
        <v>2754</v>
      </c>
      <c r="J614" t="s">
        <v>655</v>
      </c>
      <c r="K614" t="s">
        <v>3381</v>
      </c>
      <c r="L614" t="s">
        <v>908</v>
      </c>
      <c r="M614" t="s">
        <v>652</v>
      </c>
      <c r="N614">
        <v>3410</v>
      </c>
      <c r="O614" t="s">
        <v>687</v>
      </c>
      <c r="P614">
        <v>6.77</v>
      </c>
      <c r="Q614" s="62">
        <f t="shared" si="9"/>
        <v>6.77</v>
      </c>
      <c r="R614" t="s">
        <v>686</v>
      </c>
    </row>
    <row r="615" spans="1:18" hidden="1" x14ac:dyDescent="0.25">
      <c r="A615" t="s">
        <v>3392</v>
      </c>
      <c r="B615" t="s">
        <v>2757</v>
      </c>
      <c r="C615" t="s">
        <v>2756</v>
      </c>
      <c r="D615">
        <v>0.38640000000000002</v>
      </c>
      <c r="E615">
        <v>52.740099999999998</v>
      </c>
      <c r="F615" t="s">
        <v>659</v>
      </c>
      <c r="G615" t="s">
        <v>658</v>
      </c>
      <c r="H615" t="s">
        <v>2755</v>
      </c>
      <c r="I615" t="s">
        <v>2754</v>
      </c>
      <c r="J615" t="s">
        <v>655</v>
      </c>
      <c r="K615" t="s">
        <v>3381</v>
      </c>
      <c r="L615" t="s">
        <v>908</v>
      </c>
      <c r="M615" t="s">
        <v>652</v>
      </c>
      <c r="N615">
        <v>3461</v>
      </c>
      <c r="O615" t="s">
        <v>2779</v>
      </c>
      <c r="P615">
        <v>1440</v>
      </c>
      <c r="Q615" s="62">
        <f t="shared" si="9"/>
        <v>1440</v>
      </c>
      <c r="R615" t="s">
        <v>919</v>
      </c>
    </row>
    <row r="616" spans="1:18" hidden="1" x14ac:dyDescent="0.25">
      <c r="A616" t="s">
        <v>3391</v>
      </c>
      <c r="B616" t="s">
        <v>2757</v>
      </c>
      <c r="C616" t="s">
        <v>2756</v>
      </c>
      <c r="D616">
        <v>0.38640000000000002</v>
      </c>
      <c r="E616">
        <v>52.740099999999998</v>
      </c>
      <c r="F616" t="s">
        <v>659</v>
      </c>
      <c r="G616" t="s">
        <v>658</v>
      </c>
      <c r="H616" t="s">
        <v>2755</v>
      </c>
      <c r="I616" t="s">
        <v>2754</v>
      </c>
      <c r="J616" t="s">
        <v>655</v>
      </c>
      <c r="K616" t="s">
        <v>3381</v>
      </c>
      <c r="L616" t="s">
        <v>908</v>
      </c>
      <c r="M616" t="s">
        <v>652</v>
      </c>
      <c r="N616">
        <v>6045</v>
      </c>
      <c r="O616" t="s">
        <v>2777</v>
      </c>
      <c r="P616" t="s">
        <v>2799</v>
      </c>
      <c r="Q616" s="62">
        <f t="shared" si="9"/>
        <v>1</v>
      </c>
      <c r="R616" t="s">
        <v>686</v>
      </c>
    </row>
    <row r="617" spans="1:18" hidden="1" x14ac:dyDescent="0.25">
      <c r="A617" t="s">
        <v>3390</v>
      </c>
      <c r="B617" t="s">
        <v>2757</v>
      </c>
      <c r="C617" t="s">
        <v>2756</v>
      </c>
      <c r="D617">
        <v>0.38640000000000002</v>
      </c>
      <c r="E617">
        <v>52.740099999999998</v>
      </c>
      <c r="F617" t="s">
        <v>659</v>
      </c>
      <c r="G617" t="s">
        <v>658</v>
      </c>
      <c r="H617" t="s">
        <v>2755</v>
      </c>
      <c r="I617" t="s">
        <v>2754</v>
      </c>
      <c r="J617" t="s">
        <v>655</v>
      </c>
      <c r="K617" t="s">
        <v>3381</v>
      </c>
      <c r="L617" t="s">
        <v>908</v>
      </c>
      <c r="M617" t="s">
        <v>652</v>
      </c>
      <c r="N617">
        <v>6423</v>
      </c>
      <c r="O617" t="s">
        <v>2772</v>
      </c>
      <c r="P617">
        <v>577</v>
      </c>
      <c r="Q617" s="62">
        <f t="shared" si="9"/>
        <v>577</v>
      </c>
      <c r="R617" t="s">
        <v>919</v>
      </c>
    </row>
    <row r="618" spans="1:18" hidden="1" x14ac:dyDescent="0.25">
      <c r="A618" t="s">
        <v>3389</v>
      </c>
      <c r="B618" t="s">
        <v>2757</v>
      </c>
      <c r="C618" t="s">
        <v>2756</v>
      </c>
      <c r="D618">
        <v>0.38640000000000002</v>
      </c>
      <c r="E618">
        <v>52.740099999999998</v>
      </c>
      <c r="F618" t="s">
        <v>659</v>
      </c>
      <c r="G618" t="s">
        <v>658</v>
      </c>
      <c r="H618" t="s">
        <v>2755</v>
      </c>
      <c r="I618" t="s">
        <v>2754</v>
      </c>
      <c r="J618" t="s">
        <v>655</v>
      </c>
      <c r="K618" t="s">
        <v>3381</v>
      </c>
      <c r="L618" t="s">
        <v>908</v>
      </c>
      <c r="M618" t="s">
        <v>652</v>
      </c>
      <c r="N618">
        <v>6450</v>
      </c>
      <c r="O618" t="s">
        <v>2770</v>
      </c>
      <c r="P618">
        <v>2.63</v>
      </c>
      <c r="Q618" s="62">
        <f t="shared" si="9"/>
        <v>2.63</v>
      </c>
      <c r="R618" t="s">
        <v>686</v>
      </c>
    </row>
    <row r="619" spans="1:18" hidden="1" x14ac:dyDescent="0.25">
      <c r="A619" t="s">
        <v>3388</v>
      </c>
      <c r="B619" t="s">
        <v>2757</v>
      </c>
      <c r="C619" t="s">
        <v>2756</v>
      </c>
      <c r="D619">
        <v>0.38640000000000002</v>
      </c>
      <c r="E619">
        <v>52.740099999999998</v>
      </c>
      <c r="F619" t="s">
        <v>659</v>
      </c>
      <c r="G619" t="s">
        <v>658</v>
      </c>
      <c r="H619" t="s">
        <v>2755</v>
      </c>
      <c r="I619" t="s">
        <v>2754</v>
      </c>
      <c r="J619" t="s">
        <v>655</v>
      </c>
      <c r="K619" t="s">
        <v>3381</v>
      </c>
      <c r="L619" t="s">
        <v>908</v>
      </c>
      <c r="M619" t="s">
        <v>652</v>
      </c>
      <c r="N619">
        <v>6526</v>
      </c>
      <c r="O619" t="s">
        <v>2768</v>
      </c>
      <c r="P619" t="s">
        <v>2767</v>
      </c>
      <c r="Q619" s="62" t="e">
        <f t="shared" si="9"/>
        <v>#VALUE!</v>
      </c>
      <c r="R619" t="s">
        <v>905</v>
      </c>
    </row>
    <row r="620" spans="1:18" hidden="1" x14ac:dyDescent="0.25">
      <c r="A620" t="s">
        <v>3387</v>
      </c>
      <c r="B620" t="s">
        <v>2757</v>
      </c>
      <c r="C620" t="s">
        <v>2756</v>
      </c>
      <c r="D620">
        <v>0.38640000000000002</v>
      </c>
      <c r="E620">
        <v>52.740099999999998</v>
      </c>
      <c r="F620" t="s">
        <v>659</v>
      </c>
      <c r="G620" t="s">
        <v>658</v>
      </c>
      <c r="H620" t="s">
        <v>2755</v>
      </c>
      <c r="I620" t="s">
        <v>2754</v>
      </c>
      <c r="J620" t="s">
        <v>655</v>
      </c>
      <c r="K620" t="s">
        <v>3381</v>
      </c>
      <c r="L620" t="s">
        <v>908</v>
      </c>
      <c r="M620" t="s">
        <v>652</v>
      </c>
      <c r="N620">
        <v>7181</v>
      </c>
      <c r="O620" t="s">
        <v>2765</v>
      </c>
      <c r="P620" t="s">
        <v>2005</v>
      </c>
      <c r="Q620" s="62">
        <f t="shared" si="9"/>
        <v>1E-3</v>
      </c>
      <c r="R620" t="s">
        <v>686</v>
      </c>
    </row>
    <row r="621" spans="1:18" hidden="1" x14ac:dyDescent="0.25">
      <c r="A621" t="s">
        <v>3386</v>
      </c>
      <c r="B621" t="s">
        <v>2757</v>
      </c>
      <c r="C621" t="s">
        <v>2756</v>
      </c>
      <c r="D621">
        <v>0.38640000000000002</v>
      </c>
      <c r="E621">
        <v>52.740099999999998</v>
      </c>
      <c r="F621" t="s">
        <v>659</v>
      </c>
      <c r="G621" t="s">
        <v>658</v>
      </c>
      <c r="H621" t="s">
        <v>2755</v>
      </c>
      <c r="I621" t="s">
        <v>2754</v>
      </c>
      <c r="J621" t="s">
        <v>655</v>
      </c>
      <c r="K621" t="s">
        <v>3381</v>
      </c>
      <c r="L621" t="s">
        <v>908</v>
      </c>
      <c r="M621" t="s">
        <v>652</v>
      </c>
      <c r="N621">
        <v>7887</v>
      </c>
      <c r="O621" t="s">
        <v>1065</v>
      </c>
      <c r="P621">
        <v>17.7</v>
      </c>
      <c r="Q621" s="62">
        <f t="shared" si="9"/>
        <v>17.7</v>
      </c>
      <c r="R621" t="s">
        <v>686</v>
      </c>
    </row>
    <row r="622" spans="1:18" hidden="1" x14ac:dyDescent="0.25">
      <c r="A622" t="s">
        <v>3385</v>
      </c>
      <c r="B622" t="s">
        <v>2757</v>
      </c>
      <c r="C622" t="s">
        <v>2756</v>
      </c>
      <c r="D622">
        <v>0.38640000000000002</v>
      </c>
      <c r="E622">
        <v>52.740099999999998</v>
      </c>
      <c r="F622" t="s">
        <v>659</v>
      </c>
      <c r="G622" t="s">
        <v>658</v>
      </c>
      <c r="H622" t="s">
        <v>2755</v>
      </c>
      <c r="I622" t="s">
        <v>2754</v>
      </c>
      <c r="J622" t="s">
        <v>655</v>
      </c>
      <c r="K622" t="s">
        <v>3381</v>
      </c>
      <c r="L622" t="s">
        <v>908</v>
      </c>
      <c r="M622" t="s">
        <v>652</v>
      </c>
      <c r="N622">
        <v>9901</v>
      </c>
      <c r="O622" t="s">
        <v>664</v>
      </c>
      <c r="P622">
        <v>97.8</v>
      </c>
      <c r="Q622" s="62">
        <f t="shared" si="9"/>
        <v>97.8</v>
      </c>
      <c r="R622" t="s">
        <v>663</v>
      </c>
    </row>
    <row r="623" spans="1:18" hidden="1" x14ac:dyDescent="0.25">
      <c r="A623" t="s">
        <v>3384</v>
      </c>
      <c r="B623" t="s">
        <v>2757</v>
      </c>
      <c r="C623" t="s">
        <v>2756</v>
      </c>
      <c r="D623">
        <v>0.38640000000000002</v>
      </c>
      <c r="E623">
        <v>52.740099999999998</v>
      </c>
      <c r="F623" t="s">
        <v>659</v>
      </c>
      <c r="G623" t="s">
        <v>658</v>
      </c>
      <c r="H623" t="s">
        <v>2755</v>
      </c>
      <c r="I623" t="s">
        <v>2754</v>
      </c>
      <c r="J623" t="s">
        <v>655</v>
      </c>
      <c r="K623" t="s">
        <v>3381</v>
      </c>
      <c r="L623" t="s">
        <v>908</v>
      </c>
      <c r="M623" t="s">
        <v>652</v>
      </c>
      <c r="N623">
        <v>9924</v>
      </c>
      <c r="O623" t="s">
        <v>651</v>
      </c>
      <c r="P623">
        <v>11.3</v>
      </c>
      <c r="Q623" s="62">
        <f t="shared" si="9"/>
        <v>11.3</v>
      </c>
      <c r="R623" t="s">
        <v>650</v>
      </c>
    </row>
    <row r="624" spans="1:18" hidden="1" x14ac:dyDescent="0.25">
      <c r="A624" t="s">
        <v>3383</v>
      </c>
      <c r="B624" t="s">
        <v>2757</v>
      </c>
      <c r="C624" t="s">
        <v>2756</v>
      </c>
      <c r="D624">
        <v>0.38640000000000002</v>
      </c>
      <c r="E624">
        <v>52.740099999999998</v>
      </c>
      <c r="F624" t="s">
        <v>659</v>
      </c>
      <c r="G624" t="s">
        <v>658</v>
      </c>
      <c r="H624" t="s">
        <v>2755</v>
      </c>
      <c r="I624" t="s">
        <v>2754</v>
      </c>
      <c r="J624" t="s">
        <v>655</v>
      </c>
      <c r="K624" t="s">
        <v>3381</v>
      </c>
      <c r="L624" t="s">
        <v>908</v>
      </c>
      <c r="M624" t="s">
        <v>652</v>
      </c>
      <c r="N624">
        <v>9933</v>
      </c>
      <c r="O624" t="s">
        <v>2759</v>
      </c>
      <c r="P624">
        <v>29000</v>
      </c>
      <c r="Q624" s="62">
        <f t="shared" si="9"/>
        <v>29000</v>
      </c>
      <c r="R624" t="s">
        <v>919</v>
      </c>
    </row>
    <row r="625" spans="1:18" hidden="1" x14ac:dyDescent="0.25">
      <c r="A625" t="s">
        <v>3382</v>
      </c>
      <c r="B625" t="s">
        <v>2757</v>
      </c>
      <c r="C625" t="s">
        <v>2756</v>
      </c>
      <c r="D625">
        <v>0.38640000000000002</v>
      </c>
      <c r="E625">
        <v>52.740099999999998</v>
      </c>
      <c r="F625" t="s">
        <v>659</v>
      </c>
      <c r="G625" t="s">
        <v>658</v>
      </c>
      <c r="H625" t="s">
        <v>2755</v>
      </c>
      <c r="I625" t="s">
        <v>2754</v>
      </c>
      <c r="J625" t="s">
        <v>655</v>
      </c>
      <c r="K625" t="s">
        <v>3381</v>
      </c>
      <c r="L625" t="s">
        <v>908</v>
      </c>
      <c r="M625" t="s">
        <v>652</v>
      </c>
      <c r="N625">
        <v>9978</v>
      </c>
      <c r="O625" t="s">
        <v>2752</v>
      </c>
      <c r="P625" t="s">
        <v>2751</v>
      </c>
      <c r="Q625" s="62">
        <f t="shared" si="9"/>
        <v>2E-3</v>
      </c>
      <c r="R625" t="s">
        <v>686</v>
      </c>
    </row>
    <row r="626" spans="1:18" hidden="1" x14ac:dyDescent="0.25">
      <c r="A626" t="s">
        <v>3380</v>
      </c>
      <c r="B626" t="s">
        <v>2757</v>
      </c>
      <c r="C626" t="s">
        <v>2756</v>
      </c>
      <c r="D626">
        <v>0.38640000000000002</v>
      </c>
      <c r="E626">
        <v>52.740099999999998</v>
      </c>
      <c r="F626" t="s">
        <v>659</v>
      </c>
      <c r="G626" t="s">
        <v>658</v>
      </c>
      <c r="H626" t="s">
        <v>2755</v>
      </c>
      <c r="I626" t="s">
        <v>2754</v>
      </c>
      <c r="J626" t="s">
        <v>655</v>
      </c>
      <c r="K626" t="s">
        <v>3352</v>
      </c>
      <c r="L626" t="s">
        <v>908</v>
      </c>
      <c r="M626" t="s">
        <v>652</v>
      </c>
      <c r="N626">
        <v>52</v>
      </c>
      <c r="O626" t="s">
        <v>2831</v>
      </c>
      <c r="P626">
        <v>0.17</v>
      </c>
      <c r="Q626" s="62">
        <f t="shared" si="9"/>
        <v>0.17</v>
      </c>
      <c r="R626" t="s">
        <v>686</v>
      </c>
    </row>
    <row r="627" spans="1:18" hidden="1" x14ac:dyDescent="0.25">
      <c r="A627" t="s">
        <v>3379</v>
      </c>
      <c r="B627" t="s">
        <v>2757</v>
      </c>
      <c r="C627" t="s">
        <v>2756</v>
      </c>
      <c r="D627">
        <v>0.38640000000000002</v>
      </c>
      <c r="E627">
        <v>52.740099999999998</v>
      </c>
      <c r="F627" t="s">
        <v>659</v>
      </c>
      <c r="G627" t="s">
        <v>658</v>
      </c>
      <c r="H627" t="s">
        <v>2755</v>
      </c>
      <c r="I627" t="s">
        <v>2754</v>
      </c>
      <c r="J627" t="s">
        <v>655</v>
      </c>
      <c r="K627" t="s">
        <v>3352</v>
      </c>
      <c r="L627" t="s">
        <v>908</v>
      </c>
      <c r="M627" t="s">
        <v>652</v>
      </c>
      <c r="N627">
        <v>61</v>
      </c>
      <c r="O627" t="s">
        <v>63</v>
      </c>
      <c r="P627">
        <v>8.1</v>
      </c>
      <c r="Q627" s="62">
        <f t="shared" si="9"/>
        <v>8.1</v>
      </c>
      <c r="R627" t="s">
        <v>2829</v>
      </c>
    </row>
    <row r="628" spans="1:18" hidden="1" x14ac:dyDescent="0.25">
      <c r="A628" t="s">
        <v>3378</v>
      </c>
      <c r="B628" t="s">
        <v>2757</v>
      </c>
      <c r="C628" t="s">
        <v>2756</v>
      </c>
      <c r="D628">
        <v>0.38640000000000002</v>
      </c>
      <c r="E628">
        <v>52.740099999999998</v>
      </c>
      <c r="F628" t="s">
        <v>659</v>
      </c>
      <c r="G628" t="s">
        <v>658</v>
      </c>
      <c r="H628" t="s">
        <v>2755</v>
      </c>
      <c r="I628" t="s">
        <v>2754</v>
      </c>
      <c r="J628" t="s">
        <v>655</v>
      </c>
      <c r="K628" t="s">
        <v>3352</v>
      </c>
      <c r="L628" t="s">
        <v>908</v>
      </c>
      <c r="M628" t="s">
        <v>652</v>
      </c>
      <c r="N628">
        <v>62</v>
      </c>
      <c r="O628" t="s">
        <v>2866</v>
      </c>
      <c r="P628">
        <v>1140</v>
      </c>
      <c r="Q628" s="62">
        <f t="shared" si="9"/>
        <v>1140</v>
      </c>
      <c r="R628" t="s">
        <v>2825</v>
      </c>
    </row>
    <row r="629" spans="1:18" hidden="1" x14ac:dyDescent="0.25">
      <c r="A629" t="s">
        <v>3377</v>
      </c>
      <c r="B629" t="s">
        <v>2757</v>
      </c>
      <c r="C629" t="s">
        <v>2756</v>
      </c>
      <c r="D629">
        <v>0.38640000000000002</v>
      </c>
      <c r="E629">
        <v>52.740099999999998</v>
      </c>
      <c r="F629" t="s">
        <v>659</v>
      </c>
      <c r="G629" t="s">
        <v>658</v>
      </c>
      <c r="H629" t="s">
        <v>2755</v>
      </c>
      <c r="I629" t="s">
        <v>2754</v>
      </c>
      <c r="J629" t="s">
        <v>655</v>
      </c>
      <c r="K629" t="s">
        <v>3352</v>
      </c>
      <c r="L629" t="s">
        <v>908</v>
      </c>
      <c r="M629" t="s">
        <v>652</v>
      </c>
      <c r="N629">
        <v>68</v>
      </c>
      <c r="O629" t="s">
        <v>2775</v>
      </c>
      <c r="P629">
        <v>69.400000000000006</v>
      </c>
      <c r="Q629" s="62">
        <f t="shared" si="9"/>
        <v>69.400000000000006</v>
      </c>
      <c r="R629" t="s">
        <v>680</v>
      </c>
    </row>
    <row r="630" spans="1:18" hidden="1" x14ac:dyDescent="0.25">
      <c r="A630" t="s">
        <v>3376</v>
      </c>
      <c r="B630" t="s">
        <v>2757</v>
      </c>
      <c r="C630" t="s">
        <v>2756</v>
      </c>
      <c r="D630">
        <v>0.38640000000000002</v>
      </c>
      <c r="E630">
        <v>52.740099999999998</v>
      </c>
      <c r="F630" t="s">
        <v>659</v>
      </c>
      <c r="G630" t="s">
        <v>658</v>
      </c>
      <c r="H630" t="s">
        <v>2755</v>
      </c>
      <c r="I630" t="s">
        <v>2754</v>
      </c>
      <c r="J630" t="s">
        <v>655</v>
      </c>
      <c r="K630" t="s">
        <v>3352</v>
      </c>
      <c r="L630" t="s">
        <v>908</v>
      </c>
      <c r="M630" t="s">
        <v>652</v>
      </c>
      <c r="N630">
        <v>76</v>
      </c>
      <c r="O630" t="s">
        <v>690</v>
      </c>
      <c r="P630">
        <v>10.6</v>
      </c>
      <c r="Q630" s="62">
        <f t="shared" si="9"/>
        <v>10.6</v>
      </c>
      <c r="R630" t="s">
        <v>689</v>
      </c>
    </row>
    <row r="631" spans="1:18" hidden="1" x14ac:dyDescent="0.25">
      <c r="A631" t="s">
        <v>3375</v>
      </c>
      <c r="B631" t="s">
        <v>2757</v>
      </c>
      <c r="C631" t="s">
        <v>2756</v>
      </c>
      <c r="D631">
        <v>0.38640000000000002</v>
      </c>
      <c r="E631">
        <v>52.740099999999998</v>
      </c>
      <c r="F631" t="s">
        <v>659</v>
      </c>
      <c r="G631" t="s">
        <v>658</v>
      </c>
      <c r="H631" t="s">
        <v>2755</v>
      </c>
      <c r="I631" t="s">
        <v>2754</v>
      </c>
      <c r="J631" t="s">
        <v>655</v>
      </c>
      <c r="K631" t="s">
        <v>3352</v>
      </c>
      <c r="L631" t="s">
        <v>908</v>
      </c>
      <c r="M631" t="s">
        <v>652</v>
      </c>
      <c r="N631">
        <v>103</v>
      </c>
      <c r="O631" t="s">
        <v>2823</v>
      </c>
      <c r="P631">
        <v>0.02</v>
      </c>
      <c r="Q631" s="62">
        <f t="shared" si="9"/>
        <v>0.02</v>
      </c>
      <c r="R631" t="s">
        <v>686</v>
      </c>
    </row>
    <row r="632" spans="1:18" hidden="1" x14ac:dyDescent="0.25">
      <c r="A632" t="s">
        <v>3374</v>
      </c>
      <c r="B632" t="s">
        <v>2757</v>
      </c>
      <c r="C632" t="s">
        <v>2756</v>
      </c>
      <c r="D632">
        <v>0.38640000000000002</v>
      </c>
      <c r="E632">
        <v>52.740099999999998</v>
      </c>
      <c r="F632" t="s">
        <v>659</v>
      </c>
      <c r="G632" t="s">
        <v>658</v>
      </c>
      <c r="H632" t="s">
        <v>2755</v>
      </c>
      <c r="I632" t="s">
        <v>2754</v>
      </c>
      <c r="J632" t="s">
        <v>655</v>
      </c>
      <c r="K632" t="s">
        <v>3352</v>
      </c>
      <c r="L632" t="s">
        <v>908</v>
      </c>
      <c r="M632" t="s">
        <v>652</v>
      </c>
      <c r="N632">
        <v>106</v>
      </c>
      <c r="O632" t="s">
        <v>2821</v>
      </c>
      <c r="P632" t="s">
        <v>1598</v>
      </c>
      <c r="Q632" s="62">
        <f t="shared" si="9"/>
        <v>0.04</v>
      </c>
      <c r="R632" t="s">
        <v>686</v>
      </c>
    </row>
    <row r="633" spans="1:18" hidden="1" x14ac:dyDescent="0.25">
      <c r="A633" t="s">
        <v>3373</v>
      </c>
      <c r="B633" t="s">
        <v>2757</v>
      </c>
      <c r="C633" t="s">
        <v>2756</v>
      </c>
      <c r="D633">
        <v>0.38640000000000002</v>
      </c>
      <c r="E633">
        <v>52.740099999999998</v>
      </c>
      <c r="F633" t="s">
        <v>659</v>
      </c>
      <c r="G633" t="s">
        <v>658</v>
      </c>
      <c r="H633" t="s">
        <v>2755</v>
      </c>
      <c r="I633" t="s">
        <v>2754</v>
      </c>
      <c r="J633" t="s">
        <v>655</v>
      </c>
      <c r="K633" t="s">
        <v>3352</v>
      </c>
      <c r="L633" t="s">
        <v>908</v>
      </c>
      <c r="M633" t="s">
        <v>652</v>
      </c>
      <c r="N633">
        <v>111</v>
      </c>
      <c r="O633" t="s">
        <v>2819</v>
      </c>
      <c r="P633">
        <v>4.1000000000000002E-2</v>
      </c>
      <c r="Q633" s="62">
        <f t="shared" si="9"/>
        <v>4.1000000000000002E-2</v>
      </c>
      <c r="R633" t="s">
        <v>650</v>
      </c>
    </row>
    <row r="634" spans="1:18" hidden="1" x14ac:dyDescent="0.25">
      <c r="A634" t="s">
        <v>3372</v>
      </c>
      <c r="B634" t="s">
        <v>2757</v>
      </c>
      <c r="C634" t="s">
        <v>2756</v>
      </c>
      <c r="D634">
        <v>0.38640000000000002</v>
      </c>
      <c r="E634">
        <v>52.740099999999998</v>
      </c>
      <c r="F634" t="s">
        <v>659</v>
      </c>
      <c r="G634" t="s">
        <v>658</v>
      </c>
      <c r="H634" t="s">
        <v>2755</v>
      </c>
      <c r="I634" t="s">
        <v>2754</v>
      </c>
      <c r="J634" t="s">
        <v>655</v>
      </c>
      <c r="K634" t="s">
        <v>3352</v>
      </c>
      <c r="L634" t="s">
        <v>908</v>
      </c>
      <c r="M634" t="s">
        <v>652</v>
      </c>
      <c r="N634">
        <v>114</v>
      </c>
      <c r="O634" t="s">
        <v>2817</v>
      </c>
      <c r="P634">
        <v>1.45</v>
      </c>
      <c r="Q634" s="62">
        <f t="shared" si="9"/>
        <v>1.45</v>
      </c>
      <c r="R634" t="s">
        <v>650</v>
      </c>
    </row>
    <row r="635" spans="1:18" hidden="1" x14ac:dyDescent="0.25">
      <c r="A635" t="s">
        <v>3371</v>
      </c>
      <c r="B635" t="s">
        <v>2757</v>
      </c>
      <c r="C635" t="s">
        <v>2756</v>
      </c>
      <c r="D635">
        <v>0.38640000000000002</v>
      </c>
      <c r="E635">
        <v>52.740099999999998</v>
      </c>
      <c r="F635" t="s">
        <v>659</v>
      </c>
      <c r="G635" t="s">
        <v>658</v>
      </c>
      <c r="H635" t="s">
        <v>2755</v>
      </c>
      <c r="I635" t="s">
        <v>2754</v>
      </c>
      <c r="J635" t="s">
        <v>655</v>
      </c>
      <c r="K635" t="s">
        <v>3352</v>
      </c>
      <c r="L635" t="s">
        <v>908</v>
      </c>
      <c r="M635" t="s">
        <v>652</v>
      </c>
      <c r="N635">
        <v>116</v>
      </c>
      <c r="O635" t="s">
        <v>2815</v>
      </c>
      <c r="P635">
        <v>7.5410000000000004</v>
      </c>
      <c r="Q635" s="62">
        <f t="shared" si="9"/>
        <v>7.5410000000000004</v>
      </c>
      <c r="R635" t="s">
        <v>650</v>
      </c>
    </row>
    <row r="636" spans="1:18" hidden="1" x14ac:dyDescent="0.25">
      <c r="A636" t="s">
        <v>3370</v>
      </c>
      <c r="B636" t="s">
        <v>2757</v>
      </c>
      <c r="C636" t="s">
        <v>2756</v>
      </c>
      <c r="D636">
        <v>0.38640000000000002</v>
      </c>
      <c r="E636">
        <v>52.740099999999998</v>
      </c>
      <c r="F636" t="s">
        <v>659</v>
      </c>
      <c r="G636" t="s">
        <v>658</v>
      </c>
      <c r="H636" t="s">
        <v>2755</v>
      </c>
      <c r="I636" t="s">
        <v>2754</v>
      </c>
      <c r="J636" t="s">
        <v>655</v>
      </c>
      <c r="K636" t="s">
        <v>3352</v>
      </c>
      <c r="L636" t="s">
        <v>908</v>
      </c>
      <c r="M636" t="s">
        <v>652</v>
      </c>
      <c r="N636">
        <v>172</v>
      </c>
      <c r="O636" t="s">
        <v>209</v>
      </c>
      <c r="P636">
        <v>171</v>
      </c>
      <c r="Q636" s="62">
        <f t="shared" si="9"/>
        <v>171</v>
      </c>
      <c r="R636" t="s">
        <v>650</v>
      </c>
    </row>
    <row r="637" spans="1:18" hidden="1" x14ac:dyDescent="0.25">
      <c r="A637" t="s">
        <v>3369</v>
      </c>
      <c r="B637" t="s">
        <v>2757</v>
      </c>
      <c r="C637" t="s">
        <v>2756</v>
      </c>
      <c r="D637">
        <v>0.38640000000000002</v>
      </c>
      <c r="E637">
        <v>52.740099999999998</v>
      </c>
      <c r="F637" t="s">
        <v>659</v>
      </c>
      <c r="G637" t="s">
        <v>658</v>
      </c>
      <c r="H637" t="s">
        <v>2755</v>
      </c>
      <c r="I637" t="s">
        <v>2754</v>
      </c>
      <c r="J637" t="s">
        <v>655</v>
      </c>
      <c r="K637" t="s">
        <v>3352</v>
      </c>
      <c r="L637" t="s">
        <v>908</v>
      </c>
      <c r="M637" t="s">
        <v>652</v>
      </c>
      <c r="N637">
        <v>180</v>
      </c>
      <c r="O637" t="s">
        <v>2812</v>
      </c>
      <c r="P637">
        <v>0.17199999999999999</v>
      </c>
      <c r="Q637" s="62">
        <f t="shared" si="9"/>
        <v>0.17199999999999999</v>
      </c>
      <c r="R637" t="s">
        <v>650</v>
      </c>
    </row>
    <row r="638" spans="1:18" hidden="1" x14ac:dyDescent="0.25">
      <c r="A638" t="s">
        <v>3368</v>
      </c>
      <c r="B638" t="s">
        <v>2757</v>
      </c>
      <c r="C638" t="s">
        <v>2756</v>
      </c>
      <c r="D638">
        <v>0.38640000000000002</v>
      </c>
      <c r="E638">
        <v>52.740099999999998</v>
      </c>
      <c r="F638" t="s">
        <v>659</v>
      </c>
      <c r="G638" t="s">
        <v>658</v>
      </c>
      <c r="H638" t="s">
        <v>2755</v>
      </c>
      <c r="I638" t="s">
        <v>2754</v>
      </c>
      <c r="J638" t="s">
        <v>655</v>
      </c>
      <c r="K638" t="s">
        <v>3352</v>
      </c>
      <c r="L638" t="s">
        <v>908</v>
      </c>
      <c r="M638" t="s">
        <v>652</v>
      </c>
      <c r="N638">
        <v>487</v>
      </c>
      <c r="O638" t="s">
        <v>2810</v>
      </c>
      <c r="P638" t="s">
        <v>2751</v>
      </c>
      <c r="Q638" s="62">
        <f t="shared" si="9"/>
        <v>2E-3</v>
      </c>
      <c r="R638" t="s">
        <v>686</v>
      </c>
    </row>
    <row r="639" spans="1:18" hidden="1" x14ac:dyDescent="0.25">
      <c r="A639" t="s">
        <v>3367</v>
      </c>
      <c r="B639" t="s">
        <v>2757</v>
      </c>
      <c r="C639" t="s">
        <v>2756</v>
      </c>
      <c r="D639">
        <v>0.38640000000000002</v>
      </c>
      <c r="E639">
        <v>52.740099999999998</v>
      </c>
      <c r="F639" t="s">
        <v>659</v>
      </c>
      <c r="G639" t="s">
        <v>658</v>
      </c>
      <c r="H639" t="s">
        <v>2755</v>
      </c>
      <c r="I639" t="s">
        <v>2754</v>
      </c>
      <c r="J639" t="s">
        <v>655</v>
      </c>
      <c r="K639" t="s">
        <v>3352</v>
      </c>
      <c r="L639" t="s">
        <v>908</v>
      </c>
      <c r="M639" t="s">
        <v>652</v>
      </c>
      <c r="N639">
        <v>499</v>
      </c>
      <c r="O639" t="s">
        <v>2807</v>
      </c>
      <c r="P639" t="s">
        <v>2751</v>
      </c>
      <c r="Q639" s="62">
        <f t="shared" si="9"/>
        <v>2E-3</v>
      </c>
      <c r="R639" t="s">
        <v>686</v>
      </c>
    </row>
    <row r="640" spans="1:18" hidden="1" x14ac:dyDescent="0.25">
      <c r="A640" t="s">
        <v>3366</v>
      </c>
      <c r="B640" t="s">
        <v>2757</v>
      </c>
      <c r="C640" t="s">
        <v>2756</v>
      </c>
      <c r="D640">
        <v>0.38640000000000002</v>
      </c>
      <c r="E640">
        <v>52.740099999999998</v>
      </c>
      <c r="F640" t="s">
        <v>659</v>
      </c>
      <c r="G640" t="s">
        <v>658</v>
      </c>
      <c r="H640" t="s">
        <v>2755</v>
      </c>
      <c r="I640" t="s">
        <v>2754</v>
      </c>
      <c r="J640" t="s">
        <v>655</v>
      </c>
      <c r="K640" t="s">
        <v>3352</v>
      </c>
      <c r="L640" t="s">
        <v>908</v>
      </c>
      <c r="M640" t="s">
        <v>652</v>
      </c>
      <c r="N640">
        <v>3408</v>
      </c>
      <c r="O640" t="s">
        <v>2784</v>
      </c>
      <c r="P640">
        <v>5.29</v>
      </c>
      <c r="Q640" s="62">
        <f t="shared" si="9"/>
        <v>5.29</v>
      </c>
      <c r="R640" t="s">
        <v>686</v>
      </c>
    </row>
    <row r="641" spans="1:18" hidden="1" x14ac:dyDescent="0.25">
      <c r="A641" t="s">
        <v>3365</v>
      </c>
      <c r="B641" t="s">
        <v>2757</v>
      </c>
      <c r="C641" t="s">
        <v>2756</v>
      </c>
      <c r="D641">
        <v>0.38640000000000002</v>
      </c>
      <c r="E641">
        <v>52.740099999999998</v>
      </c>
      <c r="F641" t="s">
        <v>659</v>
      </c>
      <c r="G641" t="s">
        <v>658</v>
      </c>
      <c r="H641" t="s">
        <v>2755</v>
      </c>
      <c r="I641" t="s">
        <v>2754</v>
      </c>
      <c r="J641" t="s">
        <v>655</v>
      </c>
      <c r="K641" t="s">
        <v>3352</v>
      </c>
      <c r="L641" t="s">
        <v>908</v>
      </c>
      <c r="M641" t="s">
        <v>652</v>
      </c>
      <c r="N641">
        <v>3409</v>
      </c>
      <c r="O641" t="s">
        <v>2782</v>
      </c>
      <c r="P641">
        <v>1.4</v>
      </c>
      <c r="Q641" s="62">
        <f t="shared" si="9"/>
        <v>1.4</v>
      </c>
      <c r="R641" t="s">
        <v>686</v>
      </c>
    </row>
    <row r="642" spans="1:18" hidden="1" x14ac:dyDescent="0.25">
      <c r="A642" t="s">
        <v>3364</v>
      </c>
      <c r="B642" t="s">
        <v>2757</v>
      </c>
      <c r="C642" t="s">
        <v>2756</v>
      </c>
      <c r="D642">
        <v>0.38640000000000002</v>
      </c>
      <c r="E642">
        <v>52.740099999999998</v>
      </c>
      <c r="F642" t="s">
        <v>659</v>
      </c>
      <c r="G642" t="s">
        <v>658</v>
      </c>
      <c r="H642" t="s">
        <v>2755</v>
      </c>
      <c r="I642" t="s">
        <v>2754</v>
      </c>
      <c r="J642" t="s">
        <v>655</v>
      </c>
      <c r="K642" t="s">
        <v>3352</v>
      </c>
      <c r="L642" t="s">
        <v>908</v>
      </c>
      <c r="M642" t="s">
        <v>652</v>
      </c>
      <c r="N642">
        <v>3410</v>
      </c>
      <c r="O642" t="s">
        <v>687</v>
      </c>
      <c r="P642">
        <v>4.6900000000000004</v>
      </c>
      <c r="Q642" s="62">
        <f t="shared" ref="Q642:Q705" si="10">IF(LEFT(P642,1)="&lt;",VALUE(MID(P642,2,LEN(P642)-1)),VALUE(P642))</f>
        <v>4.6900000000000004</v>
      </c>
      <c r="R642" t="s">
        <v>686</v>
      </c>
    </row>
    <row r="643" spans="1:18" hidden="1" x14ac:dyDescent="0.25">
      <c r="A643" t="s">
        <v>3363</v>
      </c>
      <c r="B643" t="s">
        <v>2757</v>
      </c>
      <c r="C643" t="s">
        <v>2756</v>
      </c>
      <c r="D643">
        <v>0.38640000000000002</v>
      </c>
      <c r="E643">
        <v>52.740099999999998</v>
      </c>
      <c r="F643" t="s">
        <v>659</v>
      </c>
      <c r="G643" t="s">
        <v>658</v>
      </c>
      <c r="H643" t="s">
        <v>2755</v>
      </c>
      <c r="I643" t="s">
        <v>2754</v>
      </c>
      <c r="J643" t="s">
        <v>655</v>
      </c>
      <c r="K643" t="s">
        <v>3352</v>
      </c>
      <c r="L643" t="s">
        <v>908</v>
      </c>
      <c r="M643" t="s">
        <v>652</v>
      </c>
      <c r="N643">
        <v>3461</v>
      </c>
      <c r="O643" t="s">
        <v>2779</v>
      </c>
      <c r="P643">
        <v>88</v>
      </c>
      <c r="Q643" s="62">
        <f t="shared" si="10"/>
        <v>88</v>
      </c>
      <c r="R643" t="s">
        <v>919</v>
      </c>
    </row>
    <row r="644" spans="1:18" hidden="1" x14ac:dyDescent="0.25">
      <c r="A644" t="s">
        <v>3362</v>
      </c>
      <c r="B644" t="s">
        <v>2757</v>
      </c>
      <c r="C644" t="s">
        <v>2756</v>
      </c>
      <c r="D644">
        <v>0.38640000000000002</v>
      </c>
      <c r="E644">
        <v>52.740099999999998</v>
      </c>
      <c r="F644" t="s">
        <v>659</v>
      </c>
      <c r="G644" t="s">
        <v>658</v>
      </c>
      <c r="H644" t="s">
        <v>2755</v>
      </c>
      <c r="I644" t="s">
        <v>2754</v>
      </c>
      <c r="J644" t="s">
        <v>655</v>
      </c>
      <c r="K644" t="s">
        <v>3352</v>
      </c>
      <c r="L644" t="s">
        <v>908</v>
      </c>
      <c r="M644" t="s">
        <v>652</v>
      </c>
      <c r="N644">
        <v>6045</v>
      </c>
      <c r="O644" t="s">
        <v>2777</v>
      </c>
      <c r="P644" t="s">
        <v>2799</v>
      </c>
      <c r="Q644" s="62">
        <f t="shared" si="10"/>
        <v>1</v>
      </c>
      <c r="R644" t="s">
        <v>686</v>
      </c>
    </row>
    <row r="645" spans="1:18" hidden="1" x14ac:dyDescent="0.25">
      <c r="A645" t="s">
        <v>3361</v>
      </c>
      <c r="B645" t="s">
        <v>2757</v>
      </c>
      <c r="C645" t="s">
        <v>2756</v>
      </c>
      <c r="D645">
        <v>0.38640000000000002</v>
      </c>
      <c r="E645">
        <v>52.740099999999998</v>
      </c>
      <c r="F645" t="s">
        <v>659</v>
      </c>
      <c r="G645" t="s">
        <v>658</v>
      </c>
      <c r="H645" t="s">
        <v>2755</v>
      </c>
      <c r="I645" t="s">
        <v>2754</v>
      </c>
      <c r="J645" t="s">
        <v>655</v>
      </c>
      <c r="K645" t="s">
        <v>3352</v>
      </c>
      <c r="L645" t="s">
        <v>908</v>
      </c>
      <c r="M645" t="s">
        <v>652</v>
      </c>
      <c r="N645">
        <v>6423</v>
      </c>
      <c r="O645" t="s">
        <v>2772</v>
      </c>
      <c r="P645">
        <v>30</v>
      </c>
      <c r="Q645" s="62">
        <f t="shared" si="10"/>
        <v>30</v>
      </c>
      <c r="R645" t="s">
        <v>919</v>
      </c>
    </row>
    <row r="646" spans="1:18" hidden="1" x14ac:dyDescent="0.25">
      <c r="A646" t="s">
        <v>3360</v>
      </c>
      <c r="B646" t="s">
        <v>2757</v>
      </c>
      <c r="C646" t="s">
        <v>2756</v>
      </c>
      <c r="D646">
        <v>0.38640000000000002</v>
      </c>
      <c r="E646">
        <v>52.740099999999998</v>
      </c>
      <c r="F646" t="s">
        <v>659</v>
      </c>
      <c r="G646" t="s">
        <v>658</v>
      </c>
      <c r="H646" t="s">
        <v>2755</v>
      </c>
      <c r="I646" t="s">
        <v>2754</v>
      </c>
      <c r="J646" t="s">
        <v>655</v>
      </c>
      <c r="K646" t="s">
        <v>3352</v>
      </c>
      <c r="L646" t="s">
        <v>908</v>
      </c>
      <c r="M646" t="s">
        <v>652</v>
      </c>
      <c r="N646">
        <v>6450</v>
      </c>
      <c r="O646" t="s">
        <v>2770</v>
      </c>
      <c r="P646">
        <v>2.33</v>
      </c>
      <c r="Q646" s="62">
        <f t="shared" si="10"/>
        <v>2.33</v>
      </c>
      <c r="R646" t="s">
        <v>686</v>
      </c>
    </row>
    <row r="647" spans="1:18" hidden="1" x14ac:dyDescent="0.25">
      <c r="A647" t="s">
        <v>3359</v>
      </c>
      <c r="B647" t="s">
        <v>2757</v>
      </c>
      <c r="C647" t="s">
        <v>2756</v>
      </c>
      <c r="D647">
        <v>0.38640000000000002</v>
      </c>
      <c r="E647">
        <v>52.740099999999998</v>
      </c>
      <c r="F647" t="s">
        <v>659</v>
      </c>
      <c r="G647" t="s">
        <v>658</v>
      </c>
      <c r="H647" t="s">
        <v>2755</v>
      </c>
      <c r="I647" t="s">
        <v>2754</v>
      </c>
      <c r="J647" t="s">
        <v>655</v>
      </c>
      <c r="K647" t="s">
        <v>3352</v>
      </c>
      <c r="L647" t="s">
        <v>908</v>
      </c>
      <c r="M647" t="s">
        <v>652</v>
      </c>
      <c r="N647">
        <v>6526</v>
      </c>
      <c r="O647" t="s">
        <v>2768</v>
      </c>
      <c r="P647" t="s">
        <v>3022</v>
      </c>
      <c r="Q647" s="62" t="e">
        <f t="shared" si="10"/>
        <v>#VALUE!</v>
      </c>
      <c r="R647" t="s">
        <v>905</v>
      </c>
    </row>
    <row r="648" spans="1:18" hidden="1" x14ac:dyDescent="0.25">
      <c r="A648" t="s">
        <v>3358</v>
      </c>
      <c r="B648" t="s">
        <v>2757</v>
      </c>
      <c r="C648" t="s">
        <v>2756</v>
      </c>
      <c r="D648">
        <v>0.38640000000000002</v>
      </c>
      <c r="E648">
        <v>52.740099999999998</v>
      </c>
      <c r="F648" t="s">
        <v>659</v>
      </c>
      <c r="G648" t="s">
        <v>658</v>
      </c>
      <c r="H648" t="s">
        <v>2755</v>
      </c>
      <c r="I648" t="s">
        <v>2754</v>
      </c>
      <c r="J648" t="s">
        <v>655</v>
      </c>
      <c r="K648" t="s">
        <v>3352</v>
      </c>
      <c r="L648" t="s">
        <v>908</v>
      </c>
      <c r="M648" t="s">
        <v>652</v>
      </c>
      <c r="N648">
        <v>7181</v>
      </c>
      <c r="O648" t="s">
        <v>2765</v>
      </c>
      <c r="P648" t="s">
        <v>2005</v>
      </c>
      <c r="Q648" s="62">
        <f t="shared" si="10"/>
        <v>1E-3</v>
      </c>
      <c r="R648" t="s">
        <v>686</v>
      </c>
    </row>
    <row r="649" spans="1:18" hidden="1" x14ac:dyDescent="0.25">
      <c r="A649" t="s">
        <v>3357</v>
      </c>
      <c r="B649" t="s">
        <v>2757</v>
      </c>
      <c r="C649" t="s">
        <v>2756</v>
      </c>
      <c r="D649">
        <v>0.38640000000000002</v>
      </c>
      <c r="E649">
        <v>52.740099999999998</v>
      </c>
      <c r="F649" t="s">
        <v>659</v>
      </c>
      <c r="G649" t="s">
        <v>658</v>
      </c>
      <c r="H649" t="s">
        <v>2755</v>
      </c>
      <c r="I649" t="s">
        <v>2754</v>
      </c>
      <c r="J649" t="s">
        <v>655</v>
      </c>
      <c r="K649" t="s">
        <v>3352</v>
      </c>
      <c r="L649" t="s">
        <v>908</v>
      </c>
      <c r="M649" t="s">
        <v>652</v>
      </c>
      <c r="N649">
        <v>7887</v>
      </c>
      <c r="O649" t="s">
        <v>1065</v>
      </c>
      <c r="P649">
        <v>24.4</v>
      </c>
      <c r="Q649" s="62">
        <f t="shared" si="10"/>
        <v>24.4</v>
      </c>
      <c r="R649" t="s">
        <v>686</v>
      </c>
    </row>
    <row r="650" spans="1:18" hidden="1" x14ac:dyDescent="0.25">
      <c r="A650" t="s">
        <v>3356</v>
      </c>
      <c r="B650" t="s">
        <v>2757</v>
      </c>
      <c r="C650" t="s">
        <v>2756</v>
      </c>
      <c r="D650">
        <v>0.38640000000000002</v>
      </c>
      <c r="E650">
        <v>52.740099999999998</v>
      </c>
      <c r="F650" t="s">
        <v>659</v>
      </c>
      <c r="G650" t="s">
        <v>658</v>
      </c>
      <c r="H650" t="s">
        <v>2755</v>
      </c>
      <c r="I650" t="s">
        <v>2754</v>
      </c>
      <c r="J650" t="s">
        <v>655</v>
      </c>
      <c r="K650" t="s">
        <v>3352</v>
      </c>
      <c r="L650" t="s">
        <v>908</v>
      </c>
      <c r="M650" t="s">
        <v>652</v>
      </c>
      <c r="N650">
        <v>9901</v>
      </c>
      <c r="O650" t="s">
        <v>664</v>
      </c>
      <c r="P650">
        <v>100.2</v>
      </c>
      <c r="Q650" s="62">
        <f t="shared" si="10"/>
        <v>100.2</v>
      </c>
      <c r="R650" t="s">
        <v>663</v>
      </c>
    </row>
    <row r="651" spans="1:18" hidden="1" x14ac:dyDescent="0.25">
      <c r="A651" t="s">
        <v>3355</v>
      </c>
      <c r="B651" t="s">
        <v>2757</v>
      </c>
      <c r="C651" t="s">
        <v>2756</v>
      </c>
      <c r="D651">
        <v>0.38640000000000002</v>
      </c>
      <c r="E651">
        <v>52.740099999999998</v>
      </c>
      <c r="F651" t="s">
        <v>659</v>
      </c>
      <c r="G651" t="s">
        <v>658</v>
      </c>
      <c r="H651" t="s">
        <v>2755</v>
      </c>
      <c r="I651" t="s">
        <v>2754</v>
      </c>
      <c r="J651" t="s">
        <v>655</v>
      </c>
      <c r="K651" t="s">
        <v>3352</v>
      </c>
      <c r="L651" t="s">
        <v>908</v>
      </c>
      <c r="M651" t="s">
        <v>652</v>
      </c>
      <c r="N651">
        <v>9924</v>
      </c>
      <c r="O651" t="s">
        <v>651</v>
      </c>
      <c r="P651">
        <v>11.1</v>
      </c>
      <c r="Q651" s="62">
        <f t="shared" si="10"/>
        <v>11.1</v>
      </c>
      <c r="R651" t="s">
        <v>650</v>
      </c>
    </row>
    <row r="652" spans="1:18" hidden="1" x14ac:dyDescent="0.25">
      <c r="A652" t="s">
        <v>3354</v>
      </c>
      <c r="B652" t="s">
        <v>2757</v>
      </c>
      <c r="C652" t="s">
        <v>2756</v>
      </c>
      <c r="D652">
        <v>0.38640000000000002</v>
      </c>
      <c r="E652">
        <v>52.740099999999998</v>
      </c>
      <c r="F652" t="s">
        <v>659</v>
      </c>
      <c r="G652" t="s">
        <v>658</v>
      </c>
      <c r="H652" t="s">
        <v>2755</v>
      </c>
      <c r="I652" t="s">
        <v>2754</v>
      </c>
      <c r="J652" t="s">
        <v>655</v>
      </c>
      <c r="K652" t="s">
        <v>3352</v>
      </c>
      <c r="L652" t="s">
        <v>908</v>
      </c>
      <c r="M652" t="s">
        <v>652</v>
      </c>
      <c r="N652">
        <v>9933</v>
      </c>
      <c r="O652" t="s">
        <v>2759</v>
      </c>
      <c r="P652">
        <v>1727</v>
      </c>
      <c r="Q652" s="62">
        <f t="shared" si="10"/>
        <v>1727</v>
      </c>
      <c r="R652" t="s">
        <v>919</v>
      </c>
    </row>
    <row r="653" spans="1:18" hidden="1" x14ac:dyDescent="0.25">
      <c r="A653" t="s">
        <v>3353</v>
      </c>
      <c r="B653" t="s">
        <v>2757</v>
      </c>
      <c r="C653" t="s">
        <v>2756</v>
      </c>
      <c r="D653">
        <v>0.38640000000000002</v>
      </c>
      <c r="E653">
        <v>52.740099999999998</v>
      </c>
      <c r="F653" t="s">
        <v>659</v>
      </c>
      <c r="G653" t="s">
        <v>658</v>
      </c>
      <c r="H653" t="s">
        <v>2755</v>
      </c>
      <c r="I653" t="s">
        <v>2754</v>
      </c>
      <c r="J653" t="s">
        <v>655</v>
      </c>
      <c r="K653" t="s">
        <v>3352</v>
      </c>
      <c r="L653" t="s">
        <v>908</v>
      </c>
      <c r="M653" t="s">
        <v>652</v>
      </c>
      <c r="N653">
        <v>9978</v>
      </c>
      <c r="O653" t="s">
        <v>2752</v>
      </c>
      <c r="P653" t="s">
        <v>2751</v>
      </c>
      <c r="Q653" s="62">
        <f t="shared" si="10"/>
        <v>2E-3</v>
      </c>
      <c r="R653" t="s">
        <v>686</v>
      </c>
    </row>
    <row r="654" spans="1:18" hidden="1" x14ac:dyDescent="0.25">
      <c r="A654" t="s">
        <v>3351</v>
      </c>
      <c r="B654" t="s">
        <v>2757</v>
      </c>
      <c r="C654" t="s">
        <v>2756</v>
      </c>
      <c r="D654">
        <v>0.38640000000000002</v>
      </c>
      <c r="E654">
        <v>52.740099999999998</v>
      </c>
      <c r="F654" t="s">
        <v>659</v>
      </c>
      <c r="G654" t="s">
        <v>658</v>
      </c>
      <c r="H654" t="s">
        <v>2755</v>
      </c>
      <c r="I654" t="s">
        <v>2754</v>
      </c>
      <c r="J654" t="s">
        <v>655</v>
      </c>
      <c r="K654" t="s">
        <v>3315</v>
      </c>
      <c r="L654" t="s">
        <v>908</v>
      </c>
      <c r="M654" t="s">
        <v>652</v>
      </c>
      <c r="N654">
        <v>52</v>
      </c>
      <c r="O654" t="s">
        <v>2831</v>
      </c>
      <c r="P654">
        <v>0.12</v>
      </c>
      <c r="Q654" s="62">
        <f t="shared" si="10"/>
        <v>0.12</v>
      </c>
      <c r="R654" t="s">
        <v>686</v>
      </c>
    </row>
    <row r="655" spans="1:18" hidden="1" x14ac:dyDescent="0.25">
      <c r="A655" t="s">
        <v>3350</v>
      </c>
      <c r="B655" t="s">
        <v>2757</v>
      </c>
      <c r="C655" t="s">
        <v>2756</v>
      </c>
      <c r="D655">
        <v>0.38640000000000002</v>
      </c>
      <c r="E655">
        <v>52.740099999999998</v>
      </c>
      <c r="F655" t="s">
        <v>659</v>
      </c>
      <c r="G655" t="s">
        <v>658</v>
      </c>
      <c r="H655" t="s">
        <v>2755</v>
      </c>
      <c r="I655" t="s">
        <v>2754</v>
      </c>
      <c r="J655" t="s">
        <v>655</v>
      </c>
      <c r="K655" t="s">
        <v>3315</v>
      </c>
      <c r="L655" t="s">
        <v>908</v>
      </c>
      <c r="M655" t="s">
        <v>652</v>
      </c>
      <c r="N655">
        <v>61</v>
      </c>
      <c r="O655" t="s">
        <v>63</v>
      </c>
      <c r="P655">
        <v>8.1999999999999993</v>
      </c>
      <c r="Q655" s="62">
        <f t="shared" si="10"/>
        <v>8.1999999999999993</v>
      </c>
      <c r="R655" t="s">
        <v>2829</v>
      </c>
    </row>
    <row r="656" spans="1:18" hidden="1" x14ac:dyDescent="0.25">
      <c r="A656" t="s">
        <v>3349</v>
      </c>
      <c r="B656" t="s">
        <v>2757</v>
      </c>
      <c r="C656" t="s">
        <v>2756</v>
      </c>
      <c r="D656">
        <v>0.38640000000000002</v>
      </c>
      <c r="E656">
        <v>52.740099999999998</v>
      </c>
      <c r="F656" t="s">
        <v>659</v>
      </c>
      <c r="G656" t="s">
        <v>658</v>
      </c>
      <c r="H656" t="s">
        <v>2755</v>
      </c>
      <c r="I656" t="s">
        <v>2754</v>
      </c>
      <c r="J656" t="s">
        <v>655</v>
      </c>
      <c r="K656" t="s">
        <v>3315</v>
      </c>
      <c r="L656" t="s">
        <v>908</v>
      </c>
      <c r="M656" t="s">
        <v>652</v>
      </c>
      <c r="N656">
        <v>62</v>
      </c>
      <c r="O656" t="s">
        <v>2866</v>
      </c>
      <c r="P656">
        <v>2200</v>
      </c>
      <c r="Q656" s="62">
        <f t="shared" si="10"/>
        <v>2200</v>
      </c>
      <c r="R656" t="s">
        <v>2825</v>
      </c>
    </row>
    <row r="657" spans="1:18" hidden="1" x14ac:dyDescent="0.25">
      <c r="A657" t="s">
        <v>3348</v>
      </c>
      <c r="B657" t="s">
        <v>2757</v>
      </c>
      <c r="C657" t="s">
        <v>2756</v>
      </c>
      <c r="D657">
        <v>0.38640000000000002</v>
      </c>
      <c r="E657">
        <v>52.740099999999998</v>
      </c>
      <c r="F657" t="s">
        <v>659</v>
      </c>
      <c r="G657" t="s">
        <v>658</v>
      </c>
      <c r="H657" t="s">
        <v>2755</v>
      </c>
      <c r="I657" t="s">
        <v>2754</v>
      </c>
      <c r="J657" t="s">
        <v>655</v>
      </c>
      <c r="K657" t="s">
        <v>3315</v>
      </c>
      <c r="L657" t="s">
        <v>908</v>
      </c>
      <c r="M657" t="s">
        <v>652</v>
      </c>
      <c r="N657">
        <v>68</v>
      </c>
      <c r="O657" t="s">
        <v>2775</v>
      </c>
      <c r="P657">
        <v>300</v>
      </c>
      <c r="Q657" s="62">
        <f t="shared" si="10"/>
        <v>300</v>
      </c>
      <c r="R657" t="s">
        <v>680</v>
      </c>
    </row>
    <row r="658" spans="1:18" hidden="1" x14ac:dyDescent="0.25">
      <c r="A658" t="s">
        <v>3347</v>
      </c>
      <c r="B658" t="s">
        <v>2757</v>
      </c>
      <c r="C658" t="s">
        <v>2756</v>
      </c>
      <c r="D658">
        <v>0.38640000000000002</v>
      </c>
      <c r="E658">
        <v>52.740099999999998</v>
      </c>
      <c r="F658" t="s">
        <v>659</v>
      </c>
      <c r="G658" t="s">
        <v>658</v>
      </c>
      <c r="H658" t="s">
        <v>2755</v>
      </c>
      <c r="I658" t="s">
        <v>2754</v>
      </c>
      <c r="J658" t="s">
        <v>655</v>
      </c>
      <c r="K658" t="s">
        <v>3315</v>
      </c>
      <c r="L658" t="s">
        <v>908</v>
      </c>
      <c r="M658" t="s">
        <v>652</v>
      </c>
      <c r="N658">
        <v>76</v>
      </c>
      <c r="O658" t="s">
        <v>690</v>
      </c>
      <c r="P658">
        <v>18.3</v>
      </c>
      <c r="Q658" s="62">
        <f t="shared" si="10"/>
        <v>18.3</v>
      </c>
      <c r="R658" t="s">
        <v>689</v>
      </c>
    </row>
    <row r="659" spans="1:18" hidden="1" x14ac:dyDescent="0.25">
      <c r="A659" t="s">
        <v>3346</v>
      </c>
      <c r="B659" t="s">
        <v>2757</v>
      </c>
      <c r="C659" t="s">
        <v>2756</v>
      </c>
      <c r="D659">
        <v>0.38640000000000002</v>
      </c>
      <c r="E659">
        <v>52.740099999999998</v>
      </c>
      <c r="F659" t="s">
        <v>659</v>
      </c>
      <c r="G659" t="s">
        <v>658</v>
      </c>
      <c r="H659" t="s">
        <v>2755</v>
      </c>
      <c r="I659" t="s">
        <v>2754</v>
      </c>
      <c r="J659" t="s">
        <v>655</v>
      </c>
      <c r="K659" t="s">
        <v>3315</v>
      </c>
      <c r="L659" t="s">
        <v>908</v>
      </c>
      <c r="M659" t="s">
        <v>652</v>
      </c>
      <c r="N659">
        <v>103</v>
      </c>
      <c r="O659" t="s">
        <v>2823</v>
      </c>
      <c r="P659" t="s">
        <v>1560</v>
      </c>
      <c r="Q659" s="62">
        <f t="shared" si="10"/>
        <v>0.01</v>
      </c>
      <c r="R659" t="s">
        <v>686</v>
      </c>
    </row>
    <row r="660" spans="1:18" hidden="1" x14ac:dyDescent="0.25">
      <c r="A660" t="s">
        <v>3345</v>
      </c>
      <c r="B660" t="s">
        <v>2757</v>
      </c>
      <c r="C660" t="s">
        <v>2756</v>
      </c>
      <c r="D660">
        <v>0.38640000000000002</v>
      </c>
      <c r="E660">
        <v>52.740099999999998</v>
      </c>
      <c r="F660" t="s">
        <v>659</v>
      </c>
      <c r="G660" t="s">
        <v>658</v>
      </c>
      <c r="H660" t="s">
        <v>2755</v>
      </c>
      <c r="I660" t="s">
        <v>2754</v>
      </c>
      <c r="J660" t="s">
        <v>655</v>
      </c>
      <c r="K660" t="s">
        <v>3315</v>
      </c>
      <c r="L660" t="s">
        <v>908</v>
      </c>
      <c r="M660" t="s">
        <v>652</v>
      </c>
      <c r="N660">
        <v>106</v>
      </c>
      <c r="O660" t="s">
        <v>2821</v>
      </c>
      <c r="P660" t="s">
        <v>1598</v>
      </c>
      <c r="Q660" s="62">
        <f t="shared" si="10"/>
        <v>0.04</v>
      </c>
      <c r="R660" t="s">
        <v>686</v>
      </c>
    </row>
    <row r="661" spans="1:18" hidden="1" x14ac:dyDescent="0.25">
      <c r="A661" t="s">
        <v>3344</v>
      </c>
      <c r="B661" t="s">
        <v>2757</v>
      </c>
      <c r="C661" t="s">
        <v>2756</v>
      </c>
      <c r="D661">
        <v>0.38640000000000002</v>
      </c>
      <c r="E661">
        <v>52.740099999999998</v>
      </c>
      <c r="F661" t="s">
        <v>659</v>
      </c>
      <c r="G661" t="s">
        <v>658</v>
      </c>
      <c r="H661" t="s">
        <v>2755</v>
      </c>
      <c r="I661" t="s">
        <v>2754</v>
      </c>
      <c r="J661" t="s">
        <v>655</v>
      </c>
      <c r="K661" t="s">
        <v>3315</v>
      </c>
      <c r="L661" t="s">
        <v>908</v>
      </c>
      <c r="M661" t="s">
        <v>652</v>
      </c>
      <c r="N661">
        <v>111</v>
      </c>
      <c r="O661" t="s">
        <v>2819</v>
      </c>
      <c r="P661">
        <v>0.124</v>
      </c>
      <c r="Q661" s="62">
        <f t="shared" si="10"/>
        <v>0.124</v>
      </c>
      <c r="R661" t="s">
        <v>650</v>
      </c>
    </row>
    <row r="662" spans="1:18" hidden="1" x14ac:dyDescent="0.25">
      <c r="A662" t="s">
        <v>3343</v>
      </c>
      <c r="B662" t="s">
        <v>2757</v>
      </c>
      <c r="C662" t="s">
        <v>2756</v>
      </c>
      <c r="D662">
        <v>0.38640000000000002</v>
      </c>
      <c r="E662">
        <v>52.740099999999998</v>
      </c>
      <c r="F662" t="s">
        <v>659</v>
      </c>
      <c r="G662" t="s">
        <v>658</v>
      </c>
      <c r="H662" t="s">
        <v>2755</v>
      </c>
      <c r="I662" t="s">
        <v>2754</v>
      </c>
      <c r="J662" t="s">
        <v>655</v>
      </c>
      <c r="K662" t="s">
        <v>3315</v>
      </c>
      <c r="L662" t="s">
        <v>908</v>
      </c>
      <c r="M662" t="s">
        <v>652</v>
      </c>
      <c r="N662">
        <v>114</v>
      </c>
      <c r="O662" t="s">
        <v>2817</v>
      </c>
      <c r="P662">
        <v>2.09</v>
      </c>
      <c r="Q662" s="62">
        <f t="shared" si="10"/>
        <v>2.09</v>
      </c>
      <c r="R662" t="s">
        <v>650</v>
      </c>
    </row>
    <row r="663" spans="1:18" hidden="1" x14ac:dyDescent="0.25">
      <c r="A663" t="s">
        <v>3342</v>
      </c>
      <c r="B663" t="s">
        <v>2757</v>
      </c>
      <c r="C663" t="s">
        <v>2756</v>
      </c>
      <c r="D663">
        <v>0.38640000000000002</v>
      </c>
      <c r="E663">
        <v>52.740099999999998</v>
      </c>
      <c r="F663" t="s">
        <v>659</v>
      </c>
      <c r="G663" t="s">
        <v>658</v>
      </c>
      <c r="H663" t="s">
        <v>2755</v>
      </c>
      <c r="I663" t="s">
        <v>2754</v>
      </c>
      <c r="J663" t="s">
        <v>655</v>
      </c>
      <c r="K663" t="s">
        <v>3315</v>
      </c>
      <c r="L663" t="s">
        <v>908</v>
      </c>
      <c r="M663" t="s">
        <v>652</v>
      </c>
      <c r="N663">
        <v>116</v>
      </c>
      <c r="O663" t="s">
        <v>2815</v>
      </c>
      <c r="P663">
        <v>6.81</v>
      </c>
      <c r="Q663" s="62">
        <f t="shared" si="10"/>
        <v>6.81</v>
      </c>
      <c r="R663" t="s">
        <v>650</v>
      </c>
    </row>
    <row r="664" spans="1:18" hidden="1" x14ac:dyDescent="0.25">
      <c r="A664" t="s">
        <v>3341</v>
      </c>
      <c r="B664" t="s">
        <v>2757</v>
      </c>
      <c r="C664" t="s">
        <v>2756</v>
      </c>
      <c r="D664">
        <v>0.38640000000000002</v>
      </c>
      <c r="E664">
        <v>52.740099999999998</v>
      </c>
      <c r="F664" t="s">
        <v>659</v>
      </c>
      <c r="G664" t="s">
        <v>658</v>
      </c>
      <c r="H664" t="s">
        <v>2755</v>
      </c>
      <c r="I664" t="s">
        <v>2754</v>
      </c>
      <c r="J664" t="s">
        <v>655</v>
      </c>
      <c r="K664" t="s">
        <v>3315</v>
      </c>
      <c r="L664" t="s">
        <v>908</v>
      </c>
      <c r="M664" t="s">
        <v>652</v>
      </c>
      <c r="N664">
        <v>172</v>
      </c>
      <c r="O664" t="s">
        <v>209</v>
      </c>
      <c r="P664">
        <v>544</v>
      </c>
      <c r="Q664" s="62">
        <f t="shared" si="10"/>
        <v>544</v>
      </c>
      <c r="R664" t="s">
        <v>650</v>
      </c>
    </row>
    <row r="665" spans="1:18" hidden="1" x14ac:dyDescent="0.25">
      <c r="A665" t="s">
        <v>3340</v>
      </c>
      <c r="B665" t="s">
        <v>2757</v>
      </c>
      <c r="C665" t="s">
        <v>2756</v>
      </c>
      <c r="D665">
        <v>0.38640000000000002</v>
      </c>
      <c r="E665">
        <v>52.740099999999998</v>
      </c>
      <c r="F665" t="s">
        <v>659</v>
      </c>
      <c r="G665" t="s">
        <v>658</v>
      </c>
      <c r="H665" t="s">
        <v>2755</v>
      </c>
      <c r="I665" t="s">
        <v>2754</v>
      </c>
      <c r="J665" t="s">
        <v>655</v>
      </c>
      <c r="K665" t="s">
        <v>3315</v>
      </c>
      <c r="L665" t="s">
        <v>908</v>
      </c>
      <c r="M665" t="s">
        <v>652</v>
      </c>
      <c r="N665">
        <v>180</v>
      </c>
      <c r="O665" t="s">
        <v>2812</v>
      </c>
      <c r="P665">
        <v>0.23</v>
      </c>
      <c r="Q665" s="62">
        <f t="shared" si="10"/>
        <v>0.23</v>
      </c>
      <c r="R665" t="s">
        <v>650</v>
      </c>
    </row>
    <row r="666" spans="1:18" hidden="1" x14ac:dyDescent="0.25">
      <c r="A666" t="s">
        <v>3339</v>
      </c>
      <c r="B666" t="s">
        <v>2757</v>
      </c>
      <c r="C666" t="s">
        <v>2756</v>
      </c>
      <c r="D666">
        <v>0.38640000000000002</v>
      </c>
      <c r="E666">
        <v>52.740099999999998</v>
      </c>
      <c r="F666" t="s">
        <v>659</v>
      </c>
      <c r="G666" t="s">
        <v>658</v>
      </c>
      <c r="H666" t="s">
        <v>2755</v>
      </c>
      <c r="I666" t="s">
        <v>2754</v>
      </c>
      <c r="J666" t="s">
        <v>655</v>
      </c>
      <c r="K666" t="s">
        <v>3315</v>
      </c>
      <c r="L666" t="s">
        <v>908</v>
      </c>
      <c r="M666" t="s">
        <v>652</v>
      </c>
      <c r="N666">
        <v>487</v>
      </c>
      <c r="O666" t="s">
        <v>2810</v>
      </c>
      <c r="P666" t="s">
        <v>2751</v>
      </c>
      <c r="Q666" s="62">
        <f t="shared" si="10"/>
        <v>2E-3</v>
      </c>
      <c r="R666" t="s">
        <v>686</v>
      </c>
    </row>
    <row r="667" spans="1:18" hidden="1" x14ac:dyDescent="0.25">
      <c r="A667" t="s">
        <v>3338</v>
      </c>
      <c r="B667" t="s">
        <v>2757</v>
      </c>
      <c r="C667" t="s">
        <v>2756</v>
      </c>
      <c r="D667">
        <v>0.38640000000000002</v>
      </c>
      <c r="E667">
        <v>52.740099999999998</v>
      </c>
      <c r="F667" t="s">
        <v>659</v>
      </c>
      <c r="G667" t="s">
        <v>658</v>
      </c>
      <c r="H667" t="s">
        <v>2755</v>
      </c>
      <c r="I667" t="s">
        <v>2754</v>
      </c>
      <c r="J667" t="s">
        <v>655</v>
      </c>
      <c r="K667" t="s">
        <v>3315</v>
      </c>
      <c r="L667" t="s">
        <v>908</v>
      </c>
      <c r="M667" t="s">
        <v>652</v>
      </c>
      <c r="N667">
        <v>499</v>
      </c>
      <c r="O667" t="s">
        <v>2807</v>
      </c>
      <c r="P667" t="s">
        <v>2751</v>
      </c>
      <c r="Q667" s="62">
        <f t="shared" si="10"/>
        <v>2E-3</v>
      </c>
      <c r="R667" t="s">
        <v>686</v>
      </c>
    </row>
    <row r="668" spans="1:18" hidden="1" x14ac:dyDescent="0.25">
      <c r="A668" t="s">
        <v>3337</v>
      </c>
      <c r="B668" t="s">
        <v>2757</v>
      </c>
      <c r="C668" t="s">
        <v>2756</v>
      </c>
      <c r="D668">
        <v>0.38640000000000002</v>
      </c>
      <c r="E668">
        <v>52.740099999999998</v>
      </c>
      <c r="F668" t="s">
        <v>659</v>
      </c>
      <c r="G668" t="s">
        <v>658</v>
      </c>
      <c r="H668" t="s">
        <v>2755</v>
      </c>
      <c r="I668" t="s">
        <v>2754</v>
      </c>
      <c r="J668" t="s">
        <v>655</v>
      </c>
      <c r="K668" t="s">
        <v>3315</v>
      </c>
      <c r="L668" t="s">
        <v>908</v>
      </c>
      <c r="M668" t="s">
        <v>652</v>
      </c>
      <c r="N668">
        <v>1049</v>
      </c>
      <c r="O668" t="s">
        <v>2804</v>
      </c>
      <c r="P668" t="s">
        <v>2788</v>
      </c>
      <c r="Q668" s="62">
        <f t="shared" si="10"/>
        <v>0.1</v>
      </c>
      <c r="R668" t="s">
        <v>686</v>
      </c>
    </row>
    <row r="669" spans="1:18" hidden="1" x14ac:dyDescent="0.25">
      <c r="A669" t="s">
        <v>3336</v>
      </c>
      <c r="B669" t="s">
        <v>2757</v>
      </c>
      <c r="C669" t="s">
        <v>2756</v>
      </c>
      <c r="D669">
        <v>0.38640000000000002</v>
      </c>
      <c r="E669">
        <v>52.740099999999998</v>
      </c>
      <c r="F669" t="s">
        <v>659</v>
      </c>
      <c r="G669" t="s">
        <v>658</v>
      </c>
      <c r="H669" t="s">
        <v>2755</v>
      </c>
      <c r="I669" t="s">
        <v>2754</v>
      </c>
      <c r="J669" t="s">
        <v>655</v>
      </c>
      <c r="K669" t="s">
        <v>3315</v>
      </c>
      <c r="L669" t="s">
        <v>908</v>
      </c>
      <c r="M669" t="s">
        <v>652</v>
      </c>
      <c r="N669">
        <v>3268</v>
      </c>
      <c r="O669" t="s">
        <v>2802</v>
      </c>
      <c r="P669" t="s">
        <v>2788</v>
      </c>
      <c r="Q669" s="62">
        <f t="shared" si="10"/>
        <v>0.1</v>
      </c>
      <c r="R669" t="s">
        <v>686</v>
      </c>
    </row>
    <row r="670" spans="1:18" hidden="1" x14ac:dyDescent="0.25">
      <c r="A670" t="s">
        <v>3335</v>
      </c>
      <c r="B670" t="s">
        <v>2757</v>
      </c>
      <c r="C670" t="s">
        <v>2756</v>
      </c>
      <c r="D670">
        <v>0.38640000000000002</v>
      </c>
      <c r="E670">
        <v>52.740099999999998</v>
      </c>
      <c r="F670" t="s">
        <v>659</v>
      </c>
      <c r="G670" t="s">
        <v>658</v>
      </c>
      <c r="H670" t="s">
        <v>2755</v>
      </c>
      <c r="I670" t="s">
        <v>2754</v>
      </c>
      <c r="J670" t="s">
        <v>655</v>
      </c>
      <c r="K670" t="s">
        <v>3315</v>
      </c>
      <c r="L670" t="s">
        <v>908</v>
      </c>
      <c r="M670" t="s">
        <v>652</v>
      </c>
      <c r="N670">
        <v>3272</v>
      </c>
      <c r="O670" t="s">
        <v>2800</v>
      </c>
      <c r="P670" t="s">
        <v>2799</v>
      </c>
      <c r="Q670" s="62">
        <f t="shared" si="10"/>
        <v>1</v>
      </c>
      <c r="R670" t="s">
        <v>686</v>
      </c>
    </row>
    <row r="671" spans="1:18" hidden="1" x14ac:dyDescent="0.25">
      <c r="A671" t="s">
        <v>3334</v>
      </c>
      <c r="B671" t="s">
        <v>2757</v>
      </c>
      <c r="C671" t="s">
        <v>2756</v>
      </c>
      <c r="D671">
        <v>0.38640000000000002</v>
      </c>
      <c r="E671">
        <v>52.740099999999998</v>
      </c>
      <c r="F671" t="s">
        <v>659</v>
      </c>
      <c r="G671" t="s">
        <v>658</v>
      </c>
      <c r="H671" t="s">
        <v>2755</v>
      </c>
      <c r="I671" t="s">
        <v>2754</v>
      </c>
      <c r="J671" t="s">
        <v>655</v>
      </c>
      <c r="K671" t="s">
        <v>3315</v>
      </c>
      <c r="L671" t="s">
        <v>908</v>
      </c>
      <c r="M671" t="s">
        <v>652</v>
      </c>
      <c r="N671">
        <v>3282</v>
      </c>
      <c r="O671" t="s">
        <v>2797</v>
      </c>
      <c r="P671" t="s">
        <v>2788</v>
      </c>
      <c r="Q671" s="62">
        <f t="shared" si="10"/>
        <v>0.1</v>
      </c>
      <c r="R671" t="s">
        <v>686</v>
      </c>
    </row>
    <row r="672" spans="1:18" hidden="1" x14ac:dyDescent="0.25">
      <c r="A672" t="s">
        <v>3333</v>
      </c>
      <c r="B672" t="s">
        <v>2757</v>
      </c>
      <c r="C672" t="s">
        <v>2756</v>
      </c>
      <c r="D672">
        <v>0.38640000000000002</v>
      </c>
      <c r="E672">
        <v>52.740099999999998</v>
      </c>
      <c r="F672" t="s">
        <v>659</v>
      </c>
      <c r="G672" t="s">
        <v>658</v>
      </c>
      <c r="H672" t="s">
        <v>2755</v>
      </c>
      <c r="I672" t="s">
        <v>2754</v>
      </c>
      <c r="J672" t="s">
        <v>655</v>
      </c>
      <c r="K672" t="s">
        <v>3315</v>
      </c>
      <c r="L672" t="s">
        <v>908</v>
      </c>
      <c r="M672" t="s">
        <v>652</v>
      </c>
      <c r="N672">
        <v>3283</v>
      </c>
      <c r="O672" t="s">
        <v>2795</v>
      </c>
      <c r="P672" t="s">
        <v>2788</v>
      </c>
      <c r="Q672" s="62">
        <f t="shared" si="10"/>
        <v>0.1</v>
      </c>
      <c r="R672" t="s">
        <v>686</v>
      </c>
    </row>
    <row r="673" spans="1:18" hidden="1" x14ac:dyDescent="0.25">
      <c r="A673" t="s">
        <v>3332</v>
      </c>
      <c r="B673" t="s">
        <v>2757</v>
      </c>
      <c r="C673" t="s">
        <v>2756</v>
      </c>
      <c r="D673">
        <v>0.38640000000000002</v>
      </c>
      <c r="E673">
        <v>52.740099999999998</v>
      </c>
      <c r="F673" t="s">
        <v>659</v>
      </c>
      <c r="G673" t="s">
        <v>658</v>
      </c>
      <c r="H673" t="s">
        <v>2755</v>
      </c>
      <c r="I673" t="s">
        <v>2754</v>
      </c>
      <c r="J673" t="s">
        <v>655</v>
      </c>
      <c r="K673" t="s">
        <v>3315</v>
      </c>
      <c r="L673" t="s">
        <v>908</v>
      </c>
      <c r="M673" t="s">
        <v>652</v>
      </c>
      <c r="N673">
        <v>3292</v>
      </c>
      <c r="O673" t="s">
        <v>2793</v>
      </c>
      <c r="P673" t="s">
        <v>2788</v>
      </c>
      <c r="Q673" s="62">
        <f t="shared" si="10"/>
        <v>0.1</v>
      </c>
      <c r="R673" t="s">
        <v>686</v>
      </c>
    </row>
    <row r="674" spans="1:18" hidden="1" x14ac:dyDescent="0.25">
      <c r="A674" t="s">
        <v>3331</v>
      </c>
      <c r="B674" t="s">
        <v>2757</v>
      </c>
      <c r="C674" t="s">
        <v>2756</v>
      </c>
      <c r="D674">
        <v>0.38640000000000002</v>
      </c>
      <c r="E674">
        <v>52.740099999999998</v>
      </c>
      <c r="F674" t="s">
        <v>659</v>
      </c>
      <c r="G674" t="s">
        <v>658</v>
      </c>
      <c r="H674" t="s">
        <v>2755</v>
      </c>
      <c r="I674" t="s">
        <v>2754</v>
      </c>
      <c r="J674" t="s">
        <v>655</v>
      </c>
      <c r="K674" t="s">
        <v>3315</v>
      </c>
      <c r="L674" t="s">
        <v>908</v>
      </c>
      <c r="M674" t="s">
        <v>652</v>
      </c>
      <c r="N674">
        <v>3328</v>
      </c>
      <c r="O674" t="s">
        <v>2791</v>
      </c>
      <c r="P674" t="s">
        <v>2788</v>
      </c>
      <c r="Q674" s="62">
        <f t="shared" si="10"/>
        <v>0.1</v>
      </c>
      <c r="R674" t="s">
        <v>686</v>
      </c>
    </row>
    <row r="675" spans="1:18" hidden="1" x14ac:dyDescent="0.25">
      <c r="A675" t="s">
        <v>3330</v>
      </c>
      <c r="B675" t="s">
        <v>2757</v>
      </c>
      <c r="C675" t="s">
        <v>2756</v>
      </c>
      <c r="D675">
        <v>0.38640000000000002</v>
      </c>
      <c r="E675">
        <v>52.740099999999998</v>
      </c>
      <c r="F675" t="s">
        <v>659</v>
      </c>
      <c r="G675" t="s">
        <v>658</v>
      </c>
      <c r="H675" t="s">
        <v>2755</v>
      </c>
      <c r="I675" t="s">
        <v>2754</v>
      </c>
      <c r="J675" t="s">
        <v>655</v>
      </c>
      <c r="K675" t="s">
        <v>3315</v>
      </c>
      <c r="L675" t="s">
        <v>908</v>
      </c>
      <c r="M675" t="s">
        <v>652</v>
      </c>
      <c r="N675">
        <v>3334</v>
      </c>
      <c r="O675" t="s">
        <v>2789</v>
      </c>
      <c r="P675" t="s">
        <v>2788</v>
      </c>
      <c r="Q675" s="62">
        <f t="shared" si="10"/>
        <v>0.1</v>
      </c>
      <c r="R675" t="s">
        <v>686</v>
      </c>
    </row>
    <row r="676" spans="1:18" hidden="1" x14ac:dyDescent="0.25">
      <c r="A676" t="s">
        <v>3329</v>
      </c>
      <c r="B676" t="s">
        <v>2757</v>
      </c>
      <c r="C676" t="s">
        <v>2756</v>
      </c>
      <c r="D676">
        <v>0.38640000000000002</v>
      </c>
      <c r="E676">
        <v>52.740099999999998</v>
      </c>
      <c r="F676" t="s">
        <v>659</v>
      </c>
      <c r="G676" t="s">
        <v>658</v>
      </c>
      <c r="H676" t="s">
        <v>2755</v>
      </c>
      <c r="I676" t="s">
        <v>2754</v>
      </c>
      <c r="J676" t="s">
        <v>655</v>
      </c>
      <c r="K676" t="s">
        <v>3315</v>
      </c>
      <c r="L676" t="s">
        <v>908</v>
      </c>
      <c r="M676" t="s">
        <v>652</v>
      </c>
      <c r="N676">
        <v>3373</v>
      </c>
      <c r="O676" t="s">
        <v>2786</v>
      </c>
      <c r="P676" t="s">
        <v>2788</v>
      </c>
      <c r="Q676" s="62">
        <f t="shared" si="10"/>
        <v>0.1</v>
      </c>
      <c r="R676" t="s">
        <v>686</v>
      </c>
    </row>
    <row r="677" spans="1:18" hidden="1" x14ac:dyDescent="0.25">
      <c r="A677" t="s">
        <v>3328</v>
      </c>
      <c r="B677" t="s">
        <v>2757</v>
      </c>
      <c r="C677" t="s">
        <v>2756</v>
      </c>
      <c r="D677">
        <v>0.38640000000000002</v>
      </c>
      <c r="E677">
        <v>52.740099999999998</v>
      </c>
      <c r="F677" t="s">
        <v>659</v>
      </c>
      <c r="G677" t="s">
        <v>658</v>
      </c>
      <c r="H677" t="s">
        <v>2755</v>
      </c>
      <c r="I677" t="s">
        <v>2754</v>
      </c>
      <c r="J677" t="s">
        <v>655</v>
      </c>
      <c r="K677" t="s">
        <v>3315</v>
      </c>
      <c r="L677" t="s">
        <v>908</v>
      </c>
      <c r="M677" t="s">
        <v>652</v>
      </c>
      <c r="N677">
        <v>3408</v>
      </c>
      <c r="O677" t="s">
        <v>2784</v>
      </c>
      <c r="P677">
        <v>2.34</v>
      </c>
      <c r="Q677" s="62">
        <f t="shared" si="10"/>
        <v>2.34</v>
      </c>
      <c r="R677" t="s">
        <v>686</v>
      </c>
    </row>
    <row r="678" spans="1:18" hidden="1" x14ac:dyDescent="0.25">
      <c r="A678" t="s">
        <v>3327</v>
      </c>
      <c r="B678" t="s">
        <v>2757</v>
      </c>
      <c r="C678" t="s">
        <v>2756</v>
      </c>
      <c r="D678">
        <v>0.38640000000000002</v>
      </c>
      <c r="E678">
        <v>52.740099999999998</v>
      </c>
      <c r="F678" t="s">
        <v>659</v>
      </c>
      <c r="G678" t="s">
        <v>658</v>
      </c>
      <c r="H678" t="s">
        <v>2755</v>
      </c>
      <c r="I678" t="s">
        <v>2754</v>
      </c>
      <c r="J678" t="s">
        <v>655</v>
      </c>
      <c r="K678" t="s">
        <v>3315</v>
      </c>
      <c r="L678" t="s">
        <v>908</v>
      </c>
      <c r="M678" t="s">
        <v>652</v>
      </c>
      <c r="N678">
        <v>3409</v>
      </c>
      <c r="O678" t="s">
        <v>2782</v>
      </c>
      <c r="P678">
        <v>0.26300000000000001</v>
      </c>
      <c r="Q678" s="62">
        <f t="shared" si="10"/>
        <v>0.26300000000000001</v>
      </c>
      <c r="R678" t="s">
        <v>686</v>
      </c>
    </row>
    <row r="679" spans="1:18" hidden="1" x14ac:dyDescent="0.25">
      <c r="A679" t="s">
        <v>3326</v>
      </c>
      <c r="B679" t="s">
        <v>2757</v>
      </c>
      <c r="C679" t="s">
        <v>2756</v>
      </c>
      <c r="D679">
        <v>0.38640000000000002</v>
      </c>
      <c r="E679">
        <v>52.740099999999998</v>
      </c>
      <c r="F679" t="s">
        <v>659</v>
      </c>
      <c r="G679" t="s">
        <v>658</v>
      </c>
      <c r="H679" t="s">
        <v>2755</v>
      </c>
      <c r="I679" t="s">
        <v>2754</v>
      </c>
      <c r="J679" t="s">
        <v>655</v>
      </c>
      <c r="K679" t="s">
        <v>3315</v>
      </c>
      <c r="L679" t="s">
        <v>908</v>
      </c>
      <c r="M679" t="s">
        <v>652</v>
      </c>
      <c r="N679">
        <v>3410</v>
      </c>
      <c r="O679" t="s">
        <v>687</v>
      </c>
      <c r="P679">
        <v>2.95</v>
      </c>
      <c r="Q679" s="62">
        <f t="shared" si="10"/>
        <v>2.95</v>
      </c>
      <c r="R679" t="s">
        <v>686</v>
      </c>
    </row>
    <row r="680" spans="1:18" hidden="1" x14ac:dyDescent="0.25">
      <c r="A680" t="s">
        <v>3325</v>
      </c>
      <c r="B680" t="s">
        <v>2757</v>
      </c>
      <c r="C680" t="s">
        <v>2756</v>
      </c>
      <c r="D680">
        <v>0.38640000000000002</v>
      </c>
      <c r="E680">
        <v>52.740099999999998</v>
      </c>
      <c r="F680" t="s">
        <v>659</v>
      </c>
      <c r="G680" t="s">
        <v>658</v>
      </c>
      <c r="H680" t="s">
        <v>2755</v>
      </c>
      <c r="I680" t="s">
        <v>2754</v>
      </c>
      <c r="J680" t="s">
        <v>655</v>
      </c>
      <c r="K680" t="s">
        <v>3315</v>
      </c>
      <c r="L680" t="s">
        <v>908</v>
      </c>
      <c r="M680" t="s">
        <v>652</v>
      </c>
      <c r="N680">
        <v>3461</v>
      </c>
      <c r="O680" t="s">
        <v>2779</v>
      </c>
      <c r="P680">
        <v>269</v>
      </c>
      <c r="Q680" s="62">
        <f t="shared" si="10"/>
        <v>269</v>
      </c>
      <c r="R680" t="s">
        <v>919</v>
      </c>
    </row>
    <row r="681" spans="1:18" hidden="1" x14ac:dyDescent="0.25">
      <c r="A681" t="s">
        <v>3324</v>
      </c>
      <c r="B681" t="s">
        <v>2757</v>
      </c>
      <c r="C681" t="s">
        <v>2756</v>
      </c>
      <c r="D681">
        <v>0.38640000000000002</v>
      </c>
      <c r="E681">
        <v>52.740099999999998</v>
      </c>
      <c r="F681" t="s">
        <v>659</v>
      </c>
      <c r="G681" t="s">
        <v>658</v>
      </c>
      <c r="H681" t="s">
        <v>2755</v>
      </c>
      <c r="I681" t="s">
        <v>2754</v>
      </c>
      <c r="J681" t="s">
        <v>655</v>
      </c>
      <c r="K681" t="s">
        <v>3315</v>
      </c>
      <c r="L681" t="s">
        <v>908</v>
      </c>
      <c r="M681" t="s">
        <v>652</v>
      </c>
      <c r="N681">
        <v>6045</v>
      </c>
      <c r="O681" t="s">
        <v>2777</v>
      </c>
      <c r="P681">
        <v>3</v>
      </c>
      <c r="Q681" s="62">
        <f t="shared" si="10"/>
        <v>3</v>
      </c>
      <c r="R681" t="s">
        <v>686</v>
      </c>
    </row>
    <row r="682" spans="1:18" hidden="1" x14ac:dyDescent="0.25">
      <c r="A682" t="s">
        <v>3323</v>
      </c>
      <c r="B682" t="s">
        <v>2757</v>
      </c>
      <c r="C682" t="s">
        <v>2756</v>
      </c>
      <c r="D682">
        <v>0.38640000000000002</v>
      </c>
      <c r="E682">
        <v>52.740099999999998</v>
      </c>
      <c r="F682" t="s">
        <v>659</v>
      </c>
      <c r="G682" t="s">
        <v>658</v>
      </c>
      <c r="H682" t="s">
        <v>2755</v>
      </c>
      <c r="I682" t="s">
        <v>2754</v>
      </c>
      <c r="J682" t="s">
        <v>655</v>
      </c>
      <c r="K682" t="s">
        <v>3315</v>
      </c>
      <c r="L682" t="s">
        <v>908</v>
      </c>
      <c r="M682" t="s">
        <v>652</v>
      </c>
      <c r="N682">
        <v>6423</v>
      </c>
      <c r="O682" t="s">
        <v>2772</v>
      </c>
      <c r="P682">
        <v>50</v>
      </c>
      <c r="Q682" s="62">
        <f t="shared" si="10"/>
        <v>50</v>
      </c>
      <c r="R682" t="s">
        <v>919</v>
      </c>
    </row>
    <row r="683" spans="1:18" hidden="1" x14ac:dyDescent="0.25">
      <c r="A683" t="s">
        <v>3322</v>
      </c>
      <c r="B683" t="s">
        <v>2757</v>
      </c>
      <c r="C683" t="s">
        <v>2756</v>
      </c>
      <c r="D683">
        <v>0.38640000000000002</v>
      </c>
      <c r="E683">
        <v>52.740099999999998</v>
      </c>
      <c r="F683" t="s">
        <v>659</v>
      </c>
      <c r="G683" t="s">
        <v>658</v>
      </c>
      <c r="H683" t="s">
        <v>2755</v>
      </c>
      <c r="I683" t="s">
        <v>2754</v>
      </c>
      <c r="J683" t="s">
        <v>655</v>
      </c>
      <c r="K683" t="s">
        <v>3315</v>
      </c>
      <c r="L683" t="s">
        <v>908</v>
      </c>
      <c r="M683" t="s">
        <v>652</v>
      </c>
      <c r="N683">
        <v>6450</v>
      </c>
      <c r="O683" t="s">
        <v>2770</v>
      </c>
      <c r="P683">
        <v>2.42</v>
      </c>
      <c r="Q683" s="62">
        <f t="shared" si="10"/>
        <v>2.42</v>
      </c>
      <c r="R683" t="s">
        <v>686</v>
      </c>
    </row>
    <row r="684" spans="1:18" hidden="1" x14ac:dyDescent="0.25">
      <c r="A684" t="s">
        <v>3321</v>
      </c>
      <c r="B684" t="s">
        <v>2757</v>
      </c>
      <c r="C684" t="s">
        <v>2756</v>
      </c>
      <c r="D684">
        <v>0.38640000000000002</v>
      </c>
      <c r="E684">
        <v>52.740099999999998</v>
      </c>
      <c r="F684" t="s">
        <v>659</v>
      </c>
      <c r="G684" t="s">
        <v>658</v>
      </c>
      <c r="H684" t="s">
        <v>2755</v>
      </c>
      <c r="I684" t="s">
        <v>2754</v>
      </c>
      <c r="J684" t="s">
        <v>655</v>
      </c>
      <c r="K684" t="s">
        <v>3315</v>
      </c>
      <c r="L684" t="s">
        <v>908</v>
      </c>
      <c r="M684" t="s">
        <v>652</v>
      </c>
      <c r="N684">
        <v>7181</v>
      </c>
      <c r="O684" t="s">
        <v>2765</v>
      </c>
      <c r="P684" t="s">
        <v>2005</v>
      </c>
      <c r="Q684" s="62">
        <f t="shared" si="10"/>
        <v>1E-3</v>
      </c>
      <c r="R684" t="s">
        <v>686</v>
      </c>
    </row>
    <row r="685" spans="1:18" hidden="1" x14ac:dyDescent="0.25">
      <c r="A685" t="s">
        <v>3320</v>
      </c>
      <c r="B685" t="s">
        <v>2757</v>
      </c>
      <c r="C685" t="s">
        <v>2756</v>
      </c>
      <c r="D685">
        <v>0.38640000000000002</v>
      </c>
      <c r="E685">
        <v>52.740099999999998</v>
      </c>
      <c r="F685" t="s">
        <v>659</v>
      </c>
      <c r="G685" t="s">
        <v>658</v>
      </c>
      <c r="H685" t="s">
        <v>2755</v>
      </c>
      <c r="I685" t="s">
        <v>2754</v>
      </c>
      <c r="J685" t="s">
        <v>655</v>
      </c>
      <c r="K685" t="s">
        <v>3315</v>
      </c>
      <c r="L685" t="s">
        <v>908</v>
      </c>
      <c r="M685" t="s">
        <v>652</v>
      </c>
      <c r="N685">
        <v>7887</v>
      </c>
      <c r="O685" t="s">
        <v>1065</v>
      </c>
      <c r="P685">
        <v>39.6</v>
      </c>
      <c r="Q685" s="62">
        <f t="shared" si="10"/>
        <v>39.6</v>
      </c>
      <c r="R685" t="s">
        <v>686</v>
      </c>
    </row>
    <row r="686" spans="1:18" hidden="1" x14ac:dyDescent="0.25">
      <c r="A686" t="s">
        <v>3319</v>
      </c>
      <c r="B686" t="s">
        <v>2757</v>
      </c>
      <c r="C686" t="s">
        <v>2756</v>
      </c>
      <c r="D686">
        <v>0.38640000000000002</v>
      </c>
      <c r="E686">
        <v>52.740099999999998</v>
      </c>
      <c r="F686" t="s">
        <v>659</v>
      </c>
      <c r="G686" t="s">
        <v>658</v>
      </c>
      <c r="H686" t="s">
        <v>2755</v>
      </c>
      <c r="I686" t="s">
        <v>2754</v>
      </c>
      <c r="J686" t="s">
        <v>655</v>
      </c>
      <c r="K686" t="s">
        <v>3315</v>
      </c>
      <c r="L686" t="s">
        <v>908</v>
      </c>
      <c r="M686" t="s">
        <v>652</v>
      </c>
      <c r="N686">
        <v>9901</v>
      </c>
      <c r="O686" t="s">
        <v>664</v>
      </c>
      <c r="P686">
        <v>95.8</v>
      </c>
      <c r="Q686" s="62">
        <f t="shared" si="10"/>
        <v>95.8</v>
      </c>
      <c r="R686" t="s">
        <v>663</v>
      </c>
    </row>
    <row r="687" spans="1:18" hidden="1" x14ac:dyDescent="0.25">
      <c r="A687" t="s">
        <v>3318</v>
      </c>
      <c r="B687" t="s">
        <v>2757</v>
      </c>
      <c r="C687" t="s">
        <v>2756</v>
      </c>
      <c r="D687">
        <v>0.38640000000000002</v>
      </c>
      <c r="E687">
        <v>52.740099999999998</v>
      </c>
      <c r="F687" t="s">
        <v>659</v>
      </c>
      <c r="G687" t="s">
        <v>658</v>
      </c>
      <c r="H687" t="s">
        <v>2755</v>
      </c>
      <c r="I687" t="s">
        <v>2754</v>
      </c>
      <c r="J687" t="s">
        <v>655</v>
      </c>
      <c r="K687" t="s">
        <v>3315</v>
      </c>
      <c r="L687" t="s">
        <v>908</v>
      </c>
      <c r="M687" t="s">
        <v>652</v>
      </c>
      <c r="N687">
        <v>9924</v>
      </c>
      <c r="O687" t="s">
        <v>651</v>
      </c>
      <c r="P687">
        <v>8.94</v>
      </c>
      <c r="Q687" s="62">
        <f t="shared" si="10"/>
        <v>8.94</v>
      </c>
      <c r="R687" t="s">
        <v>650</v>
      </c>
    </row>
    <row r="688" spans="1:18" hidden="1" x14ac:dyDescent="0.25">
      <c r="A688" t="s">
        <v>3317</v>
      </c>
      <c r="B688" t="s">
        <v>2757</v>
      </c>
      <c r="C688" t="s">
        <v>2756</v>
      </c>
      <c r="D688">
        <v>0.38640000000000002</v>
      </c>
      <c r="E688">
        <v>52.740099999999998</v>
      </c>
      <c r="F688" t="s">
        <v>659</v>
      </c>
      <c r="G688" t="s">
        <v>658</v>
      </c>
      <c r="H688" t="s">
        <v>2755</v>
      </c>
      <c r="I688" t="s">
        <v>2754</v>
      </c>
      <c r="J688" t="s">
        <v>655</v>
      </c>
      <c r="K688" t="s">
        <v>3315</v>
      </c>
      <c r="L688" t="s">
        <v>908</v>
      </c>
      <c r="M688" t="s">
        <v>652</v>
      </c>
      <c r="N688">
        <v>9933</v>
      </c>
      <c r="O688" t="s">
        <v>2759</v>
      </c>
      <c r="P688">
        <v>2182</v>
      </c>
      <c r="Q688" s="62">
        <f t="shared" si="10"/>
        <v>2182</v>
      </c>
      <c r="R688" t="s">
        <v>919</v>
      </c>
    </row>
    <row r="689" spans="1:18" hidden="1" x14ac:dyDescent="0.25">
      <c r="A689" t="s">
        <v>3316</v>
      </c>
      <c r="B689" t="s">
        <v>2757</v>
      </c>
      <c r="C689" t="s">
        <v>2756</v>
      </c>
      <c r="D689">
        <v>0.38640000000000002</v>
      </c>
      <c r="E689">
        <v>52.740099999999998</v>
      </c>
      <c r="F689" t="s">
        <v>659</v>
      </c>
      <c r="G689" t="s">
        <v>658</v>
      </c>
      <c r="H689" t="s">
        <v>2755</v>
      </c>
      <c r="I689" t="s">
        <v>2754</v>
      </c>
      <c r="J689" t="s">
        <v>655</v>
      </c>
      <c r="K689" t="s">
        <v>3315</v>
      </c>
      <c r="L689" t="s">
        <v>908</v>
      </c>
      <c r="M689" t="s">
        <v>652</v>
      </c>
      <c r="N689">
        <v>9978</v>
      </c>
      <c r="O689" t="s">
        <v>2752</v>
      </c>
      <c r="P689" t="s">
        <v>2751</v>
      </c>
      <c r="Q689" s="62">
        <f t="shared" si="10"/>
        <v>2E-3</v>
      </c>
      <c r="R689" t="s">
        <v>686</v>
      </c>
    </row>
    <row r="690" spans="1:18" hidden="1" x14ac:dyDescent="0.25">
      <c r="A690" t="s">
        <v>3314</v>
      </c>
      <c r="B690" t="s">
        <v>2757</v>
      </c>
      <c r="C690" t="s">
        <v>2756</v>
      </c>
      <c r="D690">
        <v>0.38640000000000002</v>
      </c>
      <c r="E690">
        <v>52.740099999999998</v>
      </c>
      <c r="F690" t="s">
        <v>659</v>
      </c>
      <c r="G690" t="s">
        <v>658</v>
      </c>
      <c r="H690" t="s">
        <v>2755</v>
      </c>
      <c r="I690" t="s">
        <v>2754</v>
      </c>
      <c r="J690" t="s">
        <v>655</v>
      </c>
      <c r="K690" t="s">
        <v>3277</v>
      </c>
      <c r="L690" t="s">
        <v>908</v>
      </c>
      <c r="M690" t="s">
        <v>652</v>
      </c>
      <c r="N690">
        <v>52</v>
      </c>
      <c r="O690" t="s">
        <v>2831</v>
      </c>
      <c r="P690">
        <v>0.15</v>
      </c>
      <c r="Q690" s="62">
        <f t="shared" si="10"/>
        <v>0.15</v>
      </c>
      <c r="R690" t="s">
        <v>686</v>
      </c>
    </row>
    <row r="691" spans="1:18" hidden="1" x14ac:dyDescent="0.25">
      <c r="A691" t="s">
        <v>3313</v>
      </c>
      <c r="B691" t="s">
        <v>2757</v>
      </c>
      <c r="C691" t="s">
        <v>2756</v>
      </c>
      <c r="D691">
        <v>0.38640000000000002</v>
      </c>
      <c r="E691">
        <v>52.740099999999998</v>
      </c>
      <c r="F691" t="s">
        <v>659</v>
      </c>
      <c r="G691" t="s">
        <v>658</v>
      </c>
      <c r="H691" t="s">
        <v>2755</v>
      </c>
      <c r="I691" t="s">
        <v>2754</v>
      </c>
      <c r="J691" t="s">
        <v>655</v>
      </c>
      <c r="K691" t="s">
        <v>3277</v>
      </c>
      <c r="L691" t="s">
        <v>908</v>
      </c>
      <c r="M691" t="s">
        <v>652</v>
      </c>
      <c r="N691">
        <v>61</v>
      </c>
      <c r="O691" t="s">
        <v>63</v>
      </c>
      <c r="P691">
        <v>8.4</v>
      </c>
      <c r="Q691" s="62">
        <f t="shared" si="10"/>
        <v>8.4</v>
      </c>
      <c r="R691" t="s">
        <v>2829</v>
      </c>
    </row>
    <row r="692" spans="1:18" hidden="1" x14ac:dyDescent="0.25">
      <c r="A692" t="s">
        <v>3312</v>
      </c>
      <c r="B692" t="s">
        <v>2757</v>
      </c>
      <c r="C692" t="s">
        <v>2756</v>
      </c>
      <c r="D692">
        <v>0.38640000000000002</v>
      </c>
      <c r="E692">
        <v>52.740099999999998</v>
      </c>
      <c r="F692" t="s">
        <v>659</v>
      </c>
      <c r="G692" t="s">
        <v>658</v>
      </c>
      <c r="H692" t="s">
        <v>2755</v>
      </c>
      <c r="I692" t="s">
        <v>2754</v>
      </c>
      <c r="J692" t="s">
        <v>655</v>
      </c>
      <c r="K692" t="s">
        <v>3277</v>
      </c>
      <c r="L692" t="s">
        <v>908</v>
      </c>
      <c r="M692" t="s">
        <v>652</v>
      </c>
      <c r="N692">
        <v>62</v>
      </c>
      <c r="O692" t="s">
        <v>2866</v>
      </c>
      <c r="P692">
        <v>1800</v>
      </c>
      <c r="Q692" s="62">
        <f t="shared" si="10"/>
        <v>1800</v>
      </c>
      <c r="R692" t="s">
        <v>2825</v>
      </c>
    </row>
    <row r="693" spans="1:18" hidden="1" x14ac:dyDescent="0.25">
      <c r="A693" t="s">
        <v>3311</v>
      </c>
      <c r="B693" t="s">
        <v>2757</v>
      </c>
      <c r="C693" t="s">
        <v>2756</v>
      </c>
      <c r="D693">
        <v>0.38640000000000002</v>
      </c>
      <c r="E693">
        <v>52.740099999999998</v>
      </c>
      <c r="F693" t="s">
        <v>659</v>
      </c>
      <c r="G693" t="s">
        <v>658</v>
      </c>
      <c r="H693" t="s">
        <v>2755</v>
      </c>
      <c r="I693" t="s">
        <v>2754</v>
      </c>
      <c r="J693" t="s">
        <v>655</v>
      </c>
      <c r="K693" t="s">
        <v>3277</v>
      </c>
      <c r="L693" t="s">
        <v>908</v>
      </c>
      <c r="M693" t="s">
        <v>652</v>
      </c>
      <c r="N693">
        <v>68</v>
      </c>
      <c r="O693" t="s">
        <v>2775</v>
      </c>
      <c r="P693">
        <v>159</v>
      </c>
      <c r="Q693" s="62">
        <f t="shared" si="10"/>
        <v>159</v>
      </c>
      <c r="R693" t="s">
        <v>680</v>
      </c>
    </row>
    <row r="694" spans="1:18" hidden="1" x14ac:dyDescent="0.25">
      <c r="A694" t="s">
        <v>3310</v>
      </c>
      <c r="B694" t="s">
        <v>2757</v>
      </c>
      <c r="C694" t="s">
        <v>2756</v>
      </c>
      <c r="D694">
        <v>0.38640000000000002</v>
      </c>
      <c r="E694">
        <v>52.740099999999998</v>
      </c>
      <c r="F694" t="s">
        <v>659</v>
      </c>
      <c r="G694" t="s">
        <v>658</v>
      </c>
      <c r="H694" t="s">
        <v>2755</v>
      </c>
      <c r="I694" t="s">
        <v>2754</v>
      </c>
      <c r="J694" t="s">
        <v>655</v>
      </c>
      <c r="K694" t="s">
        <v>3277</v>
      </c>
      <c r="L694" t="s">
        <v>908</v>
      </c>
      <c r="M694" t="s">
        <v>652</v>
      </c>
      <c r="N694">
        <v>76</v>
      </c>
      <c r="O694" t="s">
        <v>690</v>
      </c>
      <c r="P694">
        <v>16.399999999999999</v>
      </c>
      <c r="Q694" s="62">
        <f t="shared" si="10"/>
        <v>16.399999999999999</v>
      </c>
      <c r="R694" t="s">
        <v>689</v>
      </c>
    </row>
    <row r="695" spans="1:18" hidden="1" x14ac:dyDescent="0.25">
      <c r="A695" t="s">
        <v>3309</v>
      </c>
      <c r="B695" t="s">
        <v>2757</v>
      </c>
      <c r="C695" t="s">
        <v>2756</v>
      </c>
      <c r="D695">
        <v>0.38640000000000002</v>
      </c>
      <c r="E695">
        <v>52.740099999999998</v>
      </c>
      <c r="F695" t="s">
        <v>659</v>
      </c>
      <c r="G695" t="s">
        <v>658</v>
      </c>
      <c r="H695" t="s">
        <v>2755</v>
      </c>
      <c r="I695" t="s">
        <v>2754</v>
      </c>
      <c r="J695" t="s">
        <v>655</v>
      </c>
      <c r="K695" t="s">
        <v>3277</v>
      </c>
      <c r="L695" t="s">
        <v>908</v>
      </c>
      <c r="M695" t="s">
        <v>652</v>
      </c>
      <c r="N695">
        <v>103</v>
      </c>
      <c r="O695" t="s">
        <v>2823</v>
      </c>
      <c r="P695">
        <v>0.09</v>
      </c>
      <c r="Q695" s="62">
        <f t="shared" si="10"/>
        <v>0.09</v>
      </c>
      <c r="R695" t="s">
        <v>686</v>
      </c>
    </row>
    <row r="696" spans="1:18" hidden="1" x14ac:dyDescent="0.25">
      <c r="A696" t="s">
        <v>3308</v>
      </c>
      <c r="B696" t="s">
        <v>2757</v>
      </c>
      <c r="C696" t="s">
        <v>2756</v>
      </c>
      <c r="D696">
        <v>0.38640000000000002</v>
      </c>
      <c r="E696">
        <v>52.740099999999998</v>
      </c>
      <c r="F696" t="s">
        <v>659</v>
      </c>
      <c r="G696" t="s">
        <v>658</v>
      </c>
      <c r="H696" t="s">
        <v>2755</v>
      </c>
      <c r="I696" t="s">
        <v>2754</v>
      </c>
      <c r="J696" t="s">
        <v>655</v>
      </c>
      <c r="K696" t="s">
        <v>3277</v>
      </c>
      <c r="L696" t="s">
        <v>908</v>
      </c>
      <c r="M696" t="s">
        <v>652</v>
      </c>
      <c r="N696">
        <v>106</v>
      </c>
      <c r="O696" t="s">
        <v>2821</v>
      </c>
      <c r="P696" t="s">
        <v>1598</v>
      </c>
      <c r="Q696" s="62">
        <f t="shared" si="10"/>
        <v>0.04</v>
      </c>
      <c r="R696" t="s">
        <v>686</v>
      </c>
    </row>
    <row r="697" spans="1:18" hidden="1" x14ac:dyDescent="0.25">
      <c r="A697" t="s">
        <v>3307</v>
      </c>
      <c r="B697" t="s">
        <v>2757</v>
      </c>
      <c r="C697" t="s">
        <v>2756</v>
      </c>
      <c r="D697">
        <v>0.38640000000000002</v>
      </c>
      <c r="E697">
        <v>52.740099999999998</v>
      </c>
      <c r="F697" t="s">
        <v>659</v>
      </c>
      <c r="G697" t="s">
        <v>658</v>
      </c>
      <c r="H697" t="s">
        <v>2755</v>
      </c>
      <c r="I697" t="s">
        <v>2754</v>
      </c>
      <c r="J697" t="s">
        <v>655</v>
      </c>
      <c r="K697" t="s">
        <v>3277</v>
      </c>
      <c r="L697" t="s">
        <v>908</v>
      </c>
      <c r="M697" t="s">
        <v>652</v>
      </c>
      <c r="N697">
        <v>111</v>
      </c>
      <c r="O697" t="s">
        <v>2819</v>
      </c>
      <c r="P697">
        <v>8.1000000000000003E-2</v>
      </c>
      <c r="Q697" s="62">
        <f t="shared" si="10"/>
        <v>8.1000000000000003E-2</v>
      </c>
      <c r="R697" t="s">
        <v>650</v>
      </c>
    </row>
    <row r="698" spans="1:18" hidden="1" x14ac:dyDescent="0.25">
      <c r="A698" t="s">
        <v>3306</v>
      </c>
      <c r="B698" t="s">
        <v>2757</v>
      </c>
      <c r="C698" t="s">
        <v>2756</v>
      </c>
      <c r="D698">
        <v>0.38640000000000002</v>
      </c>
      <c r="E698">
        <v>52.740099999999998</v>
      </c>
      <c r="F698" t="s">
        <v>659</v>
      </c>
      <c r="G698" t="s">
        <v>658</v>
      </c>
      <c r="H698" t="s">
        <v>2755</v>
      </c>
      <c r="I698" t="s">
        <v>2754</v>
      </c>
      <c r="J698" t="s">
        <v>655</v>
      </c>
      <c r="K698" t="s">
        <v>3277</v>
      </c>
      <c r="L698" t="s">
        <v>908</v>
      </c>
      <c r="M698" t="s">
        <v>652</v>
      </c>
      <c r="N698">
        <v>114</v>
      </c>
      <c r="O698" t="s">
        <v>2817</v>
      </c>
      <c r="P698">
        <v>1.76</v>
      </c>
      <c r="Q698" s="62">
        <f t="shared" si="10"/>
        <v>1.76</v>
      </c>
      <c r="R698" t="s">
        <v>650</v>
      </c>
    </row>
    <row r="699" spans="1:18" hidden="1" x14ac:dyDescent="0.25">
      <c r="A699" t="s">
        <v>3305</v>
      </c>
      <c r="B699" t="s">
        <v>2757</v>
      </c>
      <c r="C699" t="s">
        <v>2756</v>
      </c>
      <c r="D699">
        <v>0.38640000000000002</v>
      </c>
      <c r="E699">
        <v>52.740099999999998</v>
      </c>
      <c r="F699" t="s">
        <v>659</v>
      </c>
      <c r="G699" t="s">
        <v>658</v>
      </c>
      <c r="H699" t="s">
        <v>2755</v>
      </c>
      <c r="I699" t="s">
        <v>2754</v>
      </c>
      <c r="J699" t="s">
        <v>655</v>
      </c>
      <c r="K699" t="s">
        <v>3277</v>
      </c>
      <c r="L699" t="s">
        <v>908</v>
      </c>
      <c r="M699" t="s">
        <v>652</v>
      </c>
      <c r="N699">
        <v>116</v>
      </c>
      <c r="O699" t="s">
        <v>2815</v>
      </c>
      <c r="P699">
        <v>5.5090000000000003</v>
      </c>
      <c r="Q699" s="62">
        <f t="shared" si="10"/>
        <v>5.5090000000000003</v>
      </c>
      <c r="R699" t="s">
        <v>650</v>
      </c>
    </row>
    <row r="700" spans="1:18" hidden="1" x14ac:dyDescent="0.25">
      <c r="A700" t="s">
        <v>3304</v>
      </c>
      <c r="B700" t="s">
        <v>2757</v>
      </c>
      <c r="C700" t="s">
        <v>2756</v>
      </c>
      <c r="D700">
        <v>0.38640000000000002</v>
      </c>
      <c r="E700">
        <v>52.740099999999998</v>
      </c>
      <c r="F700" t="s">
        <v>659</v>
      </c>
      <c r="G700" t="s">
        <v>658</v>
      </c>
      <c r="H700" t="s">
        <v>2755</v>
      </c>
      <c r="I700" t="s">
        <v>2754</v>
      </c>
      <c r="J700" t="s">
        <v>655</v>
      </c>
      <c r="K700" t="s">
        <v>3277</v>
      </c>
      <c r="L700" t="s">
        <v>908</v>
      </c>
      <c r="M700" t="s">
        <v>652</v>
      </c>
      <c r="N700">
        <v>172</v>
      </c>
      <c r="O700" t="s">
        <v>209</v>
      </c>
      <c r="P700">
        <v>407</v>
      </c>
      <c r="Q700" s="62">
        <f t="shared" si="10"/>
        <v>407</v>
      </c>
      <c r="R700" t="s">
        <v>650</v>
      </c>
    </row>
    <row r="701" spans="1:18" hidden="1" x14ac:dyDescent="0.25">
      <c r="A701" t="s">
        <v>3303</v>
      </c>
      <c r="B701" t="s">
        <v>2757</v>
      </c>
      <c r="C701" t="s">
        <v>2756</v>
      </c>
      <c r="D701">
        <v>0.38640000000000002</v>
      </c>
      <c r="E701">
        <v>52.740099999999998</v>
      </c>
      <c r="F701" t="s">
        <v>659</v>
      </c>
      <c r="G701" t="s">
        <v>658</v>
      </c>
      <c r="H701" t="s">
        <v>2755</v>
      </c>
      <c r="I701" t="s">
        <v>2754</v>
      </c>
      <c r="J701" t="s">
        <v>655</v>
      </c>
      <c r="K701" t="s">
        <v>3277</v>
      </c>
      <c r="L701" t="s">
        <v>908</v>
      </c>
      <c r="M701" t="s">
        <v>652</v>
      </c>
      <c r="N701">
        <v>180</v>
      </c>
      <c r="O701" t="s">
        <v>2812</v>
      </c>
      <c r="P701">
        <v>0.40200000000000002</v>
      </c>
      <c r="Q701" s="62">
        <f t="shared" si="10"/>
        <v>0.40200000000000002</v>
      </c>
      <c r="R701" t="s">
        <v>650</v>
      </c>
    </row>
    <row r="702" spans="1:18" hidden="1" x14ac:dyDescent="0.25">
      <c r="A702" t="s">
        <v>3302</v>
      </c>
      <c r="B702" t="s">
        <v>2757</v>
      </c>
      <c r="C702" t="s">
        <v>2756</v>
      </c>
      <c r="D702">
        <v>0.38640000000000002</v>
      </c>
      <c r="E702">
        <v>52.740099999999998</v>
      </c>
      <c r="F702" t="s">
        <v>659</v>
      </c>
      <c r="G702" t="s">
        <v>658</v>
      </c>
      <c r="H702" t="s">
        <v>2755</v>
      </c>
      <c r="I702" t="s">
        <v>2754</v>
      </c>
      <c r="J702" t="s">
        <v>655</v>
      </c>
      <c r="K702" t="s">
        <v>3277</v>
      </c>
      <c r="L702" t="s">
        <v>908</v>
      </c>
      <c r="M702" t="s">
        <v>652</v>
      </c>
      <c r="N702">
        <v>487</v>
      </c>
      <c r="O702" t="s">
        <v>2810</v>
      </c>
      <c r="P702" t="s">
        <v>2751</v>
      </c>
      <c r="Q702" s="62">
        <f t="shared" si="10"/>
        <v>2E-3</v>
      </c>
      <c r="R702" t="s">
        <v>686</v>
      </c>
    </row>
    <row r="703" spans="1:18" hidden="1" x14ac:dyDescent="0.25">
      <c r="A703" t="s">
        <v>3301</v>
      </c>
      <c r="B703" t="s">
        <v>2757</v>
      </c>
      <c r="C703" t="s">
        <v>2756</v>
      </c>
      <c r="D703">
        <v>0.38640000000000002</v>
      </c>
      <c r="E703">
        <v>52.740099999999998</v>
      </c>
      <c r="F703" t="s">
        <v>659</v>
      </c>
      <c r="G703" t="s">
        <v>658</v>
      </c>
      <c r="H703" t="s">
        <v>2755</v>
      </c>
      <c r="I703" t="s">
        <v>2754</v>
      </c>
      <c r="J703" t="s">
        <v>655</v>
      </c>
      <c r="K703" t="s">
        <v>3277</v>
      </c>
      <c r="L703" t="s">
        <v>908</v>
      </c>
      <c r="M703" t="s">
        <v>652</v>
      </c>
      <c r="N703">
        <v>499</v>
      </c>
      <c r="O703" t="s">
        <v>2807</v>
      </c>
      <c r="P703" t="s">
        <v>2751</v>
      </c>
      <c r="Q703" s="62">
        <f t="shared" si="10"/>
        <v>2E-3</v>
      </c>
      <c r="R703" t="s">
        <v>686</v>
      </c>
    </row>
    <row r="704" spans="1:18" hidden="1" x14ac:dyDescent="0.25">
      <c r="A704" t="s">
        <v>3300</v>
      </c>
      <c r="B704" t="s">
        <v>2757</v>
      </c>
      <c r="C704" t="s">
        <v>2756</v>
      </c>
      <c r="D704">
        <v>0.38640000000000002</v>
      </c>
      <c r="E704">
        <v>52.740099999999998</v>
      </c>
      <c r="F704" t="s">
        <v>659</v>
      </c>
      <c r="G704" t="s">
        <v>658</v>
      </c>
      <c r="H704" t="s">
        <v>2755</v>
      </c>
      <c r="I704" t="s">
        <v>2754</v>
      </c>
      <c r="J704" t="s">
        <v>655</v>
      </c>
      <c r="K704" t="s">
        <v>3277</v>
      </c>
      <c r="L704" t="s">
        <v>908</v>
      </c>
      <c r="M704" t="s">
        <v>652</v>
      </c>
      <c r="N704">
        <v>1049</v>
      </c>
      <c r="O704" t="s">
        <v>2804</v>
      </c>
      <c r="P704" t="s">
        <v>2788</v>
      </c>
      <c r="Q704" s="62">
        <f t="shared" si="10"/>
        <v>0.1</v>
      </c>
      <c r="R704" t="s">
        <v>686</v>
      </c>
    </row>
    <row r="705" spans="1:18" hidden="1" x14ac:dyDescent="0.25">
      <c r="A705" t="s">
        <v>3299</v>
      </c>
      <c r="B705" t="s">
        <v>2757</v>
      </c>
      <c r="C705" t="s">
        <v>2756</v>
      </c>
      <c r="D705">
        <v>0.38640000000000002</v>
      </c>
      <c r="E705">
        <v>52.740099999999998</v>
      </c>
      <c r="F705" t="s">
        <v>659</v>
      </c>
      <c r="G705" t="s">
        <v>658</v>
      </c>
      <c r="H705" t="s">
        <v>2755</v>
      </c>
      <c r="I705" t="s">
        <v>2754</v>
      </c>
      <c r="J705" t="s">
        <v>655</v>
      </c>
      <c r="K705" t="s">
        <v>3277</v>
      </c>
      <c r="L705" t="s">
        <v>908</v>
      </c>
      <c r="M705" t="s">
        <v>652</v>
      </c>
      <c r="N705">
        <v>3268</v>
      </c>
      <c r="O705" t="s">
        <v>2802</v>
      </c>
      <c r="P705" t="s">
        <v>2788</v>
      </c>
      <c r="Q705" s="62">
        <f t="shared" si="10"/>
        <v>0.1</v>
      </c>
      <c r="R705" t="s">
        <v>686</v>
      </c>
    </row>
    <row r="706" spans="1:18" hidden="1" x14ac:dyDescent="0.25">
      <c r="A706" t="s">
        <v>3298</v>
      </c>
      <c r="B706" t="s">
        <v>2757</v>
      </c>
      <c r="C706" t="s">
        <v>2756</v>
      </c>
      <c r="D706">
        <v>0.38640000000000002</v>
      </c>
      <c r="E706">
        <v>52.740099999999998</v>
      </c>
      <c r="F706" t="s">
        <v>659</v>
      </c>
      <c r="G706" t="s">
        <v>658</v>
      </c>
      <c r="H706" t="s">
        <v>2755</v>
      </c>
      <c r="I706" t="s">
        <v>2754</v>
      </c>
      <c r="J706" t="s">
        <v>655</v>
      </c>
      <c r="K706" t="s">
        <v>3277</v>
      </c>
      <c r="L706" t="s">
        <v>908</v>
      </c>
      <c r="M706" t="s">
        <v>652</v>
      </c>
      <c r="N706">
        <v>3272</v>
      </c>
      <c r="O706" t="s">
        <v>2800</v>
      </c>
      <c r="P706" t="s">
        <v>2799</v>
      </c>
      <c r="Q706" s="62">
        <f t="shared" ref="Q706:Q769" si="11">IF(LEFT(P706,1)="&lt;",VALUE(MID(P706,2,LEN(P706)-1)),VALUE(P706))</f>
        <v>1</v>
      </c>
      <c r="R706" t="s">
        <v>686</v>
      </c>
    </row>
    <row r="707" spans="1:18" hidden="1" x14ac:dyDescent="0.25">
      <c r="A707" t="s">
        <v>3297</v>
      </c>
      <c r="B707" t="s">
        <v>2757</v>
      </c>
      <c r="C707" t="s">
        <v>2756</v>
      </c>
      <c r="D707">
        <v>0.38640000000000002</v>
      </c>
      <c r="E707">
        <v>52.740099999999998</v>
      </c>
      <c r="F707" t="s">
        <v>659</v>
      </c>
      <c r="G707" t="s">
        <v>658</v>
      </c>
      <c r="H707" t="s">
        <v>2755</v>
      </c>
      <c r="I707" t="s">
        <v>2754</v>
      </c>
      <c r="J707" t="s">
        <v>655</v>
      </c>
      <c r="K707" t="s">
        <v>3277</v>
      </c>
      <c r="L707" t="s">
        <v>908</v>
      </c>
      <c r="M707" t="s">
        <v>652</v>
      </c>
      <c r="N707">
        <v>3282</v>
      </c>
      <c r="O707" t="s">
        <v>2797</v>
      </c>
      <c r="P707" t="s">
        <v>2788</v>
      </c>
      <c r="Q707" s="62">
        <f t="shared" si="11"/>
        <v>0.1</v>
      </c>
      <c r="R707" t="s">
        <v>686</v>
      </c>
    </row>
    <row r="708" spans="1:18" hidden="1" x14ac:dyDescent="0.25">
      <c r="A708" t="s">
        <v>3296</v>
      </c>
      <c r="B708" t="s">
        <v>2757</v>
      </c>
      <c r="C708" t="s">
        <v>2756</v>
      </c>
      <c r="D708">
        <v>0.38640000000000002</v>
      </c>
      <c r="E708">
        <v>52.740099999999998</v>
      </c>
      <c r="F708" t="s">
        <v>659</v>
      </c>
      <c r="G708" t="s">
        <v>658</v>
      </c>
      <c r="H708" t="s">
        <v>2755</v>
      </c>
      <c r="I708" t="s">
        <v>2754</v>
      </c>
      <c r="J708" t="s">
        <v>655</v>
      </c>
      <c r="K708" t="s">
        <v>3277</v>
      </c>
      <c r="L708" t="s">
        <v>908</v>
      </c>
      <c r="M708" t="s">
        <v>652</v>
      </c>
      <c r="N708">
        <v>3283</v>
      </c>
      <c r="O708" t="s">
        <v>2795</v>
      </c>
      <c r="P708" t="s">
        <v>2788</v>
      </c>
      <c r="Q708" s="62">
        <f t="shared" si="11"/>
        <v>0.1</v>
      </c>
      <c r="R708" t="s">
        <v>686</v>
      </c>
    </row>
    <row r="709" spans="1:18" hidden="1" x14ac:dyDescent="0.25">
      <c r="A709" t="s">
        <v>3295</v>
      </c>
      <c r="B709" t="s">
        <v>2757</v>
      </c>
      <c r="C709" t="s">
        <v>2756</v>
      </c>
      <c r="D709">
        <v>0.38640000000000002</v>
      </c>
      <c r="E709">
        <v>52.740099999999998</v>
      </c>
      <c r="F709" t="s">
        <v>659</v>
      </c>
      <c r="G709" t="s">
        <v>658</v>
      </c>
      <c r="H709" t="s">
        <v>2755</v>
      </c>
      <c r="I709" t="s">
        <v>2754</v>
      </c>
      <c r="J709" t="s">
        <v>655</v>
      </c>
      <c r="K709" t="s">
        <v>3277</v>
      </c>
      <c r="L709" t="s">
        <v>908</v>
      </c>
      <c r="M709" t="s">
        <v>652</v>
      </c>
      <c r="N709">
        <v>3292</v>
      </c>
      <c r="O709" t="s">
        <v>2793</v>
      </c>
      <c r="P709" t="s">
        <v>2788</v>
      </c>
      <c r="Q709" s="62">
        <f t="shared" si="11"/>
        <v>0.1</v>
      </c>
      <c r="R709" t="s">
        <v>686</v>
      </c>
    </row>
    <row r="710" spans="1:18" hidden="1" x14ac:dyDescent="0.25">
      <c r="A710" t="s">
        <v>3294</v>
      </c>
      <c r="B710" t="s">
        <v>2757</v>
      </c>
      <c r="C710" t="s">
        <v>2756</v>
      </c>
      <c r="D710">
        <v>0.38640000000000002</v>
      </c>
      <c r="E710">
        <v>52.740099999999998</v>
      </c>
      <c r="F710" t="s">
        <v>659</v>
      </c>
      <c r="G710" t="s">
        <v>658</v>
      </c>
      <c r="H710" t="s">
        <v>2755</v>
      </c>
      <c r="I710" t="s">
        <v>2754</v>
      </c>
      <c r="J710" t="s">
        <v>655</v>
      </c>
      <c r="K710" t="s">
        <v>3277</v>
      </c>
      <c r="L710" t="s">
        <v>908</v>
      </c>
      <c r="M710" t="s">
        <v>652</v>
      </c>
      <c r="N710">
        <v>3328</v>
      </c>
      <c r="O710" t="s">
        <v>2791</v>
      </c>
      <c r="P710" t="s">
        <v>2788</v>
      </c>
      <c r="Q710" s="62">
        <f t="shared" si="11"/>
        <v>0.1</v>
      </c>
      <c r="R710" t="s">
        <v>686</v>
      </c>
    </row>
    <row r="711" spans="1:18" hidden="1" x14ac:dyDescent="0.25">
      <c r="A711" t="s">
        <v>3293</v>
      </c>
      <c r="B711" t="s">
        <v>2757</v>
      </c>
      <c r="C711" t="s">
        <v>2756</v>
      </c>
      <c r="D711">
        <v>0.38640000000000002</v>
      </c>
      <c r="E711">
        <v>52.740099999999998</v>
      </c>
      <c r="F711" t="s">
        <v>659</v>
      </c>
      <c r="G711" t="s">
        <v>658</v>
      </c>
      <c r="H711" t="s">
        <v>2755</v>
      </c>
      <c r="I711" t="s">
        <v>2754</v>
      </c>
      <c r="J711" t="s">
        <v>655</v>
      </c>
      <c r="K711" t="s">
        <v>3277</v>
      </c>
      <c r="L711" t="s">
        <v>908</v>
      </c>
      <c r="M711" t="s">
        <v>652</v>
      </c>
      <c r="N711">
        <v>3334</v>
      </c>
      <c r="O711" t="s">
        <v>2789</v>
      </c>
      <c r="P711" t="s">
        <v>2788</v>
      </c>
      <c r="Q711" s="62">
        <f t="shared" si="11"/>
        <v>0.1</v>
      </c>
      <c r="R711" t="s">
        <v>686</v>
      </c>
    </row>
    <row r="712" spans="1:18" hidden="1" x14ac:dyDescent="0.25">
      <c r="A712" t="s">
        <v>3292</v>
      </c>
      <c r="B712" t="s">
        <v>2757</v>
      </c>
      <c r="C712" t="s">
        <v>2756</v>
      </c>
      <c r="D712">
        <v>0.38640000000000002</v>
      </c>
      <c r="E712">
        <v>52.740099999999998</v>
      </c>
      <c r="F712" t="s">
        <v>659</v>
      </c>
      <c r="G712" t="s">
        <v>658</v>
      </c>
      <c r="H712" t="s">
        <v>2755</v>
      </c>
      <c r="I712" t="s">
        <v>2754</v>
      </c>
      <c r="J712" t="s">
        <v>655</v>
      </c>
      <c r="K712" t="s">
        <v>3277</v>
      </c>
      <c r="L712" t="s">
        <v>908</v>
      </c>
      <c r="M712" t="s">
        <v>652</v>
      </c>
      <c r="N712">
        <v>3373</v>
      </c>
      <c r="O712" t="s">
        <v>2786</v>
      </c>
      <c r="P712" t="s">
        <v>2788</v>
      </c>
      <c r="Q712" s="62">
        <f t="shared" si="11"/>
        <v>0.1</v>
      </c>
      <c r="R712" t="s">
        <v>686</v>
      </c>
    </row>
    <row r="713" spans="1:18" hidden="1" x14ac:dyDescent="0.25">
      <c r="A713" t="s">
        <v>3291</v>
      </c>
      <c r="B713" t="s">
        <v>2757</v>
      </c>
      <c r="C713" t="s">
        <v>2756</v>
      </c>
      <c r="D713">
        <v>0.38640000000000002</v>
      </c>
      <c r="E713">
        <v>52.740099999999998</v>
      </c>
      <c r="F713" t="s">
        <v>659</v>
      </c>
      <c r="G713" t="s">
        <v>658</v>
      </c>
      <c r="H713" t="s">
        <v>2755</v>
      </c>
      <c r="I713" t="s">
        <v>2754</v>
      </c>
      <c r="J713" t="s">
        <v>655</v>
      </c>
      <c r="K713" t="s">
        <v>3277</v>
      </c>
      <c r="L713" t="s">
        <v>908</v>
      </c>
      <c r="M713" t="s">
        <v>652</v>
      </c>
      <c r="N713">
        <v>3408</v>
      </c>
      <c r="O713" t="s">
        <v>2784</v>
      </c>
      <c r="P713">
        <v>2.14</v>
      </c>
      <c r="Q713" s="62">
        <f t="shared" si="11"/>
        <v>2.14</v>
      </c>
      <c r="R713" t="s">
        <v>686</v>
      </c>
    </row>
    <row r="714" spans="1:18" hidden="1" x14ac:dyDescent="0.25">
      <c r="A714" t="s">
        <v>3290</v>
      </c>
      <c r="B714" t="s">
        <v>2757</v>
      </c>
      <c r="C714" t="s">
        <v>2756</v>
      </c>
      <c r="D714">
        <v>0.38640000000000002</v>
      </c>
      <c r="E714">
        <v>52.740099999999998</v>
      </c>
      <c r="F714" t="s">
        <v>659</v>
      </c>
      <c r="G714" t="s">
        <v>658</v>
      </c>
      <c r="H714" t="s">
        <v>2755</v>
      </c>
      <c r="I714" t="s">
        <v>2754</v>
      </c>
      <c r="J714" t="s">
        <v>655</v>
      </c>
      <c r="K714" t="s">
        <v>3277</v>
      </c>
      <c r="L714" t="s">
        <v>908</v>
      </c>
      <c r="M714" t="s">
        <v>652</v>
      </c>
      <c r="N714">
        <v>3409</v>
      </c>
      <c r="O714" t="s">
        <v>2782</v>
      </c>
      <c r="P714">
        <v>0.128</v>
      </c>
      <c r="Q714" s="62">
        <f t="shared" si="11"/>
        <v>0.128</v>
      </c>
      <c r="R714" t="s">
        <v>686</v>
      </c>
    </row>
    <row r="715" spans="1:18" hidden="1" x14ac:dyDescent="0.25">
      <c r="A715" t="s">
        <v>3289</v>
      </c>
      <c r="B715" t="s">
        <v>2757</v>
      </c>
      <c r="C715" t="s">
        <v>2756</v>
      </c>
      <c r="D715">
        <v>0.38640000000000002</v>
      </c>
      <c r="E715">
        <v>52.740099999999998</v>
      </c>
      <c r="F715" t="s">
        <v>659</v>
      </c>
      <c r="G715" t="s">
        <v>658</v>
      </c>
      <c r="H715" t="s">
        <v>2755</v>
      </c>
      <c r="I715" t="s">
        <v>2754</v>
      </c>
      <c r="J715" t="s">
        <v>655</v>
      </c>
      <c r="K715" t="s">
        <v>3277</v>
      </c>
      <c r="L715" t="s">
        <v>908</v>
      </c>
      <c r="M715" t="s">
        <v>652</v>
      </c>
      <c r="N715">
        <v>3410</v>
      </c>
      <c r="O715" t="s">
        <v>687</v>
      </c>
      <c r="P715">
        <v>2.69</v>
      </c>
      <c r="Q715" s="62">
        <f t="shared" si="11"/>
        <v>2.69</v>
      </c>
      <c r="R715" t="s">
        <v>686</v>
      </c>
    </row>
    <row r="716" spans="1:18" hidden="1" x14ac:dyDescent="0.25">
      <c r="A716" t="s">
        <v>3288</v>
      </c>
      <c r="B716" t="s">
        <v>2757</v>
      </c>
      <c r="C716" t="s">
        <v>2756</v>
      </c>
      <c r="D716">
        <v>0.38640000000000002</v>
      </c>
      <c r="E716">
        <v>52.740099999999998</v>
      </c>
      <c r="F716" t="s">
        <v>659</v>
      </c>
      <c r="G716" t="s">
        <v>658</v>
      </c>
      <c r="H716" t="s">
        <v>2755</v>
      </c>
      <c r="I716" t="s">
        <v>2754</v>
      </c>
      <c r="J716" t="s">
        <v>655</v>
      </c>
      <c r="K716" t="s">
        <v>3277</v>
      </c>
      <c r="L716" t="s">
        <v>908</v>
      </c>
      <c r="M716" t="s">
        <v>652</v>
      </c>
      <c r="N716">
        <v>3461</v>
      </c>
      <c r="O716" t="s">
        <v>2779</v>
      </c>
      <c r="P716">
        <v>346</v>
      </c>
      <c r="Q716" s="62">
        <f t="shared" si="11"/>
        <v>346</v>
      </c>
      <c r="R716" t="s">
        <v>919</v>
      </c>
    </row>
    <row r="717" spans="1:18" hidden="1" x14ac:dyDescent="0.25">
      <c r="A717" t="s">
        <v>3287</v>
      </c>
      <c r="B717" t="s">
        <v>2757</v>
      </c>
      <c r="C717" t="s">
        <v>2756</v>
      </c>
      <c r="D717">
        <v>0.38640000000000002</v>
      </c>
      <c r="E717">
        <v>52.740099999999998</v>
      </c>
      <c r="F717" t="s">
        <v>659</v>
      </c>
      <c r="G717" t="s">
        <v>658</v>
      </c>
      <c r="H717" t="s">
        <v>2755</v>
      </c>
      <c r="I717" t="s">
        <v>2754</v>
      </c>
      <c r="J717" t="s">
        <v>655</v>
      </c>
      <c r="K717" t="s">
        <v>3277</v>
      </c>
      <c r="L717" t="s">
        <v>908</v>
      </c>
      <c r="M717" t="s">
        <v>652</v>
      </c>
      <c r="N717">
        <v>6045</v>
      </c>
      <c r="O717" t="s">
        <v>2777</v>
      </c>
      <c r="P717">
        <v>2.7</v>
      </c>
      <c r="Q717" s="62">
        <f t="shared" si="11"/>
        <v>2.7</v>
      </c>
      <c r="R717" t="s">
        <v>686</v>
      </c>
    </row>
    <row r="718" spans="1:18" hidden="1" x14ac:dyDescent="0.25">
      <c r="A718" t="s">
        <v>3286</v>
      </c>
      <c r="B718" t="s">
        <v>2757</v>
      </c>
      <c r="C718" t="s">
        <v>2756</v>
      </c>
      <c r="D718">
        <v>0.38640000000000002</v>
      </c>
      <c r="E718">
        <v>52.740099999999998</v>
      </c>
      <c r="F718" t="s">
        <v>659</v>
      </c>
      <c r="G718" t="s">
        <v>658</v>
      </c>
      <c r="H718" t="s">
        <v>2755</v>
      </c>
      <c r="I718" t="s">
        <v>2754</v>
      </c>
      <c r="J718" t="s">
        <v>655</v>
      </c>
      <c r="K718" t="s">
        <v>3277</v>
      </c>
      <c r="L718" t="s">
        <v>908</v>
      </c>
      <c r="M718" t="s">
        <v>652</v>
      </c>
      <c r="N718">
        <v>6423</v>
      </c>
      <c r="O718" t="s">
        <v>2772</v>
      </c>
      <c r="P718">
        <v>173</v>
      </c>
      <c r="Q718" s="62">
        <f t="shared" si="11"/>
        <v>173</v>
      </c>
      <c r="R718" t="s">
        <v>919</v>
      </c>
    </row>
    <row r="719" spans="1:18" hidden="1" x14ac:dyDescent="0.25">
      <c r="A719" t="s">
        <v>3285</v>
      </c>
      <c r="B719" t="s">
        <v>2757</v>
      </c>
      <c r="C719" t="s">
        <v>2756</v>
      </c>
      <c r="D719">
        <v>0.38640000000000002</v>
      </c>
      <c r="E719">
        <v>52.740099999999998</v>
      </c>
      <c r="F719" t="s">
        <v>659</v>
      </c>
      <c r="G719" t="s">
        <v>658</v>
      </c>
      <c r="H719" t="s">
        <v>2755</v>
      </c>
      <c r="I719" t="s">
        <v>2754</v>
      </c>
      <c r="J719" t="s">
        <v>655</v>
      </c>
      <c r="K719" t="s">
        <v>3277</v>
      </c>
      <c r="L719" t="s">
        <v>908</v>
      </c>
      <c r="M719" t="s">
        <v>652</v>
      </c>
      <c r="N719">
        <v>6450</v>
      </c>
      <c r="O719" t="s">
        <v>2770</v>
      </c>
      <c r="P719">
        <v>1.39</v>
      </c>
      <c r="Q719" s="62">
        <f t="shared" si="11"/>
        <v>1.39</v>
      </c>
      <c r="R719" t="s">
        <v>686</v>
      </c>
    </row>
    <row r="720" spans="1:18" hidden="1" x14ac:dyDescent="0.25">
      <c r="A720" t="s">
        <v>3284</v>
      </c>
      <c r="B720" t="s">
        <v>2757</v>
      </c>
      <c r="C720" t="s">
        <v>2756</v>
      </c>
      <c r="D720">
        <v>0.38640000000000002</v>
      </c>
      <c r="E720">
        <v>52.740099999999998</v>
      </c>
      <c r="F720" t="s">
        <v>659</v>
      </c>
      <c r="G720" t="s">
        <v>658</v>
      </c>
      <c r="H720" t="s">
        <v>2755</v>
      </c>
      <c r="I720" t="s">
        <v>2754</v>
      </c>
      <c r="J720" t="s">
        <v>655</v>
      </c>
      <c r="K720" t="s">
        <v>3277</v>
      </c>
      <c r="L720" t="s">
        <v>908</v>
      </c>
      <c r="M720" t="s">
        <v>652</v>
      </c>
      <c r="N720">
        <v>6526</v>
      </c>
      <c r="O720" t="s">
        <v>2768</v>
      </c>
      <c r="P720" t="s">
        <v>3022</v>
      </c>
      <c r="Q720" s="62" t="e">
        <f t="shared" si="11"/>
        <v>#VALUE!</v>
      </c>
      <c r="R720" t="s">
        <v>905</v>
      </c>
    </row>
    <row r="721" spans="1:18" hidden="1" x14ac:dyDescent="0.25">
      <c r="A721" t="s">
        <v>3283</v>
      </c>
      <c r="B721" t="s">
        <v>2757</v>
      </c>
      <c r="C721" t="s">
        <v>2756</v>
      </c>
      <c r="D721">
        <v>0.38640000000000002</v>
      </c>
      <c r="E721">
        <v>52.740099999999998</v>
      </c>
      <c r="F721" t="s">
        <v>659</v>
      </c>
      <c r="G721" t="s">
        <v>658</v>
      </c>
      <c r="H721" t="s">
        <v>2755</v>
      </c>
      <c r="I721" t="s">
        <v>2754</v>
      </c>
      <c r="J721" t="s">
        <v>655</v>
      </c>
      <c r="K721" t="s">
        <v>3277</v>
      </c>
      <c r="L721" t="s">
        <v>908</v>
      </c>
      <c r="M721" t="s">
        <v>652</v>
      </c>
      <c r="N721">
        <v>7181</v>
      </c>
      <c r="O721" t="s">
        <v>2765</v>
      </c>
      <c r="P721" t="s">
        <v>2005</v>
      </c>
      <c r="Q721" s="62">
        <f t="shared" si="11"/>
        <v>1E-3</v>
      </c>
      <c r="R721" t="s">
        <v>686</v>
      </c>
    </row>
    <row r="722" spans="1:18" hidden="1" x14ac:dyDescent="0.25">
      <c r="A722" t="s">
        <v>3282</v>
      </c>
      <c r="B722" t="s">
        <v>2757</v>
      </c>
      <c r="C722" t="s">
        <v>2756</v>
      </c>
      <c r="D722">
        <v>0.38640000000000002</v>
      </c>
      <c r="E722">
        <v>52.740099999999998</v>
      </c>
      <c r="F722" t="s">
        <v>659</v>
      </c>
      <c r="G722" t="s">
        <v>658</v>
      </c>
      <c r="H722" t="s">
        <v>2755</v>
      </c>
      <c r="I722" t="s">
        <v>2754</v>
      </c>
      <c r="J722" t="s">
        <v>655</v>
      </c>
      <c r="K722" t="s">
        <v>3277</v>
      </c>
      <c r="L722" t="s">
        <v>908</v>
      </c>
      <c r="M722" t="s">
        <v>652</v>
      </c>
      <c r="N722">
        <v>7887</v>
      </c>
      <c r="O722" t="s">
        <v>1065</v>
      </c>
      <c r="P722">
        <v>56.3</v>
      </c>
      <c r="Q722" s="62">
        <f t="shared" si="11"/>
        <v>56.3</v>
      </c>
      <c r="R722" t="s">
        <v>686</v>
      </c>
    </row>
    <row r="723" spans="1:18" hidden="1" x14ac:dyDescent="0.25">
      <c r="A723" t="s">
        <v>3281</v>
      </c>
      <c r="B723" t="s">
        <v>2757</v>
      </c>
      <c r="C723" t="s">
        <v>2756</v>
      </c>
      <c r="D723">
        <v>0.38640000000000002</v>
      </c>
      <c r="E723">
        <v>52.740099999999998</v>
      </c>
      <c r="F723" t="s">
        <v>659</v>
      </c>
      <c r="G723" t="s">
        <v>658</v>
      </c>
      <c r="H723" t="s">
        <v>2755</v>
      </c>
      <c r="I723" t="s">
        <v>2754</v>
      </c>
      <c r="J723" t="s">
        <v>655</v>
      </c>
      <c r="K723" t="s">
        <v>3277</v>
      </c>
      <c r="L723" t="s">
        <v>908</v>
      </c>
      <c r="M723" t="s">
        <v>652</v>
      </c>
      <c r="N723">
        <v>9901</v>
      </c>
      <c r="O723" t="s">
        <v>664</v>
      </c>
      <c r="P723">
        <v>84.8</v>
      </c>
      <c r="Q723" s="62">
        <f t="shared" si="11"/>
        <v>84.8</v>
      </c>
      <c r="R723" t="s">
        <v>663</v>
      </c>
    </row>
    <row r="724" spans="1:18" hidden="1" x14ac:dyDescent="0.25">
      <c r="A724" t="s">
        <v>3280</v>
      </c>
      <c r="B724" t="s">
        <v>2757</v>
      </c>
      <c r="C724" t="s">
        <v>2756</v>
      </c>
      <c r="D724">
        <v>0.38640000000000002</v>
      </c>
      <c r="E724">
        <v>52.740099999999998</v>
      </c>
      <c r="F724" t="s">
        <v>659</v>
      </c>
      <c r="G724" t="s">
        <v>658</v>
      </c>
      <c r="H724" t="s">
        <v>2755</v>
      </c>
      <c r="I724" t="s">
        <v>2754</v>
      </c>
      <c r="J724" t="s">
        <v>655</v>
      </c>
      <c r="K724" t="s">
        <v>3277</v>
      </c>
      <c r="L724" t="s">
        <v>908</v>
      </c>
      <c r="M724" t="s">
        <v>652</v>
      </c>
      <c r="N724">
        <v>9924</v>
      </c>
      <c r="O724" t="s">
        <v>651</v>
      </c>
      <c r="P724">
        <v>8.25</v>
      </c>
      <c r="Q724" s="62">
        <f t="shared" si="11"/>
        <v>8.25</v>
      </c>
      <c r="R724" t="s">
        <v>650</v>
      </c>
    </row>
    <row r="725" spans="1:18" hidden="1" x14ac:dyDescent="0.25">
      <c r="A725" t="s">
        <v>3279</v>
      </c>
      <c r="B725" t="s">
        <v>2757</v>
      </c>
      <c r="C725" t="s">
        <v>2756</v>
      </c>
      <c r="D725">
        <v>0.38640000000000002</v>
      </c>
      <c r="E725">
        <v>52.740099999999998</v>
      </c>
      <c r="F725" t="s">
        <v>659</v>
      </c>
      <c r="G725" t="s">
        <v>658</v>
      </c>
      <c r="H725" t="s">
        <v>2755</v>
      </c>
      <c r="I725" t="s">
        <v>2754</v>
      </c>
      <c r="J725" t="s">
        <v>655</v>
      </c>
      <c r="K725" t="s">
        <v>3277</v>
      </c>
      <c r="L725" t="s">
        <v>908</v>
      </c>
      <c r="M725" t="s">
        <v>652</v>
      </c>
      <c r="N725">
        <v>9933</v>
      </c>
      <c r="O725" t="s">
        <v>2759</v>
      </c>
      <c r="P725">
        <v>1727</v>
      </c>
      <c r="Q725" s="62">
        <f t="shared" si="11"/>
        <v>1727</v>
      </c>
      <c r="R725" t="s">
        <v>919</v>
      </c>
    </row>
    <row r="726" spans="1:18" hidden="1" x14ac:dyDescent="0.25">
      <c r="A726" t="s">
        <v>3278</v>
      </c>
      <c r="B726" t="s">
        <v>2757</v>
      </c>
      <c r="C726" t="s">
        <v>2756</v>
      </c>
      <c r="D726">
        <v>0.38640000000000002</v>
      </c>
      <c r="E726">
        <v>52.740099999999998</v>
      </c>
      <c r="F726" t="s">
        <v>659</v>
      </c>
      <c r="G726" t="s">
        <v>658</v>
      </c>
      <c r="H726" t="s">
        <v>2755</v>
      </c>
      <c r="I726" t="s">
        <v>2754</v>
      </c>
      <c r="J726" t="s">
        <v>655</v>
      </c>
      <c r="K726" t="s">
        <v>3277</v>
      </c>
      <c r="L726" t="s">
        <v>908</v>
      </c>
      <c r="M726" t="s">
        <v>652</v>
      </c>
      <c r="N726">
        <v>9978</v>
      </c>
      <c r="O726" t="s">
        <v>2752</v>
      </c>
      <c r="P726" t="s">
        <v>2751</v>
      </c>
      <c r="Q726" s="62">
        <f t="shared" si="11"/>
        <v>2E-3</v>
      </c>
      <c r="R726" t="s">
        <v>686</v>
      </c>
    </row>
    <row r="727" spans="1:18" hidden="1" x14ac:dyDescent="0.25">
      <c r="A727" t="s">
        <v>3276</v>
      </c>
      <c r="B727" t="s">
        <v>2757</v>
      </c>
      <c r="C727" t="s">
        <v>2756</v>
      </c>
      <c r="D727">
        <v>0.38640000000000002</v>
      </c>
      <c r="E727">
        <v>52.740099999999998</v>
      </c>
      <c r="F727" t="s">
        <v>659</v>
      </c>
      <c r="G727" t="s">
        <v>658</v>
      </c>
      <c r="H727" t="s">
        <v>2755</v>
      </c>
      <c r="I727" t="s">
        <v>2754</v>
      </c>
      <c r="J727" t="s">
        <v>655</v>
      </c>
      <c r="K727" t="s">
        <v>3239</v>
      </c>
      <c r="L727" t="s">
        <v>908</v>
      </c>
      <c r="M727" t="s">
        <v>652</v>
      </c>
      <c r="N727">
        <v>52</v>
      </c>
      <c r="O727" t="s">
        <v>2831</v>
      </c>
      <c r="P727">
        <v>0.15</v>
      </c>
      <c r="Q727" s="62">
        <f t="shared" si="11"/>
        <v>0.15</v>
      </c>
      <c r="R727" t="s">
        <v>686</v>
      </c>
    </row>
    <row r="728" spans="1:18" hidden="1" x14ac:dyDescent="0.25">
      <c r="A728" t="s">
        <v>3275</v>
      </c>
      <c r="B728" t="s">
        <v>2757</v>
      </c>
      <c r="C728" t="s">
        <v>2756</v>
      </c>
      <c r="D728">
        <v>0.38640000000000002</v>
      </c>
      <c r="E728">
        <v>52.740099999999998</v>
      </c>
      <c r="F728" t="s">
        <v>659</v>
      </c>
      <c r="G728" t="s">
        <v>658</v>
      </c>
      <c r="H728" t="s">
        <v>2755</v>
      </c>
      <c r="I728" t="s">
        <v>2754</v>
      </c>
      <c r="J728" t="s">
        <v>655</v>
      </c>
      <c r="K728" t="s">
        <v>3239</v>
      </c>
      <c r="L728" t="s">
        <v>908</v>
      </c>
      <c r="M728" t="s">
        <v>652</v>
      </c>
      <c r="N728">
        <v>61</v>
      </c>
      <c r="O728" t="s">
        <v>63</v>
      </c>
      <c r="P728">
        <v>8.4</v>
      </c>
      <c r="Q728" s="62">
        <f t="shared" si="11"/>
        <v>8.4</v>
      </c>
      <c r="R728" t="s">
        <v>2829</v>
      </c>
    </row>
    <row r="729" spans="1:18" hidden="1" x14ac:dyDescent="0.25">
      <c r="A729" t="s">
        <v>3274</v>
      </c>
      <c r="B729" t="s">
        <v>2757</v>
      </c>
      <c r="C729" t="s">
        <v>2756</v>
      </c>
      <c r="D729">
        <v>0.38640000000000002</v>
      </c>
      <c r="E729">
        <v>52.740099999999998</v>
      </c>
      <c r="F729" t="s">
        <v>659</v>
      </c>
      <c r="G729" t="s">
        <v>658</v>
      </c>
      <c r="H729" t="s">
        <v>2755</v>
      </c>
      <c r="I729" t="s">
        <v>2754</v>
      </c>
      <c r="J729" t="s">
        <v>655</v>
      </c>
      <c r="K729" t="s">
        <v>3239</v>
      </c>
      <c r="L729" t="s">
        <v>908</v>
      </c>
      <c r="M729" t="s">
        <v>652</v>
      </c>
      <c r="N729">
        <v>62</v>
      </c>
      <c r="O729" t="s">
        <v>2866</v>
      </c>
      <c r="P729">
        <v>1990</v>
      </c>
      <c r="Q729" s="62">
        <f t="shared" si="11"/>
        <v>1990</v>
      </c>
      <c r="R729" t="s">
        <v>2825</v>
      </c>
    </row>
    <row r="730" spans="1:18" hidden="1" x14ac:dyDescent="0.25">
      <c r="A730" t="s">
        <v>3273</v>
      </c>
      <c r="B730" t="s">
        <v>2757</v>
      </c>
      <c r="C730" t="s">
        <v>2756</v>
      </c>
      <c r="D730">
        <v>0.38640000000000002</v>
      </c>
      <c r="E730">
        <v>52.740099999999998</v>
      </c>
      <c r="F730" t="s">
        <v>659</v>
      </c>
      <c r="G730" t="s">
        <v>658</v>
      </c>
      <c r="H730" t="s">
        <v>2755</v>
      </c>
      <c r="I730" t="s">
        <v>2754</v>
      </c>
      <c r="J730" t="s">
        <v>655</v>
      </c>
      <c r="K730" t="s">
        <v>3239</v>
      </c>
      <c r="L730" t="s">
        <v>908</v>
      </c>
      <c r="M730" t="s">
        <v>652</v>
      </c>
      <c r="N730">
        <v>68</v>
      </c>
      <c r="O730" t="s">
        <v>2775</v>
      </c>
      <c r="P730">
        <v>152</v>
      </c>
      <c r="Q730" s="62">
        <f t="shared" si="11"/>
        <v>152</v>
      </c>
      <c r="R730" t="s">
        <v>680</v>
      </c>
    </row>
    <row r="731" spans="1:18" hidden="1" x14ac:dyDescent="0.25">
      <c r="A731" t="s">
        <v>3272</v>
      </c>
      <c r="B731" t="s">
        <v>2757</v>
      </c>
      <c r="C731" t="s">
        <v>2756</v>
      </c>
      <c r="D731">
        <v>0.38640000000000002</v>
      </c>
      <c r="E731">
        <v>52.740099999999998</v>
      </c>
      <c r="F731" t="s">
        <v>659</v>
      </c>
      <c r="G731" t="s">
        <v>658</v>
      </c>
      <c r="H731" t="s">
        <v>2755</v>
      </c>
      <c r="I731" t="s">
        <v>2754</v>
      </c>
      <c r="J731" t="s">
        <v>655</v>
      </c>
      <c r="K731" t="s">
        <v>3239</v>
      </c>
      <c r="L731" t="s">
        <v>908</v>
      </c>
      <c r="M731" t="s">
        <v>652</v>
      </c>
      <c r="N731">
        <v>76</v>
      </c>
      <c r="O731" t="s">
        <v>690</v>
      </c>
      <c r="P731">
        <v>11.36</v>
      </c>
      <c r="Q731" s="62">
        <f t="shared" si="11"/>
        <v>11.36</v>
      </c>
      <c r="R731" t="s">
        <v>689</v>
      </c>
    </row>
    <row r="732" spans="1:18" hidden="1" x14ac:dyDescent="0.25">
      <c r="A732" t="s">
        <v>3271</v>
      </c>
      <c r="B732" t="s">
        <v>2757</v>
      </c>
      <c r="C732" t="s">
        <v>2756</v>
      </c>
      <c r="D732">
        <v>0.38640000000000002</v>
      </c>
      <c r="E732">
        <v>52.740099999999998</v>
      </c>
      <c r="F732" t="s">
        <v>659</v>
      </c>
      <c r="G732" t="s">
        <v>658</v>
      </c>
      <c r="H732" t="s">
        <v>2755</v>
      </c>
      <c r="I732" t="s">
        <v>2754</v>
      </c>
      <c r="J732" t="s">
        <v>655</v>
      </c>
      <c r="K732" t="s">
        <v>3239</v>
      </c>
      <c r="L732" t="s">
        <v>908</v>
      </c>
      <c r="M732" t="s">
        <v>652</v>
      </c>
      <c r="N732">
        <v>103</v>
      </c>
      <c r="O732" t="s">
        <v>2823</v>
      </c>
      <c r="P732" t="s">
        <v>1560</v>
      </c>
      <c r="Q732" s="62">
        <f t="shared" si="11"/>
        <v>0.01</v>
      </c>
      <c r="R732" t="s">
        <v>686</v>
      </c>
    </row>
    <row r="733" spans="1:18" hidden="1" x14ac:dyDescent="0.25">
      <c r="A733" t="s">
        <v>3270</v>
      </c>
      <c r="B733" t="s">
        <v>2757</v>
      </c>
      <c r="C733" t="s">
        <v>2756</v>
      </c>
      <c r="D733">
        <v>0.38640000000000002</v>
      </c>
      <c r="E733">
        <v>52.740099999999998</v>
      </c>
      <c r="F733" t="s">
        <v>659</v>
      </c>
      <c r="G733" t="s">
        <v>658</v>
      </c>
      <c r="H733" t="s">
        <v>2755</v>
      </c>
      <c r="I733" t="s">
        <v>2754</v>
      </c>
      <c r="J733" t="s">
        <v>655</v>
      </c>
      <c r="K733" t="s">
        <v>3239</v>
      </c>
      <c r="L733" t="s">
        <v>908</v>
      </c>
      <c r="M733" t="s">
        <v>652</v>
      </c>
      <c r="N733">
        <v>106</v>
      </c>
      <c r="O733" t="s">
        <v>2821</v>
      </c>
      <c r="P733" t="s">
        <v>1598</v>
      </c>
      <c r="Q733" s="62">
        <f t="shared" si="11"/>
        <v>0.04</v>
      </c>
      <c r="R733" t="s">
        <v>686</v>
      </c>
    </row>
    <row r="734" spans="1:18" hidden="1" x14ac:dyDescent="0.25">
      <c r="A734" t="s">
        <v>3269</v>
      </c>
      <c r="B734" t="s">
        <v>2757</v>
      </c>
      <c r="C734" t="s">
        <v>2756</v>
      </c>
      <c r="D734">
        <v>0.38640000000000002</v>
      </c>
      <c r="E734">
        <v>52.740099999999998</v>
      </c>
      <c r="F734" t="s">
        <v>659</v>
      </c>
      <c r="G734" t="s">
        <v>658</v>
      </c>
      <c r="H734" t="s">
        <v>2755</v>
      </c>
      <c r="I734" t="s">
        <v>2754</v>
      </c>
      <c r="J734" t="s">
        <v>655</v>
      </c>
      <c r="K734" t="s">
        <v>3239</v>
      </c>
      <c r="L734" t="s">
        <v>908</v>
      </c>
      <c r="M734" t="s">
        <v>652</v>
      </c>
      <c r="N734">
        <v>111</v>
      </c>
      <c r="O734" t="s">
        <v>2819</v>
      </c>
      <c r="P734">
        <v>3.7999999999999999E-2</v>
      </c>
      <c r="Q734" s="62">
        <f t="shared" si="11"/>
        <v>3.7999999999999999E-2</v>
      </c>
      <c r="R734" t="s">
        <v>650</v>
      </c>
    </row>
    <row r="735" spans="1:18" hidden="1" x14ac:dyDescent="0.25">
      <c r="A735" t="s">
        <v>3268</v>
      </c>
      <c r="B735" t="s">
        <v>2757</v>
      </c>
      <c r="C735" t="s">
        <v>2756</v>
      </c>
      <c r="D735">
        <v>0.38640000000000002</v>
      </c>
      <c r="E735">
        <v>52.740099999999998</v>
      </c>
      <c r="F735" t="s">
        <v>659</v>
      </c>
      <c r="G735" t="s">
        <v>658</v>
      </c>
      <c r="H735" t="s">
        <v>2755</v>
      </c>
      <c r="I735" t="s">
        <v>2754</v>
      </c>
      <c r="J735" t="s">
        <v>655</v>
      </c>
      <c r="K735" t="s">
        <v>3239</v>
      </c>
      <c r="L735" t="s">
        <v>908</v>
      </c>
      <c r="M735" t="s">
        <v>652</v>
      </c>
      <c r="N735">
        <v>114</v>
      </c>
      <c r="O735" t="s">
        <v>2817</v>
      </c>
      <c r="P735">
        <v>1.35</v>
      </c>
      <c r="Q735" s="62">
        <f t="shared" si="11"/>
        <v>1.35</v>
      </c>
      <c r="R735" t="s">
        <v>650</v>
      </c>
    </row>
    <row r="736" spans="1:18" hidden="1" x14ac:dyDescent="0.25">
      <c r="A736" t="s">
        <v>3267</v>
      </c>
      <c r="B736" t="s">
        <v>2757</v>
      </c>
      <c r="C736" t="s">
        <v>2756</v>
      </c>
      <c r="D736">
        <v>0.38640000000000002</v>
      </c>
      <c r="E736">
        <v>52.740099999999998</v>
      </c>
      <c r="F736" t="s">
        <v>659</v>
      </c>
      <c r="G736" t="s">
        <v>658</v>
      </c>
      <c r="H736" t="s">
        <v>2755</v>
      </c>
      <c r="I736" t="s">
        <v>2754</v>
      </c>
      <c r="J736" t="s">
        <v>655</v>
      </c>
      <c r="K736" t="s">
        <v>3239</v>
      </c>
      <c r="L736" t="s">
        <v>908</v>
      </c>
      <c r="M736" t="s">
        <v>652</v>
      </c>
      <c r="N736">
        <v>116</v>
      </c>
      <c r="O736" t="s">
        <v>2815</v>
      </c>
      <c r="P736">
        <v>5.8209999999999997</v>
      </c>
      <c r="Q736" s="62">
        <f t="shared" si="11"/>
        <v>5.8209999999999997</v>
      </c>
      <c r="R736" t="s">
        <v>650</v>
      </c>
    </row>
    <row r="737" spans="1:18" hidden="1" x14ac:dyDescent="0.25">
      <c r="A737" t="s">
        <v>3266</v>
      </c>
      <c r="B737" t="s">
        <v>2757</v>
      </c>
      <c r="C737" t="s">
        <v>2756</v>
      </c>
      <c r="D737">
        <v>0.38640000000000002</v>
      </c>
      <c r="E737">
        <v>52.740099999999998</v>
      </c>
      <c r="F737" t="s">
        <v>659</v>
      </c>
      <c r="G737" t="s">
        <v>658</v>
      </c>
      <c r="H737" t="s">
        <v>2755</v>
      </c>
      <c r="I737" t="s">
        <v>2754</v>
      </c>
      <c r="J737" t="s">
        <v>655</v>
      </c>
      <c r="K737" t="s">
        <v>3239</v>
      </c>
      <c r="L737" t="s">
        <v>908</v>
      </c>
      <c r="M737" t="s">
        <v>652</v>
      </c>
      <c r="N737">
        <v>172</v>
      </c>
      <c r="O737" t="s">
        <v>209</v>
      </c>
      <c r="P737">
        <v>442</v>
      </c>
      <c r="Q737" s="62">
        <f t="shared" si="11"/>
        <v>442</v>
      </c>
      <c r="R737" t="s">
        <v>650</v>
      </c>
    </row>
    <row r="738" spans="1:18" hidden="1" x14ac:dyDescent="0.25">
      <c r="A738" t="s">
        <v>3265</v>
      </c>
      <c r="B738" t="s">
        <v>2757</v>
      </c>
      <c r="C738" t="s">
        <v>2756</v>
      </c>
      <c r="D738">
        <v>0.38640000000000002</v>
      </c>
      <c r="E738">
        <v>52.740099999999998</v>
      </c>
      <c r="F738" t="s">
        <v>659</v>
      </c>
      <c r="G738" t="s">
        <v>658</v>
      </c>
      <c r="H738" t="s">
        <v>2755</v>
      </c>
      <c r="I738" t="s">
        <v>2754</v>
      </c>
      <c r="J738" t="s">
        <v>655</v>
      </c>
      <c r="K738" t="s">
        <v>3239</v>
      </c>
      <c r="L738" t="s">
        <v>908</v>
      </c>
      <c r="M738" t="s">
        <v>652</v>
      </c>
      <c r="N738">
        <v>180</v>
      </c>
      <c r="O738" t="s">
        <v>2812</v>
      </c>
      <c r="P738">
        <v>0.33800000000000002</v>
      </c>
      <c r="Q738" s="62">
        <f t="shared" si="11"/>
        <v>0.33800000000000002</v>
      </c>
      <c r="R738" t="s">
        <v>650</v>
      </c>
    </row>
    <row r="739" spans="1:18" hidden="1" x14ac:dyDescent="0.25">
      <c r="A739" t="s">
        <v>3264</v>
      </c>
      <c r="B739" t="s">
        <v>2757</v>
      </c>
      <c r="C739" t="s">
        <v>2756</v>
      </c>
      <c r="D739">
        <v>0.38640000000000002</v>
      </c>
      <c r="E739">
        <v>52.740099999999998</v>
      </c>
      <c r="F739" t="s">
        <v>659</v>
      </c>
      <c r="G739" t="s">
        <v>658</v>
      </c>
      <c r="H739" t="s">
        <v>2755</v>
      </c>
      <c r="I739" t="s">
        <v>2754</v>
      </c>
      <c r="J739" t="s">
        <v>655</v>
      </c>
      <c r="K739" t="s">
        <v>3239</v>
      </c>
      <c r="L739" t="s">
        <v>908</v>
      </c>
      <c r="M739" t="s">
        <v>652</v>
      </c>
      <c r="N739">
        <v>487</v>
      </c>
      <c r="O739" t="s">
        <v>2810</v>
      </c>
      <c r="P739" t="s">
        <v>2751</v>
      </c>
      <c r="Q739" s="62">
        <f t="shared" si="11"/>
        <v>2E-3</v>
      </c>
      <c r="R739" t="s">
        <v>686</v>
      </c>
    </row>
    <row r="740" spans="1:18" hidden="1" x14ac:dyDescent="0.25">
      <c r="A740" t="s">
        <v>3263</v>
      </c>
      <c r="B740" t="s">
        <v>2757</v>
      </c>
      <c r="C740" t="s">
        <v>2756</v>
      </c>
      <c r="D740">
        <v>0.38640000000000002</v>
      </c>
      <c r="E740">
        <v>52.740099999999998</v>
      </c>
      <c r="F740" t="s">
        <v>659</v>
      </c>
      <c r="G740" t="s">
        <v>658</v>
      </c>
      <c r="H740" t="s">
        <v>2755</v>
      </c>
      <c r="I740" t="s">
        <v>2754</v>
      </c>
      <c r="J740" t="s">
        <v>655</v>
      </c>
      <c r="K740" t="s">
        <v>3239</v>
      </c>
      <c r="L740" t="s">
        <v>908</v>
      </c>
      <c r="M740" t="s">
        <v>652</v>
      </c>
      <c r="N740">
        <v>499</v>
      </c>
      <c r="O740" t="s">
        <v>2807</v>
      </c>
      <c r="P740" t="s">
        <v>2751</v>
      </c>
      <c r="Q740" s="62">
        <f t="shared" si="11"/>
        <v>2E-3</v>
      </c>
      <c r="R740" t="s">
        <v>686</v>
      </c>
    </row>
    <row r="741" spans="1:18" hidden="1" x14ac:dyDescent="0.25">
      <c r="A741" t="s">
        <v>3262</v>
      </c>
      <c r="B741" t="s">
        <v>2757</v>
      </c>
      <c r="C741" t="s">
        <v>2756</v>
      </c>
      <c r="D741">
        <v>0.38640000000000002</v>
      </c>
      <c r="E741">
        <v>52.740099999999998</v>
      </c>
      <c r="F741" t="s">
        <v>659</v>
      </c>
      <c r="G741" t="s">
        <v>658</v>
      </c>
      <c r="H741" t="s">
        <v>2755</v>
      </c>
      <c r="I741" t="s">
        <v>2754</v>
      </c>
      <c r="J741" t="s">
        <v>655</v>
      </c>
      <c r="K741" t="s">
        <v>3239</v>
      </c>
      <c r="L741" t="s">
        <v>908</v>
      </c>
      <c r="M741" t="s">
        <v>652</v>
      </c>
      <c r="N741">
        <v>1049</v>
      </c>
      <c r="O741" t="s">
        <v>2804</v>
      </c>
      <c r="P741" t="s">
        <v>2788</v>
      </c>
      <c r="Q741" s="62">
        <f t="shared" si="11"/>
        <v>0.1</v>
      </c>
      <c r="R741" t="s">
        <v>686</v>
      </c>
    </row>
    <row r="742" spans="1:18" hidden="1" x14ac:dyDescent="0.25">
      <c r="A742" t="s">
        <v>3261</v>
      </c>
      <c r="B742" t="s">
        <v>2757</v>
      </c>
      <c r="C742" t="s">
        <v>2756</v>
      </c>
      <c r="D742">
        <v>0.38640000000000002</v>
      </c>
      <c r="E742">
        <v>52.740099999999998</v>
      </c>
      <c r="F742" t="s">
        <v>659</v>
      </c>
      <c r="G742" t="s">
        <v>658</v>
      </c>
      <c r="H742" t="s">
        <v>2755</v>
      </c>
      <c r="I742" t="s">
        <v>2754</v>
      </c>
      <c r="J742" t="s">
        <v>655</v>
      </c>
      <c r="K742" t="s">
        <v>3239</v>
      </c>
      <c r="L742" t="s">
        <v>908</v>
      </c>
      <c r="M742" t="s">
        <v>652</v>
      </c>
      <c r="N742">
        <v>3268</v>
      </c>
      <c r="O742" t="s">
        <v>2802</v>
      </c>
      <c r="P742" t="s">
        <v>2788</v>
      </c>
      <c r="Q742" s="62">
        <f t="shared" si="11"/>
        <v>0.1</v>
      </c>
      <c r="R742" t="s">
        <v>686</v>
      </c>
    </row>
    <row r="743" spans="1:18" hidden="1" x14ac:dyDescent="0.25">
      <c r="A743" t="s">
        <v>3260</v>
      </c>
      <c r="B743" t="s">
        <v>2757</v>
      </c>
      <c r="C743" t="s">
        <v>2756</v>
      </c>
      <c r="D743">
        <v>0.38640000000000002</v>
      </c>
      <c r="E743">
        <v>52.740099999999998</v>
      </c>
      <c r="F743" t="s">
        <v>659</v>
      </c>
      <c r="G743" t="s">
        <v>658</v>
      </c>
      <c r="H743" t="s">
        <v>2755</v>
      </c>
      <c r="I743" t="s">
        <v>2754</v>
      </c>
      <c r="J743" t="s">
        <v>655</v>
      </c>
      <c r="K743" t="s">
        <v>3239</v>
      </c>
      <c r="L743" t="s">
        <v>908</v>
      </c>
      <c r="M743" t="s">
        <v>652</v>
      </c>
      <c r="N743">
        <v>3272</v>
      </c>
      <c r="O743" t="s">
        <v>2800</v>
      </c>
      <c r="P743" t="s">
        <v>2799</v>
      </c>
      <c r="Q743" s="62">
        <f t="shared" si="11"/>
        <v>1</v>
      </c>
      <c r="R743" t="s">
        <v>686</v>
      </c>
    </row>
    <row r="744" spans="1:18" hidden="1" x14ac:dyDescent="0.25">
      <c r="A744" t="s">
        <v>3259</v>
      </c>
      <c r="B744" t="s">
        <v>2757</v>
      </c>
      <c r="C744" t="s">
        <v>2756</v>
      </c>
      <c r="D744">
        <v>0.38640000000000002</v>
      </c>
      <c r="E744">
        <v>52.740099999999998</v>
      </c>
      <c r="F744" t="s">
        <v>659</v>
      </c>
      <c r="G744" t="s">
        <v>658</v>
      </c>
      <c r="H744" t="s">
        <v>2755</v>
      </c>
      <c r="I744" t="s">
        <v>2754</v>
      </c>
      <c r="J744" t="s">
        <v>655</v>
      </c>
      <c r="K744" t="s">
        <v>3239</v>
      </c>
      <c r="L744" t="s">
        <v>908</v>
      </c>
      <c r="M744" t="s">
        <v>652</v>
      </c>
      <c r="N744">
        <v>3282</v>
      </c>
      <c r="O744" t="s">
        <v>2797</v>
      </c>
      <c r="P744" t="s">
        <v>2788</v>
      </c>
      <c r="Q744" s="62">
        <f t="shared" si="11"/>
        <v>0.1</v>
      </c>
      <c r="R744" t="s">
        <v>686</v>
      </c>
    </row>
    <row r="745" spans="1:18" hidden="1" x14ac:dyDescent="0.25">
      <c r="A745" t="s">
        <v>3258</v>
      </c>
      <c r="B745" t="s">
        <v>2757</v>
      </c>
      <c r="C745" t="s">
        <v>2756</v>
      </c>
      <c r="D745">
        <v>0.38640000000000002</v>
      </c>
      <c r="E745">
        <v>52.740099999999998</v>
      </c>
      <c r="F745" t="s">
        <v>659</v>
      </c>
      <c r="G745" t="s">
        <v>658</v>
      </c>
      <c r="H745" t="s">
        <v>2755</v>
      </c>
      <c r="I745" t="s">
        <v>2754</v>
      </c>
      <c r="J745" t="s">
        <v>655</v>
      </c>
      <c r="K745" t="s">
        <v>3239</v>
      </c>
      <c r="L745" t="s">
        <v>908</v>
      </c>
      <c r="M745" t="s">
        <v>652</v>
      </c>
      <c r="N745">
        <v>3283</v>
      </c>
      <c r="O745" t="s">
        <v>2795</v>
      </c>
      <c r="P745" t="s">
        <v>2788</v>
      </c>
      <c r="Q745" s="62">
        <f t="shared" si="11"/>
        <v>0.1</v>
      </c>
      <c r="R745" t="s">
        <v>686</v>
      </c>
    </row>
    <row r="746" spans="1:18" hidden="1" x14ac:dyDescent="0.25">
      <c r="A746" t="s">
        <v>3257</v>
      </c>
      <c r="B746" t="s">
        <v>2757</v>
      </c>
      <c r="C746" t="s">
        <v>2756</v>
      </c>
      <c r="D746">
        <v>0.38640000000000002</v>
      </c>
      <c r="E746">
        <v>52.740099999999998</v>
      </c>
      <c r="F746" t="s">
        <v>659</v>
      </c>
      <c r="G746" t="s">
        <v>658</v>
      </c>
      <c r="H746" t="s">
        <v>2755</v>
      </c>
      <c r="I746" t="s">
        <v>2754</v>
      </c>
      <c r="J746" t="s">
        <v>655</v>
      </c>
      <c r="K746" t="s">
        <v>3239</v>
      </c>
      <c r="L746" t="s">
        <v>908</v>
      </c>
      <c r="M746" t="s">
        <v>652</v>
      </c>
      <c r="N746">
        <v>3292</v>
      </c>
      <c r="O746" t="s">
        <v>2793</v>
      </c>
      <c r="P746" t="s">
        <v>2788</v>
      </c>
      <c r="Q746" s="62">
        <f t="shared" si="11"/>
        <v>0.1</v>
      </c>
      <c r="R746" t="s">
        <v>686</v>
      </c>
    </row>
    <row r="747" spans="1:18" hidden="1" x14ac:dyDescent="0.25">
      <c r="A747" t="s">
        <v>3256</v>
      </c>
      <c r="B747" t="s">
        <v>2757</v>
      </c>
      <c r="C747" t="s">
        <v>2756</v>
      </c>
      <c r="D747">
        <v>0.38640000000000002</v>
      </c>
      <c r="E747">
        <v>52.740099999999998</v>
      </c>
      <c r="F747" t="s">
        <v>659</v>
      </c>
      <c r="G747" t="s">
        <v>658</v>
      </c>
      <c r="H747" t="s">
        <v>2755</v>
      </c>
      <c r="I747" t="s">
        <v>2754</v>
      </c>
      <c r="J747" t="s">
        <v>655</v>
      </c>
      <c r="K747" t="s">
        <v>3239</v>
      </c>
      <c r="L747" t="s">
        <v>908</v>
      </c>
      <c r="M747" t="s">
        <v>652</v>
      </c>
      <c r="N747">
        <v>3328</v>
      </c>
      <c r="O747" t="s">
        <v>2791</v>
      </c>
      <c r="P747" t="s">
        <v>2788</v>
      </c>
      <c r="Q747" s="62">
        <f t="shared" si="11"/>
        <v>0.1</v>
      </c>
      <c r="R747" t="s">
        <v>686</v>
      </c>
    </row>
    <row r="748" spans="1:18" hidden="1" x14ac:dyDescent="0.25">
      <c r="A748" t="s">
        <v>3255</v>
      </c>
      <c r="B748" t="s">
        <v>2757</v>
      </c>
      <c r="C748" t="s">
        <v>2756</v>
      </c>
      <c r="D748">
        <v>0.38640000000000002</v>
      </c>
      <c r="E748">
        <v>52.740099999999998</v>
      </c>
      <c r="F748" t="s">
        <v>659</v>
      </c>
      <c r="G748" t="s">
        <v>658</v>
      </c>
      <c r="H748" t="s">
        <v>2755</v>
      </c>
      <c r="I748" t="s">
        <v>2754</v>
      </c>
      <c r="J748" t="s">
        <v>655</v>
      </c>
      <c r="K748" t="s">
        <v>3239</v>
      </c>
      <c r="L748" t="s">
        <v>908</v>
      </c>
      <c r="M748" t="s">
        <v>652</v>
      </c>
      <c r="N748">
        <v>3334</v>
      </c>
      <c r="O748" t="s">
        <v>2789</v>
      </c>
      <c r="P748" t="s">
        <v>2788</v>
      </c>
      <c r="Q748" s="62">
        <f t="shared" si="11"/>
        <v>0.1</v>
      </c>
      <c r="R748" t="s">
        <v>686</v>
      </c>
    </row>
    <row r="749" spans="1:18" hidden="1" x14ac:dyDescent="0.25">
      <c r="A749" t="s">
        <v>3254</v>
      </c>
      <c r="B749" t="s">
        <v>2757</v>
      </c>
      <c r="C749" t="s">
        <v>2756</v>
      </c>
      <c r="D749">
        <v>0.38640000000000002</v>
      </c>
      <c r="E749">
        <v>52.740099999999998</v>
      </c>
      <c r="F749" t="s">
        <v>659</v>
      </c>
      <c r="G749" t="s">
        <v>658</v>
      </c>
      <c r="H749" t="s">
        <v>2755</v>
      </c>
      <c r="I749" t="s">
        <v>2754</v>
      </c>
      <c r="J749" t="s">
        <v>655</v>
      </c>
      <c r="K749" t="s">
        <v>3239</v>
      </c>
      <c r="L749" t="s">
        <v>908</v>
      </c>
      <c r="M749" t="s">
        <v>652</v>
      </c>
      <c r="N749">
        <v>3373</v>
      </c>
      <c r="O749" t="s">
        <v>2786</v>
      </c>
      <c r="P749" t="s">
        <v>2788</v>
      </c>
      <c r="Q749" s="62">
        <f t="shared" si="11"/>
        <v>0.1</v>
      </c>
      <c r="R749" t="s">
        <v>686</v>
      </c>
    </row>
    <row r="750" spans="1:18" hidden="1" x14ac:dyDescent="0.25">
      <c r="A750" t="s">
        <v>3253</v>
      </c>
      <c r="B750" t="s">
        <v>2757</v>
      </c>
      <c r="C750" t="s">
        <v>2756</v>
      </c>
      <c r="D750">
        <v>0.38640000000000002</v>
      </c>
      <c r="E750">
        <v>52.740099999999998</v>
      </c>
      <c r="F750" t="s">
        <v>659</v>
      </c>
      <c r="G750" t="s">
        <v>658</v>
      </c>
      <c r="H750" t="s">
        <v>2755</v>
      </c>
      <c r="I750" t="s">
        <v>2754</v>
      </c>
      <c r="J750" t="s">
        <v>655</v>
      </c>
      <c r="K750" t="s">
        <v>3239</v>
      </c>
      <c r="L750" t="s">
        <v>908</v>
      </c>
      <c r="M750" t="s">
        <v>652</v>
      </c>
      <c r="N750">
        <v>3408</v>
      </c>
      <c r="O750" t="s">
        <v>2784</v>
      </c>
      <c r="P750">
        <v>2.2999999999999998</v>
      </c>
      <c r="Q750" s="62">
        <f t="shared" si="11"/>
        <v>2.2999999999999998</v>
      </c>
      <c r="R750" t="s">
        <v>686</v>
      </c>
    </row>
    <row r="751" spans="1:18" hidden="1" x14ac:dyDescent="0.25">
      <c r="A751" t="s">
        <v>3252</v>
      </c>
      <c r="B751" t="s">
        <v>2757</v>
      </c>
      <c r="C751" t="s">
        <v>2756</v>
      </c>
      <c r="D751">
        <v>0.38640000000000002</v>
      </c>
      <c r="E751">
        <v>52.740099999999998</v>
      </c>
      <c r="F751" t="s">
        <v>659</v>
      </c>
      <c r="G751" t="s">
        <v>658</v>
      </c>
      <c r="H751" t="s">
        <v>2755</v>
      </c>
      <c r="I751" t="s">
        <v>2754</v>
      </c>
      <c r="J751" t="s">
        <v>655</v>
      </c>
      <c r="K751" t="s">
        <v>3239</v>
      </c>
      <c r="L751" t="s">
        <v>908</v>
      </c>
      <c r="M751" t="s">
        <v>652</v>
      </c>
      <c r="N751">
        <v>3409</v>
      </c>
      <c r="O751" t="s">
        <v>2782</v>
      </c>
      <c r="P751">
        <v>0.05</v>
      </c>
      <c r="Q751" s="62">
        <f t="shared" si="11"/>
        <v>0.05</v>
      </c>
      <c r="R751" t="s">
        <v>686</v>
      </c>
    </row>
    <row r="752" spans="1:18" hidden="1" x14ac:dyDescent="0.25">
      <c r="A752" t="s">
        <v>3251</v>
      </c>
      <c r="B752" t="s">
        <v>2757</v>
      </c>
      <c r="C752" t="s">
        <v>2756</v>
      </c>
      <c r="D752">
        <v>0.38640000000000002</v>
      </c>
      <c r="E752">
        <v>52.740099999999998</v>
      </c>
      <c r="F752" t="s">
        <v>659</v>
      </c>
      <c r="G752" t="s">
        <v>658</v>
      </c>
      <c r="H752" t="s">
        <v>2755</v>
      </c>
      <c r="I752" t="s">
        <v>2754</v>
      </c>
      <c r="J752" t="s">
        <v>655</v>
      </c>
      <c r="K752" t="s">
        <v>3239</v>
      </c>
      <c r="L752" t="s">
        <v>908</v>
      </c>
      <c r="M752" t="s">
        <v>652</v>
      </c>
      <c r="N752">
        <v>3410</v>
      </c>
      <c r="O752" t="s">
        <v>687</v>
      </c>
      <c r="P752">
        <v>2.19</v>
      </c>
      <c r="Q752" s="62">
        <f t="shared" si="11"/>
        <v>2.19</v>
      </c>
      <c r="R752" t="s">
        <v>686</v>
      </c>
    </row>
    <row r="753" spans="1:18" hidden="1" x14ac:dyDescent="0.25">
      <c r="A753" t="s">
        <v>3250</v>
      </c>
      <c r="B753" t="s">
        <v>2757</v>
      </c>
      <c r="C753" t="s">
        <v>2756</v>
      </c>
      <c r="D753">
        <v>0.38640000000000002</v>
      </c>
      <c r="E753">
        <v>52.740099999999998</v>
      </c>
      <c r="F753" t="s">
        <v>659</v>
      </c>
      <c r="G753" t="s">
        <v>658</v>
      </c>
      <c r="H753" t="s">
        <v>2755</v>
      </c>
      <c r="I753" t="s">
        <v>2754</v>
      </c>
      <c r="J753" t="s">
        <v>655</v>
      </c>
      <c r="K753" t="s">
        <v>3239</v>
      </c>
      <c r="L753" t="s">
        <v>908</v>
      </c>
      <c r="M753" t="s">
        <v>652</v>
      </c>
      <c r="N753">
        <v>3461</v>
      </c>
      <c r="O753" t="s">
        <v>2779</v>
      </c>
      <c r="P753">
        <v>330</v>
      </c>
      <c r="Q753" s="62">
        <f t="shared" si="11"/>
        <v>330</v>
      </c>
      <c r="R753" t="s">
        <v>919</v>
      </c>
    </row>
    <row r="754" spans="1:18" hidden="1" x14ac:dyDescent="0.25">
      <c r="A754" t="s">
        <v>3249</v>
      </c>
      <c r="B754" t="s">
        <v>2757</v>
      </c>
      <c r="C754" t="s">
        <v>2756</v>
      </c>
      <c r="D754">
        <v>0.38640000000000002</v>
      </c>
      <c r="E754">
        <v>52.740099999999998</v>
      </c>
      <c r="F754" t="s">
        <v>659</v>
      </c>
      <c r="G754" t="s">
        <v>658</v>
      </c>
      <c r="H754" t="s">
        <v>2755</v>
      </c>
      <c r="I754" t="s">
        <v>2754</v>
      </c>
      <c r="J754" t="s">
        <v>655</v>
      </c>
      <c r="K754" t="s">
        <v>3239</v>
      </c>
      <c r="L754" t="s">
        <v>908</v>
      </c>
      <c r="M754" t="s">
        <v>652</v>
      </c>
      <c r="N754">
        <v>6045</v>
      </c>
      <c r="O754" t="s">
        <v>2777</v>
      </c>
      <c r="P754">
        <v>2.2000000000000002</v>
      </c>
      <c r="Q754" s="62">
        <f t="shared" si="11"/>
        <v>2.2000000000000002</v>
      </c>
      <c r="R754" t="s">
        <v>686</v>
      </c>
    </row>
    <row r="755" spans="1:18" hidden="1" x14ac:dyDescent="0.25">
      <c r="A755" t="s">
        <v>3248</v>
      </c>
      <c r="B755" t="s">
        <v>2757</v>
      </c>
      <c r="C755" t="s">
        <v>2756</v>
      </c>
      <c r="D755">
        <v>0.38640000000000002</v>
      </c>
      <c r="E755">
        <v>52.740099999999998</v>
      </c>
      <c r="F755" t="s">
        <v>659</v>
      </c>
      <c r="G755" t="s">
        <v>658</v>
      </c>
      <c r="H755" t="s">
        <v>2755</v>
      </c>
      <c r="I755" t="s">
        <v>2754</v>
      </c>
      <c r="J755" t="s">
        <v>655</v>
      </c>
      <c r="K755" t="s">
        <v>3239</v>
      </c>
      <c r="L755" t="s">
        <v>908</v>
      </c>
      <c r="M755" t="s">
        <v>652</v>
      </c>
      <c r="N755">
        <v>6423</v>
      </c>
      <c r="O755" t="s">
        <v>2772</v>
      </c>
      <c r="P755">
        <v>210</v>
      </c>
      <c r="Q755" s="62">
        <f t="shared" si="11"/>
        <v>210</v>
      </c>
      <c r="R755" t="s">
        <v>919</v>
      </c>
    </row>
    <row r="756" spans="1:18" hidden="1" x14ac:dyDescent="0.25">
      <c r="A756" t="s">
        <v>3247</v>
      </c>
      <c r="B756" t="s">
        <v>2757</v>
      </c>
      <c r="C756" t="s">
        <v>2756</v>
      </c>
      <c r="D756">
        <v>0.38640000000000002</v>
      </c>
      <c r="E756">
        <v>52.740099999999998</v>
      </c>
      <c r="F756" t="s">
        <v>659</v>
      </c>
      <c r="G756" t="s">
        <v>658</v>
      </c>
      <c r="H756" t="s">
        <v>2755</v>
      </c>
      <c r="I756" t="s">
        <v>2754</v>
      </c>
      <c r="J756" t="s">
        <v>655</v>
      </c>
      <c r="K756" t="s">
        <v>3239</v>
      </c>
      <c r="L756" t="s">
        <v>908</v>
      </c>
      <c r="M756" t="s">
        <v>652</v>
      </c>
      <c r="N756">
        <v>6450</v>
      </c>
      <c r="O756" t="s">
        <v>2770</v>
      </c>
      <c r="P756">
        <v>0.83</v>
      </c>
      <c r="Q756" s="62">
        <f t="shared" si="11"/>
        <v>0.83</v>
      </c>
      <c r="R756" t="s">
        <v>686</v>
      </c>
    </row>
    <row r="757" spans="1:18" hidden="1" x14ac:dyDescent="0.25">
      <c r="A757" t="s">
        <v>3246</v>
      </c>
      <c r="B757" t="s">
        <v>2757</v>
      </c>
      <c r="C757" t="s">
        <v>2756</v>
      </c>
      <c r="D757">
        <v>0.38640000000000002</v>
      </c>
      <c r="E757">
        <v>52.740099999999998</v>
      </c>
      <c r="F757" t="s">
        <v>659</v>
      </c>
      <c r="G757" t="s">
        <v>658</v>
      </c>
      <c r="H757" t="s">
        <v>2755</v>
      </c>
      <c r="I757" t="s">
        <v>2754</v>
      </c>
      <c r="J757" t="s">
        <v>655</v>
      </c>
      <c r="K757" t="s">
        <v>3239</v>
      </c>
      <c r="L757" t="s">
        <v>908</v>
      </c>
      <c r="M757" t="s">
        <v>652</v>
      </c>
      <c r="N757">
        <v>6526</v>
      </c>
      <c r="O757" t="s">
        <v>2768</v>
      </c>
      <c r="P757" t="s">
        <v>3022</v>
      </c>
      <c r="Q757" s="62" t="e">
        <f t="shared" si="11"/>
        <v>#VALUE!</v>
      </c>
      <c r="R757" t="s">
        <v>905</v>
      </c>
    </row>
    <row r="758" spans="1:18" hidden="1" x14ac:dyDescent="0.25">
      <c r="A758" t="s">
        <v>3245</v>
      </c>
      <c r="B758" t="s">
        <v>2757</v>
      </c>
      <c r="C758" t="s">
        <v>2756</v>
      </c>
      <c r="D758">
        <v>0.38640000000000002</v>
      </c>
      <c r="E758">
        <v>52.740099999999998</v>
      </c>
      <c r="F758" t="s">
        <v>659</v>
      </c>
      <c r="G758" t="s">
        <v>658</v>
      </c>
      <c r="H758" t="s">
        <v>2755</v>
      </c>
      <c r="I758" t="s">
        <v>2754</v>
      </c>
      <c r="J758" t="s">
        <v>655</v>
      </c>
      <c r="K758" t="s">
        <v>3239</v>
      </c>
      <c r="L758" t="s">
        <v>908</v>
      </c>
      <c r="M758" t="s">
        <v>652</v>
      </c>
      <c r="N758">
        <v>7181</v>
      </c>
      <c r="O758" t="s">
        <v>2765</v>
      </c>
      <c r="P758" t="s">
        <v>2005</v>
      </c>
      <c r="Q758" s="62">
        <f t="shared" si="11"/>
        <v>1E-3</v>
      </c>
      <c r="R758" t="s">
        <v>686</v>
      </c>
    </row>
    <row r="759" spans="1:18" hidden="1" x14ac:dyDescent="0.25">
      <c r="A759" t="s">
        <v>3244</v>
      </c>
      <c r="B759" t="s">
        <v>2757</v>
      </c>
      <c r="C759" t="s">
        <v>2756</v>
      </c>
      <c r="D759">
        <v>0.38640000000000002</v>
      </c>
      <c r="E759">
        <v>52.740099999999998</v>
      </c>
      <c r="F759" t="s">
        <v>659</v>
      </c>
      <c r="G759" t="s">
        <v>658</v>
      </c>
      <c r="H759" t="s">
        <v>2755</v>
      </c>
      <c r="I759" t="s">
        <v>2754</v>
      </c>
      <c r="J759" t="s">
        <v>655</v>
      </c>
      <c r="K759" t="s">
        <v>3239</v>
      </c>
      <c r="L759" t="s">
        <v>908</v>
      </c>
      <c r="M759" t="s">
        <v>652</v>
      </c>
      <c r="N759">
        <v>7887</v>
      </c>
      <c r="O759" t="s">
        <v>1065</v>
      </c>
      <c r="P759">
        <v>29.7</v>
      </c>
      <c r="Q759" s="62">
        <f t="shared" si="11"/>
        <v>29.7</v>
      </c>
      <c r="R759" t="s">
        <v>686</v>
      </c>
    </row>
    <row r="760" spans="1:18" hidden="1" x14ac:dyDescent="0.25">
      <c r="A760" t="s">
        <v>3243</v>
      </c>
      <c r="B760" t="s">
        <v>2757</v>
      </c>
      <c r="C760" t="s">
        <v>2756</v>
      </c>
      <c r="D760">
        <v>0.38640000000000002</v>
      </c>
      <c r="E760">
        <v>52.740099999999998</v>
      </c>
      <c r="F760" t="s">
        <v>659</v>
      </c>
      <c r="G760" t="s">
        <v>658</v>
      </c>
      <c r="H760" t="s">
        <v>2755</v>
      </c>
      <c r="I760" t="s">
        <v>2754</v>
      </c>
      <c r="J760" t="s">
        <v>655</v>
      </c>
      <c r="K760" t="s">
        <v>3239</v>
      </c>
      <c r="L760" t="s">
        <v>908</v>
      </c>
      <c r="M760" t="s">
        <v>652</v>
      </c>
      <c r="N760">
        <v>9901</v>
      </c>
      <c r="O760" t="s">
        <v>664</v>
      </c>
      <c r="P760">
        <v>89.4</v>
      </c>
      <c r="Q760" s="62">
        <f t="shared" si="11"/>
        <v>89.4</v>
      </c>
      <c r="R760" t="s">
        <v>663</v>
      </c>
    </row>
    <row r="761" spans="1:18" hidden="1" x14ac:dyDescent="0.25">
      <c r="A761" t="s">
        <v>3242</v>
      </c>
      <c r="B761" t="s">
        <v>2757</v>
      </c>
      <c r="C761" t="s">
        <v>2756</v>
      </c>
      <c r="D761">
        <v>0.38640000000000002</v>
      </c>
      <c r="E761">
        <v>52.740099999999998</v>
      </c>
      <c r="F761" t="s">
        <v>659</v>
      </c>
      <c r="G761" t="s">
        <v>658</v>
      </c>
      <c r="H761" t="s">
        <v>2755</v>
      </c>
      <c r="I761" t="s">
        <v>2754</v>
      </c>
      <c r="J761" t="s">
        <v>655</v>
      </c>
      <c r="K761" t="s">
        <v>3239</v>
      </c>
      <c r="L761" t="s">
        <v>908</v>
      </c>
      <c r="M761" t="s">
        <v>652</v>
      </c>
      <c r="N761">
        <v>9924</v>
      </c>
      <c r="O761" t="s">
        <v>651</v>
      </c>
      <c r="P761">
        <v>9.7100000000000009</v>
      </c>
      <c r="Q761" s="62">
        <f t="shared" si="11"/>
        <v>9.7100000000000009</v>
      </c>
      <c r="R761" t="s">
        <v>650</v>
      </c>
    </row>
    <row r="762" spans="1:18" hidden="1" x14ac:dyDescent="0.25">
      <c r="A762" t="s">
        <v>3241</v>
      </c>
      <c r="B762" t="s">
        <v>2757</v>
      </c>
      <c r="C762" t="s">
        <v>2756</v>
      </c>
      <c r="D762">
        <v>0.38640000000000002</v>
      </c>
      <c r="E762">
        <v>52.740099999999998</v>
      </c>
      <c r="F762" t="s">
        <v>659</v>
      </c>
      <c r="G762" t="s">
        <v>658</v>
      </c>
      <c r="H762" t="s">
        <v>2755</v>
      </c>
      <c r="I762" t="s">
        <v>2754</v>
      </c>
      <c r="J762" t="s">
        <v>655</v>
      </c>
      <c r="K762" t="s">
        <v>3239</v>
      </c>
      <c r="L762" t="s">
        <v>908</v>
      </c>
      <c r="M762" t="s">
        <v>652</v>
      </c>
      <c r="N762">
        <v>9933</v>
      </c>
      <c r="O762" t="s">
        <v>2759</v>
      </c>
      <c r="P762">
        <v>2100</v>
      </c>
      <c r="Q762" s="62">
        <f t="shared" si="11"/>
        <v>2100</v>
      </c>
      <c r="R762" t="s">
        <v>919</v>
      </c>
    </row>
    <row r="763" spans="1:18" hidden="1" x14ac:dyDescent="0.25">
      <c r="A763" t="s">
        <v>3240</v>
      </c>
      <c r="B763" t="s">
        <v>2757</v>
      </c>
      <c r="C763" t="s">
        <v>2756</v>
      </c>
      <c r="D763">
        <v>0.38640000000000002</v>
      </c>
      <c r="E763">
        <v>52.740099999999998</v>
      </c>
      <c r="F763" t="s">
        <v>659</v>
      </c>
      <c r="G763" t="s">
        <v>658</v>
      </c>
      <c r="H763" t="s">
        <v>2755</v>
      </c>
      <c r="I763" t="s">
        <v>2754</v>
      </c>
      <c r="J763" t="s">
        <v>655</v>
      </c>
      <c r="K763" t="s">
        <v>3239</v>
      </c>
      <c r="L763" t="s">
        <v>908</v>
      </c>
      <c r="M763" t="s">
        <v>652</v>
      </c>
      <c r="N763">
        <v>9978</v>
      </c>
      <c r="O763" t="s">
        <v>2752</v>
      </c>
      <c r="P763" t="s">
        <v>2751</v>
      </c>
      <c r="Q763" s="62">
        <f t="shared" si="11"/>
        <v>2E-3</v>
      </c>
      <c r="R763" t="s">
        <v>686</v>
      </c>
    </row>
    <row r="764" spans="1:18" hidden="1" x14ac:dyDescent="0.25">
      <c r="A764" t="s">
        <v>3238</v>
      </c>
      <c r="B764" t="s">
        <v>2757</v>
      </c>
      <c r="C764" t="s">
        <v>2756</v>
      </c>
      <c r="D764">
        <v>0.38640000000000002</v>
      </c>
      <c r="E764">
        <v>52.740099999999998</v>
      </c>
      <c r="F764" t="s">
        <v>659</v>
      </c>
      <c r="G764" t="s">
        <v>658</v>
      </c>
      <c r="H764" t="s">
        <v>2755</v>
      </c>
      <c r="I764" t="s">
        <v>2754</v>
      </c>
      <c r="J764" t="s">
        <v>655</v>
      </c>
      <c r="K764" t="s">
        <v>3201</v>
      </c>
      <c r="L764" t="s">
        <v>908</v>
      </c>
      <c r="M764" t="s">
        <v>652</v>
      </c>
      <c r="N764">
        <v>52</v>
      </c>
      <c r="O764" t="s">
        <v>2831</v>
      </c>
      <c r="P764">
        <v>0.15</v>
      </c>
      <c r="Q764" s="62">
        <f t="shared" si="11"/>
        <v>0.15</v>
      </c>
      <c r="R764" t="s">
        <v>686</v>
      </c>
    </row>
    <row r="765" spans="1:18" hidden="1" x14ac:dyDescent="0.25">
      <c r="A765" t="s">
        <v>3237</v>
      </c>
      <c r="B765" t="s">
        <v>2757</v>
      </c>
      <c r="C765" t="s">
        <v>2756</v>
      </c>
      <c r="D765">
        <v>0.38640000000000002</v>
      </c>
      <c r="E765">
        <v>52.740099999999998</v>
      </c>
      <c r="F765" t="s">
        <v>659</v>
      </c>
      <c r="G765" t="s">
        <v>658</v>
      </c>
      <c r="H765" t="s">
        <v>2755</v>
      </c>
      <c r="I765" t="s">
        <v>2754</v>
      </c>
      <c r="J765" t="s">
        <v>655</v>
      </c>
      <c r="K765" t="s">
        <v>3201</v>
      </c>
      <c r="L765" t="s">
        <v>908</v>
      </c>
      <c r="M765" t="s">
        <v>652</v>
      </c>
      <c r="N765">
        <v>61</v>
      </c>
      <c r="O765" t="s">
        <v>63</v>
      </c>
      <c r="P765">
        <v>8.49</v>
      </c>
      <c r="Q765" s="62">
        <f t="shared" si="11"/>
        <v>8.49</v>
      </c>
      <c r="R765" t="s">
        <v>2829</v>
      </c>
    </row>
    <row r="766" spans="1:18" hidden="1" x14ac:dyDescent="0.25">
      <c r="A766" t="s">
        <v>3236</v>
      </c>
      <c r="B766" t="s">
        <v>2757</v>
      </c>
      <c r="C766" t="s">
        <v>2756</v>
      </c>
      <c r="D766">
        <v>0.38640000000000002</v>
      </c>
      <c r="E766">
        <v>52.740099999999998</v>
      </c>
      <c r="F766" t="s">
        <v>659</v>
      </c>
      <c r="G766" t="s">
        <v>658</v>
      </c>
      <c r="H766" t="s">
        <v>2755</v>
      </c>
      <c r="I766" t="s">
        <v>2754</v>
      </c>
      <c r="J766" t="s">
        <v>655</v>
      </c>
      <c r="K766" t="s">
        <v>3201</v>
      </c>
      <c r="L766" t="s">
        <v>908</v>
      </c>
      <c r="M766" t="s">
        <v>652</v>
      </c>
      <c r="N766">
        <v>62</v>
      </c>
      <c r="O766" t="s">
        <v>2866</v>
      </c>
      <c r="P766">
        <v>1770</v>
      </c>
      <c r="Q766" s="62">
        <f t="shared" si="11"/>
        <v>1770</v>
      </c>
      <c r="R766" t="s">
        <v>2825</v>
      </c>
    </row>
    <row r="767" spans="1:18" hidden="1" x14ac:dyDescent="0.25">
      <c r="A767" t="s">
        <v>3235</v>
      </c>
      <c r="B767" t="s">
        <v>2757</v>
      </c>
      <c r="C767" t="s">
        <v>2756</v>
      </c>
      <c r="D767">
        <v>0.38640000000000002</v>
      </c>
      <c r="E767">
        <v>52.740099999999998</v>
      </c>
      <c r="F767" t="s">
        <v>659</v>
      </c>
      <c r="G767" t="s">
        <v>658</v>
      </c>
      <c r="H767" t="s">
        <v>2755</v>
      </c>
      <c r="I767" t="s">
        <v>2754</v>
      </c>
      <c r="J767" t="s">
        <v>655</v>
      </c>
      <c r="K767" t="s">
        <v>3201</v>
      </c>
      <c r="L767" t="s">
        <v>908</v>
      </c>
      <c r="M767" t="s">
        <v>652</v>
      </c>
      <c r="N767">
        <v>68</v>
      </c>
      <c r="O767" t="s">
        <v>2775</v>
      </c>
      <c r="P767">
        <v>92.7</v>
      </c>
      <c r="Q767" s="62">
        <f t="shared" si="11"/>
        <v>92.7</v>
      </c>
      <c r="R767" t="s">
        <v>680</v>
      </c>
    </row>
    <row r="768" spans="1:18" hidden="1" x14ac:dyDescent="0.25">
      <c r="A768" t="s">
        <v>3234</v>
      </c>
      <c r="B768" t="s">
        <v>2757</v>
      </c>
      <c r="C768" t="s">
        <v>2756</v>
      </c>
      <c r="D768">
        <v>0.38640000000000002</v>
      </c>
      <c r="E768">
        <v>52.740099999999998</v>
      </c>
      <c r="F768" t="s">
        <v>659</v>
      </c>
      <c r="G768" t="s">
        <v>658</v>
      </c>
      <c r="H768" t="s">
        <v>2755</v>
      </c>
      <c r="I768" t="s">
        <v>2754</v>
      </c>
      <c r="J768" t="s">
        <v>655</v>
      </c>
      <c r="K768" t="s">
        <v>3201</v>
      </c>
      <c r="L768" t="s">
        <v>908</v>
      </c>
      <c r="M768" t="s">
        <v>652</v>
      </c>
      <c r="N768">
        <v>76</v>
      </c>
      <c r="O768" t="s">
        <v>690</v>
      </c>
      <c r="P768">
        <v>10.36</v>
      </c>
      <c r="Q768" s="62">
        <f t="shared" si="11"/>
        <v>10.36</v>
      </c>
      <c r="R768" t="s">
        <v>689</v>
      </c>
    </row>
    <row r="769" spans="1:18" hidden="1" x14ac:dyDescent="0.25">
      <c r="A769" t="s">
        <v>3233</v>
      </c>
      <c r="B769" t="s">
        <v>2757</v>
      </c>
      <c r="C769" t="s">
        <v>2756</v>
      </c>
      <c r="D769">
        <v>0.38640000000000002</v>
      </c>
      <c r="E769">
        <v>52.740099999999998</v>
      </c>
      <c r="F769" t="s">
        <v>659</v>
      </c>
      <c r="G769" t="s">
        <v>658</v>
      </c>
      <c r="H769" t="s">
        <v>2755</v>
      </c>
      <c r="I769" t="s">
        <v>2754</v>
      </c>
      <c r="J769" t="s">
        <v>655</v>
      </c>
      <c r="K769" t="s">
        <v>3201</v>
      </c>
      <c r="L769" t="s">
        <v>908</v>
      </c>
      <c r="M769" t="s">
        <v>652</v>
      </c>
      <c r="N769">
        <v>103</v>
      </c>
      <c r="O769" t="s">
        <v>2823</v>
      </c>
      <c r="P769" t="s">
        <v>1560</v>
      </c>
      <c r="Q769" s="62">
        <f t="shared" si="11"/>
        <v>0.01</v>
      </c>
      <c r="R769" t="s">
        <v>686</v>
      </c>
    </row>
    <row r="770" spans="1:18" hidden="1" x14ac:dyDescent="0.25">
      <c r="A770" t="s">
        <v>3232</v>
      </c>
      <c r="B770" t="s">
        <v>2757</v>
      </c>
      <c r="C770" t="s">
        <v>2756</v>
      </c>
      <c r="D770">
        <v>0.38640000000000002</v>
      </c>
      <c r="E770">
        <v>52.740099999999998</v>
      </c>
      <c r="F770" t="s">
        <v>659</v>
      </c>
      <c r="G770" t="s">
        <v>658</v>
      </c>
      <c r="H770" t="s">
        <v>2755</v>
      </c>
      <c r="I770" t="s">
        <v>2754</v>
      </c>
      <c r="J770" t="s">
        <v>655</v>
      </c>
      <c r="K770" t="s">
        <v>3201</v>
      </c>
      <c r="L770" t="s">
        <v>908</v>
      </c>
      <c r="M770" t="s">
        <v>652</v>
      </c>
      <c r="N770">
        <v>106</v>
      </c>
      <c r="O770" t="s">
        <v>2821</v>
      </c>
      <c r="P770" t="s">
        <v>1598</v>
      </c>
      <c r="Q770" s="62">
        <f t="shared" ref="Q770:Q833" si="12">IF(LEFT(P770,1)="&lt;",VALUE(MID(P770,2,LEN(P770)-1)),VALUE(P770))</f>
        <v>0.04</v>
      </c>
      <c r="R770" t="s">
        <v>686</v>
      </c>
    </row>
    <row r="771" spans="1:18" hidden="1" x14ac:dyDescent="0.25">
      <c r="A771" t="s">
        <v>3231</v>
      </c>
      <c r="B771" t="s">
        <v>2757</v>
      </c>
      <c r="C771" t="s">
        <v>2756</v>
      </c>
      <c r="D771">
        <v>0.38640000000000002</v>
      </c>
      <c r="E771">
        <v>52.740099999999998</v>
      </c>
      <c r="F771" t="s">
        <v>659</v>
      </c>
      <c r="G771" t="s">
        <v>658</v>
      </c>
      <c r="H771" t="s">
        <v>2755</v>
      </c>
      <c r="I771" t="s">
        <v>2754</v>
      </c>
      <c r="J771" t="s">
        <v>655</v>
      </c>
      <c r="K771" t="s">
        <v>3201</v>
      </c>
      <c r="L771" t="s">
        <v>908</v>
      </c>
      <c r="M771" t="s">
        <v>652</v>
      </c>
      <c r="N771">
        <v>111</v>
      </c>
      <c r="O771" t="s">
        <v>2819</v>
      </c>
      <c r="P771">
        <v>0.13</v>
      </c>
      <c r="Q771" s="62">
        <f t="shared" si="12"/>
        <v>0.13</v>
      </c>
      <c r="R771" t="s">
        <v>650</v>
      </c>
    </row>
    <row r="772" spans="1:18" hidden="1" x14ac:dyDescent="0.25">
      <c r="A772" t="s">
        <v>3230</v>
      </c>
      <c r="B772" t="s">
        <v>2757</v>
      </c>
      <c r="C772" t="s">
        <v>2756</v>
      </c>
      <c r="D772">
        <v>0.38640000000000002</v>
      </c>
      <c r="E772">
        <v>52.740099999999998</v>
      </c>
      <c r="F772" t="s">
        <v>659</v>
      </c>
      <c r="G772" t="s">
        <v>658</v>
      </c>
      <c r="H772" t="s">
        <v>2755</v>
      </c>
      <c r="I772" t="s">
        <v>2754</v>
      </c>
      <c r="J772" t="s">
        <v>655</v>
      </c>
      <c r="K772" t="s">
        <v>3201</v>
      </c>
      <c r="L772" t="s">
        <v>908</v>
      </c>
      <c r="M772" t="s">
        <v>652</v>
      </c>
      <c r="N772">
        <v>114</v>
      </c>
      <c r="O772" t="s">
        <v>2817</v>
      </c>
      <c r="P772">
        <v>1.91</v>
      </c>
      <c r="Q772" s="62">
        <f t="shared" si="12"/>
        <v>1.91</v>
      </c>
      <c r="R772" t="s">
        <v>650</v>
      </c>
    </row>
    <row r="773" spans="1:18" hidden="1" x14ac:dyDescent="0.25">
      <c r="A773" t="s">
        <v>3229</v>
      </c>
      <c r="B773" t="s">
        <v>2757</v>
      </c>
      <c r="C773" t="s">
        <v>2756</v>
      </c>
      <c r="D773">
        <v>0.38640000000000002</v>
      </c>
      <c r="E773">
        <v>52.740099999999998</v>
      </c>
      <c r="F773" t="s">
        <v>659</v>
      </c>
      <c r="G773" t="s">
        <v>658</v>
      </c>
      <c r="H773" t="s">
        <v>2755</v>
      </c>
      <c r="I773" t="s">
        <v>2754</v>
      </c>
      <c r="J773" t="s">
        <v>655</v>
      </c>
      <c r="K773" t="s">
        <v>3201</v>
      </c>
      <c r="L773" t="s">
        <v>908</v>
      </c>
      <c r="M773" t="s">
        <v>652</v>
      </c>
      <c r="N773">
        <v>116</v>
      </c>
      <c r="O773" t="s">
        <v>2815</v>
      </c>
      <c r="P773">
        <v>9</v>
      </c>
      <c r="Q773" s="62">
        <f t="shared" si="12"/>
        <v>9</v>
      </c>
      <c r="R773" t="s">
        <v>650</v>
      </c>
    </row>
    <row r="774" spans="1:18" hidden="1" x14ac:dyDescent="0.25">
      <c r="A774" t="s">
        <v>3228</v>
      </c>
      <c r="B774" t="s">
        <v>2757</v>
      </c>
      <c r="C774" t="s">
        <v>2756</v>
      </c>
      <c r="D774">
        <v>0.38640000000000002</v>
      </c>
      <c r="E774">
        <v>52.740099999999998</v>
      </c>
      <c r="F774" t="s">
        <v>659</v>
      </c>
      <c r="G774" t="s">
        <v>658</v>
      </c>
      <c r="H774" t="s">
        <v>2755</v>
      </c>
      <c r="I774" t="s">
        <v>2754</v>
      </c>
      <c r="J774" t="s">
        <v>655</v>
      </c>
      <c r="K774" t="s">
        <v>3201</v>
      </c>
      <c r="L774" t="s">
        <v>908</v>
      </c>
      <c r="M774" t="s">
        <v>652</v>
      </c>
      <c r="N774">
        <v>172</v>
      </c>
      <c r="O774" t="s">
        <v>209</v>
      </c>
      <c r="P774">
        <v>312</v>
      </c>
      <c r="Q774" s="62">
        <f t="shared" si="12"/>
        <v>312</v>
      </c>
      <c r="R774" t="s">
        <v>650</v>
      </c>
    </row>
    <row r="775" spans="1:18" hidden="1" x14ac:dyDescent="0.25">
      <c r="A775" t="s">
        <v>3227</v>
      </c>
      <c r="B775" t="s">
        <v>2757</v>
      </c>
      <c r="C775" t="s">
        <v>2756</v>
      </c>
      <c r="D775">
        <v>0.38640000000000002</v>
      </c>
      <c r="E775">
        <v>52.740099999999998</v>
      </c>
      <c r="F775" t="s">
        <v>659</v>
      </c>
      <c r="G775" t="s">
        <v>658</v>
      </c>
      <c r="H775" t="s">
        <v>2755</v>
      </c>
      <c r="I775" t="s">
        <v>2754</v>
      </c>
      <c r="J775" t="s">
        <v>655</v>
      </c>
      <c r="K775" t="s">
        <v>3201</v>
      </c>
      <c r="L775" t="s">
        <v>908</v>
      </c>
      <c r="M775" t="s">
        <v>652</v>
      </c>
      <c r="N775">
        <v>180</v>
      </c>
      <c r="O775" t="s">
        <v>2812</v>
      </c>
      <c r="P775">
        <v>0.25700000000000001</v>
      </c>
      <c r="Q775" s="62">
        <f t="shared" si="12"/>
        <v>0.25700000000000001</v>
      </c>
      <c r="R775" t="s">
        <v>650</v>
      </c>
    </row>
    <row r="776" spans="1:18" hidden="1" x14ac:dyDescent="0.25">
      <c r="A776" t="s">
        <v>3226</v>
      </c>
      <c r="B776" t="s">
        <v>2757</v>
      </c>
      <c r="C776" t="s">
        <v>2756</v>
      </c>
      <c r="D776">
        <v>0.38640000000000002</v>
      </c>
      <c r="E776">
        <v>52.740099999999998</v>
      </c>
      <c r="F776" t="s">
        <v>659</v>
      </c>
      <c r="G776" t="s">
        <v>658</v>
      </c>
      <c r="H776" t="s">
        <v>2755</v>
      </c>
      <c r="I776" t="s">
        <v>2754</v>
      </c>
      <c r="J776" t="s">
        <v>655</v>
      </c>
      <c r="K776" t="s">
        <v>3201</v>
      </c>
      <c r="L776" t="s">
        <v>908</v>
      </c>
      <c r="M776" t="s">
        <v>652</v>
      </c>
      <c r="N776">
        <v>487</v>
      </c>
      <c r="O776" t="s">
        <v>2810</v>
      </c>
      <c r="P776" t="s">
        <v>2751</v>
      </c>
      <c r="Q776" s="62">
        <f t="shared" si="12"/>
        <v>2E-3</v>
      </c>
      <c r="R776" t="s">
        <v>686</v>
      </c>
    </row>
    <row r="777" spans="1:18" hidden="1" x14ac:dyDescent="0.25">
      <c r="A777" t="s">
        <v>3225</v>
      </c>
      <c r="B777" t="s">
        <v>2757</v>
      </c>
      <c r="C777" t="s">
        <v>2756</v>
      </c>
      <c r="D777">
        <v>0.38640000000000002</v>
      </c>
      <c r="E777">
        <v>52.740099999999998</v>
      </c>
      <c r="F777" t="s">
        <v>659</v>
      </c>
      <c r="G777" t="s">
        <v>658</v>
      </c>
      <c r="H777" t="s">
        <v>2755</v>
      </c>
      <c r="I777" t="s">
        <v>2754</v>
      </c>
      <c r="J777" t="s">
        <v>655</v>
      </c>
      <c r="K777" t="s">
        <v>3201</v>
      </c>
      <c r="L777" t="s">
        <v>908</v>
      </c>
      <c r="M777" t="s">
        <v>652</v>
      </c>
      <c r="N777">
        <v>499</v>
      </c>
      <c r="O777" t="s">
        <v>2807</v>
      </c>
      <c r="P777" t="s">
        <v>2751</v>
      </c>
      <c r="Q777" s="62">
        <f t="shared" si="12"/>
        <v>2E-3</v>
      </c>
      <c r="R777" t="s">
        <v>686</v>
      </c>
    </row>
    <row r="778" spans="1:18" hidden="1" x14ac:dyDescent="0.25">
      <c r="A778" t="s">
        <v>3224</v>
      </c>
      <c r="B778" t="s">
        <v>2757</v>
      </c>
      <c r="C778" t="s">
        <v>2756</v>
      </c>
      <c r="D778">
        <v>0.38640000000000002</v>
      </c>
      <c r="E778">
        <v>52.740099999999998</v>
      </c>
      <c r="F778" t="s">
        <v>659</v>
      </c>
      <c r="G778" t="s">
        <v>658</v>
      </c>
      <c r="H778" t="s">
        <v>2755</v>
      </c>
      <c r="I778" t="s">
        <v>2754</v>
      </c>
      <c r="J778" t="s">
        <v>655</v>
      </c>
      <c r="K778" t="s">
        <v>3201</v>
      </c>
      <c r="L778" t="s">
        <v>908</v>
      </c>
      <c r="M778" t="s">
        <v>652</v>
      </c>
      <c r="N778">
        <v>1049</v>
      </c>
      <c r="O778" t="s">
        <v>2804</v>
      </c>
      <c r="P778" t="s">
        <v>2788</v>
      </c>
      <c r="Q778" s="62">
        <f t="shared" si="12"/>
        <v>0.1</v>
      </c>
      <c r="R778" t="s">
        <v>686</v>
      </c>
    </row>
    <row r="779" spans="1:18" hidden="1" x14ac:dyDescent="0.25">
      <c r="A779" t="s">
        <v>3223</v>
      </c>
      <c r="B779" t="s">
        <v>2757</v>
      </c>
      <c r="C779" t="s">
        <v>2756</v>
      </c>
      <c r="D779">
        <v>0.38640000000000002</v>
      </c>
      <c r="E779">
        <v>52.740099999999998</v>
      </c>
      <c r="F779" t="s">
        <v>659</v>
      </c>
      <c r="G779" t="s">
        <v>658</v>
      </c>
      <c r="H779" t="s">
        <v>2755</v>
      </c>
      <c r="I779" t="s">
        <v>2754</v>
      </c>
      <c r="J779" t="s">
        <v>655</v>
      </c>
      <c r="K779" t="s">
        <v>3201</v>
      </c>
      <c r="L779" t="s">
        <v>908</v>
      </c>
      <c r="M779" t="s">
        <v>652</v>
      </c>
      <c r="N779">
        <v>3268</v>
      </c>
      <c r="O779" t="s">
        <v>2802</v>
      </c>
      <c r="P779" t="s">
        <v>2788</v>
      </c>
      <c r="Q779" s="62">
        <f t="shared" si="12"/>
        <v>0.1</v>
      </c>
      <c r="R779" t="s">
        <v>686</v>
      </c>
    </row>
    <row r="780" spans="1:18" hidden="1" x14ac:dyDescent="0.25">
      <c r="A780" t="s">
        <v>3222</v>
      </c>
      <c r="B780" t="s">
        <v>2757</v>
      </c>
      <c r="C780" t="s">
        <v>2756</v>
      </c>
      <c r="D780">
        <v>0.38640000000000002</v>
      </c>
      <c r="E780">
        <v>52.740099999999998</v>
      </c>
      <c r="F780" t="s">
        <v>659</v>
      </c>
      <c r="G780" t="s">
        <v>658</v>
      </c>
      <c r="H780" t="s">
        <v>2755</v>
      </c>
      <c r="I780" t="s">
        <v>2754</v>
      </c>
      <c r="J780" t="s">
        <v>655</v>
      </c>
      <c r="K780" t="s">
        <v>3201</v>
      </c>
      <c r="L780" t="s">
        <v>908</v>
      </c>
      <c r="M780" t="s">
        <v>652</v>
      </c>
      <c r="N780">
        <v>3272</v>
      </c>
      <c r="O780" t="s">
        <v>2800</v>
      </c>
      <c r="P780" t="s">
        <v>2799</v>
      </c>
      <c r="Q780" s="62">
        <f t="shared" si="12"/>
        <v>1</v>
      </c>
      <c r="R780" t="s">
        <v>686</v>
      </c>
    </row>
    <row r="781" spans="1:18" hidden="1" x14ac:dyDescent="0.25">
      <c r="A781" t="s">
        <v>3221</v>
      </c>
      <c r="B781" t="s">
        <v>2757</v>
      </c>
      <c r="C781" t="s">
        <v>2756</v>
      </c>
      <c r="D781">
        <v>0.38640000000000002</v>
      </c>
      <c r="E781">
        <v>52.740099999999998</v>
      </c>
      <c r="F781" t="s">
        <v>659</v>
      </c>
      <c r="G781" t="s">
        <v>658</v>
      </c>
      <c r="H781" t="s">
        <v>2755</v>
      </c>
      <c r="I781" t="s">
        <v>2754</v>
      </c>
      <c r="J781" t="s">
        <v>655</v>
      </c>
      <c r="K781" t="s">
        <v>3201</v>
      </c>
      <c r="L781" t="s">
        <v>908</v>
      </c>
      <c r="M781" t="s">
        <v>652</v>
      </c>
      <c r="N781">
        <v>3282</v>
      </c>
      <c r="O781" t="s">
        <v>2797</v>
      </c>
      <c r="P781" t="s">
        <v>2788</v>
      </c>
      <c r="Q781" s="62">
        <f t="shared" si="12"/>
        <v>0.1</v>
      </c>
      <c r="R781" t="s">
        <v>686</v>
      </c>
    </row>
    <row r="782" spans="1:18" hidden="1" x14ac:dyDescent="0.25">
      <c r="A782" t="s">
        <v>3220</v>
      </c>
      <c r="B782" t="s">
        <v>2757</v>
      </c>
      <c r="C782" t="s">
        <v>2756</v>
      </c>
      <c r="D782">
        <v>0.38640000000000002</v>
      </c>
      <c r="E782">
        <v>52.740099999999998</v>
      </c>
      <c r="F782" t="s">
        <v>659</v>
      </c>
      <c r="G782" t="s">
        <v>658</v>
      </c>
      <c r="H782" t="s">
        <v>2755</v>
      </c>
      <c r="I782" t="s">
        <v>2754</v>
      </c>
      <c r="J782" t="s">
        <v>655</v>
      </c>
      <c r="K782" t="s">
        <v>3201</v>
      </c>
      <c r="L782" t="s">
        <v>908</v>
      </c>
      <c r="M782" t="s">
        <v>652</v>
      </c>
      <c r="N782">
        <v>3283</v>
      </c>
      <c r="O782" t="s">
        <v>2795</v>
      </c>
      <c r="P782" t="s">
        <v>2788</v>
      </c>
      <c r="Q782" s="62">
        <f t="shared" si="12"/>
        <v>0.1</v>
      </c>
      <c r="R782" t="s">
        <v>686</v>
      </c>
    </row>
    <row r="783" spans="1:18" hidden="1" x14ac:dyDescent="0.25">
      <c r="A783" t="s">
        <v>3219</v>
      </c>
      <c r="B783" t="s">
        <v>2757</v>
      </c>
      <c r="C783" t="s">
        <v>2756</v>
      </c>
      <c r="D783">
        <v>0.38640000000000002</v>
      </c>
      <c r="E783">
        <v>52.740099999999998</v>
      </c>
      <c r="F783" t="s">
        <v>659</v>
      </c>
      <c r="G783" t="s">
        <v>658</v>
      </c>
      <c r="H783" t="s">
        <v>2755</v>
      </c>
      <c r="I783" t="s">
        <v>2754</v>
      </c>
      <c r="J783" t="s">
        <v>655</v>
      </c>
      <c r="K783" t="s">
        <v>3201</v>
      </c>
      <c r="L783" t="s">
        <v>908</v>
      </c>
      <c r="M783" t="s">
        <v>652</v>
      </c>
      <c r="N783">
        <v>3292</v>
      </c>
      <c r="O783" t="s">
        <v>2793</v>
      </c>
      <c r="P783" t="s">
        <v>2788</v>
      </c>
      <c r="Q783" s="62">
        <f t="shared" si="12"/>
        <v>0.1</v>
      </c>
      <c r="R783" t="s">
        <v>686</v>
      </c>
    </row>
    <row r="784" spans="1:18" hidden="1" x14ac:dyDescent="0.25">
      <c r="A784" t="s">
        <v>3218</v>
      </c>
      <c r="B784" t="s">
        <v>2757</v>
      </c>
      <c r="C784" t="s">
        <v>2756</v>
      </c>
      <c r="D784">
        <v>0.38640000000000002</v>
      </c>
      <c r="E784">
        <v>52.740099999999998</v>
      </c>
      <c r="F784" t="s">
        <v>659</v>
      </c>
      <c r="G784" t="s">
        <v>658</v>
      </c>
      <c r="H784" t="s">
        <v>2755</v>
      </c>
      <c r="I784" t="s">
        <v>2754</v>
      </c>
      <c r="J784" t="s">
        <v>655</v>
      </c>
      <c r="K784" t="s">
        <v>3201</v>
      </c>
      <c r="L784" t="s">
        <v>908</v>
      </c>
      <c r="M784" t="s">
        <v>652</v>
      </c>
      <c r="N784">
        <v>3328</v>
      </c>
      <c r="O784" t="s">
        <v>2791</v>
      </c>
      <c r="P784" t="s">
        <v>2788</v>
      </c>
      <c r="Q784" s="62">
        <f t="shared" si="12"/>
        <v>0.1</v>
      </c>
      <c r="R784" t="s">
        <v>686</v>
      </c>
    </row>
    <row r="785" spans="1:18" hidden="1" x14ac:dyDescent="0.25">
      <c r="A785" t="s">
        <v>3217</v>
      </c>
      <c r="B785" t="s">
        <v>2757</v>
      </c>
      <c r="C785" t="s">
        <v>2756</v>
      </c>
      <c r="D785">
        <v>0.38640000000000002</v>
      </c>
      <c r="E785">
        <v>52.740099999999998</v>
      </c>
      <c r="F785" t="s">
        <v>659</v>
      </c>
      <c r="G785" t="s">
        <v>658</v>
      </c>
      <c r="H785" t="s">
        <v>2755</v>
      </c>
      <c r="I785" t="s">
        <v>2754</v>
      </c>
      <c r="J785" t="s">
        <v>655</v>
      </c>
      <c r="K785" t="s">
        <v>3201</v>
      </c>
      <c r="L785" t="s">
        <v>908</v>
      </c>
      <c r="M785" t="s">
        <v>652</v>
      </c>
      <c r="N785">
        <v>3334</v>
      </c>
      <c r="O785" t="s">
        <v>2789</v>
      </c>
      <c r="P785" t="s">
        <v>2788</v>
      </c>
      <c r="Q785" s="62">
        <f t="shared" si="12"/>
        <v>0.1</v>
      </c>
      <c r="R785" t="s">
        <v>686</v>
      </c>
    </row>
    <row r="786" spans="1:18" hidden="1" x14ac:dyDescent="0.25">
      <c r="A786" t="s">
        <v>3216</v>
      </c>
      <c r="B786" t="s">
        <v>2757</v>
      </c>
      <c r="C786" t="s">
        <v>2756</v>
      </c>
      <c r="D786">
        <v>0.38640000000000002</v>
      </c>
      <c r="E786">
        <v>52.740099999999998</v>
      </c>
      <c r="F786" t="s">
        <v>659</v>
      </c>
      <c r="G786" t="s">
        <v>658</v>
      </c>
      <c r="H786" t="s">
        <v>2755</v>
      </c>
      <c r="I786" t="s">
        <v>2754</v>
      </c>
      <c r="J786" t="s">
        <v>655</v>
      </c>
      <c r="K786" t="s">
        <v>3201</v>
      </c>
      <c r="L786" t="s">
        <v>908</v>
      </c>
      <c r="M786" t="s">
        <v>652</v>
      </c>
      <c r="N786">
        <v>3373</v>
      </c>
      <c r="O786" t="s">
        <v>2786</v>
      </c>
      <c r="P786" t="s">
        <v>2788</v>
      </c>
      <c r="Q786" s="62">
        <f t="shared" si="12"/>
        <v>0.1</v>
      </c>
      <c r="R786" t="s">
        <v>686</v>
      </c>
    </row>
    <row r="787" spans="1:18" hidden="1" x14ac:dyDescent="0.25">
      <c r="A787" t="s">
        <v>3215</v>
      </c>
      <c r="B787" t="s">
        <v>2757</v>
      </c>
      <c r="C787" t="s">
        <v>2756</v>
      </c>
      <c r="D787">
        <v>0.38640000000000002</v>
      </c>
      <c r="E787">
        <v>52.740099999999998</v>
      </c>
      <c r="F787" t="s">
        <v>659</v>
      </c>
      <c r="G787" t="s">
        <v>658</v>
      </c>
      <c r="H787" t="s">
        <v>2755</v>
      </c>
      <c r="I787" t="s">
        <v>2754</v>
      </c>
      <c r="J787" t="s">
        <v>655</v>
      </c>
      <c r="K787" t="s">
        <v>3201</v>
      </c>
      <c r="L787" t="s">
        <v>908</v>
      </c>
      <c r="M787" t="s">
        <v>652</v>
      </c>
      <c r="N787">
        <v>3408</v>
      </c>
      <c r="O787" t="s">
        <v>2784</v>
      </c>
      <c r="P787">
        <v>5.32</v>
      </c>
      <c r="Q787" s="62">
        <f t="shared" si="12"/>
        <v>5.32</v>
      </c>
      <c r="R787" t="s">
        <v>686</v>
      </c>
    </row>
    <row r="788" spans="1:18" hidden="1" x14ac:dyDescent="0.25">
      <c r="A788" t="s">
        <v>3214</v>
      </c>
      <c r="B788" t="s">
        <v>2757</v>
      </c>
      <c r="C788" t="s">
        <v>2756</v>
      </c>
      <c r="D788">
        <v>0.38640000000000002</v>
      </c>
      <c r="E788">
        <v>52.740099999999998</v>
      </c>
      <c r="F788" t="s">
        <v>659</v>
      </c>
      <c r="G788" t="s">
        <v>658</v>
      </c>
      <c r="H788" t="s">
        <v>2755</v>
      </c>
      <c r="I788" t="s">
        <v>2754</v>
      </c>
      <c r="J788" t="s">
        <v>655</v>
      </c>
      <c r="K788" t="s">
        <v>3201</v>
      </c>
      <c r="L788" t="s">
        <v>908</v>
      </c>
      <c r="M788" t="s">
        <v>652</v>
      </c>
      <c r="N788">
        <v>3409</v>
      </c>
      <c r="O788" t="s">
        <v>2782</v>
      </c>
      <c r="P788">
        <v>0.70599999999999996</v>
      </c>
      <c r="Q788" s="62">
        <f t="shared" si="12"/>
        <v>0.70599999999999996</v>
      </c>
      <c r="R788" t="s">
        <v>686</v>
      </c>
    </row>
    <row r="789" spans="1:18" hidden="1" x14ac:dyDescent="0.25">
      <c r="A789" t="s">
        <v>3213</v>
      </c>
      <c r="B789" t="s">
        <v>2757</v>
      </c>
      <c r="C789" t="s">
        <v>2756</v>
      </c>
      <c r="D789">
        <v>0.38640000000000002</v>
      </c>
      <c r="E789">
        <v>52.740099999999998</v>
      </c>
      <c r="F789" t="s">
        <v>659</v>
      </c>
      <c r="G789" t="s">
        <v>658</v>
      </c>
      <c r="H789" t="s">
        <v>2755</v>
      </c>
      <c r="I789" t="s">
        <v>2754</v>
      </c>
      <c r="J789" t="s">
        <v>655</v>
      </c>
      <c r="K789" t="s">
        <v>3201</v>
      </c>
      <c r="L789" t="s">
        <v>908</v>
      </c>
      <c r="M789" t="s">
        <v>652</v>
      </c>
      <c r="N789">
        <v>3410</v>
      </c>
      <c r="O789" t="s">
        <v>687</v>
      </c>
      <c r="P789">
        <v>6.19</v>
      </c>
      <c r="Q789" s="62">
        <f t="shared" si="12"/>
        <v>6.19</v>
      </c>
      <c r="R789" t="s">
        <v>686</v>
      </c>
    </row>
    <row r="790" spans="1:18" hidden="1" x14ac:dyDescent="0.25">
      <c r="A790" t="s">
        <v>3212</v>
      </c>
      <c r="B790" t="s">
        <v>2757</v>
      </c>
      <c r="C790" t="s">
        <v>2756</v>
      </c>
      <c r="D790">
        <v>0.38640000000000002</v>
      </c>
      <c r="E790">
        <v>52.740099999999998</v>
      </c>
      <c r="F790" t="s">
        <v>659</v>
      </c>
      <c r="G790" t="s">
        <v>658</v>
      </c>
      <c r="H790" t="s">
        <v>2755</v>
      </c>
      <c r="I790" t="s">
        <v>2754</v>
      </c>
      <c r="J790" t="s">
        <v>655</v>
      </c>
      <c r="K790" t="s">
        <v>3201</v>
      </c>
      <c r="L790" t="s">
        <v>908</v>
      </c>
      <c r="M790" t="s">
        <v>652</v>
      </c>
      <c r="N790">
        <v>3461</v>
      </c>
      <c r="O790" t="s">
        <v>2779</v>
      </c>
      <c r="P790">
        <v>1364</v>
      </c>
      <c r="Q790" s="62">
        <f t="shared" si="12"/>
        <v>1364</v>
      </c>
      <c r="R790" t="s">
        <v>919</v>
      </c>
    </row>
    <row r="791" spans="1:18" hidden="1" x14ac:dyDescent="0.25">
      <c r="A791" t="s">
        <v>3211</v>
      </c>
      <c r="B791" t="s">
        <v>2757</v>
      </c>
      <c r="C791" t="s">
        <v>2756</v>
      </c>
      <c r="D791">
        <v>0.38640000000000002</v>
      </c>
      <c r="E791">
        <v>52.740099999999998</v>
      </c>
      <c r="F791" t="s">
        <v>659</v>
      </c>
      <c r="G791" t="s">
        <v>658</v>
      </c>
      <c r="H791" t="s">
        <v>2755</v>
      </c>
      <c r="I791" t="s">
        <v>2754</v>
      </c>
      <c r="J791" t="s">
        <v>655</v>
      </c>
      <c r="K791" t="s">
        <v>3201</v>
      </c>
      <c r="L791" t="s">
        <v>908</v>
      </c>
      <c r="M791" t="s">
        <v>652</v>
      </c>
      <c r="N791">
        <v>6045</v>
      </c>
      <c r="O791" t="s">
        <v>2777</v>
      </c>
      <c r="P791">
        <v>1</v>
      </c>
      <c r="Q791" s="62">
        <f t="shared" si="12"/>
        <v>1</v>
      </c>
      <c r="R791" t="s">
        <v>686</v>
      </c>
    </row>
    <row r="792" spans="1:18" hidden="1" x14ac:dyDescent="0.25">
      <c r="A792" t="s">
        <v>3210</v>
      </c>
      <c r="B792" t="s">
        <v>2757</v>
      </c>
      <c r="C792" t="s">
        <v>2756</v>
      </c>
      <c r="D792">
        <v>0.38640000000000002</v>
      </c>
      <c r="E792">
        <v>52.740099999999998</v>
      </c>
      <c r="F792" t="s">
        <v>659</v>
      </c>
      <c r="G792" t="s">
        <v>658</v>
      </c>
      <c r="H792" t="s">
        <v>2755</v>
      </c>
      <c r="I792" t="s">
        <v>2754</v>
      </c>
      <c r="J792" t="s">
        <v>655</v>
      </c>
      <c r="K792" t="s">
        <v>3201</v>
      </c>
      <c r="L792" t="s">
        <v>908</v>
      </c>
      <c r="M792" t="s">
        <v>652</v>
      </c>
      <c r="N792">
        <v>6423</v>
      </c>
      <c r="O792" t="s">
        <v>2772</v>
      </c>
      <c r="P792">
        <v>270</v>
      </c>
      <c r="Q792" s="62">
        <f t="shared" si="12"/>
        <v>270</v>
      </c>
      <c r="R792" t="s">
        <v>919</v>
      </c>
    </row>
    <row r="793" spans="1:18" hidden="1" x14ac:dyDescent="0.25">
      <c r="A793" t="s">
        <v>3209</v>
      </c>
      <c r="B793" t="s">
        <v>2757</v>
      </c>
      <c r="C793" t="s">
        <v>2756</v>
      </c>
      <c r="D793">
        <v>0.38640000000000002</v>
      </c>
      <c r="E793">
        <v>52.740099999999998</v>
      </c>
      <c r="F793" t="s">
        <v>659</v>
      </c>
      <c r="G793" t="s">
        <v>658</v>
      </c>
      <c r="H793" t="s">
        <v>2755</v>
      </c>
      <c r="I793" t="s">
        <v>2754</v>
      </c>
      <c r="J793" t="s">
        <v>655</v>
      </c>
      <c r="K793" t="s">
        <v>3201</v>
      </c>
      <c r="L793" t="s">
        <v>908</v>
      </c>
      <c r="M793" t="s">
        <v>652</v>
      </c>
      <c r="N793">
        <v>6450</v>
      </c>
      <c r="O793" t="s">
        <v>2770</v>
      </c>
      <c r="P793">
        <v>2.2599999999999998</v>
      </c>
      <c r="Q793" s="62">
        <f t="shared" si="12"/>
        <v>2.2599999999999998</v>
      </c>
      <c r="R793" t="s">
        <v>686</v>
      </c>
    </row>
    <row r="794" spans="1:18" hidden="1" x14ac:dyDescent="0.25">
      <c r="A794" t="s">
        <v>3208</v>
      </c>
      <c r="B794" t="s">
        <v>2757</v>
      </c>
      <c r="C794" t="s">
        <v>2756</v>
      </c>
      <c r="D794">
        <v>0.38640000000000002</v>
      </c>
      <c r="E794">
        <v>52.740099999999998</v>
      </c>
      <c r="F794" t="s">
        <v>659</v>
      </c>
      <c r="G794" t="s">
        <v>658</v>
      </c>
      <c r="H794" t="s">
        <v>2755</v>
      </c>
      <c r="I794" t="s">
        <v>2754</v>
      </c>
      <c r="J794" t="s">
        <v>655</v>
      </c>
      <c r="K794" t="s">
        <v>3201</v>
      </c>
      <c r="L794" t="s">
        <v>908</v>
      </c>
      <c r="M794" t="s">
        <v>652</v>
      </c>
      <c r="N794">
        <v>6526</v>
      </c>
      <c r="O794" t="s">
        <v>2768</v>
      </c>
      <c r="P794" t="s">
        <v>3022</v>
      </c>
      <c r="Q794" s="62" t="e">
        <f t="shared" si="12"/>
        <v>#VALUE!</v>
      </c>
      <c r="R794" t="s">
        <v>905</v>
      </c>
    </row>
    <row r="795" spans="1:18" hidden="1" x14ac:dyDescent="0.25">
      <c r="A795" t="s">
        <v>3207</v>
      </c>
      <c r="B795" t="s">
        <v>2757</v>
      </c>
      <c r="C795" t="s">
        <v>2756</v>
      </c>
      <c r="D795">
        <v>0.38640000000000002</v>
      </c>
      <c r="E795">
        <v>52.740099999999998</v>
      </c>
      <c r="F795" t="s">
        <v>659</v>
      </c>
      <c r="G795" t="s">
        <v>658</v>
      </c>
      <c r="H795" t="s">
        <v>2755</v>
      </c>
      <c r="I795" t="s">
        <v>2754</v>
      </c>
      <c r="J795" t="s">
        <v>655</v>
      </c>
      <c r="K795" t="s">
        <v>3201</v>
      </c>
      <c r="L795" t="s">
        <v>908</v>
      </c>
      <c r="M795" t="s">
        <v>652</v>
      </c>
      <c r="N795">
        <v>7181</v>
      </c>
      <c r="O795" t="s">
        <v>2765</v>
      </c>
      <c r="P795" t="s">
        <v>2005</v>
      </c>
      <c r="Q795" s="62">
        <f t="shared" si="12"/>
        <v>1E-3</v>
      </c>
      <c r="R795" t="s">
        <v>686</v>
      </c>
    </row>
    <row r="796" spans="1:18" hidden="1" x14ac:dyDescent="0.25">
      <c r="A796" t="s">
        <v>3206</v>
      </c>
      <c r="B796" t="s">
        <v>2757</v>
      </c>
      <c r="C796" t="s">
        <v>2756</v>
      </c>
      <c r="D796">
        <v>0.38640000000000002</v>
      </c>
      <c r="E796">
        <v>52.740099999999998</v>
      </c>
      <c r="F796" t="s">
        <v>659</v>
      </c>
      <c r="G796" t="s">
        <v>658</v>
      </c>
      <c r="H796" t="s">
        <v>2755</v>
      </c>
      <c r="I796" t="s">
        <v>2754</v>
      </c>
      <c r="J796" t="s">
        <v>655</v>
      </c>
      <c r="K796" t="s">
        <v>3201</v>
      </c>
      <c r="L796" t="s">
        <v>908</v>
      </c>
      <c r="M796" t="s">
        <v>652</v>
      </c>
      <c r="N796">
        <v>7887</v>
      </c>
      <c r="O796" t="s">
        <v>1065</v>
      </c>
      <c r="P796">
        <v>14.8</v>
      </c>
      <c r="Q796" s="62">
        <f t="shared" si="12"/>
        <v>14.8</v>
      </c>
      <c r="R796" t="s">
        <v>686</v>
      </c>
    </row>
    <row r="797" spans="1:18" hidden="1" x14ac:dyDescent="0.25">
      <c r="A797" t="s">
        <v>3205</v>
      </c>
      <c r="B797" t="s">
        <v>2757</v>
      </c>
      <c r="C797" t="s">
        <v>2756</v>
      </c>
      <c r="D797">
        <v>0.38640000000000002</v>
      </c>
      <c r="E797">
        <v>52.740099999999998</v>
      </c>
      <c r="F797" t="s">
        <v>659</v>
      </c>
      <c r="G797" t="s">
        <v>658</v>
      </c>
      <c r="H797" t="s">
        <v>2755</v>
      </c>
      <c r="I797" t="s">
        <v>2754</v>
      </c>
      <c r="J797" t="s">
        <v>655</v>
      </c>
      <c r="K797" t="s">
        <v>3201</v>
      </c>
      <c r="L797" t="s">
        <v>908</v>
      </c>
      <c r="M797" t="s">
        <v>652</v>
      </c>
      <c r="N797">
        <v>9901</v>
      </c>
      <c r="O797" t="s">
        <v>664</v>
      </c>
      <c r="P797">
        <v>89.3</v>
      </c>
      <c r="Q797" s="62">
        <f t="shared" si="12"/>
        <v>89.3</v>
      </c>
      <c r="R797" t="s">
        <v>663</v>
      </c>
    </row>
    <row r="798" spans="1:18" hidden="1" x14ac:dyDescent="0.25">
      <c r="A798" t="s">
        <v>3204</v>
      </c>
      <c r="B798" t="s">
        <v>2757</v>
      </c>
      <c r="C798" t="s">
        <v>2756</v>
      </c>
      <c r="D798">
        <v>0.38640000000000002</v>
      </c>
      <c r="E798">
        <v>52.740099999999998</v>
      </c>
      <c r="F798" t="s">
        <v>659</v>
      </c>
      <c r="G798" t="s">
        <v>658</v>
      </c>
      <c r="H798" t="s">
        <v>2755</v>
      </c>
      <c r="I798" t="s">
        <v>2754</v>
      </c>
      <c r="J798" t="s">
        <v>655</v>
      </c>
      <c r="K798" t="s">
        <v>3201</v>
      </c>
      <c r="L798" t="s">
        <v>908</v>
      </c>
      <c r="M798" t="s">
        <v>652</v>
      </c>
      <c r="N798">
        <v>9924</v>
      </c>
      <c r="O798" t="s">
        <v>651</v>
      </c>
      <c r="P798">
        <v>9.94</v>
      </c>
      <c r="Q798" s="62">
        <f t="shared" si="12"/>
        <v>9.94</v>
      </c>
      <c r="R798" t="s">
        <v>650</v>
      </c>
    </row>
    <row r="799" spans="1:18" hidden="1" x14ac:dyDescent="0.25">
      <c r="A799" t="s">
        <v>3203</v>
      </c>
      <c r="B799" t="s">
        <v>2757</v>
      </c>
      <c r="C799" t="s">
        <v>2756</v>
      </c>
      <c r="D799">
        <v>0.38640000000000002</v>
      </c>
      <c r="E799">
        <v>52.740099999999998</v>
      </c>
      <c r="F799" t="s">
        <v>659</v>
      </c>
      <c r="G799" t="s">
        <v>658</v>
      </c>
      <c r="H799" t="s">
        <v>2755</v>
      </c>
      <c r="I799" t="s">
        <v>2754</v>
      </c>
      <c r="J799" t="s">
        <v>655</v>
      </c>
      <c r="K799" t="s">
        <v>3201</v>
      </c>
      <c r="L799" t="s">
        <v>908</v>
      </c>
      <c r="M799" t="s">
        <v>652</v>
      </c>
      <c r="N799">
        <v>9933</v>
      </c>
      <c r="O799" t="s">
        <v>2759</v>
      </c>
      <c r="P799">
        <v>11000</v>
      </c>
      <c r="Q799" s="62">
        <f t="shared" si="12"/>
        <v>11000</v>
      </c>
      <c r="R799" t="s">
        <v>919</v>
      </c>
    </row>
    <row r="800" spans="1:18" hidden="1" x14ac:dyDescent="0.25">
      <c r="A800" t="s">
        <v>3202</v>
      </c>
      <c r="B800" t="s">
        <v>2757</v>
      </c>
      <c r="C800" t="s">
        <v>2756</v>
      </c>
      <c r="D800">
        <v>0.38640000000000002</v>
      </c>
      <c r="E800">
        <v>52.740099999999998</v>
      </c>
      <c r="F800" t="s">
        <v>659</v>
      </c>
      <c r="G800" t="s">
        <v>658</v>
      </c>
      <c r="H800" t="s">
        <v>2755</v>
      </c>
      <c r="I800" t="s">
        <v>2754</v>
      </c>
      <c r="J800" t="s">
        <v>655</v>
      </c>
      <c r="K800" t="s">
        <v>3201</v>
      </c>
      <c r="L800" t="s">
        <v>908</v>
      </c>
      <c r="M800" t="s">
        <v>652</v>
      </c>
      <c r="N800">
        <v>9978</v>
      </c>
      <c r="O800" t="s">
        <v>2752</v>
      </c>
      <c r="P800" t="s">
        <v>2751</v>
      </c>
      <c r="Q800" s="62">
        <f t="shared" si="12"/>
        <v>2E-3</v>
      </c>
      <c r="R800" t="s">
        <v>686</v>
      </c>
    </row>
    <row r="801" spans="1:18" hidden="1" x14ac:dyDescent="0.25">
      <c r="A801" t="s">
        <v>3200</v>
      </c>
      <c r="B801" t="s">
        <v>2757</v>
      </c>
      <c r="C801" t="s">
        <v>2756</v>
      </c>
      <c r="D801">
        <v>0.38640000000000002</v>
      </c>
      <c r="E801">
        <v>52.740099999999998</v>
      </c>
      <c r="F801" t="s">
        <v>659</v>
      </c>
      <c r="G801" t="s">
        <v>658</v>
      </c>
      <c r="H801" t="s">
        <v>2755</v>
      </c>
      <c r="I801" t="s">
        <v>2754</v>
      </c>
      <c r="J801" t="s">
        <v>655</v>
      </c>
      <c r="K801" t="s">
        <v>3167</v>
      </c>
      <c r="L801" t="s">
        <v>908</v>
      </c>
      <c r="M801" t="s">
        <v>652</v>
      </c>
      <c r="N801">
        <v>52</v>
      </c>
      <c r="O801" t="s">
        <v>2831</v>
      </c>
      <c r="P801">
        <v>0.14000000000000001</v>
      </c>
      <c r="Q801" s="62">
        <f t="shared" si="12"/>
        <v>0.14000000000000001</v>
      </c>
      <c r="R801" t="s">
        <v>686</v>
      </c>
    </row>
    <row r="802" spans="1:18" hidden="1" x14ac:dyDescent="0.25">
      <c r="A802" t="s">
        <v>3199</v>
      </c>
      <c r="B802" t="s">
        <v>2757</v>
      </c>
      <c r="C802" t="s">
        <v>2756</v>
      </c>
      <c r="D802">
        <v>0.38640000000000002</v>
      </c>
      <c r="E802">
        <v>52.740099999999998</v>
      </c>
      <c r="F802" t="s">
        <v>659</v>
      </c>
      <c r="G802" t="s">
        <v>658</v>
      </c>
      <c r="H802" t="s">
        <v>2755</v>
      </c>
      <c r="I802" t="s">
        <v>2754</v>
      </c>
      <c r="J802" t="s">
        <v>655</v>
      </c>
      <c r="K802" t="s">
        <v>3167</v>
      </c>
      <c r="L802" t="s">
        <v>908</v>
      </c>
      <c r="M802" t="s">
        <v>652</v>
      </c>
      <c r="N802">
        <v>61</v>
      </c>
      <c r="O802" t="s">
        <v>63</v>
      </c>
      <c r="P802">
        <v>8</v>
      </c>
      <c r="Q802" s="62">
        <f t="shared" si="12"/>
        <v>8</v>
      </c>
      <c r="R802" t="s">
        <v>2829</v>
      </c>
    </row>
    <row r="803" spans="1:18" hidden="1" x14ac:dyDescent="0.25">
      <c r="A803" t="s">
        <v>3198</v>
      </c>
      <c r="B803" t="s">
        <v>2757</v>
      </c>
      <c r="C803" t="s">
        <v>2756</v>
      </c>
      <c r="D803">
        <v>0.38640000000000002</v>
      </c>
      <c r="E803">
        <v>52.740099999999998</v>
      </c>
      <c r="F803" t="s">
        <v>659</v>
      </c>
      <c r="G803" t="s">
        <v>658</v>
      </c>
      <c r="H803" t="s">
        <v>2755</v>
      </c>
      <c r="I803" t="s">
        <v>2754</v>
      </c>
      <c r="J803" t="s">
        <v>655</v>
      </c>
      <c r="K803" t="s">
        <v>3167</v>
      </c>
      <c r="L803" t="s">
        <v>908</v>
      </c>
      <c r="M803" t="s">
        <v>652</v>
      </c>
      <c r="N803">
        <v>62</v>
      </c>
      <c r="O803" t="s">
        <v>2866</v>
      </c>
      <c r="P803">
        <v>1300</v>
      </c>
      <c r="Q803" s="62">
        <f t="shared" si="12"/>
        <v>1300</v>
      </c>
      <c r="R803" t="s">
        <v>2825</v>
      </c>
    </row>
    <row r="804" spans="1:18" hidden="1" x14ac:dyDescent="0.25">
      <c r="A804" t="s">
        <v>3197</v>
      </c>
      <c r="B804" t="s">
        <v>2757</v>
      </c>
      <c r="C804" t="s">
        <v>2756</v>
      </c>
      <c r="D804">
        <v>0.38640000000000002</v>
      </c>
      <c r="E804">
        <v>52.740099999999998</v>
      </c>
      <c r="F804" t="s">
        <v>659</v>
      </c>
      <c r="G804" t="s">
        <v>658</v>
      </c>
      <c r="H804" t="s">
        <v>2755</v>
      </c>
      <c r="I804" t="s">
        <v>2754</v>
      </c>
      <c r="J804" t="s">
        <v>655</v>
      </c>
      <c r="K804" t="s">
        <v>3167</v>
      </c>
      <c r="L804" t="s">
        <v>908</v>
      </c>
      <c r="M804" t="s">
        <v>652</v>
      </c>
      <c r="N804">
        <v>68</v>
      </c>
      <c r="O804" t="s">
        <v>2775</v>
      </c>
      <c r="P804">
        <v>221</v>
      </c>
      <c r="Q804" s="62">
        <f t="shared" si="12"/>
        <v>221</v>
      </c>
      <c r="R804" t="s">
        <v>680</v>
      </c>
    </row>
    <row r="805" spans="1:18" hidden="1" x14ac:dyDescent="0.25">
      <c r="A805" t="s">
        <v>3196</v>
      </c>
      <c r="B805" t="s">
        <v>2757</v>
      </c>
      <c r="C805" t="s">
        <v>2756</v>
      </c>
      <c r="D805">
        <v>0.38640000000000002</v>
      </c>
      <c r="E805">
        <v>52.740099999999998</v>
      </c>
      <c r="F805" t="s">
        <v>659</v>
      </c>
      <c r="G805" t="s">
        <v>658</v>
      </c>
      <c r="H805" t="s">
        <v>2755</v>
      </c>
      <c r="I805" t="s">
        <v>2754</v>
      </c>
      <c r="J805" t="s">
        <v>655</v>
      </c>
      <c r="K805" t="s">
        <v>3167</v>
      </c>
      <c r="L805" t="s">
        <v>908</v>
      </c>
      <c r="M805" t="s">
        <v>652</v>
      </c>
      <c r="N805">
        <v>76</v>
      </c>
      <c r="O805" t="s">
        <v>690</v>
      </c>
      <c r="P805">
        <v>4.63</v>
      </c>
      <c r="Q805" s="62">
        <f t="shared" si="12"/>
        <v>4.63</v>
      </c>
      <c r="R805" t="s">
        <v>689</v>
      </c>
    </row>
    <row r="806" spans="1:18" hidden="1" x14ac:dyDescent="0.25">
      <c r="A806" t="s">
        <v>3195</v>
      </c>
      <c r="B806" t="s">
        <v>2757</v>
      </c>
      <c r="C806" t="s">
        <v>2756</v>
      </c>
      <c r="D806">
        <v>0.38640000000000002</v>
      </c>
      <c r="E806">
        <v>52.740099999999998</v>
      </c>
      <c r="F806" t="s">
        <v>659</v>
      </c>
      <c r="G806" t="s">
        <v>658</v>
      </c>
      <c r="H806" t="s">
        <v>2755</v>
      </c>
      <c r="I806" t="s">
        <v>2754</v>
      </c>
      <c r="J806" t="s">
        <v>655</v>
      </c>
      <c r="K806" t="s">
        <v>3167</v>
      </c>
      <c r="L806" t="s">
        <v>908</v>
      </c>
      <c r="M806" t="s">
        <v>652</v>
      </c>
      <c r="N806">
        <v>103</v>
      </c>
      <c r="O806" t="s">
        <v>2823</v>
      </c>
      <c r="P806">
        <v>0.31</v>
      </c>
      <c r="Q806" s="62">
        <f t="shared" si="12"/>
        <v>0.31</v>
      </c>
      <c r="R806" t="s">
        <v>686</v>
      </c>
    </row>
    <row r="807" spans="1:18" hidden="1" x14ac:dyDescent="0.25">
      <c r="A807" t="s">
        <v>3194</v>
      </c>
      <c r="B807" t="s">
        <v>2757</v>
      </c>
      <c r="C807" t="s">
        <v>2756</v>
      </c>
      <c r="D807">
        <v>0.38640000000000002</v>
      </c>
      <c r="E807">
        <v>52.740099999999998</v>
      </c>
      <c r="F807" t="s">
        <v>659</v>
      </c>
      <c r="G807" t="s">
        <v>658</v>
      </c>
      <c r="H807" t="s">
        <v>2755</v>
      </c>
      <c r="I807" t="s">
        <v>2754</v>
      </c>
      <c r="J807" t="s">
        <v>655</v>
      </c>
      <c r="K807" t="s">
        <v>3167</v>
      </c>
      <c r="L807" t="s">
        <v>908</v>
      </c>
      <c r="M807" t="s">
        <v>652</v>
      </c>
      <c r="N807">
        <v>106</v>
      </c>
      <c r="O807" t="s">
        <v>2821</v>
      </c>
      <c r="P807" t="s">
        <v>1598</v>
      </c>
      <c r="Q807" s="62">
        <f t="shared" si="12"/>
        <v>0.04</v>
      </c>
      <c r="R807" t="s">
        <v>686</v>
      </c>
    </row>
    <row r="808" spans="1:18" hidden="1" x14ac:dyDescent="0.25">
      <c r="A808" t="s">
        <v>3193</v>
      </c>
      <c r="B808" t="s">
        <v>2757</v>
      </c>
      <c r="C808" t="s">
        <v>2756</v>
      </c>
      <c r="D808">
        <v>0.38640000000000002</v>
      </c>
      <c r="E808">
        <v>52.740099999999998</v>
      </c>
      <c r="F808" t="s">
        <v>659</v>
      </c>
      <c r="G808" t="s">
        <v>658</v>
      </c>
      <c r="H808" t="s">
        <v>2755</v>
      </c>
      <c r="I808" t="s">
        <v>2754</v>
      </c>
      <c r="J808" t="s">
        <v>655</v>
      </c>
      <c r="K808" t="s">
        <v>3167</v>
      </c>
      <c r="L808" t="s">
        <v>908</v>
      </c>
      <c r="M808" t="s">
        <v>652</v>
      </c>
      <c r="N808">
        <v>111</v>
      </c>
      <c r="O808" t="s">
        <v>2819</v>
      </c>
      <c r="P808">
        <v>0.17</v>
      </c>
      <c r="Q808" s="62">
        <f t="shared" si="12"/>
        <v>0.17</v>
      </c>
      <c r="R808" t="s">
        <v>650</v>
      </c>
    </row>
    <row r="809" spans="1:18" hidden="1" x14ac:dyDescent="0.25">
      <c r="A809" t="s">
        <v>3192</v>
      </c>
      <c r="B809" t="s">
        <v>2757</v>
      </c>
      <c r="C809" t="s">
        <v>2756</v>
      </c>
      <c r="D809">
        <v>0.38640000000000002</v>
      </c>
      <c r="E809">
        <v>52.740099999999998</v>
      </c>
      <c r="F809" t="s">
        <v>659</v>
      </c>
      <c r="G809" t="s">
        <v>658</v>
      </c>
      <c r="H809" t="s">
        <v>2755</v>
      </c>
      <c r="I809" t="s">
        <v>2754</v>
      </c>
      <c r="J809" t="s">
        <v>655</v>
      </c>
      <c r="K809" t="s">
        <v>3167</v>
      </c>
      <c r="L809" t="s">
        <v>908</v>
      </c>
      <c r="M809" t="s">
        <v>652</v>
      </c>
      <c r="N809">
        <v>114</v>
      </c>
      <c r="O809" t="s">
        <v>2817</v>
      </c>
      <c r="P809">
        <v>1.97</v>
      </c>
      <c r="Q809" s="62">
        <f t="shared" si="12"/>
        <v>1.97</v>
      </c>
      <c r="R809" t="s">
        <v>650</v>
      </c>
    </row>
    <row r="810" spans="1:18" hidden="1" x14ac:dyDescent="0.25">
      <c r="A810" t="s">
        <v>3191</v>
      </c>
      <c r="B810" t="s">
        <v>2757</v>
      </c>
      <c r="C810" t="s">
        <v>2756</v>
      </c>
      <c r="D810">
        <v>0.38640000000000002</v>
      </c>
      <c r="E810">
        <v>52.740099999999998</v>
      </c>
      <c r="F810" t="s">
        <v>659</v>
      </c>
      <c r="G810" t="s">
        <v>658</v>
      </c>
      <c r="H810" t="s">
        <v>2755</v>
      </c>
      <c r="I810" t="s">
        <v>2754</v>
      </c>
      <c r="J810" t="s">
        <v>655</v>
      </c>
      <c r="K810" t="s">
        <v>3167</v>
      </c>
      <c r="L810" t="s">
        <v>908</v>
      </c>
      <c r="M810" t="s">
        <v>652</v>
      </c>
      <c r="N810">
        <v>116</v>
      </c>
      <c r="O810" t="s">
        <v>2815</v>
      </c>
      <c r="P810">
        <v>9.69</v>
      </c>
      <c r="Q810" s="62">
        <f t="shared" si="12"/>
        <v>9.69</v>
      </c>
      <c r="R810" t="s">
        <v>650</v>
      </c>
    </row>
    <row r="811" spans="1:18" hidden="1" x14ac:dyDescent="0.25">
      <c r="A811" t="s">
        <v>3190</v>
      </c>
      <c r="B811" t="s">
        <v>2757</v>
      </c>
      <c r="C811" t="s">
        <v>2756</v>
      </c>
      <c r="D811">
        <v>0.38640000000000002</v>
      </c>
      <c r="E811">
        <v>52.740099999999998</v>
      </c>
      <c r="F811" t="s">
        <v>659</v>
      </c>
      <c r="G811" t="s">
        <v>658</v>
      </c>
      <c r="H811" t="s">
        <v>2755</v>
      </c>
      <c r="I811" t="s">
        <v>2754</v>
      </c>
      <c r="J811" t="s">
        <v>655</v>
      </c>
      <c r="K811" t="s">
        <v>3167</v>
      </c>
      <c r="L811" t="s">
        <v>908</v>
      </c>
      <c r="M811" t="s">
        <v>652</v>
      </c>
      <c r="N811">
        <v>172</v>
      </c>
      <c r="O811" t="s">
        <v>209</v>
      </c>
      <c r="P811">
        <v>193</v>
      </c>
      <c r="Q811" s="62">
        <f t="shared" si="12"/>
        <v>193</v>
      </c>
      <c r="R811" t="s">
        <v>650</v>
      </c>
    </row>
    <row r="812" spans="1:18" hidden="1" x14ac:dyDescent="0.25">
      <c r="A812" t="s">
        <v>3189</v>
      </c>
      <c r="B812" t="s">
        <v>2757</v>
      </c>
      <c r="C812" t="s">
        <v>2756</v>
      </c>
      <c r="D812">
        <v>0.38640000000000002</v>
      </c>
      <c r="E812">
        <v>52.740099999999998</v>
      </c>
      <c r="F812" t="s">
        <v>659</v>
      </c>
      <c r="G812" t="s">
        <v>658</v>
      </c>
      <c r="H812" t="s">
        <v>2755</v>
      </c>
      <c r="I812" t="s">
        <v>2754</v>
      </c>
      <c r="J812" t="s">
        <v>655</v>
      </c>
      <c r="K812" t="s">
        <v>3167</v>
      </c>
      <c r="L812" t="s">
        <v>908</v>
      </c>
      <c r="M812" t="s">
        <v>652</v>
      </c>
      <c r="N812">
        <v>180</v>
      </c>
      <c r="O812" t="s">
        <v>2812</v>
      </c>
      <c r="P812">
        <v>0.17699999999999999</v>
      </c>
      <c r="Q812" s="62">
        <f t="shared" si="12"/>
        <v>0.17699999999999999</v>
      </c>
      <c r="R812" t="s">
        <v>650</v>
      </c>
    </row>
    <row r="813" spans="1:18" hidden="1" x14ac:dyDescent="0.25">
      <c r="A813" t="s">
        <v>3188</v>
      </c>
      <c r="B813" t="s">
        <v>2757</v>
      </c>
      <c r="C813" t="s">
        <v>2756</v>
      </c>
      <c r="D813">
        <v>0.38640000000000002</v>
      </c>
      <c r="E813">
        <v>52.740099999999998</v>
      </c>
      <c r="F813" t="s">
        <v>659</v>
      </c>
      <c r="G813" t="s">
        <v>658</v>
      </c>
      <c r="H813" t="s">
        <v>2755</v>
      </c>
      <c r="I813" t="s">
        <v>2754</v>
      </c>
      <c r="J813" t="s">
        <v>655</v>
      </c>
      <c r="K813" t="s">
        <v>3167</v>
      </c>
      <c r="L813" t="s">
        <v>908</v>
      </c>
      <c r="M813" t="s">
        <v>652</v>
      </c>
      <c r="N813">
        <v>487</v>
      </c>
      <c r="O813" t="s">
        <v>2810</v>
      </c>
      <c r="P813" t="s">
        <v>2751</v>
      </c>
      <c r="Q813" s="62">
        <f t="shared" si="12"/>
        <v>2E-3</v>
      </c>
      <c r="R813" t="s">
        <v>686</v>
      </c>
    </row>
    <row r="814" spans="1:18" hidden="1" x14ac:dyDescent="0.25">
      <c r="A814" t="s">
        <v>3187</v>
      </c>
      <c r="B814" t="s">
        <v>2757</v>
      </c>
      <c r="C814" t="s">
        <v>2756</v>
      </c>
      <c r="D814">
        <v>0.38640000000000002</v>
      </c>
      <c r="E814">
        <v>52.740099999999998</v>
      </c>
      <c r="F814" t="s">
        <v>659</v>
      </c>
      <c r="G814" t="s">
        <v>658</v>
      </c>
      <c r="H814" t="s">
        <v>2755</v>
      </c>
      <c r="I814" t="s">
        <v>2754</v>
      </c>
      <c r="J814" t="s">
        <v>655</v>
      </c>
      <c r="K814" t="s">
        <v>3167</v>
      </c>
      <c r="L814" t="s">
        <v>908</v>
      </c>
      <c r="M814" t="s">
        <v>652</v>
      </c>
      <c r="N814">
        <v>499</v>
      </c>
      <c r="O814" t="s">
        <v>2807</v>
      </c>
      <c r="P814" t="s">
        <v>2751</v>
      </c>
      <c r="Q814" s="62">
        <f t="shared" si="12"/>
        <v>2E-3</v>
      </c>
      <c r="R814" t="s">
        <v>686</v>
      </c>
    </row>
    <row r="815" spans="1:18" hidden="1" x14ac:dyDescent="0.25">
      <c r="A815" t="s">
        <v>3186</v>
      </c>
      <c r="B815" t="s">
        <v>2757</v>
      </c>
      <c r="C815" t="s">
        <v>2756</v>
      </c>
      <c r="D815">
        <v>0.38640000000000002</v>
      </c>
      <c r="E815">
        <v>52.740099999999998</v>
      </c>
      <c r="F815" t="s">
        <v>659</v>
      </c>
      <c r="G815" t="s">
        <v>658</v>
      </c>
      <c r="H815" t="s">
        <v>2755</v>
      </c>
      <c r="I815" t="s">
        <v>2754</v>
      </c>
      <c r="J815" t="s">
        <v>655</v>
      </c>
      <c r="K815" t="s">
        <v>3167</v>
      </c>
      <c r="L815" t="s">
        <v>908</v>
      </c>
      <c r="M815" t="s">
        <v>652</v>
      </c>
      <c r="N815">
        <v>1049</v>
      </c>
      <c r="O815" t="s">
        <v>2804</v>
      </c>
      <c r="P815" t="s">
        <v>2788</v>
      </c>
      <c r="Q815" s="62">
        <f t="shared" si="12"/>
        <v>0.1</v>
      </c>
      <c r="R815" t="s">
        <v>686</v>
      </c>
    </row>
    <row r="816" spans="1:18" hidden="1" x14ac:dyDescent="0.25">
      <c r="A816" t="s">
        <v>3185</v>
      </c>
      <c r="B816" t="s">
        <v>2757</v>
      </c>
      <c r="C816" t="s">
        <v>2756</v>
      </c>
      <c r="D816">
        <v>0.38640000000000002</v>
      </c>
      <c r="E816">
        <v>52.740099999999998</v>
      </c>
      <c r="F816" t="s">
        <v>659</v>
      </c>
      <c r="G816" t="s">
        <v>658</v>
      </c>
      <c r="H816" t="s">
        <v>2755</v>
      </c>
      <c r="I816" t="s">
        <v>2754</v>
      </c>
      <c r="J816" t="s">
        <v>655</v>
      </c>
      <c r="K816" t="s">
        <v>3167</v>
      </c>
      <c r="L816" t="s">
        <v>908</v>
      </c>
      <c r="M816" t="s">
        <v>652</v>
      </c>
      <c r="N816">
        <v>3268</v>
      </c>
      <c r="O816" t="s">
        <v>2802</v>
      </c>
      <c r="P816" t="s">
        <v>2788</v>
      </c>
      <c r="Q816" s="62">
        <f t="shared" si="12"/>
        <v>0.1</v>
      </c>
      <c r="R816" t="s">
        <v>686</v>
      </c>
    </row>
    <row r="817" spans="1:18" hidden="1" x14ac:dyDescent="0.25">
      <c r="A817" t="s">
        <v>3184</v>
      </c>
      <c r="B817" t="s">
        <v>2757</v>
      </c>
      <c r="C817" t="s">
        <v>2756</v>
      </c>
      <c r="D817">
        <v>0.38640000000000002</v>
      </c>
      <c r="E817">
        <v>52.740099999999998</v>
      </c>
      <c r="F817" t="s">
        <v>659</v>
      </c>
      <c r="G817" t="s">
        <v>658</v>
      </c>
      <c r="H817" t="s">
        <v>2755</v>
      </c>
      <c r="I817" t="s">
        <v>2754</v>
      </c>
      <c r="J817" t="s">
        <v>655</v>
      </c>
      <c r="K817" t="s">
        <v>3167</v>
      </c>
      <c r="L817" t="s">
        <v>908</v>
      </c>
      <c r="M817" t="s">
        <v>652</v>
      </c>
      <c r="N817">
        <v>3272</v>
      </c>
      <c r="O817" t="s">
        <v>2800</v>
      </c>
      <c r="P817" t="s">
        <v>2799</v>
      </c>
      <c r="Q817" s="62">
        <f t="shared" si="12"/>
        <v>1</v>
      </c>
      <c r="R817" t="s">
        <v>686</v>
      </c>
    </row>
    <row r="818" spans="1:18" hidden="1" x14ac:dyDescent="0.25">
      <c r="A818" t="s">
        <v>3183</v>
      </c>
      <c r="B818" t="s">
        <v>2757</v>
      </c>
      <c r="C818" t="s">
        <v>2756</v>
      </c>
      <c r="D818">
        <v>0.38640000000000002</v>
      </c>
      <c r="E818">
        <v>52.740099999999998</v>
      </c>
      <c r="F818" t="s">
        <v>659</v>
      </c>
      <c r="G818" t="s">
        <v>658</v>
      </c>
      <c r="H818" t="s">
        <v>2755</v>
      </c>
      <c r="I818" t="s">
        <v>2754</v>
      </c>
      <c r="J818" t="s">
        <v>655</v>
      </c>
      <c r="K818" t="s">
        <v>3167</v>
      </c>
      <c r="L818" t="s">
        <v>908</v>
      </c>
      <c r="M818" t="s">
        <v>652</v>
      </c>
      <c r="N818">
        <v>3282</v>
      </c>
      <c r="O818" t="s">
        <v>2797</v>
      </c>
      <c r="P818" t="s">
        <v>2788</v>
      </c>
      <c r="Q818" s="62">
        <f t="shared" si="12"/>
        <v>0.1</v>
      </c>
      <c r="R818" t="s">
        <v>686</v>
      </c>
    </row>
    <row r="819" spans="1:18" hidden="1" x14ac:dyDescent="0.25">
      <c r="A819" t="s">
        <v>3182</v>
      </c>
      <c r="B819" t="s">
        <v>2757</v>
      </c>
      <c r="C819" t="s">
        <v>2756</v>
      </c>
      <c r="D819">
        <v>0.38640000000000002</v>
      </c>
      <c r="E819">
        <v>52.740099999999998</v>
      </c>
      <c r="F819" t="s">
        <v>659</v>
      </c>
      <c r="G819" t="s">
        <v>658</v>
      </c>
      <c r="H819" t="s">
        <v>2755</v>
      </c>
      <c r="I819" t="s">
        <v>2754</v>
      </c>
      <c r="J819" t="s">
        <v>655</v>
      </c>
      <c r="K819" t="s">
        <v>3167</v>
      </c>
      <c r="L819" t="s">
        <v>908</v>
      </c>
      <c r="M819" t="s">
        <v>652</v>
      </c>
      <c r="N819">
        <v>3283</v>
      </c>
      <c r="O819" t="s">
        <v>2795</v>
      </c>
      <c r="P819" t="s">
        <v>2788</v>
      </c>
      <c r="Q819" s="62">
        <f t="shared" si="12"/>
        <v>0.1</v>
      </c>
      <c r="R819" t="s">
        <v>686</v>
      </c>
    </row>
    <row r="820" spans="1:18" hidden="1" x14ac:dyDescent="0.25">
      <c r="A820" t="s">
        <v>3181</v>
      </c>
      <c r="B820" t="s">
        <v>2757</v>
      </c>
      <c r="C820" t="s">
        <v>2756</v>
      </c>
      <c r="D820">
        <v>0.38640000000000002</v>
      </c>
      <c r="E820">
        <v>52.740099999999998</v>
      </c>
      <c r="F820" t="s">
        <v>659</v>
      </c>
      <c r="G820" t="s">
        <v>658</v>
      </c>
      <c r="H820" t="s">
        <v>2755</v>
      </c>
      <c r="I820" t="s">
        <v>2754</v>
      </c>
      <c r="J820" t="s">
        <v>655</v>
      </c>
      <c r="K820" t="s">
        <v>3167</v>
      </c>
      <c r="L820" t="s">
        <v>908</v>
      </c>
      <c r="M820" t="s">
        <v>652</v>
      </c>
      <c r="N820">
        <v>3292</v>
      </c>
      <c r="O820" t="s">
        <v>2793</v>
      </c>
      <c r="P820" t="s">
        <v>2788</v>
      </c>
      <c r="Q820" s="62">
        <f t="shared" si="12"/>
        <v>0.1</v>
      </c>
      <c r="R820" t="s">
        <v>686</v>
      </c>
    </row>
    <row r="821" spans="1:18" hidden="1" x14ac:dyDescent="0.25">
      <c r="A821" t="s">
        <v>3180</v>
      </c>
      <c r="B821" t="s">
        <v>2757</v>
      </c>
      <c r="C821" t="s">
        <v>2756</v>
      </c>
      <c r="D821">
        <v>0.38640000000000002</v>
      </c>
      <c r="E821">
        <v>52.740099999999998</v>
      </c>
      <c r="F821" t="s">
        <v>659</v>
      </c>
      <c r="G821" t="s">
        <v>658</v>
      </c>
      <c r="H821" t="s">
        <v>2755</v>
      </c>
      <c r="I821" t="s">
        <v>2754</v>
      </c>
      <c r="J821" t="s">
        <v>655</v>
      </c>
      <c r="K821" t="s">
        <v>3167</v>
      </c>
      <c r="L821" t="s">
        <v>908</v>
      </c>
      <c r="M821" t="s">
        <v>652</v>
      </c>
      <c r="N821">
        <v>3328</v>
      </c>
      <c r="O821" t="s">
        <v>2791</v>
      </c>
      <c r="P821" t="s">
        <v>2788</v>
      </c>
      <c r="Q821" s="62">
        <f t="shared" si="12"/>
        <v>0.1</v>
      </c>
      <c r="R821" t="s">
        <v>686</v>
      </c>
    </row>
    <row r="822" spans="1:18" hidden="1" x14ac:dyDescent="0.25">
      <c r="A822" t="s">
        <v>3179</v>
      </c>
      <c r="B822" t="s">
        <v>2757</v>
      </c>
      <c r="C822" t="s">
        <v>2756</v>
      </c>
      <c r="D822">
        <v>0.38640000000000002</v>
      </c>
      <c r="E822">
        <v>52.740099999999998</v>
      </c>
      <c r="F822" t="s">
        <v>659</v>
      </c>
      <c r="G822" t="s">
        <v>658</v>
      </c>
      <c r="H822" t="s">
        <v>2755</v>
      </c>
      <c r="I822" t="s">
        <v>2754</v>
      </c>
      <c r="J822" t="s">
        <v>655</v>
      </c>
      <c r="K822" t="s">
        <v>3167</v>
      </c>
      <c r="L822" t="s">
        <v>908</v>
      </c>
      <c r="M822" t="s">
        <v>652</v>
      </c>
      <c r="N822">
        <v>3334</v>
      </c>
      <c r="O822" t="s">
        <v>2789</v>
      </c>
      <c r="P822" t="s">
        <v>2788</v>
      </c>
      <c r="Q822" s="62">
        <f t="shared" si="12"/>
        <v>0.1</v>
      </c>
      <c r="R822" t="s">
        <v>686</v>
      </c>
    </row>
    <row r="823" spans="1:18" hidden="1" x14ac:dyDescent="0.25">
      <c r="A823" t="s">
        <v>3178</v>
      </c>
      <c r="B823" t="s">
        <v>2757</v>
      </c>
      <c r="C823" t="s">
        <v>2756</v>
      </c>
      <c r="D823">
        <v>0.38640000000000002</v>
      </c>
      <c r="E823">
        <v>52.740099999999998</v>
      </c>
      <c r="F823" t="s">
        <v>659</v>
      </c>
      <c r="G823" t="s">
        <v>658</v>
      </c>
      <c r="H823" t="s">
        <v>2755</v>
      </c>
      <c r="I823" t="s">
        <v>2754</v>
      </c>
      <c r="J823" t="s">
        <v>655</v>
      </c>
      <c r="K823" t="s">
        <v>3167</v>
      </c>
      <c r="L823" t="s">
        <v>908</v>
      </c>
      <c r="M823" t="s">
        <v>652</v>
      </c>
      <c r="N823">
        <v>3373</v>
      </c>
      <c r="O823" t="s">
        <v>2786</v>
      </c>
      <c r="P823" t="s">
        <v>2788</v>
      </c>
      <c r="Q823" s="62">
        <f t="shared" si="12"/>
        <v>0.1</v>
      </c>
      <c r="R823" t="s">
        <v>686</v>
      </c>
    </row>
    <row r="824" spans="1:18" hidden="1" x14ac:dyDescent="0.25">
      <c r="A824" t="s">
        <v>3177</v>
      </c>
      <c r="B824" t="s">
        <v>2757</v>
      </c>
      <c r="C824" t="s">
        <v>2756</v>
      </c>
      <c r="D824">
        <v>0.38640000000000002</v>
      </c>
      <c r="E824">
        <v>52.740099999999998</v>
      </c>
      <c r="F824" t="s">
        <v>659</v>
      </c>
      <c r="G824" t="s">
        <v>658</v>
      </c>
      <c r="H824" t="s">
        <v>2755</v>
      </c>
      <c r="I824" t="s">
        <v>2754</v>
      </c>
      <c r="J824" t="s">
        <v>655</v>
      </c>
      <c r="K824" t="s">
        <v>3167</v>
      </c>
      <c r="L824" t="s">
        <v>908</v>
      </c>
      <c r="M824" t="s">
        <v>652</v>
      </c>
      <c r="N824">
        <v>3408</v>
      </c>
      <c r="O824" t="s">
        <v>2784</v>
      </c>
      <c r="P824">
        <v>3.98</v>
      </c>
      <c r="Q824" s="62">
        <f t="shared" si="12"/>
        <v>3.98</v>
      </c>
      <c r="R824" t="s">
        <v>686</v>
      </c>
    </row>
    <row r="825" spans="1:18" hidden="1" x14ac:dyDescent="0.25">
      <c r="A825" t="s">
        <v>3176</v>
      </c>
      <c r="B825" t="s">
        <v>2757</v>
      </c>
      <c r="C825" t="s">
        <v>2756</v>
      </c>
      <c r="D825">
        <v>0.38640000000000002</v>
      </c>
      <c r="E825">
        <v>52.740099999999998</v>
      </c>
      <c r="F825" t="s">
        <v>659</v>
      </c>
      <c r="G825" t="s">
        <v>658</v>
      </c>
      <c r="H825" t="s">
        <v>2755</v>
      </c>
      <c r="I825" t="s">
        <v>2754</v>
      </c>
      <c r="J825" t="s">
        <v>655</v>
      </c>
      <c r="K825" t="s">
        <v>3167</v>
      </c>
      <c r="L825" t="s">
        <v>908</v>
      </c>
      <c r="M825" t="s">
        <v>652</v>
      </c>
      <c r="N825">
        <v>3409</v>
      </c>
      <c r="O825" t="s">
        <v>2782</v>
      </c>
      <c r="P825">
        <v>0.33700000000000002</v>
      </c>
      <c r="Q825" s="62">
        <f t="shared" si="12"/>
        <v>0.33700000000000002</v>
      </c>
      <c r="R825" t="s">
        <v>686</v>
      </c>
    </row>
    <row r="826" spans="1:18" hidden="1" x14ac:dyDescent="0.25">
      <c r="A826" t="s">
        <v>3175</v>
      </c>
      <c r="B826" t="s">
        <v>2757</v>
      </c>
      <c r="C826" t="s">
        <v>2756</v>
      </c>
      <c r="D826">
        <v>0.38640000000000002</v>
      </c>
      <c r="E826">
        <v>52.740099999999998</v>
      </c>
      <c r="F826" t="s">
        <v>659</v>
      </c>
      <c r="G826" t="s">
        <v>658</v>
      </c>
      <c r="H826" t="s">
        <v>2755</v>
      </c>
      <c r="I826" t="s">
        <v>2754</v>
      </c>
      <c r="J826" t="s">
        <v>655</v>
      </c>
      <c r="K826" t="s">
        <v>3167</v>
      </c>
      <c r="L826" t="s">
        <v>908</v>
      </c>
      <c r="M826" t="s">
        <v>652</v>
      </c>
      <c r="N826">
        <v>3410</v>
      </c>
      <c r="O826" t="s">
        <v>687</v>
      </c>
      <c r="P826">
        <v>3.59</v>
      </c>
      <c r="Q826" s="62">
        <f t="shared" si="12"/>
        <v>3.59</v>
      </c>
      <c r="R826" t="s">
        <v>686</v>
      </c>
    </row>
    <row r="827" spans="1:18" hidden="1" x14ac:dyDescent="0.25">
      <c r="A827" t="s">
        <v>3174</v>
      </c>
      <c r="B827" t="s">
        <v>2757</v>
      </c>
      <c r="C827" t="s">
        <v>2756</v>
      </c>
      <c r="D827">
        <v>0.38640000000000002</v>
      </c>
      <c r="E827">
        <v>52.740099999999998</v>
      </c>
      <c r="F827" t="s">
        <v>659</v>
      </c>
      <c r="G827" t="s">
        <v>658</v>
      </c>
      <c r="H827" t="s">
        <v>2755</v>
      </c>
      <c r="I827" t="s">
        <v>2754</v>
      </c>
      <c r="J827" t="s">
        <v>655</v>
      </c>
      <c r="K827" t="s">
        <v>3167</v>
      </c>
      <c r="L827" t="s">
        <v>908</v>
      </c>
      <c r="M827" t="s">
        <v>652</v>
      </c>
      <c r="N827">
        <v>6045</v>
      </c>
      <c r="O827" t="s">
        <v>2777</v>
      </c>
      <c r="P827">
        <v>1.3</v>
      </c>
      <c r="Q827" s="62">
        <f t="shared" si="12"/>
        <v>1.3</v>
      </c>
      <c r="R827" t="s">
        <v>686</v>
      </c>
    </row>
    <row r="828" spans="1:18" hidden="1" x14ac:dyDescent="0.25">
      <c r="A828" t="s">
        <v>3173</v>
      </c>
      <c r="B828" t="s">
        <v>2757</v>
      </c>
      <c r="C828" t="s">
        <v>2756</v>
      </c>
      <c r="D828">
        <v>0.38640000000000002</v>
      </c>
      <c r="E828">
        <v>52.740099999999998</v>
      </c>
      <c r="F828" t="s">
        <v>659</v>
      </c>
      <c r="G828" t="s">
        <v>658</v>
      </c>
      <c r="H828" t="s">
        <v>2755</v>
      </c>
      <c r="I828" t="s">
        <v>2754</v>
      </c>
      <c r="J828" t="s">
        <v>655</v>
      </c>
      <c r="K828" t="s">
        <v>3167</v>
      </c>
      <c r="L828" t="s">
        <v>908</v>
      </c>
      <c r="M828" t="s">
        <v>652</v>
      </c>
      <c r="N828">
        <v>6450</v>
      </c>
      <c r="O828" t="s">
        <v>2770</v>
      </c>
      <c r="P828">
        <v>1.4</v>
      </c>
      <c r="Q828" s="62">
        <f t="shared" si="12"/>
        <v>1.4</v>
      </c>
      <c r="R828" t="s">
        <v>686</v>
      </c>
    </row>
    <row r="829" spans="1:18" hidden="1" x14ac:dyDescent="0.25">
      <c r="A829" t="s">
        <v>3172</v>
      </c>
      <c r="B829" t="s">
        <v>2757</v>
      </c>
      <c r="C829" t="s">
        <v>2756</v>
      </c>
      <c r="D829">
        <v>0.38640000000000002</v>
      </c>
      <c r="E829">
        <v>52.740099999999998</v>
      </c>
      <c r="F829" t="s">
        <v>659</v>
      </c>
      <c r="G829" t="s">
        <v>658</v>
      </c>
      <c r="H829" t="s">
        <v>2755</v>
      </c>
      <c r="I829" t="s">
        <v>2754</v>
      </c>
      <c r="J829" t="s">
        <v>655</v>
      </c>
      <c r="K829" t="s">
        <v>3167</v>
      </c>
      <c r="L829" t="s">
        <v>908</v>
      </c>
      <c r="M829" t="s">
        <v>652</v>
      </c>
      <c r="N829">
        <v>7181</v>
      </c>
      <c r="O829" t="s">
        <v>2765</v>
      </c>
      <c r="P829" t="s">
        <v>2005</v>
      </c>
      <c r="Q829" s="62">
        <f t="shared" si="12"/>
        <v>1E-3</v>
      </c>
      <c r="R829" t="s">
        <v>686</v>
      </c>
    </row>
    <row r="830" spans="1:18" hidden="1" x14ac:dyDescent="0.25">
      <c r="A830" t="s">
        <v>3171</v>
      </c>
      <c r="B830" t="s">
        <v>2757</v>
      </c>
      <c r="C830" t="s">
        <v>2756</v>
      </c>
      <c r="D830">
        <v>0.38640000000000002</v>
      </c>
      <c r="E830">
        <v>52.740099999999998</v>
      </c>
      <c r="F830" t="s">
        <v>659</v>
      </c>
      <c r="G830" t="s">
        <v>658</v>
      </c>
      <c r="H830" t="s">
        <v>2755</v>
      </c>
      <c r="I830" t="s">
        <v>2754</v>
      </c>
      <c r="J830" t="s">
        <v>655</v>
      </c>
      <c r="K830" t="s">
        <v>3167</v>
      </c>
      <c r="L830" t="s">
        <v>908</v>
      </c>
      <c r="M830" t="s">
        <v>652</v>
      </c>
      <c r="N830">
        <v>7887</v>
      </c>
      <c r="O830" t="s">
        <v>1065</v>
      </c>
      <c r="P830">
        <v>9</v>
      </c>
      <c r="Q830" s="62">
        <f t="shared" si="12"/>
        <v>9</v>
      </c>
      <c r="R830" t="s">
        <v>686</v>
      </c>
    </row>
    <row r="831" spans="1:18" hidden="1" x14ac:dyDescent="0.25">
      <c r="A831" t="s">
        <v>3170</v>
      </c>
      <c r="B831" t="s">
        <v>2757</v>
      </c>
      <c r="C831" t="s">
        <v>2756</v>
      </c>
      <c r="D831">
        <v>0.38640000000000002</v>
      </c>
      <c r="E831">
        <v>52.740099999999998</v>
      </c>
      <c r="F831" t="s">
        <v>659</v>
      </c>
      <c r="G831" t="s">
        <v>658</v>
      </c>
      <c r="H831" t="s">
        <v>2755</v>
      </c>
      <c r="I831" t="s">
        <v>2754</v>
      </c>
      <c r="J831" t="s">
        <v>655</v>
      </c>
      <c r="K831" t="s">
        <v>3167</v>
      </c>
      <c r="L831" t="s">
        <v>908</v>
      </c>
      <c r="M831" t="s">
        <v>652</v>
      </c>
      <c r="N831">
        <v>9901</v>
      </c>
      <c r="O831" t="s">
        <v>664</v>
      </c>
      <c r="P831">
        <v>95.7</v>
      </c>
      <c r="Q831" s="62">
        <f t="shared" si="12"/>
        <v>95.7</v>
      </c>
      <c r="R831" t="s">
        <v>663</v>
      </c>
    </row>
    <row r="832" spans="1:18" hidden="1" x14ac:dyDescent="0.25">
      <c r="A832" t="s">
        <v>3169</v>
      </c>
      <c r="B832" t="s">
        <v>2757</v>
      </c>
      <c r="C832" t="s">
        <v>2756</v>
      </c>
      <c r="D832">
        <v>0.38640000000000002</v>
      </c>
      <c r="E832">
        <v>52.740099999999998</v>
      </c>
      <c r="F832" t="s">
        <v>659</v>
      </c>
      <c r="G832" t="s">
        <v>658</v>
      </c>
      <c r="H832" t="s">
        <v>2755</v>
      </c>
      <c r="I832" t="s">
        <v>2754</v>
      </c>
      <c r="J832" t="s">
        <v>655</v>
      </c>
      <c r="K832" t="s">
        <v>3167</v>
      </c>
      <c r="L832" t="s">
        <v>908</v>
      </c>
      <c r="M832" t="s">
        <v>652</v>
      </c>
      <c r="N832">
        <v>9924</v>
      </c>
      <c r="O832" t="s">
        <v>651</v>
      </c>
      <c r="P832">
        <v>12.3</v>
      </c>
      <c r="Q832" s="62">
        <f t="shared" si="12"/>
        <v>12.3</v>
      </c>
      <c r="R832" t="s">
        <v>650</v>
      </c>
    </row>
    <row r="833" spans="1:18" hidden="1" x14ac:dyDescent="0.25">
      <c r="A833" t="s">
        <v>3168</v>
      </c>
      <c r="B833" t="s">
        <v>2757</v>
      </c>
      <c r="C833" t="s">
        <v>2756</v>
      </c>
      <c r="D833">
        <v>0.38640000000000002</v>
      </c>
      <c r="E833">
        <v>52.740099999999998</v>
      </c>
      <c r="F833" t="s">
        <v>659</v>
      </c>
      <c r="G833" t="s">
        <v>658</v>
      </c>
      <c r="H833" t="s">
        <v>2755</v>
      </c>
      <c r="I833" t="s">
        <v>2754</v>
      </c>
      <c r="J833" t="s">
        <v>655</v>
      </c>
      <c r="K833" t="s">
        <v>3167</v>
      </c>
      <c r="L833" t="s">
        <v>908</v>
      </c>
      <c r="M833" t="s">
        <v>652</v>
      </c>
      <c r="N833">
        <v>9978</v>
      </c>
      <c r="O833" t="s">
        <v>2752</v>
      </c>
      <c r="P833">
        <v>5.0000000000000001E-3</v>
      </c>
      <c r="Q833" s="62">
        <f t="shared" si="12"/>
        <v>5.0000000000000001E-3</v>
      </c>
      <c r="R833" t="s">
        <v>686</v>
      </c>
    </row>
    <row r="834" spans="1:18" hidden="1" x14ac:dyDescent="0.25">
      <c r="A834" t="s">
        <v>3166</v>
      </c>
      <c r="B834" t="s">
        <v>2757</v>
      </c>
      <c r="C834" t="s">
        <v>2756</v>
      </c>
      <c r="D834">
        <v>0.38640000000000002</v>
      </c>
      <c r="E834">
        <v>52.740099999999998</v>
      </c>
      <c r="F834" t="s">
        <v>659</v>
      </c>
      <c r="G834" t="s">
        <v>658</v>
      </c>
      <c r="H834" t="s">
        <v>2755</v>
      </c>
      <c r="I834" t="s">
        <v>2754</v>
      </c>
      <c r="J834" t="s">
        <v>655</v>
      </c>
      <c r="K834" t="s">
        <v>3129</v>
      </c>
      <c r="L834" t="s">
        <v>908</v>
      </c>
      <c r="M834" t="s">
        <v>652</v>
      </c>
      <c r="N834">
        <v>52</v>
      </c>
      <c r="O834" t="s">
        <v>2831</v>
      </c>
      <c r="P834">
        <v>1.97</v>
      </c>
      <c r="Q834" s="62">
        <f t="shared" ref="Q834:Q897" si="13">IF(LEFT(P834,1)="&lt;",VALUE(MID(P834,2,LEN(P834)-1)),VALUE(P834))</f>
        <v>1.97</v>
      </c>
      <c r="R834" t="s">
        <v>686</v>
      </c>
    </row>
    <row r="835" spans="1:18" hidden="1" x14ac:dyDescent="0.25">
      <c r="A835" t="s">
        <v>3165</v>
      </c>
      <c r="B835" t="s">
        <v>2757</v>
      </c>
      <c r="C835" t="s">
        <v>2756</v>
      </c>
      <c r="D835">
        <v>0.38640000000000002</v>
      </c>
      <c r="E835">
        <v>52.740099999999998</v>
      </c>
      <c r="F835" t="s">
        <v>659</v>
      </c>
      <c r="G835" t="s">
        <v>658</v>
      </c>
      <c r="H835" t="s">
        <v>2755</v>
      </c>
      <c r="I835" t="s">
        <v>2754</v>
      </c>
      <c r="J835" t="s">
        <v>655</v>
      </c>
      <c r="K835" t="s">
        <v>3129</v>
      </c>
      <c r="L835" t="s">
        <v>908</v>
      </c>
      <c r="M835" t="s">
        <v>652</v>
      </c>
      <c r="N835">
        <v>61</v>
      </c>
      <c r="O835" t="s">
        <v>63</v>
      </c>
      <c r="P835">
        <v>8.1199999999999992</v>
      </c>
      <c r="Q835" s="62">
        <f t="shared" si="13"/>
        <v>8.1199999999999992</v>
      </c>
      <c r="R835" t="s">
        <v>2829</v>
      </c>
    </row>
    <row r="836" spans="1:18" hidden="1" x14ac:dyDescent="0.25">
      <c r="A836" t="s">
        <v>3164</v>
      </c>
      <c r="B836" t="s">
        <v>2757</v>
      </c>
      <c r="C836" t="s">
        <v>2756</v>
      </c>
      <c r="D836">
        <v>0.38640000000000002</v>
      </c>
      <c r="E836">
        <v>52.740099999999998</v>
      </c>
      <c r="F836" t="s">
        <v>659</v>
      </c>
      <c r="G836" t="s">
        <v>658</v>
      </c>
      <c r="H836" t="s">
        <v>2755</v>
      </c>
      <c r="I836" t="s">
        <v>2754</v>
      </c>
      <c r="J836" t="s">
        <v>655</v>
      </c>
      <c r="K836" t="s">
        <v>3129</v>
      </c>
      <c r="L836" t="s">
        <v>908</v>
      </c>
      <c r="M836" t="s">
        <v>652</v>
      </c>
      <c r="N836">
        <v>62</v>
      </c>
      <c r="O836" t="s">
        <v>2866</v>
      </c>
      <c r="P836">
        <v>15800</v>
      </c>
      <c r="Q836" s="62">
        <f t="shared" si="13"/>
        <v>15800</v>
      </c>
      <c r="R836" t="s">
        <v>2825</v>
      </c>
    </row>
    <row r="837" spans="1:18" hidden="1" x14ac:dyDescent="0.25">
      <c r="A837" t="s">
        <v>3163</v>
      </c>
      <c r="B837" t="s">
        <v>2757</v>
      </c>
      <c r="C837" t="s">
        <v>2756</v>
      </c>
      <c r="D837">
        <v>0.38640000000000002</v>
      </c>
      <c r="E837">
        <v>52.740099999999998</v>
      </c>
      <c r="F837" t="s">
        <v>659</v>
      </c>
      <c r="G837" t="s">
        <v>658</v>
      </c>
      <c r="H837" t="s">
        <v>2755</v>
      </c>
      <c r="I837" t="s">
        <v>2754</v>
      </c>
      <c r="J837" t="s">
        <v>655</v>
      </c>
      <c r="K837" t="s">
        <v>3129</v>
      </c>
      <c r="L837" t="s">
        <v>908</v>
      </c>
      <c r="M837" t="s">
        <v>652</v>
      </c>
      <c r="N837">
        <v>68</v>
      </c>
      <c r="O837" t="s">
        <v>2775</v>
      </c>
      <c r="P837">
        <v>174.8</v>
      </c>
      <c r="Q837" s="62">
        <f t="shared" si="13"/>
        <v>174.8</v>
      </c>
      <c r="R837" t="s">
        <v>680</v>
      </c>
    </row>
    <row r="838" spans="1:18" hidden="1" x14ac:dyDescent="0.25">
      <c r="A838" t="s">
        <v>3162</v>
      </c>
      <c r="B838" t="s">
        <v>2757</v>
      </c>
      <c r="C838" t="s">
        <v>2756</v>
      </c>
      <c r="D838">
        <v>0.38640000000000002</v>
      </c>
      <c r="E838">
        <v>52.740099999999998</v>
      </c>
      <c r="F838" t="s">
        <v>659</v>
      </c>
      <c r="G838" t="s">
        <v>658</v>
      </c>
      <c r="H838" t="s">
        <v>2755</v>
      </c>
      <c r="I838" t="s">
        <v>2754</v>
      </c>
      <c r="J838" t="s">
        <v>655</v>
      </c>
      <c r="K838" t="s">
        <v>3129</v>
      </c>
      <c r="L838" t="s">
        <v>908</v>
      </c>
      <c r="M838" t="s">
        <v>652</v>
      </c>
      <c r="N838">
        <v>76</v>
      </c>
      <c r="O838" t="s">
        <v>690</v>
      </c>
      <c r="P838">
        <v>12.33</v>
      </c>
      <c r="Q838" s="62">
        <f t="shared" si="13"/>
        <v>12.33</v>
      </c>
      <c r="R838" t="s">
        <v>689</v>
      </c>
    </row>
    <row r="839" spans="1:18" hidden="1" x14ac:dyDescent="0.25">
      <c r="A839" t="s">
        <v>3161</v>
      </c>
      <c r="B839" t="s">
        <v>2757</v>
      </c>
      <c r="C839" t="s">
        <v>2756</v>
      </c>
      <c r="D839">
        <v>0.38640000000000002</v>
      </c>
      <c r="E839">
        <v>52.740099999999998</v>
      </c>
      <c r="F839" t="s">
        <v>659</v>
      </c>
      <c r="G839" t="s">
        <v>658</v>
      </c>
      <c r="H839" t="s">
        <v>2755</v>
      </c>
      <c r="I839" t="s">
        <v>2754</v>
      </c>
      <c r="J839" t="s">
        <v>655</v>
      </c>
      <c r="K839" t="s">
        <v>3129</v>
      </c>
      <c r="L839" t="s">
        <v>908</v>
      </c>
      <c r="M839" t="s">
        <v>652</v>
      </c>
      <c r="N839">
        <v>103</v>
      </c>
      <c r="O839" t="s">
        <v>2823</v>
      </c>
      <c r="P839" t="s">
        <v>1560</v>
      </c>
      <c r="Q839" s="62">
        <f t="shared" si="13"/>
        <v>0.01</v>
      </c>
      <c r="R839" t="s">
        <v>686</v>
      </c>
    </row>
    <row r="840" spans="1:18" hidden="1" x14ac:dyDescent="0.25">
      <c r="A840" t="s">
        <v>3160</v>
      </c>
      <c r="B840" t="s">
        <v>2757</v>
      </c>
      <c r="C840" t="s">
        <v>2756</v>
      </c>
      <c r="D840">
        <v>0.38640000000000002</v>
      </c>
      <c r="E840">
        <v>52.740099999999998</v>
      </c>
      <c r="F840" t="s">
        <v>659</v>
      </c>
      <c r="G840" t="s">
        <v>658</v>
      </c>
      <c r="H840" t="s">
        <v>2755</v>
      </c>
      <c r="I840" t="s">
        <v>2754</v>
      </c>
      <c r="J840" t="s">
        <v>655</v>
      </c>
      <c r="K840" t="s">
        <v>3129</v>
      </c>
      <c r="L840" t="s">
        <v>908</v>
      </c>
      <c r="M840" t="s">
        <v>652</v>
      </c>
      <c r="N840">
        <v>106</v>
      </c>
      <c r="O840" t="s">
        <v>2821</v>
      </c>
      <c r="P840" t="s">
        <v>1598</v>
      </c>
      <c r="Q840" s="62">
        <f t="shared" si="13"/>
        <v>0.04</v>
      </c>
      <c r="R840" t="s">
        <v>686</v>
      </c>
    </row>
    <row r="841" spans="1:18" hidden="1" x14ac:dyDescent="0.25">
      <c r="A841" t="s">
        <v>3159</v>
      </c>
      <c r="B841" t="s">
        <v>2757</v>
      </c>
      <c r="C841" t="s">
        <v>2756</v>
      </c>
      <c r="D841">
        <v>0.38640000000000002</v>
      </c>
      <c r="E841">
        <v>52.740099999999998</v>
      </c>
      <c r="F841" t="s">
        <v>659</v>
      </c>
      <c r="G841" t="s">
        <v>658</v>
      </c>
      <c r="H841" t="s">
        <v>2755</v>
      </c>
      <c r="I841" t="s">
        <v>2754</v>
      </c>
      <c r="J841" t="s">
        <v>655</v>
      </c>
      <c r="K841" t="s">
        <v>3129</v>
      </c>
      <c r="L841" t="s">
        <v>908</v>
      </c>
      <c r="M841" t="s">
        <v>652</v>
      </c>
      <c r="N841">
        <v>111</v>
      </c>
      <c r="O841" t="s">
        <v>2819</v>
      </c>
      <c r="P841">
        <v>0.30599999999999999</v>
      </c>
      <c r="Q841" s="62">
        <f t="shared" si="13"/>
        <v>0.30599999999999999</v>
      </c>
      <c r="R841" t="s">
        <v>650</v>
      </c>
    </row>
    <row r="842" spans="1:18" hidden="1" x14ac:dyDescent="0.25">
      <c r="A842" t="s">
        <v>3158</v>
      </c>
      <c r="B842" t="s">
        <v>2757</v>
      </c>
      <c r="C842" t="s">
        <v>2756</v>
      </c>
      <c r="D842">
        <v>0.38640000000000002</v>
      </c>
      <c r="E842">
        <v>52.740099999999998</v>
      </c>
      <c r="F842" t="s">
        <v>659</v>
      </c>
      <c r="G842" t="s">
        <v>658</v>
      </c>
      <c r="H842" t="s">
        <v>2755</v>
      </c>
      <c r="I842" t="s">
        <v>2754</v>
      </c>
      <c r="J842" t="s">
        <v>655</v>
      </c>
      <c r="K842" t="s">
        <v>3129</v>
      </c>
      <c r="L842" t="s">
        <v>908</v>
      </c>
      <c r="M842" t="s">
        <v>652</v>
      </c>
      <c r="N842">
        <v>114</v>
      </c>
      <c r="O842" t="s">
        <v>2817</v>
      </c>
      <c r="P842">
        <v>0.9</v>
      </c>
      <c r="Q842" s="62">
        <f t="shared" si="13"/>
        <v>0.9</v>
      </c>
      <c r="R842" t="s">
        <v>650</v>
      </c>
    </row>
    <row r="843" spans="1:18" hidden="1" x14ac:dyDescent="0.25">
      <c r="A843" t="s">
        <v>3157</v>
      </c>
      <c r="B843" t="s">
        <v>2757</v>
      </c>
      <c r="C843" t="s">
        <v>2756</v>
      </c>
      <c r="D843">
        <v>0.38640000000000002</v>
      </c>
      <c r="E843">
        <v>52.740099999999998</v>
      </c>
      <c r="F843" t="s">
        <v>659</v>
      </c>
      <c r="G843" t="s">
        <v>658</v>
      </c>
      <c r="H843" t="s">
        <v>2755</v>
      </c>
      <c r="I843" t="s">
        <v>2754</v>
      </c>
      <c r="J843" t="s">
        <v>655</v>
      </c>
      <c r="K843" t="s">
        <v>3129</v>
      </c>
      <c r="L843" t="s">
        <v>908</v>
      </c>
      <c r="M843" t="s">
        <v>652</v>
      </c>
      <c r="N843">
        <v>116</v>
      </c>
      <c r="O843" t="s">
        <v>2815</v>
      </c>
      <c r="P843">
        <v>1.9350000000000001</v>
      </c>
      <c r="Q843" s="62">
        <f t="shared" si="13"/>
        <v>1.9350000000000001</v>
      </c>
      <c r="R843" t="s">
        <v>650</v>
      </c>
    </row>
    <row r="844" spans="1:18" hidden="1" x14ac:dyDescent="0.25">
      <c r="A844" t="s">
        <v>3156</v>
      </c>
      <c r="B844" t="s">
        <v>2757</v>
      </c>
      <c r="C844" t="s">
        <v>2756</v>
      </c>
      <c r="D844">
        <v>0.38640000000000002</v>
      </c>
      <c r="E844">
        <v>52.740099999999998</v>
      </c>
      <c r="F844" t="s">
        <v>659</v>
      </c>
      <c r="G844" t="s">
        <v>658</v>
      </c>
      <c r="H844" t="s">
        <v>2755</v>
      </c>
      <c r="I844" t="s">
        <v>2754</v>
      </c>
      <c r="J844" t="s">
        <v>655</v>
      </c>
      <c r="K844" t="s">
        <v>3129</v>
      </c>
      <c r="L844" t="s">
        <v>908</v>
      </c>
      <c r="M844" t="s">
        <v>652</v>
      </c>
      <c r="N844">
        <v>172</v>
      </c>
      <c r="O844" t="s">
        <v>209</v>
      </c>
      <c r="P844">
        <v>5650</v>
      </c>
      <c r="Q844" s="62">
        <f t="shared" si="13"/>
        <v>5650</v>
      </c>
      <c r="R844" t="s">
        <v>650</v>
      </c>
    </row>
    <row r="845" spans="1:18" hidden="1" x14ac:dyDescent="0.25">
      <c r="A845" t="s">
        <v>3155</v>
      </c>
      <c r="B845" t="s">
        <v>2757</v>
      </c>
      <c r="C845" t="s">
        <v>2756</v>
      </c>
      <c r="D845">
        <v>0.38640000000000002</v>
      </c>
      <c r="E845">
        <v>52.740099999999998</v>
      </c>
      <c r="F845" t="s">
        <v>659</v>
      </c>
      <c r="G845" t="s">
        <v>658</v>
      </c>
      <c r="H845" t="s">
        <v>2755</v>
      </c>
      <c r="I845" t="s">
        <v>2754</v>
      </c>
      <c r="J845" t="s">
        <v>655</v>
      </c>
      <c r="K845" t="s">
        <v>3129</v>
      </c>
      <c r="L845" t="s">
        <v>908</v>
      </c>
      <c r="M845" t="s">
        <v>652</v>
      </c>
      <c r="N845">
        <v>180</v>
      </c>
      <c r="O845" t="s">
        <v>2812</v>
      </c>
      <c r="P845">
        <v>0.17199999999999999</v>
      </c>
      <c r="Q845" s="62">
        <f t="shared" si="13"/>
        <v>0.17199999999999999</v>
      </c>
      <c r="R845" t="s">
        <v>650</v>
      </c>
    </row>
    <row r="846" spans="1:18" hidden="1" x14ac:dyDescent="0.25">
      <c r="A846" t="s">
        <v>3154</v>
      </c>
      <c r="B846" t="s">
        <v>2757</v>
      </c>
      <c r="C846" t="s">
        <v>2756</v>
      </c>
      <c r="D846">
        <v>0.38640000000000002</v>
      </c>
      <c r="E846">
        <v>52.740099999999998</v>
      </c>
      <c r="F846" t="s">
        <v>659</v>
      </c>
      <c r="G846" t="s">
        <v>658</v>
      </c>
      <c r="H846" t="s">
        <v>2755</v>
      </c>
      <c r="I846" t="s">
        <v>2754</v>
      </c>
      <c r="J846" t="s">
        <v>655</v>
      </c>
      <c r="K846" t="s">
        <v>3129</v>
      </c>
      <c r="L846" t="s">
        <v>908</v>
      </c>
      <c r="M846" t="s">
        <v>652</v>
      </c>
      <c r="N846">
        <v>487</v>
      </c>
      <c r="O846" t="s">
        <v>2810</v>
      </c>
      <c r="P846" t="s">
        <v>2809</v>
      </c>
      <c r="Q846" s="62">
        <f t="shared" si="13"/>
        <v>2.0999999999999999E-3</v>
      </c>
      <c r="R846" t="s">
        <v>686</v>
      </c>
    </row>
    <row r="847" spans="1:18" hidden="1" x14ac:dyDescent="0.25">
      <c r="A847" t="s">
        <v>3153</v>
      </c>
      <c r="B847" t="s">
        <v>2757</v>
      </c>
      <c r="C847" t="s">
        <v>2756</v>
      </c>
      <c r="D847">
        <v>0.38640000000000002</v>
      </c>
      <c r="E847">
        <v>52.740099999999998</v>
      </c>
      <c r="F847" t="s">
        <v>659</v>
      </c>
      <c r="G847" t="s">
        <v>658</v>
      </c>
      <c r="H847" t="s">
        <v>2755</v>
      </c>
      <c r="I847" t="s">
        <v>2754</v>
      </c>
      <c r="J847" t="s">
        <v>655</v>
      </c>
      <c r="K847" t="s">
        <v>3129</v>
      </c>
      <c r="L847" t="s">
        <v>908</v>
      </c>
      <c r="M847" t="s">
        <v>652</v>
      </c>
      <c r="N847">
        <v>499</v>
      </c>
      <c r="O847" t="s">
        <v>2807</v>
      </c>
      <c r="P847" t="s">
        <v>2806</v>
      </c>
      <c r="Q847" s="62">
        <f t="shared" si="13"/>
        <v>2.2000000000000001E-3</v>
      </c>
      <c r="R847" t="s">
        <v>686</v>
      </c>
    </row>
    <row r="848" spans="1:18" hidden="1" x14ac:dyDescent="0.25">
      <c r="A848" t="s">
        <v>3152</v>
      </c>
      <c r="B848" t="s">
        <v>2757</v>
      </c>
      <c r="C848" t="s">
        <v>2756</v>
      </c>
      <c r="D848">
        <v>0.38640000000000002</v>
      </c>
      <c r="E848">
        <v>52.740099999999998</v>
      </c>
      <c r="F848" t="s">
        <v>659</v>
      </c>
      <c r="G848" t="s">
        <v>658</v>
      </c>
      <c r="H848" t="s">
        <v>2755</v>
      </c>
      <c r="I848" t="s">
        <v>2754</v>
      </c>
      <c r="J848" t="s">
        <v>655</v>
      </c>
      <c r="K848" t="s">
        <v>3129</v>
      </c>
      <c r="L848" t="s">
        <v>908</v>
      </c>
      <c r="M848" t="s">
        <v>652</v>
      </c>
      <c r="N848">
        <v>1049</v>
      </c>
      <c r="O848" t="s">
        <v>2804</v>
      </c>
      <c r="P848" t="s">
        <v>2788</v>
      </c>
      <c r="Q848" s="62">
        <f t="shared" si="13"/>
        <v>0.1</v>
      </c>
      <c r="R848" t="s">
        <v>686</v>
      </c>
    </row>
    <row r="849" spans="1:18" hidden="1" x14ac:dyDescent="0.25">
      <c r="A849" t="s">
        <v>3151</v>
      </c>
      <c r="B849" t="s">
        <v>2757</v>
      </c>
      <c r="C849" t="s">
        <v>2756</v>
      </c>
      <c r="D849">
        <v>0.38640000000000002</v>
      </c>
      <c r="E849">
        <v>52.740099999999998</v>
      </c>
      <c r="F849" t="s">
        <v>659</v>
      </c>
      <c r="G849" t="s">
        <v>658</v>
      </c>
      <c r="H849" t="s">
        <v>2755</v>
      </c>
      <c r="I849" t="s">
        <v>2754</v>
      </c>
      <c r="J849" t="s">
        <v>655</v>
      </c>
      <c r="K849" t="s">
        <v>3129</v>
      </c>
      <c r="L849" t="s">
        <v>908</v>
      </c>
      <c r="M849" t="s">
        <v>652</v>
      </c>
      <c r="N849">
        <v>3268</v>
      </c>
      <c r="O849" t="s">
        <v>2802</v>
      </c>
      <c r="P849" t="s">
        <v>2788</v>
      </c>
      <c r="Q849" s="62">
        <f t="shared" si="13"/>
        <v>0.1</v>
      </c>
      <c r="R849" t="s">
        <v>686</v>
      </c>
    </row>
    <row r="850" spans="1:18" hidden="1" x14ac:dyDescent="0.25">
      <c r="A850" t="s">
        <v>3150</v>
      </c>
      <c r="B850" t="s">
        <v>2757</v>
      </c>
      <c r="C850" t="s">
        <v>2756</v>
      </c>
      <c r="D850">
        <v>0.38640000000000002</v>
      </c>
      <c r="E850">
        <v>52.740099999999998</v>
      </c>
      <c r="F850" t="s">
        <v>659</v>
      </c>
      <c r="G850" t="s">
        <v>658</v>
      </c>
      <c r="H850" t="s">
        <v>2755</v>
      </c>
      <c r="I850" t="s">
        <v>2754</v>
      </c>
      <c r="J850" t="s">
        <v>655</v>
      </c>
      <c r="K850" t="s">
        <v>3129</v>
      </c>
      <c r="L850" t="s">
        <v>908</v>
      </c>
      <c r="M850" t="s">
        <v>652</v>
      </c>
      <c r="N850">
        <v>3272</v>
      </c>
      <c r="O850" t="s">
        <v>2800</v>
      </c>
      <c r="P850" t="s">
        <v>2799</v>
      </c>
      <c r="Q850" s="62">
        <f t="shared" si="13"/>
        <v>1</v>
      </c>
      <c r="R850" t="s">
        <v>686</v>
      </c>
    </row>
    <row r="851" spans="1:18" hidden="1" x14ac:dyDescent="0.25">
      <c r="A851" t="s">
        <v>3149</v>
      </c>
      <c r="B851" t="s">
        <v>2757</v>
      </c>
      <c r="C851" t="s">
        <v>2756</v>
      </c>
      <c r="D851">
        <v>0.38640000000000002</v>
      </c>
      <c r="E851">
        <v>52.740099999999998</v>
      </c>
      <c r="F851" t="s">
        <v>659</v>
      </c>
      <c r="G851" t="s">
        <v>658</v>
      </c>
      <c r="H851" t="s">
        <v>2755</v>
      </c>
      <c r="I851" t="s">
        <v>2754</v>
      </c>
      <c r="J851" t="s">
        <v>655</v>
      </c>
      <c r="K851" t="s">
        <v>3129</v>
      </c>
      <c r="L851" t="s">
        <v>908</v>
      </c>
      <c r="M851" t="s">
        <v>652</v>
      </c>
      <c r="N851">
        <v>3282</v>
      </c>
      <c r="O851" t="s">
        <v>2797</v>
      </c>
      <c r="P851" t="s">
        <v>2788</v>
      </c>
      <c r="Q851" s="62">
        <f t="shared" si="13"/>
        <v>0.1</v>
      </c>
      <c r="R851" t="s">
        <v>686</v>
      </c>
    </row>
    <row r="852" spans="1:18" hidden="1" x14ac:dyDescent="0.25">
      <c r="A852" t="s">
        <v>3148</v>
      </c>
      <c r="B852" t="s">
        <v>2757</v>
      </c>
      <c r="C852" t="s">
        <v>2756</v>
      </c>
      <c r="D852">
        <v>0.38640000000000002</v>
      </c>
      <c r="E852">
        <v>52.740099999999998</v>
      </c>
      <c r="F852" t="s">
        <v>659</v>
      </c>
      <c r="G852" t="s">
        <v>658</v>
      </c>
      <c r="H852" t="s">
        <v>2755</v>
      </c>
      <c r="I852" t="s">
        <v>2754</v>
      </c>
      <c r="J852" t="s">
        <v>655</v>
      </c>
      <c r="K852" t="s">
        <v>3129</v>
      </c>
      <c r="L852" t="s">
        <v>908</v>
      </c>
      <c r="M852" t="s">
        <v>652</v>
      </c>
      <c r="N852">
        <v>3283</v>
      </c>
      <c r="O852" t="s">
        <v>2795</v>
      </c>
      <c r="P852" t="s">
        <v>2788</v>
      </c>
      <c r="Q852" s="62">
        <f t="shared" si="13"/>
        <v>0.1</v>
      </c>
      <c r="R852" t="s">
        <v>686</v>
      </c>
    </row>
    <row r="853" spans="1:18" hidden="1" x14ac:dyDescent="0.25">
      <c r="A853" t="s">
        <v>3147</v>
      </c>
      <c r="B853" t="s">
        <v>2757</v>
      </c>
      <c r="C853" t="s">
        <v>2756</v>
      </c>
      <c r="D853">
        <v>0.38640000000000002</v>
      </c>
      <c r="E853">
        <v>52.740099999999998</v>
      </c>
      <c r="F853" t="s">
        <v>659</v>
      </c>
      <c r="G853" t="s">
        <v>658</v>
      </c>
      <c r="H853" t="s">
        <v>2755</v>
      </c>
      <c r="I853" t="s">
        <v>2754</v>
      </c>
      <c r="J853" t="s">
        <v>655</v>
      </c>
      <c r="K853" t="s">
        <v>3129</v>
      </c>
      <c r="L853" t="s">
        <v>908</v>
      </c>
      <c r="M853" t="s">
        <v>652</v>
      </c>
      <c r="N853">
        <v>3292</v>
      </c>
      <c r="O853" t="s">
        <v>2793</v>
      </c>
      <c r="P853" t="s">
        <v>2788</v>
      </c>
      <c r="Q853" s="62">
        <f t="shared" si="13"/>
        <v>0.1</v>
      </c>
      <c r="R853" t="s">
        <v>686</v>
      </c>
    </row>
    <row r="854" spans="1:18" hidden="1" x14ac:dyDescent="0.25">
      <c r="A854" t="s">
        <v>3146</v>
      </c>
      <c r="B854" t="s">
        <v>2757</v>
      </c>
      <c r="C854" t="s">
        <v>2756</v>
      </c>
      <c r="D854">
        <v>0.38640000000000002</v>
      </c>
      <c r="E854">
        <v>52.740099999999998</v>
      </c>
      <c r="F854" t="s">
        <v>659</v>
      </c>
      <c r="G854" t="s">
        <v>658</v>
      </c>
      <c r="H854" t="s">
        <v>2755</v>
      </c>
      <c r="I854" t="s">
        <v>2754</v>
      </c>
      <c r="J854" t="s">
        <v>655</v>
      </c>
      <c r="K854" t="s">
        <v>3129</v>
      </c>
      <c r="L854" t="s">
        <v>908</v>
      </c>
      <c r="M854" t="s">
        <v>652</v>
      </c>
      <c r="N854">
        <v>3328</v>
      </c>
      <c r="O854" t="s">
        <v>2791</v>
      </c>
      <c r="P854" t="s">
        <v>2788</v>
      </c>
      <c r="Q854" s="62">
        <f t="shared" si="13"/>
        <v>0.1</v>
      </c>
      <c r="R854" t="s">
        <v>686</v>
      </c>
    </row>
    <row r="855" spans="1:18" hidden="1" x14ac:dyDescent="0.25">
      <c r="A855" t="s">
        <v>3145</v>
      </c>
      <c r="B855" t="s">
        <v>2757</v>
      </c>
      <c r="C855" t="s">
        <v>2756</v>
      </c>
      <c r="D855">
        <v>0.38640000000000002</v>
      </c>
      <c r="E855">
        <v>52.740099999999998</v>
      </c>
      <c r="F855" t="s">
        <v>659</v>
      </c>
      <c r="G855" t="s">
        <v>658</v>
      </c>
      <c r="H855" t="s">
        <v>2755</v>
      </c>
      <c r="I855" t="s">
        <v>2754</v>
      </c>
      <c r="J855" t="s">
        <v>655</v>
      </c>
      <c r="K855" t="s">
        <v>3129</v>
      </c>
      <c r="L855" t="s">
        <v>908</v>
      </c>
      <c r="M855" t="s">
        <v>652</v>
      </c>
      <c r="N855">
        <v>3334</v>
      </c>
      <c r="O855" t="s">
        <v>2789</v>
      </c>
      <c r="P855" t="s">
        <v>2788</v>
      </c>
      <c r="Q855" s="62">
        <f t="shared" si="13"/>
        <v>0.1</v>
      </c>
      <c r="R855" t="s">
        <v>686</v>
      </c>
    </row>
    <row r="856" spans="1:18" hidden="1" x14ac:dyDescent="0.25">
      <c r="A856" t="s">
        <v>3144</v>
      </c>
      <c r="B856" t="s">
        <v>2757</v>
      </c>
      <c r="C856" t="s">
        <v>2756</v>
      </c>
      <c r="D856">
        <v>0.38640000000000002</v>
      </c>
      <c r="E856">
        <v>52.740099999999998</v>
      </c>
      <c r="F856" t="s">
        <v>659</v>
      </c>
      <c r="G856" t="s">
        <v>658</v>
      </c>
      <c r="H856" t="s">
        <v>2755</v>
      </c>
      <c r="I856" t="s">
        <v>2754</v>
      </c>
      <c r="J856" t="s">
        <v>655</v>
      </c>
      <c r="K856" t="s">
        <v>3129</v>
      </c>
      <c r="L856" t="s">
        <v>908</v>
      </c>
      <c r="M856" t="s">
        <v>652</v>
      </c>
      <c r="N856">
        <v>3373</v>
      </c>
      <c r="O856" t="s">
        <v>2786</v>
      </c>
      <c r="P856" t="s">
        <v>2788</v>
      </c>
      <c r="Q856" s="62">
        <f t="shared" si="13"/>
        <v>0.1</v>
      </c>
      <c r="R856" t="s">
        <v>686</v>
      </c>
    </row>
    <row r="857" spans="1:18" hidden="1" x14ac:dyDescent="0.25">
      <c r="A857" t="s">
        <v>3143</v>
      </c>
      <c r="B857" t="s">
        <v>2757</v>
      </c>
      <c r="C857" t="s">
        <v>2756</v>
      </c>
      <c r="D857">
        <v>0.38640000000000002</v>
      </c>
      <c r="E857">
        <v>52.740099999999998</v>
      </c>
      <c r="F857" t="s">
        <v>659</v>
      </c>
      <c r="G857" t="s">
        <v>658</v>
      </c>
      <c r="H857" t="s">
        <v>2755</v>
      </c>
      <c r="I857" t="s">
        <v>2754</v>
      </c>
      <c r="J857" t="s">
        <v>655</v>
      </c>
      <c r="K857" t="s">
        <v>3129</v>
      </c>
      <c r="L857" t="s">
        <v>908</v>
      </c>
      <c r="M857" t="s">
        <v>652</v>
      </c>
      <c r="N857">
        <v>3408</v>
      </c>
      <c r="O857" t="s">
        <v>2784</v>
      </c>
      <c r="P857">
        <v>2.38</v>
      </c>
      <c r="Q857" s="62">
        <f t="shared" si="13"/>
        <v>2.38</v>
      </c>
      <c r="R857" t="s">
        <v>686</v>
      </c>
    </row>
    <row r="858" spans="1:18" hidden="1" x14ac:dyDescent="0.25">
      <c r="A858" t="s">
        <v>3142</v>
      </c>
      <c r="B858" t="s">
        <v>2757</v>
      </c>
      <c r="C858" t="s">
        <v>2756</v>
      </c>
      <c r="D858">
        <v>0.38640000000000002</v>
      </c>
      <c r="E858">
        <v>52.740099999999998</v>
      </c>
      <c r="F858" t="s">
        <v>659</v>
      </c>
      <c r="G858" t="s">
        <v>658</v>
      </c>
      <c r="H858" t="s">
        <v>2755</v>
      </c>
      <c r="I858" t="s">
        <v>2754</v>
      </c>
      <c r="J858" t="s">
        <v>655</v>
      </c>
      <c r="K858" t="s">
        <v>3129</v>
      </c>
      <c r="L858" t="s">
        <v>908</v>
      </c>
      <c r="M858" t="s">
        <v>652</v>
      </c>
      <c r="N858">
        <v>3409</v>
      </c>
      <c r="O858" t="s">
        <v>2782</v>
      </c>
      <c r="P858">
        <v>0.253</v>
      </c>
      <c r="Q858" s="62">
        <f t="shared" si="13"/>
        <v>0.253</v>
      </c>
      <c r="R858" t="s">
        <v>686</v>
      </c>
    </row>
    <row r="859" spans="1:18" hidden="1" x14ac:dyDescent="0.25">
      <c r="A859" t="s">
        <v>3141</v>
      </c>
      <c r="B859" t="s">
        <v>2757</v>
      </c>
      <c r="C859" t="s">
        <v>2756</v>
      </c>
      <c r="D859">
        <v>0.38640000000000002</v>
      </c>
      <c r="E859">
        <v>52.740099999999998</v>
      </c>
      <c r="F859" t="s">
        <v>659</v>
      </c>
      <c r="G859" t="s">
        <v>658</v>
      </c>
      <c r="H859" t="s">
        <v>2755</v>
      </c>
      <c r="I859" t="s">
        <v>2754</v>
      </c>
      <c r="J859" t="s">
        <v>655</v>
      </c>
      <c r="K859" t="s">
        <v>3129</v>
      </c>
      <c r="L859" t="s">
        <v>908</v>
      </c>
      <c r="M859" t="s">
        <v>652</v>
      </c>
      <c r="N859">
        <v>3410</v>
      </c>
      <c r="O859" t="s">
        <v>687</v>
      </c>
      <c r="P859">
        <v>2.5099999999999998</v>
      </c>
      <c r="Q859" s="62">
        <f t="shared" si="13"/>
        <v>2.5099999999999998</v>
      </c>
      <c r="R859" t="s">
        <v>686</v>
      </c>
    </row>
    <row r="860" spans="1:18" hidden="1" x14ac:dyDescent="0.25">
      <c r="A860" t="s">
        <v>3140</v>
      </c>
      <c r="B860" t="s">
        <v>2757</v>
      </c>
      <c r="C860" t="s">
        <v>2756</v>
      </c>
      <c r="D860">
        <v>0.38640000000000002</v>
      </c>
      <c r="E860">
        <v>52.740099999999998</v>
      </c>
      <c r="F860" t="s">
        <v>659</v>
      </c>
      <c r="G860" t="s">
        <v>658</v>
      </c>
      <c r="H860" t="s">
        <v>2755</v>
      </c>
      <c r="I860" t="s">
        <v>2754</v>
      </c>
      <c r="J860" t="s">
        <v>655</v>
      </c>
      <c r="K860" t="s">
        <v>3129</v>
      </c>
      <c r="L860" t="s">
        <v>908</v>
      </c>
      <c r="M860" t="s">
        <v>652</v>
      </c>
      <c r="N860">
        <v>3461</v>
      </c>
      <c r="O860" t="s">
        <v>2779</v>
      </c>
      <c r="P860">
        <v>90</v>
      </c>
      <c r="Q860" s="62">
        <f t="shared" si="13"/>
        <v>90</v>
      </c>
      <c r="R860" t="s">
        <v>919</v>
      </c>
    </row>
    <row r="861" spans="1:18" hidden="1" x14ac:dyDescent="0.25">
      <c r="A861" t="s">
        <v>3139</v>
      </c>
      <c r="B861" t="s">
        <v>2757</v>
      </c>
      <c r="C861" t="s">
        <v>2756</v>
      </c>
      <c r="D861">
        <v>0.38640000000000002</v>
      </c>
      <c r="E861">
        <v>52.740099999999998</v>
      </c>
      <c r="F861" t="s">
        <v>659</v>
      </c>
      <c r="G861" t="s">
        <v>658</v>
      </c>
      <c r="H861" t="s">
        <v>2755</v>
      </c>
      <c r="I861" t="s">
        <v>2754</v>
      </c>
      <c r="J861" t="s">
        <v>655</v>
      </c>
      <c r="K861" t="s">
        <v>3129</v>
      </c>
      <c r="L861" t="s">
        <v>908</v>
      </c>
      <c r="M861" t="s">
        <v>652</v>
      </c>
      <c r="N861">
        <v>6045</v>
      </c>
      <c r="O861" t="s">
        <v>2777</v>
      </c>
      <c r="P861">
        <v>2.1</v>
      </c>
      <c r="Q861" s="62">
        <f t="shared" si="13"/>
        <v>2.1</v>
      </c>
      <c r="R861" t="s">
        <v>686</v>
      </c>
    </row>
    <row r="862" spans="1:18" hidden="1" x14ac:dyDescent="0.25">
      <c r="A862" t="s">
        <v>3138</v>
      </c>
      <c r="B862" t="s">
        <v>2757</v>
      </c>
      <c r="C862" t="s">
        <v>2756</v>
      </c>
      <c r="D862">
        <v>0.38640000000000002</v>
      </c>
      <c r="E862">
        <v>52.740099999999998</v>
      </c>
      <c r="F862" t="s">
        <v>659</v>
      </c>
      <c r="G862" t="s">
        <v>658</v>
      </c>
      <c r="H862" t="s">
        <v>2755</v>
      </c>
      <c r="I862" t="s">
        <v>2754</v>
      </c>
      <c r="J862" t="s">
        <v>655</v>
      </c>
      <c r="K862" t="s">
        <v>3129</v>
      </c>
      <c r="L862" t="s">
        <v>908</v>
      </c>
      <c r="M862" t="s">
        <v>652</v>
      </c>
      <c r="N862">
        <v>6423</v>
      </c>
      <c r="O862" t="s">
        <v>2772</v>
      </c>
      <c r="P862">
        <v>90</v>
      </c>
      <c r="Q862" s="62">
        <f t="shared" si="13"/>
        <v>90</v>
      </c>
      <c r="R862" t="s">
        <v>919</v>
      </c>
    </row>
    <row r="863" spans="1:18" hidden="1" x14ac:dyDescent="0.25">
      <c r="A863" t="s">
        <v>3137</v>
      </c>
      <c r="B863" t="s">
        <v>2757</v>
      </c>
      <c r="C863" t="s">
        <v>2756</v>
      </c>
      <c r="D863">
        <v>0.38640000000000002</v>
      </c>
      <c r="E863">
        <v>52.740099999999998</v>
      </c>
      <c r="F863" t="s">
        <v>659</v>
      </c>
      <c r="G863" t="s">
        <v>658</v>
      </c>
      <c r="H863" t="s">
        <v>2755</v>
      </c>
      <c r="I863" t="s">
        <v>2754</v>
      </c>
      <c r="J863" t="s">
        <v>655</v>
      </c>
      <c r="K863" t="s">
        <v>3129</v>
      </c>
      <c r="L863" t="s">
        <v>908</v>
      </c>
      <c r="M863" t="s">
        <v>652</v>
      </c>
      <c r="N863">
        <v>6450</v>
      </c>
      <c r="O863" t="s">
        <v>2770</v>
      </c>
      <c r="P863">
        <v>1.1499999999999999</v>
      </c>
      <c r="Q863" s="62">
        <f t="shared" si="13"/>
        <v>1.1499999999999999</v>
      </c>
      <c r="R863" t="s">
        <v>686</v>
      </c>
    </row>
    <row r="864" spans="1:18" hidden="1" x14ac:dyDescent="0.25">
      <c r="A864" t="s">
        <v>3136</v>
      </c>
      <c r="B864" t="s">
        <v>2757</v>
      </c>
      <c r="C864" t="s">
        <v>2756</v>
      </c>
      <c r="D864">
        <v>0.38640000000000002</v>
      </c>
      <c r="E864">
        <v>52.740099999999998</v>
      </c>
      <c r="F864" t="s">
        <v>659</v>
      </c>
      <c r="G864" t="s">
        <v>658</v>
      </c>
      <c r="H864" t="s">
        <v>2755</v>
      </c>
      <c r="I864" t="s">
        <v>2754</v>
      </c>
      <c r="J864" t="s">
        <v>655</v>
      </c>
      <c r="K864" t="s">
        <v>3129</v>
      </c>
      <c r="L864" t="s">
        <v>908</v>
      </c>
      <c r="M864" t="s">
        <v>652</v>
      </c>
      <c r="N864">
        <v>6526</v>
      </c>
      <c r="O864" t="s">
        <v>2768</v>
      </c>
      <c r="P864" t="s">
        <v>2767</v>
      </c>
      <c r="Q864" s="62" t="e">
        <f t="shared" si="13"/>
        <v>#VALUE!</v>
      </c>
      <c r="R864" t="s">
        <v>905</v>
      </c>
    </row>
    <row r="865" spans="1:18" hidden="1" x14ac:dyDescent="0.25">
      <c r="A865" t="s">
        <v>3135</v>
      </c>
      <c r="B865" t="s">
        <v>2757</v>
      </c>
      <c r="C865" t="s">
        <v>2756</v>
      </c>
      <c r="D865">
        <v>0.38640000000000002</v>
      </c>
      <c r="E865">
        <v>52.740099999999998</v>
      </c>
      <c r="F865" t="s">
        <v>659</v>
      </c>
      <c r="G865" t="s">
        <v>658</v>
      </c>
      <c r="H865" t="s">
        <v>2755</v>
      </c>
      <c r="I865" t="s">
        <v>2754</v>
      </c>
      <c r="J865" t="s">
        <v>655</v>
      </c>
      <c r="K865" t="s">
        <v>3129</v>
      </c>
      <c r="L865" t="s">
        <v>908</v>
      </c>
      <c r="M865" t="s">
        <v>652</v>
      </c>
      <c r="N865">
        <v>7181</v>
      </c>
      <c r="O865" t="s">
        <v>2765</v>
      </c>
      <c r="P865" t="s">
        <v>2005</v>
      </c>
      <c r="Q865" s="62">
        <f t="shared" si="13"/>
        <v>1E-3</v>
      </c>
      <c r="R865" t="s">
        <v>686</v>
      </c>
    </row>
    <row r="866" spans="1:18" hidden="1" x14ac:dyDescent="0.25">
      <c r="A866" t="s">
        <v>3134</v>
      </c>
      <c r="B866" t="s">
        <v>2757</v>
      </c>
      <c r="C866" t="s">
        <v>2756</v>
      </c>
      <c r="D866">
        <v>0.38640000000000002</v>
      </c>
      <c r="E866">
        <v>52.740099999999998</v>
      </c>
      <c r="F866" t="s">
        <v>659</v>
      </c>
      <c r="G866" t="s">
        <v>658</v>
      </c>
      <c r="H866" t="s">
        <v>2755</v>
      </c>
      <c r="I866" t="s">
        <v>2754</v>
      </c>
      <c r="J866" t="s">
        <v>655</v>
      </c>
      <c r="K866" t="s">
        <v>3129</v>
      </c>
      <c r="L866" t="s">
        <v>908</v>
      </c>
      <c r="M866" t="s">
        <v>652</v>
      </c>
      <c r="N866">
        <v>7887</v>
      </c>
      <c r="O866" t="s">
        <v>1065</v>
      </c>
      <c r="P866">
        <v>16.399999999999999</v>
      </c>
      <c r="Q866" s="62">
        <f t="shared" si="13"/>
        <v>16.399999999999999</v>
      </c>
      <c r="R866" t="s">
        <v>686</v>
      </c>
    </row>
    <row r="867" spans="1:18" hidden="1" x14ac:dyDescent="0.25">
      <c r="A867" t="s">
        <v>3133</v>
      </c>
      <c r="B867" t="s">
        <v>2757</v>
      </c>
      <c r="C867" t="s">
        <v>2756</v>
      </c>
      <c r="D867">
        <v>0.38640000000000002</v>
      </c>
      <c r="E867">
        <v>52.740099999999998</v>
      </c>
      <c r="F867" t="s">
        <v>659</v>
      </c>
      <c r="G867" t="s">
        <v>658</v>
      </c>
      <c r="H867" t="s">
        <v>2755</v>
      </c>
      <c r="I867" t="s">
        <v>2754</v>
      </c>
      <c r="J867" t="s">
        <v>655</v>
      </c>
      <c r="K867" t="s">
        <v>3129</v>
      </c>
      <c r="L867" t="s">
        <v>908</v>
      </c>
      <c r="M867" t="s">
        <v>652</v>
      </c>
      <c r="N867">
        <v>9901</v>
      </c>
      <c r="O867" t="s">
        <v>664</v>
      </c>
      <c r="P867">
        <v>88</v>
      </c>
      <c r="Q867" s="62">
        <f t="shared" si="13"/>
        <v>88</v>
      </c>
      <c r="R867" t="s">
        <v>663</v>
      </c>
    </row>
    <row r="868" spans="1:18" hidden="1" x14ac:dyDescent="0.25">
      <c r="A868" t="s">
        <v>3132</v>
      </c>
      <c r="B868" t="s">
        <v>2757</v>
      </c>
      <c r="C868" t="s">
        <v>2756</v>
      </c>
      <c r="D868">
        <v>0.38640000000000002</v>
      </c>
      <c r="E868">
        <v>52.740099999999998</v>
      </c>
      <c r="F868" t="s">
        <v>659</v>
      </c>
      <c r="G868" t="s">
        <v>658</v>
      </c>
      <c r="H868" t="s">
        <v>2755</v>
      </c>
      <c r="I868" t="s">
        <v>2754</v>
      </c>
      <c r="J868" t="s">
        <v>655</v>
      </c>
      <c r="K868" t="s">
        <v>3129</v>
      </c>
      <c r="L868" t="s">
        <v>908</v>
      </c>
      <c r="M868" t="s">
        <v>652</v>
      </c>
      <c r="N868">
        <v>9924</v>
      </c>
      <c r="O868" t="s">
        <v>651</v>
      </c>
      <c r="P868">
        <v>8.86</v>
      </c>
      <c r="Q868" s="62">
        <f t="shared" si="13"/>
        <v>8.86</v>
      </c>
      <c r="R868" t="s">
        <v>650</v>
      </c>
    </row>
    <row r="869" spans="1:18" hidden="1" x14ac:dyDescent="0.25">
      <c r="A869" t="s">
        <v>3131</v>
      </c>
      <c r="B869" t="s">
        <v>2757</v>
      </c>
      <c r="C869" t="s">
        <v>2756</v>
      </c>
      <c r="D869">
        <v>0.38640000000000002</v>
      </c>
      <c r="E869">
        <v>52.740099999999998</v>
      </c>
      <c r="F869" t="s">
        <v>659</v>
      </c>
      <c r="G869" t="s">
        <v>658</v>
      </c>
      <c r="H869" t="s">
        <v>2755</v>
      </c>
      <c r="I869" t="s">
        <v>2754</v>
      </c>
      <c r="J869" t="s">
        <v>655</v>
      </c>
      <c r="K869" t="s">
        <v>3129</v>
      </c>
      <c r="L869" t="s">
        <v>908</v>
      </c>
      <c r="M869" t="s">
        <v>652</v>
      </c>
      <c r="N869">
        <v>9933</v>
      </c>
      <c r="O869" t="s">
        <v>2759</v>
      </c>
      <c r="P869">
        <v>540</v>
      </c>
      <c r="Q869" s="62">
        <f t="shared" si="13"/>
        <v>540</v>
      </c>
      <c r="R869" t="s">
        <v>919</v>
      </c>
    </row>
    <row r="870" spans="1:18" hidden="1" x14ac:dyDescent="0.25">
      <c r="A870" t="s">
        <v>3130</v>
      </c>
      <c r="B870" t="s">
        <v>2757</v>
      </c>
      <c r="C870" t="s">
        <v>2756</v>
      </c>
      <c r="D870">
        <v>0.38640000000000002</v>
      </c>
      <c r="E870">
        <v>52.740099999999998</v>
      </c>
      <c r="F870" t="s">
        <v>659</v>
      </c>
      <c r="G870" t="s">
        <v>658</v>
      </c>
      <c r="H870" t="s">
        <v>2755</v>
      </c>
      <c r="I870" t="s">
        <v>2754</v>
      </c>
      <c r="J870" t="s">
        <v>655</v>
      </c>
      <c r="K870" t="s">
        <v>3129</v>
      </c>
      <c r="L870" t="s">
        <v>908</v>
      </c>
      <c r="M870" t="s">
        <v>652</v>
      </c>
      <c r="N870">
        <v>9978</v>
      </c>
      <c r="O870" t="s">
        <v>2752</v>
      </c>
      <c r="P870" t="s">
        <v>2751</v>
      </c>
      <c r="Q870" s="62">
        <f t="shared" si="13"/>
        <v>2E-3</v>
      </c>
      <c r="R870" t="s">
        <v>686</v>
      </c>
    </row>
    <row r="871" spans="1:18" hidden="1" x14ac:dyDescent="0.25">
      <c r="A871" t="s">
        <v>3128</v>
      </c>
      <c r="B871" t="s">
        <v>2757</v>
      </c>
      <c r="C871" t="s">
        <v>2756</v>
      </c>
      <c r="D871">
        <v>0.38640000000000002</v>
      </c>
      <c r="E871">
        <v>52.740099999999998</v>
      </c>
      <c r="F871" t="s">
        <v>659</v>
      </c>
      <c r="G871" t="s">
        <v>658</v>
      </c>
      <c r="H871" t="s">
        <v>2755</v>
      </c>
      <c r="I871" t="s">
        <v>2754</v>
      </c>
      <c r="J871" t="s">
        <v>655</v>
      </c>
      <c r="K871" t="s">
        <v>3092</v>
      </c>
      <c r="L871" t="s">
        <v>908</v>
      </c>
      <c r="M871" t="s">
        <v>652</v>
      </c>
      <c r="N871">
        <v>52</v>
      </c>
      <c r="O871" t="s">
        <v>2831</v>
      </c>
      <c r="P871">
        <v>0.18</v>
      </c>
      <c r="Q871" s="62">
        <f t="shared" si="13"/>
        <v>0.18</v>
      </c>
      <c r="R871" t="s">
        <v>686</v>
      </c>
    </row>
    <row r="872" spans="1:18" hidden="1" x14ac:dyDescent="0.25">
      <c r="A872" t="s">
        <v>3127</v>
      </c>
      <c r="B872" t="s">
        <v>2757</v>
      </c>
      <c r="C872" t="s">
        <v>2756</v>
      </c>
      <c r="D872">
        <v>0.38640000000000002</v>
      </c>
      <c r="E872">
        <v>52.740099999999998</v>
      </c>
      <c r="F872" t="s">
        <v>659</v>
      </c>
      <c r="G872" t="s">
        <v>658</v>
      </c>
      <c r="H872" t="s">
        <v>2755</v>
      </c>
      <c r="I872" t="s">
        <v>2754</v>
      </c>
      <c r="J872" t="s">
        <v>655</v>
      </c>
      <c r="K872" t="s">
        <v>3092</v>
      </c>
      <c r="L872" t="s">
        <v>908</v>
      </c>
      <c r="M872" t="s">
        <v>652</v>
      </c>
      <c r="N872">
        <v>61</v>
      </c>
      <c r="O872" t="s">
        <v>63</v>
      </c>
      <c r="P872">
        <v>7.85</v>
      </c>
      <c r="Q872" s="62">
        <f t="shared" si="13"/>
        <v>7.85</v>
      </c>
      <c r="R872" t="s">
        <v>2829</v>
      </c>
    </row>
    <row r="873" spans="1:18" hidden="1" x14ac:dyDescent="0.25">
      <c r="A873" t="s">
        <v>3126</v>
      </c>
      <c r="B873" t="s">
        <v>2757</v>
      </c>
      <c r="C873" t="s">
        <v>2756</v>
      </c>
      <c r="D873">
        <v>0.38640000000000002</v>
      </c>
      <c r="E873">
        <v>52.740099999999998</v>
      </c>
      <c r="F873" t="s">
        <v>659</v>
      </c>
      <c r="G873" t="s">
        <v>658</v>
      </c>
      <c r="H873" t="s">
        <v>2755</v>
      </c>
      <c r="I873" t="s">
        <v>2754</v>
      </c>
      <c r="J873" t="s">
        <v>655</v>
      </c>
      <c r="K873" t="s">
        <v>3092</v>
      </c>
      <c r="L873" t="s">
        <v>908</v>
      </c>
      <c r="M873" t="s">
        <v>652</v>
      </c>
      <c r="N873">
        <v>62</v>
      </c>
      <c r="O873" t="s">
        <v>2866</v>
      </c>
      <c r="P873">
        <v>25400</v>
      </c>
      <c r="Q873" s="62">
        <f t="shared" si="13"/>
        <v>25400</v>
      </c>
      <c r="R873" t="s">
        <v>2825</v>
      </c>
    </row>
    <row r="874" spans="1:18" hidden="1" x14ac:dyDescent="0.25">
      <c r="A874" t="s">
        <v>3125</v>
      </c>
      <c r="B874" t="s">
        <v>2757</v>
      </c>
      <c r="C874" t="s">
        <v>2756</v>
      </c>
      <c r="D874">
        <v>0.38640000000000002</v>
      </c>
      <c r="E874">
        <v>52.740099999999998</v>
      </c>
      <c r="F874" t="s">
        <v>659</v>
      </c>
      <c r="G874" t="s">
        <v>658</v>
      </c>
      <c r="H874" t="s">
        <v>2755</v>
      </c>
      <c r="I874" t="s">
        <v>2754</v>
      </c>
      <c r="J874" t="s">
        <v>655</v>
      </c>
      <c r="K874" t="s">
        <v>3092</v>
      </c>
      <c r="L874" t="s">
        <v>908</v>
      </c>
      <c r="M874" t="s">
        <v>652</v>
      </c>
      <c r="N874">
        <v>68</v>
      </c>
      <c r="O874" t="s">
        <v>2775</v>
      </c>
      <c r="P874">
        <v>139.19999999999999</v>
      </c>
      <c r="Q874" s="62">
        <f t="shared" si="13"/>
        <v>139.19999999999999</v>
      </c>
      <c r="R874" t="s">
        <v>680</v>
      </c>
    </row>
    <row r="875" spans="1:18" hidden="1" x14ac:dyDescent="0.25">
      <c r="A875" t="s">
        <v>3124</v>
      </c>
      <c r="B875" t="s">
        <v>2757</v>
      </c>
      <c r="C875" t="s">
        <v>2756</v>
      </c>
      <c r="D875">
        <v>0.38640000000000002</v>
      </c>
      <c r="E875">
        <v>52.740099999999998</v>
      </c>
      <c r="F875" t="s">
        <v>659</v>
      </c>
      <c r="G875" t="s">
        <v>658</v>
      </c>
      <c r="H875" t="s">
        <v>2755</v>
      </c>
      <c r="I875" t="s">
        <v>2754</v>
      </c>
      <c r="J875" t="s">
        <v>655</v>
      </c>
      <c r="K875" t="s">
        <v>3092</v>
      </c>
      <c r="L875" t="s">
        <v>908</v>
      </c>
      <c r="M875" t="s">
        <v>652</v>
      </c>
      <c r="N875">
        <v>76</v>
      </c>
      <c r="O875" t="s">
        <v>690</v>
      </c>
      <c r="P875">
        <v>19.350000000000001</v>
      </c>
      <c r="Q875" s="62">
        <f t="shared" si="13"/>
        <v>19.350000000000001</v>
      </c>
      <c r="R875" t="s">
        <v>689</v>
      </c>
    </row>
    <row r="876" spans="1:18" hidden="1" x14ac:dyDescent="0.25">
      <c r="A876" t="s">
        <v>3123</v>
      </c>
      <c r="B876" t="s">
        <v>2757</v>
      </c>
      <c r="C876" t="s">
        <v>2756</v>
      </c>
      <c r="D876">
        <v>0.38640000000000002</v>
      </c>
      <c r="E876">
        <v>52.740099999999998</v>
      </c>
      <c r="F876" t="s">
        <v>659</v>
      </c>
      <c r="G876" t="s">
        <v>658</v>
      </c>
      <c r="H876" t="s">
        <v>2755</v>
      </c>
      <c r="I876" t="s">
        <v>2754</v>
      </c>
      <c r="J876" t="s">
        <v>655</v>
      </c>
      <c r="K876" t="s">
        <v>3092</v>
      </c>
      <c r="L876" t="s">
        <v>908</v>
      </c>
      <c r="M876" t="s">
        <v>652</v>
      </c>
      <c r="N876">
        <v>103</v>
      </c>
      <c r="O876" t="s">
        <v>2823</v>
      </c>
      <c r="P876" t="s">
        <v>1560</v>
      </c>
      <c r="Q876" s="62">
        <f t="shared" si="13"/>
        <v>0.01</v>
      </c>
      <c r="R876" t="s">
        <v>686</v>
      </c>
    </row>
    <row r="877" spans="1:18" hidden="1" x14ac:dyDescent="0.25">
      <c r="A877" t="s">
        <v>3122</v>
      </c>
      <c r="B877" t="s">
        <v>2757</v>
      </c>
      <c r="C877" t="s">
        <v>2756</v>
      </c>
      <c r="D877">
        <v>0.38640000000000002</v>
      </c>
      <c r="E877">
        <v>52.740099999999998</v>
      </c>
      <c r="F877" t="s">
        <v>659</v>
      </c>
      <c r="G877" t="s">
        <v>658</v>
      </c>
      <c r="H877" t="s">
        <v>2755</v>
      </c>
      <c r="I877" t="s">
        <v>2754</v>
      </c>
      <c r="J877" t="s">
        <v>655</v>
      </c>
      <c r="K877" t="s">
        <v>3092</v>
      </c>
      <c r="L877" t="s">
        <v>908</v>
      </c>
      <c r="M877" t="s">
        <v>652</v>
      </c>
      <c r="N877">
        <v>106</v>
      </c>
      <c r="O877" t="s">
        <v>2821</v>
      </c>
      <c r="P877" t="s">
        <v>1598</v>
      </c>
      <c r="Q877" s="62">
        <f t="shared" si="13"/>
        <v>0.04</v>
      </c>
      <c r="R877" t="s">
        <v>686</v>
      </c>
    </row>
    <row r="878" spans="1:18" hidden="1" x14ac:dyDescent="0.25">
      <c r="A878" t="s">
        <v>3121</v>
      </c>
      <c r="B878" t="s">
        <v>2757</v>
      </c>
      <c r="C878" t="s">
        <v>2756</v>
      </c>
      <c r="D878">
        <v>0.38640000000000002</v>
      </c>
      <c r="E878">
        <v>52.740099999999998</v>
      </c>
      <c r="F878" t="s">
        <v>659</v>
      </c>
      <c r="G878" t="s">
        <v>658</v>
      </c>
      <c r="H878" t="s">
        <v>2755</v>
      </c>
      <c r="I878" t="s">
        <v>2754</v>
      </c>
      <c r="J878" t="s">
        <v>655</v>
      </c>
      <c r="K878" t="s">
        <v>3092</v>
      </c>
      <c r="L878" t="s">
        <v>908</v>
      </c>
      <c r="M878" t="s">
        <v>652</v>
      </c>
      <c r="N878">
        <v>111</v>
      </c>
      <c r="O878" t="s">
        <v>2819</v>
      </c>
      <c r="P878">
        <v>0.35799999999999998</v>
      </c>
      <c r="Q878" s="62">
        <f t="shared" si="13"/>
        <v>0.35799999999999998</v>
      </c>
      <c r="R878" t="s">
        <v>650</v>
      </c>
    </row>
    <row r="879" spans="1:18" hidden="1" x14ac:dyDescent="0.25">
      <c r="A879" t="s">
        <v>3120</v>
      </c>
      <c r="B879" t="s">
        <v>2757</v>
      </c>
      <c r="C879" t="s">
        <v>2756</v>
      </c>
      <c r="D879">
        <v>0.38640000000000002</v>
      </c>
      <c r="E879">
        <v>52.740099999999998</v>
      </c>
      <c r="F879" t="s">
        <v>659</v>
      </c>
      <c r="G879" t="s">
        <v>658</v>
      </c>
      <c r="H879" t="s">
        <v>2755</v>
      </c>
      <c r="I879" t="s">
        <v>2754</v>
      </c>
      <c r="J879" t="s">
        <v>655</v>
      </c>
      <c r="K879" t="s">
        <v>3092</v>
      </c>
      <c r="L879" t="s">
        <v>908</v>
      </c>
      <c r="M879" t="s">
        <v>652</v>
      </c>
      <c r="N879">
        <v>114</v>
      </c>
      <c r="O879" t="s">
        <v>2817</v>
      </c>
      <c r="P879">
        <v>1.22</v>
      </c>
      <c r="Q879" s="62">
        <f t="shared" si="13"/>
        <v>1.22</v>
      </c>
      <c r="R879" t="s">
        <v>650</v>
      </c>
    </row>
    <row r="880" spans="1:18" hidden="1" x14ac:dyDescent="0.25">
      <c r="A880" t="s">
        <v>3119</v>
      </c>
      <c r="B880" t="s">
        <v>2757</v>
      </c>
      <c r="C880" t="s">
        <v>2756</v>
      </c>
      <c r="D880">
        <v>0.38640000000000002</v>
      </c>
      <c r="E880">
        <v>52.740099999999998</v>
      </c>
      <c r="F880" t="s">
        <v>659</v>
      </c>
      <c r="G880" t="s">
        <v>658</v>
      </c>
      <c r="H880" t="s">
        <v>2755</v>
      </c>
      <c r="I880" t="s">
        <v>2754</v>
      </c>
      <c r="J880" t="s">
        <v>655</v>
      </c>
      <c r="K880" t="s">
        <v>3092</v>
      </c>
      <c r="L880" t="s">
        <v>908</v>
      </c>
      <c r="M880" t="s">
        <v>652</v>
      </c>
      <c r="N880">
        <v>116</v>
      </c>
      <c r="O880" t="s">
        <v>2815</v>
      </c>
      <c r="P880">
        <v>3.3</v>
      </c>
      <c r="Q880" s="62">
        <f t="shared" si="13"/>
        <v>3.3</v>
      </c>
      <c r="R880" t="s">
        <v>650</v>
      </c>
    </row>
    <row r="881" spans="1:18" hidden="1" x14ac:dyDescent="0.25">
      <c r="A881" t="s">
        <v>3118</v>
      </c>
      <c r="B881" t="s">
        <v>2757</v>
      </c>
      <c r="C881" t="s">
        <v>2756</v>
      </c>
      <c r="D881">
        <v>0.38640000000000002</v>
      </c>
      <c r="E881">
        <v>52.740099999999998</v>
      </c>
      <c r="F881" t="s">
        <v>659</v>
      </c>
      <c r="G881" t="s">
        <v>658</v>
      </c>
      <c r="H881" t="s">
        <v>2755</v>
      </c>
      <c r="I881" t="s">
        <v>2754</v>
      </c>
      <c r="J881" t="s">
        <v>655</v>
      </c>
      <c r="K881" t="s">
        <v>3092</v>
      </c>
      <c r="L881" t="s">
        <v>908</v>
      </c>
      <c r="M881" t="s">
        <v>652</v>
      </c>
      <c r="N881">
        <v>172</v>
      </c>
      <c r="O881" t="s">
        <v>209</v>
      </c>
      <c r="P881">
        <v>9350</v>
      </c>
      <c r="Q881" s="62">
        <f t="shared" si="13"/>
        <v>9350</v>
      </c>
      <c r="R881" t="s">
        <v>650</v>
      </c>
    </row>
    <row r="882" spans="1:18" hidden="1" x14ac:dyDescent="0.25">
      <c r="A882" t="s">
        <v>3117</v>
      </c>
      <c r="B882" t="s">
        <v>2757</v>
      </c>
      <c r="C882" t="s">
        <v>2756</v>
      </c>
      <c r="D882">
        <v>0.38640000000000002</v>
      </c>
      <c r="E882">
        <v>52.740099999999998</v>
      </c>
      <c r="F882" t="s">
        <v>659</v>
      </c>
      <c r="G882" t="s">
        <v>658</v>
      </c>
      <c r="H882" t="s">
        <v>2755</v>
      </c>
      <c r="I882" t="s">
        <v>2754</v>
      </c>
      <c r="J882" t="s">
        <v>655</v>
      </c>
      <c r="K882" t="s">
        <v>3092</v>
      </c>
      <c r="L882" t="s">
        <v>908</v>
      </c>
      <c r="M882" t="s">
        <v>652</v>
      </c>
      <c r="N882">
        <v>180</v>
      </c>
      <c r="O882" t="s">
        <v>2812</v>
      </c>
      <c r="P882">
        <v>0.246</v>
      </c>
      <c r="Q882" s="62">
        <f t="shared" si="13"/>
        <v>0.246</v>
      </c>
      <c r="R882" t="s">
        <v>650</v>
      </c>
    </row>
    <row r="883" spans="1:18" hidden="1" x14ac:dyDescent="0.25">
      <c r="A883" t="s">
        <v>3116</v>
      </c>
      <c r="B883" t="s">
        <v>2757</v>
      </c>
      <c r="C883" t="s">
        <v>2756</v>
      </c>
      <c r="D883">
        <v>0.38640000000000002</v>
      </c>
      <c r="E883">
        <v>52.740099999999998</v>
      </c>
      <c r="F883" t="s">
        <v>659</v>
      </c>
      <c r="G883" t="s">
        <v>658</v>
      </c>
      <c r="H883" t="s">
        <v>2755</v>
      </c>
      <c r="I883" t="s">
        <v>2754</v>
      </c>
      <c r="J883" t="s">
        <v>655</v>
      </c>
      <c r="K883" t="s">
        <v>3092</v>
      </c>
      <c r="L883" t="s">
        <v>908</v>
      </c>
      <c r="M883" t="s">
        <v>652</v>
      </c>
      <c r="N883">
        <v>487</v>
      </c>
      <c r="O883" t="s">
        <v>2810</v>
      </c>
      <c r="P883" t="s">
        <v>2809</v>
      </c>
      <c r="Q883" s="62">
        <f t="shared" si="13"/>
        <v>2.0999999999999999E-3</v>
      </c>
      <c r="R883" t="s">
        <v>686</v>
      </c>
    </row>
    <row r="884" spans="1:18" hidden="1" x14ac:dyDescent="0.25">
      <c r="A884" t="s">
        <v>3115</v>
      </c>
      <c r="B884" t="s">
        <v>2757</v>
      </c>
      <c r="C884" t="s">
        <v>2756</v>
      </c>
      <c r="D884">
        <v>0.38640000000000002</v>
      </c>
      <c r="E884">
        <v>52.740099999999998</v>
      </c>
      <c r="F884" t="s">
        <v>659</v>
      </c>
      <c r="G884" t="s">
        <v>658</v>
      </c>
      <c r="H884" t="s">
        <v>2755</v>
      </c>
      <c r="I884" t="s">
        <v>2754</v>
      </c>
      <c r="J884" t="s">
        <v>655</v>
      </c>
      <c r="K884" t="s">
        <v>3092</v>
      </c>
      <c r="L884" t="s">
        <v>908</v>
      </c>
      <c r="M884" t="s">
        <v>652</v>
      </c>
      <c r="N884">
        <v>499</v>
      </c>
      <c r="O884" t="s">
        <v>2807</v>
      </c>
      <c r="P884" t="s">
        <v>2806</v>
      </c>
      <c r="Q884" s="62">
        <f t="shared" si="13"/>
        <v>2.2000000000000001E-3</v>
      </c>
      <c r="R884" t="s">
        <v>686</v>
      </c>
    </row>
    <row r="885" spans="1:18" hidden="1" x14ac:dyDescent="0.25">
      <c r="A885" t="s">
        <v>3114</v>
      </c>
      <c r="B885" t="s">
        <v>2757</v>
      </c>
      <c r="C885" t="s">
        <v>2756</v>
      </c>
      <c r="D885">
        <v>0.38640000000000002</v>
      </c>
      <c r="E885">
        <v>52.740099999999998</v>
      </c>
      <c r="F885" t="s">
        <v>659</v>
      </c>
      <c r="G885" t="s">
        <v>658</v>
      </c>
      <c r="H885" t="s">
        <v>2755</v>
      </c>
      <c r="I885" t="s">
        <v>2754</v>
      </c>
      <c r="J885" t="s">
        <v>655</v>
      </c>
      <c r="K885" t="s">
        <v>3092</v>
      </c>
      <c r="L885" t="s">
        <v>908</v>
      </c>
      <c r="M885" t="s">
        <v>652</v>
      </c>
      <c r="N885">
        <v>1049</v>
      </c>
      <c r="O885" t="s">
        <v>2804</v>
      </c>
      <c r="P885" t="s">
        <v>2788</v>
      </c>
      <c r="Q885" s="62">
        <f t="shared" si="13"/>
        <v>0.1</v>
      </c>
      <c r="R885" t="s">
        <v>686</v>
      </c>
    </row>
    <row r="886" spans="1:18" hidden="1" x14ac:dyDescent="0.25">
      <c r="A886" t="s">
        <v>3113</v>
      </c>
      <c r="B886" t="s">
        <v>2757</v>
      </c>
      <c r="C886" t="s">
        <v>2756</v>
      </c>
      <c r="D886">
        <v>0.38640000000000002</v>
      </c>
      <c r="E886">
        <v>52.740099999999998</v>
      </c>
      <c r="F886" t="s">
        <v>659</v>
      </c>
      <c r="G886" t="s">
        <v>658</v>
      </c>
      <c r="H886" t="s">
        <v>2755</v>
      </c>
      <c r="I886" t="s">
        <v>2754</v>
      </c>
      <c r="J886" t="s">
        <v>655</v>
      </c>
      <c r="K886" t="s">
        <v>3092</v>
      </c>
      <c r="L886" t="s">
        <v>908</v>
      </c>
      <c r="M886" t="s">
        <v>652</v>
      </c>
      <c r="N886">
        <v>3268</v>
      </c>
      <c r="O886" t="s">
        <v>2802</v>
      </c>
      <c r="P886" t="s">
        <v>2788</v>
      </c>
      <c r="Q886" s="62">
        <f t="shared" si="13"/>
        <v>0.1</v>
      </c>
      <c r="R886" t="s">
        <v>686</v>
      </c>
    </row>
    <row r="887" spans="1:18" hidden="1" x14ac:dyDescent="0.25">
      <c r="A887" t="s">
        <v>3112</v>
      </c>
      <c r="B887" t="s">
        <v>2757</v>
      </c>
      <c r="C887" t="s">
        <v>2756</v>
      </c>
      <c r="D887">
        <v>0.38640000000000002</v>
      </c>
      <c r="E887">
        <v>52.740099999999998</v>
      </c>
      <c r="F887" t="s">
        <v>659</v>
      </c>
      <c r="G887" t="s">
        <v>658</v>
      </c>
      <c r="H887" t="s">
        <v>2755</v>
      </c>
      <c r="I887" t="s">
        <v>2754</v>
      </c>
      <c r="J887" t="s">
        <v>655</v>
      </c>
      <c r="K887" t="s">
        <v>3092</v>
      </c>
      <c r="L887" t="s">
        <v>908</v>
      </c>
      <c r="M887" t="s">
        <v>652</v>
      </c>
      <c r="N887">
        <v>3272</v>
      </c>
      <c r="O887" t="s">
        <v>2800</v>
      </c>
      <c r="P887" t="s">
        <v>2799</v>
      </c>
      <c r="Q887" s="62">
        <f t="shared" si="13"/>
        <v>1</v>
      </c>
      <c r="R887" t="s">
        <v>686</v>
      </c>
    </row>
    <row r="888" spans="1:18" hidden="1" x14ac:dyDescent="0.25">
      <c r="A888" t="s">
        <v>3111</v>
      </c>
      <c r="B888" t="s">
        <v>2757</v>
      </c>
      <c r="C888" t="s">
        <v>2756</v>
      </c>
      <c r="D888">
        <v>0.38640000000000002</v>
      </c>
      <c r="E888">
        <v>52.740099999999998</v>
      </c>
      <c r="F888" t="s">
        <v>659</v>
      </c>
      <c r="G888" t="s">
        <v>658</v>
      </c>
      <c r="H888" t="s">
        <v>2755</v>
      </c>
      <c r="I888" t="s">
        <v>2754</v>
      </c>
      <c r="J888" t="s">
        <v>655</v>
      </c>
      <c r="K888" t="s">
        <v>3092</v>
      </c>
      <c r="L888" t="s">
        <v>908</v>
      </c>
      <c r="M888" t="s">
        <v>652</v>
      </c>
      <c r="N888">
        <v>3282</v>
      </c>
      <c r="O888" t="s">
        <v>2797</v>
      </c>
      <c r="P888" t="s">
        <v>2788</v>
      </c>
      <c r="Q888" s="62">
        <f t="shared" si="13"/>
        <v>0.1</v>
      </c>
      <c r="R888" t="s">
        <v>686</v>
      </c>
    </row>
    <row r="889" spans="1:18" hidden="1" x14ac:dyDescent="0.25">
      <c r="A889" t="s">
        <v>3110</v>
      </c>
      <c r="B889" t="s">
        <v>2757</v>
      </c>
      <c r="C889" t="s">
        <v>2756</v>
      </c>
      <c r="D889">
        <v>0.38640000000000002</v>
      </c>
      <c r="E889">
        <v>52.740099999999998</v>
      </c>
      <c r="F889" t="s">
        <v>659</v>
      </c>
      <c r="G889" t="s">
        <v>658</v>
      </c>
      <c r="H889" t="s">
        <v>2755</v>
      </c>
      <c r="I889" t="s">
        <v>2754</v>
      </c>
      <c r="J889" t="s">
        <v>655</v>
      </c>
      <c r="K889" t="s">
        <v>3092</v>
      </c>
      <c r="L889" t="s">
        <v>908</v>
      </c>
      <c r="M889" t="s">
        <v>652</v>
      </c>
      <c r="N889">
        <v>3283</v>
      </c>
      <c r="O889" t="s">
        <v>2795</v>
      </c>
      <c r="P889" t="s">
        <v>2788</v>
      </c>
      <c r="Q889" s="62">
        <f t="shared" si="13"/>
        <v>0.1</v>
      </c>
      <c r="R889" t="s">
        <v>686</v>
      </c>
    </row>
    <row r="890" spans="1:18" hidden="1" x14ac:dyDescent="0.25">
      <c r="A890" t="s">
        <v>3109</v>
      </c>
      <c r="B890" t="s">
        <v>2757</v>
      </c>
      <c r="C890" t="s">
        <v>2756</v>
      </c>
      <c r="D890">
        <v>0.38640000000000002</v>
      </c>
      <c r="E890">
        <v>52.740099999999998</v>
      </c>
      <c r="F890" t="s">
        <v>659</v>
      </c>
      <c r="G890" t="s">
        <v>658</v>
      </c>
      <c r="H890" t="s">
        <v>2755</v>
      </c>
      <c r="I890" t="s">
        <v>2754</v>
      </c>
      <c r="J890" t="s">
        <v>655</v>
      </c>
      <c r="K890" t="s">
        <v>3092</v>
      </c>
      <c r="L890" t="s">
        <v>908</v>
      </c>
      <c r="M890" t="s">
        <v>652</v>
      </c>
      <c r="N890">
        <v>3292</v>
      </c>
      <c r="O890" t="s">
        <v>2793</v>
      </c>
      <c r="P890" t="s">
        <v>2788</v>
      </c>
      <c r="Q890" s="62">
        <f t="shared" si="13"/>
        <v>0.1</v>
      </c>
      <c r="R890" t="s">
        <v>686</v>
      </c>
    </row>
    <row r="891" spans="1:18" hidden="1" x14ac:dyDescent="0.25">
      <c r="A891" t="s">
        <v>3108</v>
      </c>
      <c r="B891" t="s">
        <v>2757</v>
      </c>
      <c r="C891" t="s">
        <v>2756</v>
      </c>
      <c r="D891">
        <v>0.38640000000000002</v>
      </c>
      <c r="E891">
        <v>52.740099999999998</v>
      </c>
      <c r="F891" t="s">
        <v>659</v>
      </c>
      <c r="G891" t="s">
        <v>658</v>
      </c>
      <c r="H891" t="s">
        <v>2755</v>
      </c>
      <c r="I891" t="s">
        <v>2754</v>
      </c>
      <c r="J891" t="s">
        <v>655</v>
      </c>
      <c r="K891" t="s">
        <v>3092</v>
      </c>
      <c r="L891" t="s">
        <v>908</v>
      </c>
      <c r="M891" t="s">
        <v>652</v>
      </c>
      <c r="N891">
        <v>3328</v>
      </c>
      <c r="O891" t="s">
        <v>2791</v>
      </c>
      <c r="P891" t="s">
        <v>2788</v>
      </c>
      <c r="Q891" s="62">
        <f t="shared" si="13"/>
        <v>0.1</v>
      </c>
      <c r="R891" t="s">
        <v>686</v>
      </c>
    </row>
    <row r="892" spans="1:18" hidden="1" x14ac:dyDescent="0.25">
      <c r="A892" t="s">
        <v>3107</v>
      </c>
      <c r="B892" t="s">
        <v>2757</v>
      </c>
      <c r="C892" t="s">
        <v>2756</v>
      </c>
      <c r="D892">
        <v>0.38640000000000002</v>
      </c>
      <c r="E892">
        <v>52.740099999999998</v>
      </c>
      <c r="F892" t="s">
        <v>659</v>
      </c>
      <c r="G892" t="s">
        <v>658</v>
      </c>
      <c r="H892" t="s">
        <v>2755</v>
      </c>
      <c r="I892" t="s">
        <v>2754</v>
      </c>
      <c r="J892" t="s">
        <v>655</v>
      </c>
      <c r="K892" t="s">
        <v>3092</v>
      </c>
      <c r="L892" t="s">
        <v>908</v>
      </c>
      <c r="M892" t="s">
        <v>652</v>
      </c>
      <c r="N892">
        <v>3334</v>
      </c>
      <c r="O892" t="s">
        <v>2789</v>
      </c>
      <c r="P892" t="s">
        <v>2788</v>
      </c>
      <c r="Q892" s="62">
        <f t="shared" si="13"/>
        <v>0.1</v>
      </c>
      <c r="R892" t="s">
        <v>686</v>
      </c>
    </row>
    <row r="893" spans="1:18" hidden="1" x14ac:dyDescent="0.25">
      <c r="A893" t="s">
        <v>3106</v>
      </c>
      <c r="B893" t="s">
        <v>2757</v>
      </c>
      <c r="C893" t="s">
        <v>2756</v>
      </c>
      <c r="D893">
        <v>0.38640000000000002</v>
      </c>
      <c r="E893">
        <v>52.740099999999998</v>
      </c>
      <c r="F893" t="s">
        <v>659</v>
      </c>
      <c r="G893" t="s">
        <v>658</v>
      </c>
      <c r="H893" t="s">
        <v>2755</v>
      </c>
      <c r="I893" t="s">
        <v>2754</v>
      </c>
      <c r="J893" t="s">
        <v>655</v>
      </c>
      <c r="K893" t="s">
        <v>3092</v>
      </c>
      <c r="L893" t="s">
        <v>908</v>
      </c>
      <c r="M893" t="s">
        <v>652</v>
      </c>
      <c r="N893">
        <v>3373</v>
      </c>
      <c r="O893" t="s">
        <v>2786</v>
      </c>
      <c r="P893" t="s">
        <v>2788</v>
      </c>
      <c r="Q893" s="62">
        <f t="shared" si="13"/>
        <v>0.1</v>
      </c>
      <c r="R893" t="s">
        <v>686</v>
      </c>
    </row>
    <row r="894" spans="1:18" hidden="1" x14ac:dyDescent="0.25">
      <c r="A894" t="s">
        <v>3105</v>
      </c>
      <c r="B894" t="s">
        <v>2757</v>
      </c>
      <c r="C894" t="s">
        <v>2756</v>
      </c>
      <c r="D894">
        <v>0.38640000000000002</v>
      </c>
      <c r="E894">
        <v>52.740099999999998</v>
      </c>
      <c r="F894" t="s">
        <v>659</v>
      </c>
      <c r="G894" t="s">
        <v>658</v>
      </c>
      <c r="H894" t="s">
        <v>2755</v>
      </c>
      <c r="I894" t="s">
        <v>2754</v>
      </c>
      <c r="J894" t="s">
        <v>655</v>
      </c>
      <c r="K894" t="s">
        <v>3092</v>
      </c>
      <c r="L894" t="s">
        <v>908</v>
      </c>
      <c r="M894" t="s">
        <v>652</v>
      </c>
      <c r="N894">
        <v>3408</v>
      </c>
      <c r="O894" t="s">
        <v>2784</v>
      </c>
      <c r="P894">
        <v>3.6</v>
      </c>
      <c r="Q894" s="62">
        <f t="shared" si="13"/>
        <v>3.6</v>
      </c>
      <c r="R894" t="s">
        <v>686</v>
      </c>
    </row>
    <row r="895" spans="1:18" hidden="1" x14ac:dyDescent="0.25">
      <c r="A895" t="s">
        <v>3104</v>
      </c>
      <c r="B895" t="s">
        <v>2757</v>
      </c>
      <c r="C895" t="s">
        <v>2756</v>
      </c>
      <c r="D895">
        <v>0.38640000000000002</v>
      </c>
      <c r="E895">
        <v>52.740099999999998</v>
      </c>
      <c r="F895" t="s">
        <v>659</v>
      </c>
      <c r="G895" t="s">
        <v>658</v>
      </c>
      <c r="H895" t="s">
        <v>2755</v>
      </c>
      <c r="I895" t="s">
        <v>2754</v>
      </c>
      <c r="J895" t="s">
        <v>655</v>
      </c>
      <c r="K895" t="s">
        <v>3092</v>
      </c>
      <c r="L895" t="s">
        <v>908</v>
      </c>
      <c r="M895" t="s">
        <v>652</v>
      </c>
      <c r="N895">
        <v>3409</v>
      </c>
      <c r="O895" t="s">
        <v>2782</v>
      </c>
      <c r="P895">
        <v>0.60599999999999998</v>
      </c>
      <c r="Q895" s="62">
        <f t="shared" si="13"/>
        <v>0.60599999999999998</v>
      </c>
      <c r="R895" t="s">
        <v>686</v>
      </c>
    </row>
    <row r="896" spans="1:18" hidden="1" x14ac:dyDescent="0.25">
      <c r="A896" t="s">
        <v>3103</v>
      </c>
      <c r="B896" t="s">
        <v>2757</v>
      </c>
      <c r="C896" t="s">
        <v>2756</v>
      </c>
      <c r="D896">
        <v>0.38640000000000002</v>
      </c>
      <c r="E896">
        <v>52.740099999999998</v>
      </c>
      <c r="F896" t="s">
        <v>659</v>
      </c>
      <c r="G896" t="s">
        <v>658</v>
      </c>
      <c r="H896" t="s">
        <v>2755</v>
      </c>
      <c r="I896" t="s">
        <v>2754</v>
      </c>
      <c r="J896" t="s">
        <v>655</v>
      </c>
      <c r="K896" t="s">
        <v>3092</v>
      </c>
      <c r="L896" t="s">
        <v>908</v>
      </c>
      <c r="M896" t="s">
        <v>652</v>
      </c>
      <c r="N896">
        <v>3410</v>
      </c>
      <c r="O896" t="s">
        <v>687</v>
      </c>
      <c r="P896">
        <v>2.58</v>
      </c>
      <c r="Q896" s="62">
        <f t="shared" si="13"/>
        <v>2.58</v>
      </c>
      <c r="R896" t="s">
        <v>686</v>
      </c>
    </row>
    <row r="897" spans="1:18" hidden="1" x14ac:dyDescent="0.25">
      <c r="A897" t="s">
        <v>3102</v>
      </c>
      <c r="B897" t="s">
        <v>2757</v>
      </c>
      <c r="C897" t="s">
        <v>2756</v>
      </c>
      <c r="D897">
        <v>0.38640000000000002</v>
      </c>
      <c r="E897">
        <v>52.740099999999998</v>
      </c>
      <c r="F897" t="s">
        <v>659</v>
      </c>
      <c r="G897" t="s">
        <v>658</v>
      </c>
      <c r="H897" t="s">
        <v>2755</v>
      </c>
      <c r="I897" t="s">
        <v>2754</v>
      </c>
      <c r="J897" t="s">
        <v>655</v>
      </c>
      <c r="K897" t="s">
        <v>3092</v>
      </c>
      <c r="L897" t="s">
        <v>908</v>
      </c>
      <c r="M897" t="s">
        <v>652</v>
      </c>
      <c r="N897">
        <v>3461</v>
      </c>
      <c r="O897" t="s">
        <v>2779</v>
      </c>
      <c r="P897">
        <v>1960</v>
      </c>
      <c r="Q897" s="62">
        <f t="shared" si="13"/>
        <v>1960</v>
      </c>
      <c r="R897" t="s">
        <v>919</v>
      </c>
    </row>
    <row r="898" spans="1:18" hidden="1" x14ac:dyDescent="0.25">
      <c r="A898" t="s">
        <v>3101</v>
      </c>
      <c r="B898" t="s">
        <v>2757</v>
      </c>
      <c r="C898" t="s">
        <v>2756</v>
      </c>
      <c r="D898">
        <v>0.38640000000000002</v>
      </c>
      <c r="E898">
        <v>52.740099999999998</v>
      </c>
      <c r="F898" t="s">
        <v>659</v>
      </c>
      <c r="G898" t="s">
        <v>658</v>
      </c>
      <c r="H898" t="s">
        <v>2755</v>
      </c>
      <c r="I898" t="s">
        <v>2754</v>
      </c>
      <c r="J898" t="s">
        <v>655</v>
      </c>
      <c r="K898" t="s">
        <v>3092</v>
      </c>
      <c r="L898" t="s">
        <v>908</v>
      </c>
      <c r="M898" t="s">
        <v>652</v>
      </c>
      <c r="N898">
        <v>6045</v>
      </c>
      <c r="O898" t="s">
        <v>2777</v>
      </c>
      <c r="P898">
        <v>3.6</v>
      </c>
      <c r="Q898" s="62">
        <f t="shared" ref="Q898:Q961" si="14">IF(LEFT(P898,1)="&lt;",VALUE(MID(P898,2,LEN(P898)-1)),VALUE(P898))</f>
        <v>3.6</v>
      </c>
      <c r="R898" t="s">
        <v>686</v>
      </c>
    </row>
    <row r="899" spans="1:18" hidden="1" x14ac:dyDescent="0.25">
      <c r="A899" t="s">
        <v>3100</v>
      </c>
      <c r="B899" t="s">
        <v>2757</v>
      </c>
      <c r="C899" t="s">
        <v>2756</v>
      </c>
      <c r="D899">
        <v>0.38640000000000002</v>
      </c>
      <c r="E899">
        <v>52.740099999999998</v>
      </c>
      <c r="F899" t="s">
        <v>659</v>
      </c>
      <c r="G899" t="s">
        <v>658</v>
      </c>
      <c r="H899" t="s">
        <v>2755</v>
      </c>
      <c r="I899" t="s">
        <v>2754</v>
      </c>
      <c r="J899" t="s">
        <v>655</v>
      </c>
      <c r="K899" t="s">
        <v>3092</v>
      </c>
      <c r="L899" t="s">
        <v>908</v>
      </c>
      <c r="M899" t="s">
        <v>652</v>
      </c>
      <c r="N899">
        <v>6423</v>
      </c>
      <c r="O899" t="s">
        <v>2772</v>
      </c>
      <c r="P899">
        <v>114</v>
      </c>
      <c r="Q899" s="62">
        <f t="shared" si="14"/>
        <v>114</v>
      </c>
      <c r="R899" t="s">
        <v>919</v>
      </c>
    </row>
    <row r="900" spans="1:18" hidden="1" x14ac:dyDescent="0.25">
      <c r="A900" t="s">
        <v>3099</v>
      </c>
      <c r="B900" t="s">
        <v>2757</v>
      </c>
      <c r="C900" t="s">
        <v>2756</v>
      </c>
      <c r="D900">
        <v>0.38640000000000002</v>
      </c>
      <c r="E900">
        <v>52.740099999999998</v>
      </c>
      <c r="F900" t="s">
        <v>659</v>
      </c>
      <c r="G900" t="s">
        <v>658</v>
      </c>
      <c r="H900" t="s">
        <v>2755</v>
      </c>
      <c r="I900" t="s">
        <v>2754</v>
      </c>
      <c r="J900" t="s">
        <v>655</v>
      </c>
      <c r="K900" t="s">
        <v>3092</v>
      </c>
      <c r="L900" t="s">
        <v>908</v>
      </c>
      <c r="M900" t="s">
        <v>652</v>
      </c>
      <c r="N900">
        <v>6450</v>
      </c>
      <c r="O900" t="s">
        <v>2770</v>
      </c>
      <c r="P900">
        <v>1.6</v>
      </c>
      <c r="Q900" s="62">
        <f t="shared" si="14"/>
        <v>1.6</v>
      </c>
      <c r="R900" t="s">
        <v>686</v>
      </c>
    </row>
    <row r="901" spans="1:18" hidden="1" x14ac:dyDescent="0.25">
      <c r="A901" t="s">
        <v>3098</v>
      </c>
      <c r="B901" t="s">
        <v>2757</v>
      </c>
      <c r="C901" t="s">
        <v>2756</v>
      </c>
      <c r="D901">
        <v>0.38640000000000002</v>
      </c>
      <c r="E901">
        <v>52.740099999999998</v>
      </c>
      <c r="F901" t="s">
        <v>659</v>
      </c>
      <c r="G901" t="s">
        <v>658</v>
      </c>
      <c r="H901" t="s">
        <v>2755</v>
      </c>
      <c r="I901" t="s">
        <v>2754</v>
      </c>
      <c r="J901" t="s">
        <v>655</v>
      </c>
      <c r="K901" t="s">
        <v>3092</v>
      </c>
      <c r="L901" t="s">
        <v>908</v>
      </c>
      <c r="M901" t="s">
        <v>652</v>
      </c>
      <c r="N901">
        <v>7181</v>
      </c>
      <c r="O901" t="s">
        <v>2765</v>
      </c>
      <c r="P901" t="s">
        <v>2005</v>
      </c>
      <c r="Q901" s="62">
        <f t="shared" si="14"/>
        <v>1E-3</v>
      </c>
      <c r="R901" t="s">
        <v>686</v>
      </c>
    </row>
    <row r="902" spans="1:18" hidden="1" x14ac:dyDescent="0.25">
      <c r="A902" t="s">
        <v>3097</v>
      </c>
      <c r="B902" t="s">
        <v>2757</v>
      </c>
      <c r="C902" t="s">
        <v>2756</v>
      </c>
      <c r="D902">
        <v>0.38640000000000002</v>
      </c>
      <c r="E902">
        <v>52.740099999999998</v>
      </c>
      <c r="F902" t="s">
        <v>659</v>
      </c>
      <c r="G902" t="s">
        <v>658</v>
      </c>
      <c r="H902" t="s">
        <v>2755</v>
      </c>
      <c r="I902" t="s">
        <v>2754</v>
      </c>
      <c r="J902" t="s">
        <v>655</v>
      </c>
      <c r="K902" t="s">
        <v>3092</v>
      </c>
      <c r="L902" t="s">
        <v>908</v>
      </c>
      <c r="M902" t="s">
        <v>652</v>
      </c>
      <c r="N902">
        <v>7887</v>
      </c>
      <c r="O902" t="s">
        <v>1065</v>
      </c>
      <c r="P902">
        <v>13.8</v>
      </c>
      <c r="Q902" s="62">
        <f t="shared" si="14"/>
        <v>13.8</v>
      </c>
      <c r="R902" t="s">
        <v>686</v>
      </c>
    </row>
    <row r="903" spans="1:18" hidden="1" x14ac:dyDescent="0.25">
      <c r="A903" t="s">
        <v>3096</v>
      </c>
      <c r="B903" t="s">
        <v>2757</v>
      </c>
      <c r="C903" t="s">
        <v>2756</v>
      </c>
      <c r="D903">
        <v>0.38640000000000002</v>
      </c>
      <c r="E903">
        <v>52.740099999999998</v>
      </c>
      <c r="F903" t="s">
        <v>659</v>
      </c>
      <c r="G903" t="s">
        <v>658</v>
      </c>
      <c r="H903" t="s">
        <v>2755</v>
      </c>
      <c r="I903" t="s">
        <v>2754</v>
      </c>
      <c r="J903" t="s">
        <v>655</v>
      </c>
      <c r="K903" t="s">
        <v>3092</v>
      </c>
      <c r="L903" t="s">
        <v>908</v>
      </c>
      <c r="M903" t="s">
        <v>652</v>
      </c>
      <c r="N903">
        <v>9901</v>
      </c>
      <c r="O903" t="s">
        <v>664</v>
      </c>
      <c r="P903">
        <v>76.7</v>
      </c>
      <c r="Q903" s="62">
        <f t="shared" si="14"/>
        <v>76.7</v>
      </c>
      <c r="R903" t="s">
        <v>663</v>
      </c>
    </row>
    <row r="904" spans="1:18" hidden="1" x14ac:dyDescent="0.25">
      <c r="A904" t="s">
        <v>3095</v>
      </c>
      <c r="B904" t="s">
        <v>2757</v>
      </c>
      <c r="C904" t="s">
        <v>2756</v>
      </c>
      <c r="D904">
        <v>0.38640000000000002</v>
      </c>
      <c r="E904">
        <v>52.740099999999998</v>
      </c>
      <c r="F904" t="s">
        <v>659</v>
      </c>
      <c r="G904" t="s">
        <v>658</v>
      </c>
      <c r="H904" t="s">
        <v>2755</v>
      </c>
      <c r="I904" t="s">
        <v>2754</v>
      </c>
      <c r="J904" t="s">
        <v>655</v>
      </c>
      <c r="K904" t="s">
        <v>3092</v>
      </c>
      <c r="L904" t="s">
        <v>908</v>
      </c>
      <c r="M904" t="s">
        <v>652</v>
      </c>
      <c r="N904">
        <v>9924</v>
      </c>
      <c r="O904" t="s">
        <v>651</v>
      </c>
      <c r="P904">
        <v>6.42</v>
      </c>
      <c r="Q904" s="62">
        <f t="shared" si="14"/>
        <v>6.42</v>
      </c>
      <c r="R904" t="s">
        <v>650</v>
      </c>
    </row>
    <row r="905" spans="1:18" hidden="1" x14ac:dyDescent="0.25">
      <c r="A905" t="s">
        <v>3094</v>
      </c>
      <c r="B905" t="s">
        <v>2757</v>
      </c>
      <c r="C905" t="s">
        <v>2756</v>
      </c>
      <c r="D905">
        <v>0.38640000000000002</v>
      </c>
      <c r="E905">
        <v>52.740099999999998</v>
      </c>
      <c r="F905" t="s">
        <v>659</v>
      </c>
      <c r="G905" t="s">
        <v>658</v>
      </c>
      <c r="H905" t="s">
        <v>2755</v>
      </c>
      <c r="I905" t="s">
        <v>2754</v>
      </c>
      <c r="J905" t="s">
        <v>655</v>
      </c>
      <c r="K905" t="s">
        <v>3092</v>
      </c>
      <c r="L905" t="s">
        <v>908</v>
      </c>
      <c r="M905" t="s">
        <v>652</v>
      </c>
      <c r="N905">
        <v>9933</v>
      </c>
      <c r="O905" t="s">
        <v>2759</v>
      </c>
      <c r="P905">
        <v>13000</v>
      </c>
      <c r="Q905" s="62">
        <f t="shared" si="14"/>
        <v>13000</v>
      </c>
      <c r="R905" t="s">
        <v>919</v>
      </c>
    </row>
    <row r="906" spans="1:18" hidden="1" x14ac:dyDescent="0.25">
      <c r="A906" t="s">
        <v>3093</v>
      </c>
      <c r="B906" t="s">
        <v>2757</v>
      </c>
      <c r="C906" t="s">
        <v>2756</v>
      </c>
      <c r="D906">
        <v>0.38640000000000002</v>
      </c>
      <c r="E906">
        <v>52.740099999999998</v>
      </c>
      <c r="F906" t="s">
        <v>659</v>
      </c>
      <c r="G906" t="s">
        <v>658</v>
      </c>
      <c r="H906" t="s">
        <v>2755</v>
      </c>
      <c r="I906" t="s">
        <v>2754</v>
      </c>
      <c r="J906" t="s">
        <v>655</v>
      </c>
      <c r="K906" t="s">
        <v>3092</v>
      </c>
      <c r="L906" t="s">
        <v>908</v>
      </c>
      <c r="M906" t="s">
        <v>652</v>
      </c>
      <c r="N906">
        <v>9978</v>
      </c>
      <c r="O906" t="s">
        <v>2752</v>
      </c>
      <c r="P906" t="s">
        <v>2751</v>
      </c>
      <c r="Q906" s="62">
        <f t="shared" si="14"/>
        <v>2E-3</v>
      </c>
      <c r="R906" t="s">
        <v>686</v>
      </c>
    </row>
    <row r="907" spans="1:18" hidden="1" x14ac:dyDescent="0.25">
      <c r="A907" t="s">
        <v>3091</v>
      </c>
      <c r="B907" t="s">
        <v>2757</v>
      </c>
      <c r="C907" t="s">
        <v>2756</v>
      </c>
      <c r="D907">
        <v>0.38640000000000002</v>
      </c>
      <c r="E907">
        <v>52.740099999999998</v>
      </c>
      <c r="F907" t="s">
        <v>659</v>
      </c>
      <c r="G907" t="s">
        <v>658</v>
      </c>
      <c r="H907" t="s">
        <v>2755</v>
      </c>
      <c r="I907" t="s">
        <v>2754</v>
      </c>
      <c r="J907" t="s">
        <v>655</v>
      </c>
      <c r="K907" t="s">
        <v>3054</v>
      </c>
      <c r="L907" t="s">
        <v>908</v>
      </c>
      <c r="M907" t="s">
        <v>652</v>
      </c>
      <c r="N907">
        <v>52</v>
      </c>
      <c r="O907" t="s">
        <v>2831</v>
      </c>
      <c r="P907">
        <v>0.129</v>
      </c>
      <c r="Q907" s="62">
        <f t="shared" si="14"/>
        <v>0.129</v>
      </c>
      <c r="R907" t="s">
        <v>686</v>
      </c>
    </row>
    <row r="908" spans="1:18" hidden="1" x14ac:dyDescent="0.25">
      <c r="A908" t="s">
        <v>3090</v>
      </c>
      <c r="B908" t="s">
        <v>2757</v>
      </c>
      <c r="C908" t="s">
        <v>2756</v>
      </c>
      <c r="D908">
        <v>0.38640000000000002</v>
      </c>
      <c r="E908">
        <v>52.740099999999998</v>
      </c>
      <c r="F908" t="s">
        <v>659</v>
      </c>
      <c r="G908" t="s">
        <v>658</v>
      </c>
      <c r="H908" t="s">
        <v>2755</v>
      </c>
      <c r="I908" t="s">
        <v>2754</v>
      </c>
      <c r="J908" t="s">
        <v>655</v>
      </c>
      <c r="K908" t="s">
        <v>3054</v>
      </c>
      <c r="L908" t="s">
        <v>908</v>
      </c>
      <c r="M908" t="s">
        <v>652</v>
      </c>
      <c r="N908">
        <v>61</v>
      </c>
      <c r="O908" t="s">
        <v>63</v>
      </c>
      <c r="P908">
        <v>8.09</v>
      </c>
      <c r="Q908" s="62">
        <f t="shared" si="14"/>
        <v>8.09</v>
      </c>
      <c r="R908" t="s">
        <v>2829</v>
      </c>
    </row>
    <row r="909" spans="1:18" hidden="1" x14ac:dyDescent="0.25">
      <c r="A909" t="s">
        <v>3089</v>
      </c>
      <c r="B909" t="s">
        <v>2757</v>
      </c>
      <c r="C909" t="s">
        <v>2756</v>
      </c>
      <c r="D909">
        <v>0.38640000000000002</v>
      </c>
      <c r="E909">
        <v>52.740099999999998</v>
      </c>
      <c r="F909" t="s">
        <v>659</v>
      </c>
      <c r="G909" t="s">
        <v>658</v>
      </c>
      <c r="H909" t="s">
        <v>2755</v>
      </c>
      <c r="I909" t="s">
        <v>2754</v>
      </c>
      <c r="J909" t="s">
        <v>655</v>
      </c>
      <c r="K909" t="s">
        <v>3054</v>
      </c>
      <c r="L909" t="s">
        <v>908</v>
      </c>
      <c r="M909" t="s">
        <v>652</v>
      </c>
      <c r="N909">
        <v>62</v>
      </c>
      <c r="O909" t="s">
        <v>2866</v>
      </c>
      <c r="P909">
        <v>26900</v>
      </c>
      <c r="Q909" s="62">
        <f t="shared" si="14"/>
        <v>26900</v>
      </c>
      <c r="R909" t="s">
        <v>2825</v>
      </c>
    </row>
    <row r="910" spans="1:18" hidden="1" x14ac:dyDescent="0.25">
      <c r="A910" t="s">
        <v>3088</v>
      </c>
      <c r="B910" t="s">
        <v>2757</v>
      </c>
      <c r="C910" t="s">
        <v>2756</v>
      </c>
      <c r="D910">
        <v>0.38640000000000002</v>
      </c>
      <c r="E910">
        <v>52.740099999999998</v>
      </c>
      <c r="F910" t="s">
        <v>659</v>
      </c>
      <c r="G910" t="s">
        <v>658</v>
      </c>
      <c r="H910" t="s">
        <v>2755</v>
      </c>
      <c r="I910" t="s">
        <v>2754</v>
      </c>
      <c r="J910" t="s">
        <v>655</v>
      </c>
      <c r="K910" t="s">
        <v>3054</v>
      </c>
      <c r="L910" t="s">
        <v>908</v>
      </c>
      <c r="M910" t="s">
        <v>652</v>
      </c>
      <c r="N910">
        <v>68</v>
      </c>
      <c r="O910" t="s">
        <v>2775</v>
      </c>
      <c r="P910">
        <v>19.3</v>
      </c>
      <c r="Q910" s="62">
        <f t="shared" si="14"/>
        <v>19.3</v>
      </c>
      <c r="R910" t="s">
        <v>680</v>
      </c>
    </row>
    <row r="911" spans="1:18" hidden="1" x14ac:dyDescent="0.25">
      <c r="A911" t="s">
        <v>3087</v>
      </c>
      <c r="B911" t="s">
        <v>2757</v>
      </c>
      <c r="C911" t="s">
        <v>2756</v>
      </c>
      <c r="D911">
        <v>0.38640000000000002</v>
      </c>
      <c r="E911">
        <v>52.740099999999998</v>
      </c>
      <c r="F911" t="s">
        <v>659</v>
      </c>
      <c r="G911" t="s">
        <v>658</v>
      </c>
      <c r="H911" t="s">
        <v>2755</v>
      </c>
      <c r="I911" t="s">
        <v>2754</v>
      </c>
      <c r="J911" t="s">
        <v>655</v>
      </c>
      <c r="K911" t="s">
        <v>3054</v>
      </c>
      <c r="L911" t="s">
        <v>908</v>
      </c>
      <c r="M911" t="s">
        <v>652</v>
      </c>
      <c r="N911">
        <v>76</v>
      </c>
      <c r="O911" t="s">
        <v>690</v>
      </c>
      <c r="P911">
        <v>20.69</v>
      </c>
      <c r="Q911" s="62">
        <f t="shared" si="14"/>
        <v>20.69</v>
      </c>
      <c r="R911" t="s">
        <v>689</v>
      </c>
    </row>
    <row r="912" spans="1:18" hidden="1" x14ac:dyDescent="0.25">
      <c r="A912" t="s">
        <v>3086</v>
      </c>
      <c r="B912" t="s">
        <v>2757</v>
      </c>
      <c r="C912" t="s">
        <v>2756</v>
      </c>
      <c r="D912">
        <v>0.38640000000000002</v>
      </c>
      <c r="E912">
        <v>52.740099999999998</v>
      </c>
      <c r="F912" t="s">
        <v>659</v>
      </c>
      <c r="G912" t="s">
        <v>658</v>
      </c>
      <c r="H912" t="s">
        <v>2755</v>
      </c>
      <c r="I912" t="s">
        <v>2754</v>
      </c>
      <c r="J912" t="s">
        <v>655</v>
      </c>
      <c r="K912" t="s">
        <v>3054</v>
      </c>
      <c r="L912" t="s">
        <v>908</v>
      </c>
      <c r="M912" t="s">
        <v>652</v>
      </c>
      <c r="N912">
        <v>103</v>
      </c>
      <c r="O912" t="s">
        <v>2823</v>
      </c>
      <c r="P912">
        <v>0.02</v>
      </c>
      <c r="Q912" s="62">
        <f t="shared" si="14"/>
        <v>0.02</v>
      </c>
      <c r="R912" t="s">
        <v>686</v>
      </c>
    </row>
    <row r="913" spans="1:18" hidden="1" x14ac:dyDescent="0.25">
      <c r="A913" t="s">
        <v>3085</v>
      </c>
      <c r="B913" t="s">
        <v>2757</v>
      </c>
      <c r="C913" t="s">
        <v>2756</v>
      </c>
      <c r="D913">
        <v>0.38640000000000002</v>
      </c>
      <c r="E913">
        <v>52.740099999999998</v>
      </c>
      <c r="F913" t="s">
        <v>659</v>
      </c>
      <c r="G913" t="s">
        <v>658</v>
      </c>
      <c r="H913" t="s">
        <v>2755</v>
      </c>
      <c r="I913" t="s">
        <v>2754</v>
      </c>
      <c r="J913" t="s">
        <v>655</v>
      </c>
      <c r="K913" t="s">
        <v>3054</v>
      </c>
      <c r="L913" t="s">
        <v>908</v>
      </c>
      <c r="M913" t="s">
        <v>652</v>
      </c>
      <c r="N913">
        <v>106</v>
      </c>
      <c r="O913" t="s">
        <v>2821</v>
      </c>
      <c r="P913" t="s">
        <v>1598</v>
      </c>
      <c r="Q913" s="62">
        <f t="shared" si="14"/>
        <v>0.04</v>
      </c>
      <c r="R913" t="s">
        <v>686</v>
      </c>
    </row>
    <row r="914" spans="1:18" hidden="1" x14ac:dyDescent="0.25">
      <c r="A914" t="s">
        <v>3084</v>
      </c>
      <c r="B914" t="s">
        <v>2757</v>
      </c>
      <c r="C914" t="s">
        <v>2756</v>
      </c>
      <c r="D914">
        <v>0.38640000000000002</v>
      </c>
      <c r="E914">
        <v>52.740099999999998</v>
      </c>
      <c r="F914" t="s">
        <v>659</v>
      </c>
      <c r="G914" t="s">
        <v>658</v>
      </c>
      <c r="H914" t="s">
        <v>2755</v>
      </c>
      <c r="I914" t="s">
        <v>2754</v>
      </c>
      <c r="J914" t="s">
        <v>655</v>
      </c>
      <c r="K914" t="s">
        <v>3054</v>
      </c>
      <c r="L914" t="s">
        <v>908</v>
      </c>
      <c r="M914" t="s">
        <v>652</v>
      </c>
      <c r="N914">
        <v>111</v>
      </c>
      <c r="O914" t="s">
        <v>2819</v>
      </c>
      <c r="P914">
        <v>0.52</v>
      </c>
      <c r="Q914" s="62">
        <f t="shared" si="14"/>
        <v>0.52</v>
      </c>
      <c r="R914" t="s">
        <v>650</v>
      </c>
    </row>
    <row r="915" spans="1:18" hidden="1" x14ac:dyDescent="0.25">
      <c r="A915" t="s">
        <v>3083</v>
      </c>
      <c r="B915" t="s">
        <v>2757</v>
      </c>
      <c r="C915" t="s">
        <v>2756</v>
      </c>
      <c r="D915">
        <v>0.38640000000000002</v>
      </c>
      <c r="E915">
        <v>52.740099999999998</v>
      </c>
      <c r="F915" t="s">
        <v>659</v>
      </c>
      <c r="G915" t="s">
        <v>658</v>
      </c>
      <c r="H915" t="s">
        <v>2755</v>
      </c>
      <c r="I915" t="s">
        <v>2754</v>
      </c>
      <c r="J915" t="s">
        <v>655</v>
      </c>
      <c r="K915" t="s">
        <v>3054</v>
      </c>
      <c r="L915" t="s">
        <v>908</v>
      </c>
      <c r="M915" t="s">
        <v>652</v>
      </c>
      <c r="N915">
        <v>114</v>
      </c>
      <c r="O915" t="s">
        <v>2817</v>
      </c>
      <c r="P915">
        <v>0.97</v>
      </c>
      <c r="Q915" s="62">
        <f t="shared" si="14"/>
        <v>0.97</v>
      </c>
      <c r="R915" t="s">
        <v>650</v>
      </c>
    </row>
    <row r="916" spans="1:18" hidden="1" x14ac:dyDescent="0.25">
      <c r="A916" t="s">
        <v>3082</v>
      </c>
      <c r="B916" t="s">
        <v>2757</v>
      </c>
      <c r="C916" t="s">
        <v>2756</v>
      </c>
      <c r="D916">
        <v>0.38640000000000002</v>
      </c>
      <c r="E916">
        <v>52.740099999999998</v>
      </c>
      <c r="F916" t="s">
        <v>659</v>
      </c>
      <c r="G916" t="s">
        <v>658</v>
      </c>
      <c r="H916" t="s">
        <v>2755</v>
      </c>
      <c r="I916" t="s">
        <v>2754</v>
      </c>
      <c r="J916" t="s">
        <v>655</v>
      </c>
      <c r="K916" t="s">
        <v>3054</v>
      </c>
      <c r="L916" t="s">
        <v>908</v>
      </c>
      <c r="M916" t="s">
        <v>652</v>
      </c>
      <c r="N916">
        <v>116</v>
      </c>
      <c r="O916" t="s">
        <v>2815</v>
      </c>
      <c r="P916">
        <v>2.46</v>
      </c>
      <c r="Q916" s="62">
        <f t="shared" si="14"/>
        <v>2.46</v>
      </c>
      <c r="R916" t="s">
        <v>650</v>
      </c>
    </row>
    <row r="917" spans="1:18" hidden="1" x14ac:dyDescent="0.25">
      <c r="A917" t="s">
        <v>3081</v>
      </c>
      <c r="B917" t="s">
        <v>2757</v>
      </c>
      <c r="C917" t="s">
        <v>2756</v>
      </c>
      <c r="D917">
        <v>0.38640000000000002</v>
      </c>
      <c r="E917">
        <v>52.740099999999998</v>
      </c>
      <c r="F917" t="s">
        <v>659</v>
      </c>
      <c r="G917" t="s">
        <v>658</v>
      </c>
      <c r="H917" t="s">
        <v>2755</v>
      </c>
      <c r="I917" t="s">
        <v>2754</v>
      </c>
      <c r="J917" t="s">
        <v>655</v>
      </c>
      <c r="K917" t="s">
        <v>3054</v>
      </c>
      <c r="L917" t="s">
        <v>908</v>
      </c>
      <c r="M917" t="s">
        <v>652</v>
      </c>
      <c r="N917">
        <v>172</v>
      </c>
      <c r="O917" t="s">
        <v>209</v>
      </c>
      <c r="P917">
        <v>9890</v>
      </c>
      <c r="Q917" s="62">
        <f t="shared" si="14"/>
        <v>9890</v>
      </c>
      <c r="R917" t="s">
        <v>650</v>
      </c>
    </row>
    <row r="918" spans="1:18" hidden="1" x14ac:dyDescent="0.25">
      <c r="A918" t="s">
        <v>3080</v>
      </c>
      <c r="B918" t="s">
        <v>2757</v>
      </c>
      <c r="C918" t="s">
        <v>2756</v>
      </c>
      <c r="D918">
        <v>0.38640000000000002</v>
      </c>
      <c r="E918">
        <v>52.740099999999998</v>
      </c>
      <c r="F918" t="s">
        <v>659</v>
      </c>
      <c r="G918" t="s">
        <v>658</v>
      </c>
      <c r="H918" t="s">
        <v>2755</v>
      </c>
      <c r="I918" t="s">
        <v>2754</v>
      </c>
      <c r="J918" t="s">
        <v>655</v>
      </c>
      <c r="K918" t="s">
        <v>3054</v>
      </c>
      <c r="L918" t="s">
        <v>908</v>
      </c>
      <c r="M918" t="s">
        <v>652</v>
      </c>
      <c r="N918">
        <v>180</v>
      </c>
      <c r="O918" t="s">
        <v>2812</v>
      </c>
      <c r="P918">
        <v>0.255</v>
      </c>
      <c r="Q918" s="62">
        <f t="shared" si="14"/>
        <v>0.255</v>
      </c>
      <c r="R918" t="s">
        <v>650</v>
      </c>
    </row>
    <row r="919" spans="1:18" hidden="1" x14ac:dyDescent="0.25">
      <c r="A919" t="s">
        <v>3079</v>
      </c>
      <c r="B919" t="s">
        <v>2757</v>
      </c>
      <c r="C919" t="s">
        <v>2756</v>
      </c>
      <c r="D919">
        <v>0.38640000000000002</v>
      </c>
      <c r="E919">
        <v>52.740099999999998</v>
      </c>
      <c r="F919" t="s">
        <v>659</v>
      </c>
      <c r="G919" t="s">
        <v>658</v>
      </c>
      <c r="H919" t="s">
        <v>2755</v>
      </c>
      <c r="I919" t="s">
        <v>2754</v>
      </c>
      <c r="J919" t="s">
        <v>655</v>
      </c>
      <c r="K919" t="s">
        <v>3054</v>
      </c>
      <c r="L919" t="s">
        <v>908</v>
      </c>
      <c r="M919" t="s">
        <v>652</v>
      </c>
      <c r="N919">
        <v>487</v>
      </c>
      <c r="O919" t="s">
        <v>2810</v>
      </c>
      <c r="P919" t="s">
        <v>2809</v>
      </c>
      <c r="Q919" s="62">
        <f t="shared" si="14"/>
        <v>2.0999999999999999E-3</v>
      </c>
      <c r="R919" t="s">
        <v>686</v>
      </c>
    </row>
    <row r="920" spans="1:18" hidden="1" x14ac:dyDescent="0.25">
      <c r="A920" t="s">
        <v>3078</v>
      </c>
      <c r="B920" t="s">
        <v>2757</v>
      </c>
      <c r="C920" t="s">
        <v>2756</v>
      </c>
      <c r="D920">
        <v>0.38640000000000002</v>
      </c>
      <c r="E920">
        <v>52.740099999999998</v>
      </c>
      <c r="F920" t="s">
        <v>659</v>
      </c>
      <c r="G920" t="s">
        <v>658</v>
      </c>
      <c r="H920" t="s">
        <v>2755</v>
      </c>
      <c r="I920" t="s">
        <v>2754</v>
      </c>
      <c r="J920" t="s">
        <v>655</v>
      </c>
      <c r="K920" t="s">
        <v>3054</v>
      </c>
      <c r="L920" t="s">
        <v>908</v>
      </c>
      <c r="M920" t="s">
        <v>652</v>
      </c>
      <c r="N920">
        <v>499</v>
      </c>
      <c r="O920" t="s">
        <v>2807</v>
      </c>
      <c r="P920" t="s">
        <v>2806</v>
      </c>
      <c r="Q920" s="62">
        <f t="shared" si="14"/>
        <v>2.2000000000000001E-3</v>
      </c>
      <c r="R920" t="s">
        <v>686</v>
      </c>
    </row>
    <row r="921" spans="1:18" hidden="1" x14ac:dyDescent="0.25">
      <c r="A921" t="s">
        <v>3077</v>
      </c>
      <c r="B921" t="s">
        <v>2757</v>
      </c>
      <c r="C921" t="s">
        <v>2756</v>
      </c>
      <c r="D921">
        <v>0.38640000000000002</v>
      </c>
      <c r="E921">
        <v>52.740099999999998</v>
      </c>
      <c r="F921" t="s">
        <v>659</v>
      </c>
      <c r="G921" t="s">
        <v>658</v>
      </c>
      <c r="H921" t="s">
        <v>2755</v>
      </c>
      <c r="I921" t="s">
        <v>2754</v>
      </c>
      <c r="J921" t="s">
        <v>655</v>
      </c>
      <c r="K921" t="s">
        <v>3054</v>
      </c>
      <c r="L921" t="s">
        <v>908</v>
      </c>
      <c r="M921" t="s">
        <v>652</v>
      </c>
      <c r="N921">
        <v>1049</v>
      </c>
      <c r="O921" t="s">
        <v>2804</v>
      </c>
      <c r="P921" t="s">
        <v>2788</v>
      </c>
      <c r="Q921" s="62">
        <f t="shared" si="14"/>
        <v>0.1</v>
      </c>
      <c r="R921" t="s">
        <v>686</v>
      </c>
    </row>
    <row r="922" spans="1:18" hidden="1" x14ac:dyDescent="0.25">
      <c r="A922" t="s">
        <v>3076</v>
      </c>
      <c r="B922" t="s">
        <v>2757</v>
      </c>
      <c r="C922" t="s">
        <v>2756</v>
      </c>
      <c r="D922">
        <v>0.38640000000000002</v>
      </c>
      <c r="E922">
        <v>52.740099999999998</v>
      </c>
      <c r="F922" t="s">
        <v>659</v>
      </c>
      <c r="G922" t="s">
        <v>658</v>
      </c>
      <c r="H922" t="s">
        <v>2755</v>
      </c>
      <c r="I922" t="s">
        <v>2754</v>
      </c>
      <c r="J922" t="s">
        <v>655</v>
      </c>
      <c r="K922" t="s">
        <v>3054</v>
      </c>
      <c r="L922" t="s">
        <v>908</v>
      </c>
      <c r="M922" t="s">
        <v>652</v>
      </c>
      <c r="N922">
        <v>3268</v>
      </c>
      <c r="O922" t="s">
        <v>2802</v>
      </c>
      <c r="P922" t="s">
        <v>2788</v>
      </c>
      <c r="Q922" s="62">
        <f t="shared" si="14"/>
        <v>0.1</v>
      </c>
      <c r="R922" t="s">
        <v>686</v>
      </c>
    </row>
    <row r="923" spans="1:18" hidden="1" x14ac:dyDescent="0.25">
      <c r="A923" t="s">
        <v>3075</v>
      </c>
      <c r="B923" t="s">
        <v>2757</v>
      </c>
      <c r="C923" t="s">
        <v>2756</v>
      </c>
      <c r="D923">
        <v>0.38640000000000002</v>
      </c>
      <c r="E923">
        <v>52.740099999999998</v>
      </c>
      <c r="F923" t="s">
        <v>659</v>
      </c>
      <c r="G923" t="s">
        <v>658</v>
      </c>
      <c r="H923" t="s">
        <v>2755</v>
      </c>
      <c r="I923" t="s">
        <v>2754</v>
      </c>
      <c r="J923" t="s">
        <v>655</v>
      </c>
      <c r="K923" t="s">
        <v>3054</v>
      </c>
      <c r="L923" t="s">
        <v>908</v>
      </c>
      <c r="M923" t="s">
        <v>652</v>
      </c>
      <c r="N923">
        <v>3272</v>
      </c>
      <c r="O923" t="s">
        <v>2800</v>
      </c>
      <c r="P923" t="s">
        <v>2799</v>
      </c>
      <c r="Q923" s="62">
        <f t="shared" si="14"/>
        <v>1</v>
      </c>
      <c r="R923" t="s">
        <v>686</v>
      </c>
    </row>
    <row r="924" spans="1:18" hidden="1" x14ac:dyDescent="0.25">
      <c r="A924" t="s">
        <v>3074</v>
      </c>
      <c r="B924" t="s">
        <v>2757</v>
      </c>
      <c r="C924" t="s">
        <v>2756</v>
      </c>
      <c r="D924">
        <v>0.38640000000000002</v>
      </c>
      <c r="E924">
        <v>52.740099999999998</v>
      </c>
      <c r="F924" t="s">
        <v>659</v>
      </c>
      <c r="G924" t="s">
        <v>658</v>
      </c>
      <c r="H924" t="s">
        <v>2755</v>
      </c>
      <c r="I924" t="s">
        <v>2754</v>
      </c>
      <c r="J924" t="s">
        <v>655</v>
      </c>
      <c r="K924" t="s">
        <v>3054</v>
      </c>
      <c r="L924" t="s">
        <v>908</v>
      </c>
      <c r="M924" t="s">
        <v>652</v>
      </c>
      <c r="N924">
        <v>3282</v>
      </c>
      <c r="O924" t="s">
        <v>2797</v>
      </c>
      <c r="P924" t="s">
        <v>2788</v>
      </c>
      <c r="Q924" s="62">
        <f t="shared" si="14"/>
        <v>0.1</v>
      </c>
      <c r="R924" t="s">
        <v>686</v>
      </c>
    </row>
    <row r="925" spans="1:18" hidden="1" x14ac:dyDescent="0.25">
      <c r="A925" t="s">
        <v>3073</v>
      </c>
      <c r="B925" t="s">
        <v>2757</v>
      </c>
      <c r="C925" t="s">
        <v>2756</v>
      </c>
      <c r="D925">
        <v>0.38640000000000002</v>
      </c>
      <c r="E925">
        <v>52.740099999999998</v>
      </c>
      <c r="F925" t="s">
        <v>659</v>
      </c>
      <c r="G925" t="s">
        <v>658</v>
      </c>
      <c r="H925" t="s">
        <v>2755</v>
      </c>
      <c r="I925" t="s">
        <v>2754</v>
      </c>
      <c r="J925" t="s">
        <v>655</v>
      </c>
      <c r="K925" t="s">
        <v>3054</v>
      </c>
      <c r="L925" t="s">
        <v>908</v>
      </c>
      <c r="M925" t="s">
        <v>652</v>
      </c>
      <c r="N925">
        <v>3283</v>
      </c>
      <c r="O925" t="s">
        <v>2795</v>
      </c>
      <c r="P925" t="s">
        <v>2788</v>
      </c>
      <c r="Q925" s="62">
        <f t="shared" si="14"/>
        <v>0.1</v>
      </c>
      <c r="R925" t="s">
        <v>686</v>
      </c>
    </row>
    <row r="926" spans="1:18" hidden="1" x14ac:dyDescent="0.25">
      <c r="A926" t="s">
        <v>3072</v>
      </c>
      <c r="B926" t="s">
        <v>2757</v>
      </c>
      <c r="C926" t="s">
        <v>2756</v>
      </c>
      <c r="D926">
        <v>0.38640000000000002</v>
      </c>
      <c r="E926">
        <v>52.740099999999998</v>
      </c>
      <c r="F926" t="s">
        <v>659</v>
      </c>
      <c r="G926" t="s">
        <v>658</v>
      </c>
      <c r="H926" t="s">
        <v>2755</v>
      </c>
      <c r="I926" t="s">
        <v>2754</v>
      </c>
      <c r="J926" t="s">
        <v>655</v>
      </c>
      <c r="K926" t="s">
        <v>3054</v>
      </c>
      <c r="L926" t="s">
        <v>908</v>
      </c>
      <c r="M926" t="s">
        <v>652</v>
      </c>
      <c r="N926">
        <v>3292</v>
      </c>
      <c r="O926" t="s">
        <v>2793</v>
      </c>
      <c r="P926" t="s">
        <v>2788</v>
      </c>
      <c r="Q926" s="62">
        <f t="shared" si="14"/>
        <v>0.1</v>
      </c>
      <c r="R926" t="s">
        <v>686</v>
      </c>
    </row>
    <row r="927" spans="1:18" hidden="1" x14ac:dyDescent="0.25">
      <c r="A927" t="s">
        <v>3071</v>
      </c>
      <c r="B927" t="s">
        <v>2757</v>
      </c>
      <c r="C927" t="s">
        <v>2756</v>
      </c>
      <c r="D927">
        <v>0.38640000000000002</v>
      </c>
      <c r="E927">
        <v>52.740099999999998</v>
      </c>
      <c r="F927" t="s">
        <v>659</v>
      </c>
      <c r="G927" t="s">
        <v>658</v>
      </c>
      <c r="H927" t="s">
        <v>2755</v>
      </c>
      <c r="I927" t="s">
        <v>2754</v>
      </c>
      <c r="J927" t="s">
        <v>655</v>
      </c>
      <c r="K927" t="s">
        <v>3054</v>
      </c>
      <c r="L927" t="s">
        <v>908</v>
      </c>
      <c r="M927" t="s">
        <v>652</v>
      </c>
      <c r="N927">
        <v>3328</v>
      </c>
      <c r="O927" t="s">
        <v>2791</v>
      </c>
      <c r="P927" t="s">
        <v>2788</v>
      </c>
      <c r="Q927" s="62">
        <f t="shared" si="14"/>
        <v>0.1</v>
      </c>
      <c r="R927" t="s">
        <v>686</v>
      </c>
    </row>
    <row r="928" spans="1:18" hidden="1" x14ac:dyDescent="0.25">
      <c r="A928" t="s">
        <v>3070</v>
      </c>
      <c r="B928" t="s">
        <v>2757</v>
      </c>
      <c r="C928" t="s">
        <v>2756</v>
      </c>
      <c r="D928">
        <v>0.38640000000000002</v>
      </c>
      <c r="E928">
        <v>52.740099999999998</v>
      </c>
      <c r="F928" t="s">
        <v>659</v>
      </c>
      <c r="G928" t="s">
        <v>658</v>
      </c>
      <c r="H928" t="s">
        <v>2755</v>
      </c>
      <c r="I928" t="s">
        <v>2754</v>
      </c>
      <c r="J928" t="s">
        <v>655</v>
      </c>
      <c r="K928" t="s">
        <v>3054</v>
      </c>
      <c r="L928" t="s">
        <v>908</v>
      </c>
      <c r="M928" t="s">
        <v>652</v>
      </c>
      <c r="N928">
        <v>3334</v>
      </c>
      <c r="O928" t="s">
        <v>2789</v>
      </c>
      <c r="P928" t="s">
        <v>2788</v>
      </c>
      <c r="Q928" s="62">
        <f t="shared" si="14"/>
        <v>0.1</v>
      </c>
      <c r="R928" t="s">
        <v>686</v>
      </c>
    </row>
    <row r="929" spans="1:18" hidden="1" x14ac:dyDescent="0.25">
      <c r="A929" t="s">
        <v>3069</v>
      </c>
      <c r="B929" t="s">
        <v>2757</v>
      </c>
      <c r="C929" t="s">
        <v>2756</v>
      </c>
      <c r="D929">
        <v>0.38640000000000002</v>
      </c>
      <c r="E929">
        <v>52.740099999999998</v>
      </c>
      <c r="F929" t="s">
        <v>659</v>
      </c>
      <c r="G929" t="s">
        <v>658</v>
      </c>
      <c r="H929" t="s">
        <v>2755</v>
      </c>
      <c r="I929" t="s">
        <v>2754</v>
      </c>
      <c r="J929" t="s">
        <v>655</v>
      </c>
      <c r="K929" t="s">
        <v>3054</v>
      </c>
      <c r="L929" t="s">
        <v>908</v>
      </c>
      <c r="M929" t="s">
        <v>652</v>
      </c>
      <c r="N929">
        <v>3373</v>
      </c>
      <c r="O929" t="s">
        <v>2786</v>
      </c>
      <c r="P929" t="s">
        <v>2788</v>
      </c>
      <c r="Q929" s="62">
        <f t="shared" si="14"/>
        <v>0.1</v>
      </c>
      <c r="R929" t="s">
        <v>686</v>
      </c>
    </row>
    <row r="930" spans="1:18" hidden="1" x14ac:dyDescent="0.25">
      <c r="A930" t="s">
        <v>3068</v>
      </c>
      <c r="B930" t="s">
        <v>2757</v>
      </c>
      <c r="C930" t="s">
        <v>2756</v>
      </c>
      <c r="D930">
        <v>0.38640000000000002</v>
      </c>
      <c r="E930">
        <v>52.740099999999998</v>
      </c>
      <c r="F930" t="s">
        <v>659</v>
      </c>
      <c r="G930" t="s">
        <v>658</v>
      </c>
      <c r="H930" t="s">
        <v>2755</v>
      </c>
      <c r="I930" t="s">
        <v>2754</v>
      </c>
      <c r="J930" t="s">
        <v>655</v>
      </c>
      <c r="K930" t="s">
        <v>3054</v>
      </c>
      <c r="L930" t="s">
        <v>908</v>
      </c>
      <c r="M930" t="s">
        <v>652</v>
      </c>
      <c r="N930">
        <v>3408</v>
      </c>
      <c r="O930" t="s">
        <v>2784</v>
      </c>
      <c r="P930">
        <v>2.65</v>
      </c>
      <c r="Q930" s="62">
        <f t="shared" si="14"/>
        <v>2.65</v>
      </c>
      <c r="R930" t="s">
        <v>686</v>
      </c>
    </row>
    <row r="931" spans="1:18" hidden="1" x14ac:dyDescent="0.25">
      <c r="A931" t="s">
        <v>3067</v>
      </c>
      <c r="B931" t="s">
        <v>2757</v>
      </c>
      <c r="C931" t="s">
        <v>2756</v>
      </c>
      <c r="D931">
        <v>0.38640000000000002</v>
      </c>
      <c r="E931">
        <v>52.740099999999998</v>
      </c>
      <c r="F931" t="s">
        <v>659</v>
      </c>
      <c r="G931" t="s">
        <v>658</v>
      </c>
      <c r="H931" t="s">
        <v>2755</v>
      </c>
      <c r="I931" t="s">
        <v>2754</v>
      </c>
      <c r="J931" t="s">
        <v>655</v>
      </c>
      <c r="K931" t="s">
        <v>3054</v>
      </c>
      <c r="L931" t="s">
        <v>908</v>
      </c>
      <c r="M931" t="s">
        <v>652</v>
      </c>
      <c r="N931">
        <v>3409</v>
      </c>
      <c r="O931" t="s">
        <v>2782</v>
      </c>
      <c r="P931">
        <v>0.23</v>
      </c>
      <c r="Q931" s="62">
        <f t="shared" si="14"/>
        <v>0.23</v>
      </c>
      <c r="R931" t="s">
        <v>686</v>
      </c>
    </row>
    <row r="932" spans="1:18" hidden="1" x14ac:dyDescent="0.25">
      <c r="A932" t="s">
        <v>3066</v>
      </c>
      <c r="B932" t="s">
        <v>2757</v>
      </c>
      <c r="C932" t="s">
        <v>2756</v>
      </c>
      <c r="D932">
        <v>0.38640000000000002</v>
      </c>
      <c r="E932">
        <v>52.740099999999998</v>
      </c>
      <c r="F932" t="s">
        <v>659</v>
      </c>
      <c r="G932" t="s">
        <v>658</v>
      </c>
      <c r="H932" t="s">
        <v>2755</v>
      </c>
      <c r="I932" t="s">
        <v>2754</v>
      </c>
      <c r="J932" t="s">
        <v>655</v>
      </c>
      <c r="K932" t="s">
        <v>3054</v>
      </c>
      <c r="L932" t="s">
        <v>908</v>
      </c>
      <c r="M932" t="s">
        <v>652</v>
      </c>
      <c r="N932">
        <v>3410</v>
      </c>
      <c r="O932" t="s">
        <v>687</v>
      </c>
      <c r="P932">
        <v>2.48</v>
      </c>
      <c r="Q932" s="62">
        <f t="shared" si="14"/>
        <v>2.48</v>
      </c>
      <c r="R932" t="s">
        <v>686</v>
      </c>
    </row>
    <row r="933" spans="1:18" hidden="1" x14ac:dyDescent="0.25">
      <c r="A933" t="s">
        <v>3065</v>
      </c>
      <c r="B933" t="s">
        <v>2757</v>
      </c>
      <c r="C933" t="s">
        <v>2756</v>
      </c>
      <c r="D933">
        <v>0.38640000000000002</v>
      </c>
      <c r="E933">
        <v>52.740099999999998</v>
      </c>
      <c r="F933" t="s">
        <v>659</v>
      </c>
      <c r="G933" t="s">
        <v>658</v>
      </c>
      <c r="H933" t="s">
        <v>2755</v>
      </c>
      <c r="I933" t="s">
        <v>2754</v>
      </c>
      <c r="J933" t="s">
        <v>655</v>
      </c>
      <c r="K933" t="s">
        <v>3054</v>
      </c>
      <c r="L933" t="s">
        <v>908</v>
      </c>
      <c r="M933" t="s">
        <v>652</v>
      </c>
      <c r="N933">
        <v>3461</v>
      </c>
      <c r="O933" t="s">
        <v>2779</v>
      </c>
      <c r="P933">
        <v>346</v>
      </c>
      <c r="Q933" s="62">
        <f t="shared" si="14"/>
        <v>346</v>
      </c>
      <c r="R933" t="s">
        <v>919</v>
      </c>
    </row>
    <row r="934" spans="1:18" hidden="1" x14ac:dyDescent="0.25">
      <c r="A934" t="s">
        <v>3064</v>
      </c>
      <c r="B934" t="s">
        <v>2757</v>
      </c>
      <c r="C934" t="s">
        <v>2756</v>
      </c>
      <c r="D934">
        <v>0.38640000000000002</v>
      </c>
      <c r="E934">
        <v>52.740099999999998</v>
      </c>
      <c r="F934" t="s">
        <v>659</v>
      </c>
      <c r="G934" t="s">
        <v>658</v>
      </c>
      <c r="H934" t="s">
        <v>2755</v>
      </c>
      <c r="I934" t="s">
        <v>2754</v>
      </c>
      <c r="J934" t="s">
        <v>655</v>
      </c>
      <c r="K934" t="s">
        <v>3054</v>
      </c>
      <c r="L934" t="s">
        <v>908</v>
      </c>
      <c r="M934" t="s">
        <v>652</v>
      </c>
      <c r="N934">
        <v>6045</v>
      </c>
      <c r="O934" t="s">
        <v>2777</v>
      </c>
      <c r="P934">
        <v>3.7</v>
      </c>
      <c r="Q934" s="62">
        <f t="shared" si="14"/>
        <v>3.7</v>
      </c>
      <c r="R934" t="s">
        <v>686</v>
      </c>
    </row>
    <row r="935" spans="1:18" hidden="1" x14ac:dyDescent="0.25">
      <c r="A935" t="s">
        <v>3063</v>
      </c>
      <c r="B935" t="s">
        <v>2757</v>
      </c>
      <c r="C935" t="s">
        <v>2756</v>
      </c>
      <c r="D935">
        <v>0.38640000000000002</v>
      </c>
      <c r="E935">
        <v>52.740099999999998</v>
      </c>
      <c r="F935" t="s">
        <v>659</v>
      </c>
      <c r="G935" t="s">
        <v>658</v>
      </c>
      <c r="H935" t="s">
        <v>2755</v>
      </c>
      <c r="I935" t="s">
        <v>2754</v>
      </c>
      <c r="J935" t="s">
        <v>655</v>
      </c>
      <c r="K935" t="s">
        <v>3054</v>
      </c>
      <c r="L935" t="s">
        <v>908</v>
      </c>
      <c r="M935" t="s">
        <v>652</v>
      </c>
      <c r="N935">
        <v>6423</v>
      </c>
      <c r="O935" t="s">
        <v>2772</v>
      </c>
      <c r="P935">
        <v>40</v>
      </c>
      <c r="Q935" s="62">
        <f t="shared" si="14"/>
        <v>40</v>
      </c>
      <c r="R935" t="s">
        <v>919</v>
      </c>
    </row>
    <row r="936" spans="1:18" hidden="1" x14ac:dyDescent="0.25">
      <c r="A936" t="s">
        <v>3062</v>
      </c>
      <c r="B936" t="s">
        <v>2757</v>
      </c>
      <c r="C936" t="s">
        <v>2756</v>
      </c>
      <c r="D936">
        <v>0.38640000000000002</v>
      </c>
      <c r="E936">
        <v>52.740099999999998</v>
      </c>
      <c r="F936" t="s">
        <v>659</v>
      </c>
      <c r="G936" t="s">
        <v>658</v>
      </c>
      <c r="H936" t="s">
        <v>2755</v>
      </c>
      <c r="I936" t="s">
        <v>2754</v>
      </c>
      <c r="J936" t="s">
        <v>655</v>
      </c>
      <c r="K936" t="s">
        <v>3054</v>
      </c>
      <c r="L936" t="s">
        <v>908</v>
      </c>
      <c r="M936" t="s">
        <v>652</v>
      </c>
      <c r="N936">
        <v>6450</v>
      </c>
      <c r="O936" t="s">
        <v>2770</v>
      </c>
      <c r="P936">
        <v>0.871</v>
      </c>
      <c r="Q936" s="62">
        <f t="shared" si="14"/>
        <v>0.871</v>
      </c>
      <c r="R936" t="s">
        <v>686</v>
      </c>
    </row>
    <row r="937" spans="1:18" hidden="1" x14ac:dyDescent="0.25">
      <c r="A937" t="s">
        <v>3061</v>
      </c>
      <c r="B937" t="s">
        <v>2757</v>
      </c>
      <c r="C937" t="s">
        <v>2756</v>
      </c>
      <c r="D937">
        <v>0.38640000000000002</v>
      </c>
      <c r="E937">
        <v>52.740099999999998</v>
      </c>
      <c r="F937" t="s">
        <v>659</v>
      </c>
      <c r="G937" t="s">
        <v>658</v>
      </c>
      <c r="H937" t="s">
        <v>2755</v>
      </c>
      <c r="I937" t="s">
        <v>2754</v>
      </c>
      <c r="J937" t="s">
        <v>655</v>
      </c>
      <c r="K937" t="s">
        <v>3054</v>
      </c>
      <c r="L937" t="s">
        <v>908</v>
      </c>
      <c r="M937" t="s">
        <v>652</v>
      </c>
      <c r="N937">
        <v>7181</v>
      </c>
      <c r="O937" t="s">
        <v>2765</v>
      </c>
      <c r="P937" t="s">
        <v>2005</v>
      </c>
      <c r="Q937" s="62">
        <f t="shared" si="14"/>
        <v>1E-3</v>
      </c>
      <c r="R937" t="s">
        <v>686</v>
      </c>
    </row>
    <row r="938" spans="1:18" hidden="1" x14ac:dyDescent="0.25">
      <c r="A938" t="s">
        <v>3060</v>
      </c>
      <c r="B938" t="s">
        <v>2757</v>
      </c>
      <c r="C938" t="s">
        <v>2756</v>
      </c>
      <c r="D938">
        <v>0.38640000000000002</v>
      </c>
      <c r="E938">
        <v>52.740099999999998</v>
      </c>
      <c r="F938" t="s">
        <v>659</v>
      </c>
      <c r="G938" t="s">
        <v>658</v>
      </c>
      <c r="H938" t="s">
        <v>2755</v>
      </c>
      <c r="I938" t="s">
        <v>2754</v>
      </c>
      <c r="J938" t="s">
        <v>655</v>
      </c>
      <c r="K938" t="s">
        <v>3054</v>
      </c>
      <c r="L938" t="s">
        <v>908</v>
      </c>
      <c r="M938" t="s">
        <v>652</v>
      </c>
      <c r="N938">
        <v>7887</v>
      </c>
      <c r="O938" t="s">
        <v>1065</v>
      </c>
      <c r="P938">
        <v>18</v>
      </c>
      <c r="Q938" s="62">
        <f t="shared" si="14"/>
        <v>18</v>
      </c>
      <c r="R938" t="s">
        <v>686</v>
      </c>
    </row>
    <row r="939" spans="1:18" hidden="1" x14ac:dyDescent="0.25">
      <c r="A939" t="s">
        <v>3059</v>
      </c>
      <c r="B939" t="s">
        <v>2757</v>
      </c>
      <c r="C939" t="s">
        <v>2756</v>
      </c>
      <c r="D939">
        <v>0.38640000000000002</v>
      </c>
      <c r="E939">
        <v>52.740099999999998</v>
      </c>
      <c r="F939" t="s">
        <v>659</v>
      </c>
      <c r="G939" t="s">
        <v>658</v>
      </c>
      <c r="H939" t="s">
        <v>2755</v>
      </c>
      <c r="I939" t="s">
        <v>2754</v>
      </c>
      <c r="J939" t="s">
        <v>655</v>
      </c>
      <c r="K939" t="s">
        <v>3054</v>
      </c>
      <c r="L939" t="s">
        <v>908</v>
      </c>
      <c r="M939" t="s">
        <v>652</v>
      </c>
      <c r="N939">
        <v>9686</v>
      </c>
      <c r="O939" t="s">
        <v>2763</v>
      </c>
      <c r="P939">
        <v>3.43</v>
      </c>
      <c r="Q939" s="62">
        <f t="shared" si="14"/>
        <v>3.43</v>
      </c>
      <c r="R939" t="s">
        <v>650</v>
      </c>
    </row>
    <row r="940" spans="1:18" hidden="1" x14ac:dyDescent="0.25">
      <c r="A940" t="s">
        <v>3058</v>
      </c>
      <c r="B940" t="s">
        <v>2757</v>
      </c>
      <c r="C940" t="s">
        <v>2756</v>
      </c>
      <c r="D940">
        <v>0.38640000000000002</v>
      </c>
      <c r="E940">
        <v>52.740099999999998</v>
      </c>
      <c r="F940" t="s">
        <v>659</v>
      </c>
      <c r="G940" t="s">
        <v>658</v>
      </c>
      <c r="H940" t="s">
        <v>2755</v>
      </c>
      <c r="I940" t="s">
        <v>2754</v>
      </c>
      <c r="J940" t="s">
        <v>655</v>
      </c>
      <c r="K940" t="s">
        <v>3054</v>
      </c>
      <c r="L940" t="s">
        <v>908</v>
      </c>
      <c r="M940" t="s">
        <v>652</v>
      </c>
      <c r="N940">
        <v>9901</v>
      </c>
      <c r="O940" t="s">
        <v>664</v>
      </c>
      <c r="P940">
        <v>102.9</v>
      </c>
      <c r="Q940" s="62">
        <f t="shared" si="14"/>
        <v>102.9</v>
      </c>
      <c r="R940" t="s">
        <v>663</v>
      </c>
    </row>
    <row r="941" spans="1:18" hidden="1" x14ac:dyDescent="0.25">
      <c r="A941" t="s">
        <v>3057</v>
      </c>
      <c r="B941" t="s">
        <v>2757</v>
      </c>
      <c r="C941" t="s">
        <v>2756</v>
      </c>
      <c r="D941">
        <v>0.38640000000000002</v>
      </c>
      <c r="E941">
        <v>52.740099999999998</v>
      </c>
      <c r="F941" t="s">
        <v>659</v>
      </c>
      <c r="G941" t="s">
        <v>658</v>
      </c>
      <c r="H941" t="s">
        <v>2755</v>
      </c>
      <c r="I941" t="s">
        <v>2754</v>
      </c>
      <c r="J941" t="s">
        <v>655</v>
      </c>
      <c r="K941" t="s">
        <v>3054</v>
      </c>
      <c r="L941" t="s">
        <v>908</v>
      </c>
      <c r="M941" t="s">
        <v>652</v>
      </c>
      <c r="N941">
        <v>9924</v>
      </c>
      <c r="O941" t="s">
        <v>651</v>
      </c>
      <c r="P941">
        <v>8.35</v>
      </c>
      <c r="Q941" s="62">
        <f t="shared" si="14"/>
        <v>8.35</v>
      </c>
      <c r="R941" t="s">
        <v>650</v>
      </c>
    </row>
    <row r="942" spans="1:18" hidden="1" x14ac:dyDescent="0.25">
      <c r="A942" t="s">
        <v>3056</v>
      </c>
      <c r="B942" t="s">
        <v>2757</v>
      </c>
      <c r="C942" t="s">
        <v>2756</v>
      </c>
      <c r="D942">
        <v>0.38640000000000002</v>
      </c>
      <c r="E942">
        <v>52.740099999999998</v>
      </c>
      <c r="F942" t="s">
        <v>659</v>
      </c>
      <c r="G942" t="s">
        <v>658</v>
      </c>
      <c r="H942" t="s">
        <v>2755</v>
      </c>
      <c r="I942" t="s">
        <v>2754</v>
      </c>
      <c r="J942" t="s">
        <v>655</v>
      </c>
      <c r="K942" t="s">
        <v>3054</v>
      </c>
      <c r="L942" t="s">
        <v>908</v>
      </c>
      <c r="M942" t="s">
        <v>652</v>
      </c>
      <c r="N942">
        <v>9933</v>
      </c>
      <c r="O942" t="s">
        <v>2759</v>
      </c>
      <c r="P942">
        <v>727</v>
      </c>
      <c r="Q942" s="62">
        <f t="shared" si="14"/>
        <v>727</v>
      </c>
      <c r="R942" t="s">
        <v>919</v>
      </c>
    </row>
    <row r="943" spans="1:18" hidden="1" x14ac:dyDescent="0.25">
      <c r="A943" t="s">
        <v>3055</v>
      </c>
      <c r="B943" t="s">
        <v>2757</v>
      </c>
      <c r="C943" t="s">
        <v>2756</v>
      </c>
      <c r="D943">
        <v>0.38640000000000002</v>
      </c>
      <c r="E943">
        <v>52.740099999999998</v>
      </c>
      <c r="F943" t="s">
        <v>659</v>
      </c>
      <c r="G943" t="s">
        <v>658</v>
      </c>
      <c r="H943" t="s">
        <v>2755</v>
      </c>
      <c r="I943" t="s">
        <v>2754</v>
      </c>
      <c r="J943" t="s">
        <v>655</v>
      </c>
      <c r="K943" t="s">
        <v>3054</v>
      </c>
      <c r="L943" t="s">
        <v>908</v>
      </c>
      <c r="M943" t="s">
        <v>652</v>
      </c>
      <c r="N943">
        <v>9978</v>
      </c>
      <c r="O943" t="s">
        <v>2752</v>
      </c>
      <c r="P943" t="s">
        <v>2751</v>
      </c>
      <c r="Q943" s="62">
        <f t="shared" si="14"/>
        <v>2E-3</v>
      </c>
      <c r="R943" t="s">
        <v>686</v>
      </c>
    </row>
    <row r="944" spans="1:18" hidden="1" x14ac:dyDescent="0.25">
      <c r="A944" t="s">
        <v>3053</v>
      </c>
      <c r="B944" t="s">
        <v>2757</v>
      </c>
      <c r="C944" t="s">
        <v>2756</v>
      </c>
      <c r="D944">
        <v>0.38640000000000002</v>
      </c>
      <c r="E944">
        <v>52.740099999999998</v>
      </c>
      <c r="F944" t="s">
        <v>659</v>
      </c>
      <c r="G944" t="s">
        <v>658</v>
      </c>
      <c r="H944" t="s">
        <v>2755</v>
      </c>
      <c r="I944" t="s">
        <v>2754</v>
      </c>
      <c r="J944" t="s">
        <v>655</v>
      </c>
      <c r="K944" t="s">
        <v>3014</v>
      </c>
      <c r="L944" t="s">
        <v>908</v>
      </c>
      <c r="M944" t="s">
        <v>652</v>
      </c>
      <c r="N944">
        <v>52</v>
      </c>
      <c r="O944" t="s">
        <v>2831</v>
      </c>
      <c r="P944">
        <v>0.22800000000000001</v>
      </c>
      <c r="Q944" s="62">
        <f t="shared" si="14"/>
        <v>0.22800000000000001</v>
      </c>
      <c r="R944" t="s">
        <v>686</v>
      </c>
    </row>
    <row r="945" spans="1:18" hidden="1" x14ac:dyDescent="0.25">
      <c r="A945" t="s">
        <v>3052</v>
      </c>
      <c r="B945" t="s">
        <v>2757</v>
      </c>
      <c r="C945" t="s">
        <v>2756</v>
      </c>
      <c r="D945">
        <v>0.38640000000000002</v>
      </c>
      <c r="E945">
        <v>52.740099999999998</v>
      </c>
      <c r="F945" t="s">
        <v>659</v>
      </c>
      <c r="G945" t="s">
        <v>658</v>
      </c>
      <c r="H945" t="s">
        <v>2755</v>
      </c>
      <c r="I945" t="s">
        <v>2754</v>
      </c>
      <c r="J945" t="s">
        <v>655</v>
      </c>
      <c r="K945" t="s">
        <v>3014</v>
      </c>
      <c r="L945" t="s">
        <v>908</v>
      </c>
      <c r="M945" t="s">
        <v>652</v>
      </c>
      <c r="N945">
        <v>61</v>
      </c>
      <c r="O945" t="s">
        <v>63</v>
      </c>
      <c r="P945">
        <v>8.24</v>
      </c>
      <c r="Q945" s="62">
        <f t="shared" si="14"/>
        <v>8.24</v>
      </c>
      <c r="R945" t="s">
        <v>2829</v>
      </c>
    </row>
    <row r="946" spans="1:18" hidden="1" x14ac:dyDescent="0.25">
      <c r="A946" t="s">
        <v>3051</v>
      </c>
      <c r="B946" t="s">
        <v>2757</v>
      </c>
      <c r="C946" t="s">
        <v>2756</v>
      </c>
      <c r="D946">
        <v>0.38640000000000002</v>
      </c>
      <c r="E946">
        <v>52.740099999999998</v>
      </c>
      <c r="F946" t="s">
        <v>659</v>
      </c>
      <c r="G946" t="s">
        <v>658</v>
      </c>
      <c r="H946" t="s">
        <v>2755</v>
      </c>
      <c r="I946" t="s">
        <v>2754</v>
      </c>
      <c r="J946" t="s">
        <v>655</v>
      </c>
      <c r="K946" t="s">
        <v>3014</v>
      </c>
      <c r="L946" t="s">
        <v>908</v>
      </c>
      <c r="M946" t="s">
        <v>652</v>
      </c>
      <c r="N946">
        <v>62</v>
      </c>
      <c r="O946" t="s">
        <v>2866</v>
      </c>
      <c r="P946">
        <v>4230</v>
      </c>
      <c r="Q946" s="62">
        <f t="shared" si="14"/>
        <v>4230</v>
      </c>
      <c r="R946" t="s">
        <v>2825</v>
      </c>
    </row>
    <row r="947" spans="1:18" hidden="1" x14ac:dyDescent="0.25">
      <c r="A947" t="s">
        <v>3050</v>
      </c>
      <c r="B947" t="s">
        <v>2757</v>
      </c>
      <c r="C947" t="s">
        <v>2756</v>
      </c>
      <c r="D947">
        <v>0.38640000000000002</v>
      </c>
      <c r="E947">
        <v>52.740099999999998</v>
      </c>
      <c r="F947" t="s">
        <v>659</v>
      </c>
      <c r="G947" t="s">
        <v>658</v>
      </c>
      <c r="H947" t="s">
        <v>2755</v>
      </c>
      <c r="I947" t="s">
        <v>2754</v>
      </c>
      <c r="J947" t="s">
        <v>655</v>
      </c>
      <c r="K947" t="s">
        <v>3014</v>
      </c>
      <c r="L947" t="s">
        <v>908</v>
      </c>
      <c r="M947" t="s">
        <v>652</v>
      </c>
      <c r="N947">
        <v>76</v>
      </c>
      <c r="O947" t="s">
        <v>690</v>
      </c>
      <c r="P947">
        <v>16.22</v>
      </c>
      <c r="Q947" s="62">
        <f t="shared" si="14"/>
        <v>16.22</v>
      </c>
      <c r="R947" t="s">
        <v>689</v>
      </c>
    </row>
    <row r="948" spans="1:18" hidden="1" x14ac:dyDescent="0.25">
      <c r="A948" t="s">
        <v>3049</v>
      </c>
      <c r="B948" t="s">
        <v>2757</v>
      </c>
      <c r="C948" t="s">
        <v>2756</v>
      </c>
      <c r="D948">
        <v>0.38640000000000002</v>
      </c>
      <c r="E948">
        <v>52.740099999999998</v>
      </c>
      <c r="F948" t="s">
        <v>659</v>
      </c>
      <c r="G948" t="s">
        <v>658</v>
      </c>
      <c r="H948" t="s">
        <v>2755</v>
      </c>
      <c r="I948" t="s">
        <v>2754</v>
      </c>
      <c r="J948" t="s">
        <v>655</v>
      </c>
      <c r="K948" t="s">
        <v>3014</v>
      </c>
      <c r="L948" t="s">
        <v>908</v>
      </c>
      <c r="M948" t="s">
        <v>652</v>
      </c>
      <c r="N948">
        <v>103</v>
      </c>
      <c r="O948" t="s">
        <v>2823</v>
      </c>
      <c r="P948" t="s">
        <v>1560</v>
      </c>
      <c r="Q948" s="62">
        <f t="shared" si="14"/>
        <v>0.01</v>
      </c>
      <c r="R948" t="s">
        <v>686</v>
      </c>
    </row>
    <row r="949" spans="1:18" hidden="1" x14ac:dyDescent="0.25">
      <c r="A949" t="s">
        <v>3048</v>
      </c>
      <c r="B949" t="s">
        <v>2757</v>
      </c>
      <c r="C949" t="s">
        <v>2756</v>
      </c>
      <c r="D949">
        <v>0.38640000000000002</v>
      </c>
      <c r="E949">
        <v>52.740099999999998</v>
      </c>
      <c r="F949" t="s">
        <v>659</v>
      </c>
      <c r="G949" t="s">
        <v>658</v>
      </c>
      <c r="H949" t="s">
        <v>2755</v>
      </c>
      <c r="I949" t="s">
        <v>2754</v>
      </c>
      <c r="J949" t="s">
        <v>655</v>
      </c>
      <c r="K949" t="s">
        <v>3014</v>
      </c>
      <c r="L949" t="s">
        <v>908</v>
      </c>
      <c r="M949" t="s">
        <v>652</v>
      </c>
      <c r="N949">
        <v>106</v>
      </c>
      <c r="O949" t="s">
        <v>2821</v>
      </c>
      <c r="P949" t="s">
        <v>1598</v>
      </c>
      <c r="Q949" s="62">
        <f t="shared" si="14"/>
        <v>0.04</v>
      </c>
      <c r="R949" t="s">
        <v>686</v>
      </c>
    </row>
    <row r="950" spans="1:18" hidden="1" x14ac:dyDescent="0.25">
      <c r="A950" t="s">
        <v>3047</v>
      </c>
      <c r="B950" t="s">
        <v>2757</v>
      </c>
      <c r="C950" t="s">
        <v>2756</v>
      </c>
      <c r="D950">
        <v>0.38640000000000002</v>
      </c>
      <c r="E950">
        <v>52.740099999999998</v>
      </c>
      <c r="F950" t="s">
        <v>659</v>
      </c>
      <c r="G950" t="s">
        <v>658</v>
      </c>
      <c r="H950" t="s">
        <v>2755</v>
      </c>
      <c r="I950" t="s">
        <v>2754</v>
      </c>
      <c r="J950" t="s">
        <v>655</v>
      </c>
      <c r="K950" t="s">
        <v>3014</v>
      </c>
      <c r="L950" t="s">
        <v>908</v>
      </c>
      <c r="M950" t="s">
        <v>652</v>
      </c>
      <c r="N950">
        <v>111</v>
      </c>
      <c r="O950" t="s">
        <v>2819</v>
      </c>
      <c r="P950">
        <v>0.13</v>
      </c>
      <c r="Q950" s="62">
        <f t="shared" si="14"/>
        <v>0.13</v>
      </c>
      <c r="R950" t="s">
        <v>650</v>
      </c>
    </row>
    <row r="951" spans="1:18" hidden="1" x14ac:dyDescent="0.25">
      <c r="A951" t="s">
        <v>3046</v>
      </c>
      <c r="B951" t="s">
        <v>2757</v>
      </c>
      <c r="C951" t="s">
        <v>2756</v>
      </c>
      <c r="D951">
        <v>0.38640000000000002</v>
      </c>
      <c r="E951">
        <v>52.740099999999998</v>
      </c>
      <c r="F951" t="s">
        <v>659</v>
      </c>
      <c r="G951" t="s">
        <v>658</v>
      </c>
      <c r="H951" t="s">
        <v>2755</v>
      </c>
      <c r="I951" t="s">
        <v>2754</v>
      </c>
      <c r="J951" t="s">
        <v>655</v>
      </c>
      <c r="K951" t="s">
        <v>3014</v>
      </c>
      <c r="L951" t="s">
        <v>908</v>
      </c>
      <c r="M951" t="s">
        <v>652</v>
      </c>
      <c r="N951">
        <v>114</v>
      </c>
      <c r="O951" t="s">
        <v>2817</v>
      </c>
      <c r="P951">
        <v>2.52</v>
      </c>
      <c r="Q951" s="62">
        <f t="shared" si="14"/>
        <v>2.52</v>
      </c>
      <c r="R951" t="s">
        <v>650</v>
      </c>
    </row>
    <row r="952" spans="1:18" hidden="1" x14ac:dyDescent="0.25">
      <c r="A952" t="s">
        <v>3045</v>
      </c>
      <c r="B952" t="s">
        <v>2757</v>
      </c>
      <c r="C952" t="s">
        <v>2756</v>
      </c>
      <c r="D952">
        <v>0.38640000000000002</v>
      </c>
      <c r="E952">
        <v>52.740099999999998</v>
      </c>
      <c r="F952" t="s">
        <v>659</v>
      </c>
      <c r="G952" t="s">
        <v>658</v>
      </c>
      <c r="H952" t="s">
        <v>2755</v>
      </c>
      <c r="I952" t="s">
        <v>2754</v>
      </c>
      <c r="J952" t="s">
        <v>655</v>
      </c>
      <c r="K952" t="s">
        <v>3014</v>
      </c>
      <c r="L952" t="s">
        <v>908</v>
      </c>
      <c r="M952" t="s">
        <v>652</v>
      </c>
      <c r="N952">
        <v>116</v>
      </c>
      <c r="O952" t="s">
        <v>2815</v>
      </c>
      <c r="P952">
        <v>3.46</v>
      </c>
      <c r="Q952" s="62">
        <f t="shared" si="14"/>
        <v>3.46</v>
      </c>
      <c r="R952" t="s">
        <v>650</v>
      </c>
    </row>
    <row r="953" spans="1:18" hidden="1" x14ac:dyDescent="0.25">
      <c r="A953" t="s">
        <v>3044</v>
      </c>
      <c r="B953" t="s">
        <v>2757</v>
      </c>
      <c r="C953" t="s">
        <v>2756</v>
      </c>
      <c r="D953">
        <v>0.38640000000000002</v>
      </c>
      <c r="E953">
        <v>52.740099999999998</v>
      </c>
      <c r="F953" t="s">
        <v>659</v>
      </c>
      <c r="G953" t="s">
        <v>658</v>
      </c>
      <c r="H953" t="s">
        <v>2755</v>
      </c>
      <c r="I953" t="s">
        <v>2754</v>
      </c>
      <c r="J953" t="s">
        <v>655</v>
      </c>
      <c r="K953" t="s">
        <v>3014</v>
      </c>
      <c r="L953" t="s">
        <v>908</v>
      </c>
      <c r="M953" t="s">
        <v>652</v>
      </c>
      <c r="N953">
        <v>172</v>
      </c>
      <c r="O953" t="s">
        <v>209</v>
      </c>
      <c r="P953">
        <v>1220</v>
      </c>
      <c r="Q953" s="62">
        <f t="shared" si="14"/>
        <v>1220</v>
      </c>
      <c r="R953" t="s">
        <v>650</v>
      </c>
    </row>
    <row r="954" spans="1:18" hidden="1" x14ac:dyDescent="0.25">
      <c r="A954" t="s">
        <v>3043</v>
      </c>
      <c r="B954" t="s">
        <v>2757</v>
      </c>
      <c r="C954" t="s">
        <v>2756</v>
      </c>
      <c r="D954">
        <v>0.38640000000000002</v>
      </c>
      <c r="E954">
        <v>52.740099999999998</v>
      </c>
      <c r="F954" t="s">
        <v>659</v>
      </c>
      <c r="G954" t="s">
        <v>658</v>
      </c>
      <c r="H954" t="s">
        <v>2755</v>
      </c>
      <c r="I954" t="s">
        <v>2754</v>
      </c>
      <c r="J954" t="s">
        <v>655</v>
      </c>
      <c r="K954" t="s">
        <v>3014</v>
      </c>
      <c r="L954" t="s">
        <v>908</v>
      </c>
      <c r="M954" t="s">
        <v>652</v>
      </c>
      <c r="N954">
        <v>180</v>
      </c>
      <c r="O954" t="s">
        <v>2812</v>
      </c>
      <c r="P954">
        <v>0.10199999999999999</v>
      </c>
      <c r="Q954" s="62">
        <f t="shared" si="14"/>
        <v>0.10199999999999999</v>
      </c>
      <c r="R954" t="s">
        <v>650</v>
      </c>
    </row>
    <row r="955" spans="1:18" hidden="1" x14ac:dyDescent="0.25">
      <c r="A955" t="s">
        <v>3042</v>
      </c>
      <c r="B955" t="s">
        <v>2757</v>
      </c>
      <c r="C955" t="s">
        <v>2756</v>
      </c>
      <c r="D955">
        <v>0.38640000000000002</v>
      </c>
      <c r="E955">
        <v>52.740099999999998</v>
      </c>
      <c r="F955" t="s">
        <v>659</v>
      </c>
      <c r="G955" t="s">
        <v>658</v>
      </c>
      <c r="H955" t="s">
        <v>2755</v>
      </c>
      <c r="I955" t="s">
        <v>2754</v>
      </c>
      <c r="J955" t="s">
        <v>655</v>
      </c>
      <c r="K955" t="s">
        <v>3014</v>
      </c>
      <c r="L955" t="s">
        <v>908</v>
      </c>
      <c r="M955" t="s">
        <v>652</v>
      </c>
      <c r="N955">
        <v>487</v>
      </c>
      <c r="O955" t="s">
        <v>2810</v>
      </c>
      <c r="P955" t="s">
        <v>2809</v>
      </c>
      <c r="Q955" s="62">
        <f t="shared" si="14"/>
        <v>2.0999999999999999E-3</v>
      </c>
      <c r="R955" t="s">
        <v>686</v>
      </c>
    </row>
    <row r="956" spans="1:18" hidden="1" x14ac:dyDescent="0.25">
      <c r="A956" t="s">
        <v>3041</v>
      </c>
      <c r="B956" t="s">
        <v>2757</v>
      </c>
      <c r="C956" t="s">
        <v>2756</v>
      </c>
      <c r="D956">
        <v>0.38640000000000002</v>
      </c>
      <c r="E956">
        <v>52.740099999999998</v>
      </c>
      <c r="F956" t="s">
        <v>659</v>
      </c>
      <c r="G956" t="s">
        <v>658</v>
      </c>
      <c r="H956" t="s">
        <v>2755</v>
      </c>
      <c r="I956" t="s">
        <v>2754</v>
      </c>
      <c r="J956" t="s">
        <v>655</v>
      </c>
      <c r="K956" t="s">
        <v>3014</v>
      </c>
      <c r="L956" t="s">
        <v>908</v>
      </c>
      <c r="M956" t="s">
        <v>652</v>
      </c>
      <c r="N956">
        <v>499</v>
      </c>
      <c r="O956" t="s">
        <v>2807</v>
      </c>
      <c r="P956" t="s">
        <v>2806</v>
      </c>
      <c r="Q956" s="62">
        <f t="shared" si="14"/>
        <v>2.2000000000000001E-3</v>
      </c>
      <c r="R956" t="s">
        <v>686</v>
      </c>
    </row>
    <row r="957" spans="1:18" hidden="1" x14ac:dyDescent="0.25">
      <c r="A957" t="s">
        <v>3040</v>
      </c>
      <c r="B957" t="s">
        <v>2757</v>
      </c>
      <c r="C957" t="s">
        <v>2756</v>
      </c>
      <c r="D957">
        <v>0.38640000000000002</v>
      </c>
      <c r="E957">
        <v>52.740099999999998</v>
      </c>
      <c r="F957" t="s">
        <v>659</v>
      </c>
      <c r="G957" t="s">
        <v>658</v>
      </c>
      <c r="H957" t="s">
        <v>2755</v>
      </c>
      <c r="I957" t="s">
        <v>2754</v>
      </c>
      <c r="J957" t="s">
        <v>655</v>
      </c>
      <c r="K957" t="s">
        <v>3014</v>
      </c>
      <c r="L957" t="s">
        <v>908</v>
      </c>
      <c r="M957" t="s">
        <v>652</v>
      </c>
      <c r="N957">
        <v>1049</v>
      </c>
      <c r="O957" t="s">
        <v>2804</v>
      </c>
      <c r="P957" t="s">
        <v>2788</v>
      </c>
      <c r="Q957" s="62">
        <f t="shared" si="14"/>
        <v>0.1</v>
      </c>
      <c r="R957" t="s">
        <v>686</v>
      </c>
    </row>
    <row r="958" spans="1:18" hidden="1" x14ac:dyDescent="0.25">
      <c r="A958" t="s">
        <v>3039</v>
      </c>
      <c r="B958" t="s">
        <v>2757</v>
      </c>
      <c r="C958" t="s">
        <v>2756</v>
      </c>
      <c r="D958">
        <v>0.38640000000000002</v>
      </c>
      <c r="E958">
        <v>52.740099999999998</v>
      </c>
      <c r="F958" t="s">
        <v>659</v>
      </c>
      <c r="G958" t="s">
        <v>658</v>
      </c>
      <c r="H958" t="s">
        <v>2755</v>
      </c>
      <c r="I958" t="s">
        <v>2754</v>
      </c>
      <c r="J958" t="s">
        <v>655</v>
      </c>
      <c r="K958" t="s">
        <v>3014</v>
      </c>
      <c r="L958" t="s">
        <v>908</v>
      </c>
      <c r="M958" t="s">
        <v>652</v>
      </c>
      <c r="N958">
        <v>3268</v>
      </c>
      <c r="O958" t="s">
        <v>2802</v>
      </c>
      <c r="P958" t="s">
        <v>2788</v>
      </c>
      <c r="Q958" s="62">
        <f t="shared" si="14"/>
        <v>0.1</v>
      </c>
      <c r="R958" t="s">
        <v>686</v>
      </c>
    </row>
    <row r="959" spans="1:18" hidden="1" x14ac:dyDescent="0.25">
      <c r="A959" t="s">
        <v>3038</v>
      </c>
      <c r="B959" t="s">
        <v>2757</v>
      </c>
      <c r="C959" t="s">
        <v>2756</v>
      </c>
      <c r="D959">
        <v>0.38640000000000002</v>
      </c>
      <c r="E959">
        <v>52.740099999999998</v>
      </c>
      <c r="F959" t="s">
        <v>659</v>
      </c>
      <c r="G959" t="s">
        <v>658</v>
      </c>
      <c r="H959" t="s">
        <v>2755</v>
      </c>
      <c r="I959" t="s">
        <v>2754</v>
      </c>
      <c r="J959" t="s">
        <v>655</v>
      </c>
      <c r="K959" t="s">
        <v>3014</v>
      </c>
      <c r="L959" t="s">
        <v>908</v>
      </c>
      <c r="M959" t="s">
        <v>652</v>
      </c>
      <c r="N959">
        <v>3272</v>
      </c>
      <c r="O959" t="s">
        <v>2800</v>
      </c>
      <c r="P959" t="s">
        <v>2799</v>
      </c>
      <c r="Q959" s="62">
        <f t="shared" si="14"/>
        <v>1</v>
      </c>
      <c r="R959" t="s">
        <v>686</v>
      </c>
    </row>
    <row r="960" spans="1:18" hidden="1" x14ac:dyDescent="0.25">
      <c r="A960" t="s">
        <v>3037</v>
      </c>
      <c r="B960" t="s">
        <v>2757</v>
      </c>
      <c r="C960" t="s">
        <v>2756</v>
      </c>
      <c r="D960">
        <v>0.38640000000000002</v>
      </c>
      <c r="E960">
        <v>52.740099999999998</v>
      </c>
      <c r="F960" t="s">
        <v>659</v>
      </c>
      <c r="G960" t="s">
        <v>658</v>
      </c>
      <c r="H960" t="s">
        <v>2755</v>
      </c>
      <c r="I960" t="s">
        <v>2754</v>
      </c>
      <c r="J960" t="s">
        <v>655</v>
      </c>
      <c r="K960" t="s">
        <v>3014</v>
      </c>
      <c r="L960" t="s">
        <v>908</v>
      </c>
      <c r="M960" t="s">
        <v>652</v>
      </c>
      <c r="N960">
        <v>3282</v>
      </c>
      <c r="O960" t="s">
        <v>2797</v>
      </c>
      <c r="P960" t="s">
        <v>2788</v>
      </c>
      <c r="Q960" s="62">
        <f t="shared" si="14"/>
        <v>0.1</v>
      </c>
      <c r="R960" t="s">
        <v>686</v>
      </c>
    </row>
    <row r="961" spans="1:18" hidden="1" x14ac:dyDescent="0.25">
      <c r="A961" t="s">
        <v>3036</v>
      </c>
      <c r="B961" t="s">
        <v>2757</v>
      </c>
      <c r="C961" t="s">
        <v>2756</v>
      </c>
      <c r="D961">
        <v>0.38640000000000002</v>
      </c>
      <c r="E961">
        <v>52.740099999999998</v>
      </c>
      <c r="F961" t="s">
        <v>659</v>
      </c>
      <c r="G961" t="s">
        <v>658</v>
      </c>
      <c r="H961" t="s">
        <v>2755</v>
      </c>
      <c r="I961" t="s">
        <v>2754</v>
      </c>
      <c r="J961" t="s">
        <v>655</v>
      </c>
      <c r="K961" t="s">
        <v>3014</v>
      </c>
      <c r="L961" t="s">
        <v>908</v>
      </c>
      <c r="M961" t="s">
        <v>652</v>
      </c>
      <c r="N961">
        <v>3283</v>
      </c>
      <c r="O961" t="s">
        <v>2795</v>
      </c>
      <c r="P961" t="s">
        <v>2788</v>
      </c>
      <c r="Q961" s="62">
        <f t="shared" si="14"/>
        <v>0.1</v>
      </c>
      <c r="R961" t="s">
        <v>686</v>
      </c>
    </row>
    <row r="962" spans="1:18" hidden="1" x14ac:dyDescent="0.25">
      <c r="A962" t="s">
        <v>3035</v>
      </c>
      <c r="B962" t="s">
        <v>2757</v>
      </c>
      <c r="C962" t="s">
        <v>2756</v>
      </c>
      <c r="D962">
        <v>0.38640000000000002</v>
      </c>
      <c r="E962">
        <v>52.740099999999998</v>
      </c>
      <c r="F962" t="s">
        <v>659</v>
      </c>
      <c r="G962" t="s">
        <v>658</v>
      </c>
      <c r="H962" t="s">
        <v>2755</v>
      </c>
      <c r="I962" t="s">
        <v>2754</v>
      </c>
      <c r="J962" t="s">
        <v>655</v>
      </c>
      <c r="K962" t="s">
        <v>3014</v>
      </c>
      <c r="L962" t="s">
        <v>908</v>
      </c>
      <c r="M962" t="s">
        <v>652</v>
      </c>
      <c r="N962">
        <v>3292</v>
      </c>
      <c r="O962" t="s">
        <v>2793</v>
      </c>
      <c r="P962" t="s">
        <v>2788</v>
      </c>
      <c r="Q962" s="62">
        <f t="shared" ref="Q962:Q1025" si="15">IF(LEFT(P962,1)="&lt;",VALUE(MID(P962,2,LEN(P962)-1)),VALUE(P962))</f>
        <v>0.1</v>
      </c>
      <c r="R962" t="s">
        <v>686</v>
      </c>
    </row>
    <row r="963" spans="1:18" hidden="1" x14ac:dyDescent="0.25">
      <c r="A963" t="s">
        <v>3034</v>
      </c>
      <c r="B963" t="s">
        <v>2757</v>
      </c>
      <c r="C963" t="s">
        <v>2756</v>
      </c>
      <c r="D963">
        <v>0.38640000000000002</v>
      </c>
      <c r="E963">
        <v>52.740099999999998</v>
      </c>
      <c r="F963" t="s">
        <v>659</v>
      </c>
      <c r="G963" t="s">
        <v>658</v>
      </c>
      <c r="H963" t="s">
        <v>2755</v>
      </c>
      <c r="I963" t="s">
        <v>2754</v>
      </c>
      <c r="J963" t="s">
        <v>655</v>
      </c>
      <c r="K963" t="s">
        <v>3014</v>
      </c>
      <c r="L963" t="s">
        <v>908</v>
      </c>
      <c r="M963" t="s">
        <v>652</v>
      </c>
      <c r="N963">
        <v>3328</v>
      </c>
      <c r="O963" t="s">
        <v>2791</v>
      </c>
      <c r="P963" t="s">
        <v>2788</v>
      </c>
      <c r="Q963" s="62">
        <f t="shared" si="15"/>
        <v>0.1</v>
      </c>
      <c r="R963" t="s">
        <v>686</v>
      </c>
    </row>
    <row r="964" spans="1:18" hidden="1" x14ac:dyDescent="0.25">
      <c r="A964" t="s">
        <v>3033</v>
      </c>
      <c r="B964" t="s">
        <v>2757</v>
      </c>
      <c r="C964" t="s">
        <v>2756</v>
      </c>
      <c r="D964">
        <v>0.38640000000000002</v>
      </c>
      <c r="E964">
        <v>52.740099999999998</v>
      </c>
      <c r="F964" t="s">
        <v>659</v>
      </c>
      <c r="G964" t="s">
        <v>658</v>
      </c>
      <c r="H964" t="s">
        <v>2755</v>
      </c>
      <c r="I964" t="s">
        <v>2754</v>
      </c>
      <c r="J964" t="s">
        <v>655</v>
      </c>
      <c r="K964" t="s">
        <v>3014</v>
      </c>
      <c r="L964" t="s">
        <v>908</v>
      </c>
      <c r="M964" t="s">
        <v>652</v>
      </c>
      <c r="N964">
        <v>3334</v>
      </c>
      <c r="O964" t="s">
        <v>2789</v>
      </c>
      <c r="P964" t="s">
        <v>2788</v>
      </c>
      <c r="Q964" s="62">
        <f t="shared" si="15"/>
        <v>0.1</v>
      </c>
      <c r="R964" t="s">
        <v>686</v>
      </c>
    </row>
    <row r="965" spans="1:18" hidden="1" x14ac:dyDescent="0.25">
      <c r="A965" t="s">
        <v>3032</v>
      </c>
      <c r="B965" t="s">
        <v>2757</v>
      </c>
      <c r="C965" t="s">
        <v>2756</v>
      </c>
      <c r="D965">
        <v>0.38640000000000002</v>
      </c>
      <c r="E965">
        <v>52.740099999999998</v>
      </c>
      <c r="F965" t="s">
        <v>659</v>
      </c>
      <c r="G965" t="s">
        <v>658</v>
      </c>
      <c r="H965" t="s">
        <v>2755</v>
      </c>
      <c r="I965" t="s">
        <v>2754</v>
      </c>
      <c r="J965" t="s">
        <v>655</v>
      </c>
      <c r="K965" t="s">
        <v>3014</v>
      </c>
      <c r="L965" t="s">
        <v>908</v>
      </c>
      <c r="M965" t="s">
        <v>652</v>
      </c>
      <c r="N965">
        <v>3373</v>
      </c>
      <c r="O965" t="s">
        <v>2786</v>
      </c>
      <c r="P965" t="s">
        <v>2788</v>
      </c>
      <c r="Q965" s="62">
        <f t="shared" si="15"/>
        <v>0.1</v>
      </c>
      <c r="R965" t="s">
        <v>686</v>
      </c>
    </row>
    <row r="966" spans="1:18" hidden="1" x14ac:dyDescent="0.25">
      <c r="A966" t="s">
        <v>3031</v>
      </c>
      <c r="B966" t="s">
        <v>2757</v>
      </c>
      <c r="C966" t="s">
        <v>2756</v>
      </c>
      <c r="D966">
        <v>0.38640000000000002</v>
      </c>
      <c r="E966">
        <v>52.740099999999998</v>
      </c>
      <c r="F966" t="s">
        <v>659</v>
      </c>
      <c r="G966" t="s">
        <v>658</v>
      </c>
      <c r="H966" t="s">
        <v>2755</v>
      </c>
      <c r="I966" t="s">
        <v>2754</v>
      </c>
      <c r="J966" t="s">
        <v>655</v>
      </c>
      <c r="K966" t="s">
        <v>3014</v>
      </c>
      <c r="L966" t="s">
        <v>908</v>
      </c>
      <c r="M966" t="s">
        <v>652</v>
      </c>
      <c r="N966">
        <v>3408</v>
      </c>
      <c r="O966" t="s">
        <v>2784</v>
      </c>
      <c r="P966">
        <v>5.21</v>
      </c>
      <c r="Q966" s="62">
        <f t="shared" si="15"/>
        <v>5.21</v>
      </c>
      <c r="R966" t="s">
        <v>686</v>
      </c>
    </row>
    <row r="967" spans="1:18" hidden="1" x14ac:dyDescent="0.25">
      <c r="A967" t="s">
        <v>3030</v>
      </c>
      <c r="B967" t="s">
        <v>2757</v>
      </c>
      <c r="C967" t="s">
        <v>2756</v>
      </c>
      <c r="D967">
        <v>0.38640000000000002</v>
      </c>
      <c r="E967">
        <v>52.740099999999998</v>
      </c>
      <c r="F967" t="s">
        <v>659</v>
      </c>
      <c r="G967" t="s">
        <v>658</v>
      </c>
      <c r="H967" t="s">
        <v>2755</v>
      </c>
      <c r="I967" t="s">
        <v>2754</v>
      </c>
      <c r="J967" t="s">
        <v>655</v>
      </c>
      <c r="K967" t="s">
        <v>3014</v>
      </c>
      <c r="L967" t="s">
        <v>908</v>
      </c>
      <c r="M967" t="s">
        <v>652</v>
      </c>
      <c r="N967">
        <v>3409</v>
      </c>
      <c r="O967" t="s">
        <v>2782</v>
      </c>
      <c r="P967">
        <v>0.314</v>
      </c>
      <c r="Q967" s="62">
        <f t="shared" si="15"/>
        <v>0.314</v>
      </c>
      <c r="R967" t="s">
        <v>686</v>
      </c>
    </row>
    <row r="968" spans="1:18" hidden="1" x14ac:dyDescent="0.25">
      <c r="A968" t="s">
        <v>3029</v>
      </c>
      <c r="B968" t="s">
        <v>2757</v>
      </c>
      <c r="C968" t="s">
        <v>2756</v>
      </c>
      <c r="D968">
        <v>0.38640000000000002</v>
      </c>
      <c r="E968">
        <v>52.740099999999998</v>
      </c>
      <c r="F968" t="s">
        <v>659</v>
      </c>
      <c r="G968" t="s">
        <v>658</v>
      </c>
      <c r="H968" t="s">
        <v>2755</v>
      </c>
      <c r="I968" t="s">
        <v>2754</v>
      </c>
      <c r="J968" t="s">
        <v>655</v>
      </c>
      <c r="K968" t="s">
        <v>3014</v>
      </c>
      <c r="L968" t="s">
        <v>908</v>
      </c>
      <c r="M968" t="s">
        <v>652</v>
      </c>
      <c r="N968">
        <v>3410</v>
      </c>
      <c r="O968" t="s">
        <v>687</v>
      </c>
      <c r="P968">
        <v>6.4</v>
      </c>
      <c r="Q968" s="62">
        <f t="shared" si="15"/>
        <v>6.4</v>
      </c>
      <c r="R968" t="s">
        <v>686</v>
      </c>
    </row>
    <row r="969" spans="1:18" hidden="1" x14ac:dyDescent="0.25">
      <c r="A969" t="s">
        <v>3028</v>
      </c>
      <c r="B969" t="s">
        <v>2757</v>
      </c>
      <c r="C969" t="s">
        <v>2756</v>
      </c>
      <c r="D969">
        <v>0.38640000000000002</v>
      </c>
      <c r="E969">
        <v>52.740099999999998</v>
      </c>
      <c r="F969" t="s">
        <v>659</v>
      </c>
      <c r="G969" t="s">
        <v>658</v>
      </c>
      <c r="H969" t="s">
        <v>2755</v>
      </c>
      <c r="I969" t="s">
        <v>2754</v>
      </c>
      <c r="J969" t="s">
        <v>655</v>
      </c>
      <c r="K969" t="s">
        <v>3014</v>
      </c>
      <c r="L969" t="s">
        <v>908</v>
      </c>
      <c r="M969" t="s">
        <v>652</v>
      </c>
      <c r="N969">
        <v>3461</v>
      </c>
      <c r="O969" t="s">
        <v>2779</v>
      </c>
      <c r="P969">
        <v>692</v>
      </c>
      <c r="Q969" s="62">
        <f t="shared" si="15"/>
        <v>692</v>
      </c>
      <c r="R969" t="s">
        <v>919</v>
      </c>
    </row>
    <row r="970" spans="1:18" hidden="1" x14ac:dyDescent="0.25">
      <c r="A970" t="s">
        <v>3027</v>
      </c>
      <c r="B970" t="s">
        <v>2757</v>
      </c>
      <c r="C970" t="s">
        <v>2756</v>
      </c>
      <c r="D970">
        <v>0.38640000000000002</v>
      </c>
      <c r="E970">
        <v>52.740099999999998</v>
      </c>
      <c r="F970" t="s">
        <v>659</v>
      </c>
      <c r="G970" t="s">
        <v>658</v>
      </c>
      <c r="H970" t="s">
        <v>2755</v>
      </c>
      <c r="I970" t="s">
        <v>2754</v>
      </c>
      <c r="J970" t="s">
        <v>655</v>
      </c>
      <c r="K970" t="s">
        <v>3014</v>
      </c>
      <c r="L970" t="s">
        <v>908</v>
      </c>
      <c r="M970" t="s">
        <v>652</v>
      </c>
      <c r="N970">
        <v>6045</v>
      </c>
      <c r="O970" t="s">
        <v>2777</v>
      </c>
      <c r="P970">
        <v>2</v>
      </c>
      <c r="Q970" s="62">
        <f t="shared" si="15"/>
        <v>2</v>
      </c>
      <c r="R970" t="s">
        <v>686</v>
      </c>
    </row>
    <row r="971" spans="1:18" hidden="1" x14ac:dyDescent="0.25">
      <c r="A971" t="s">
        <v>3026</v>
      </c>
      <c r="B971" t="s">
        <v>2757</v>
      </c>
      <c r="C971" t="s">
        <v>2756</v>
      </c>
      <c r="D971">
        <v>0.38640000000000002</v>
      </c>
      <c r="E971">
        <v>52.740099999999998</v>
      </c>
      <c r="F971" t="s">
        <v>659</v>
      </c>
      <c r="G971" t="s">
        <v>658</v>
      </c>
      <c r="H971" t="s">
        <v>2755</v>
      </c>
      <c r="I971" t="s">
        <v>2754</v>
      </c>
      <c r="J971" t="s">
        <v>655</v>
      </c>
      <c r="K971" t="s">
        <v>3014</v>
      </c>
      <c r="L971" t="s">
        <v>908</v>
      </c>
      <c r="M971" t="s">
        <v>652</v>
      </c>
      <c r="N971">
        <v>6396</v>
      </c>
      <c r="O971" t="s">
        <v>2775</v>
      </c>
      <c r="P971">
        <v>25.2</v>
      </c>
      <c r="Q971" s="62">
        <f t="shared" si="15"/>
        <v>25.2</v>
      </c>
      <c r="R971" t="s">
        <v>2774</v>
      </c>
    </row>
    <row r="972" spans="1:18" hidden="1" x14ac:dyDescent="0.25">
      <c r="A972" t="s">
        <v>3025</v>
      </c>
      <c r="B972" t="s">
        <v>2757</v>
      </c>
      <c r="C972" t="s">
        <v>2756</v>
      </c>
      <c r="D972">
        <v>0.38640000000000002</v>
      </c>
      <c r="E972">
        <v>52.740099999999998</v>
      </c>
      <c r="F972" t="s">
        <v>659</v>
      </c>
      <c r="G972" t="s">
        <v>658</v>
      </c>
      <c r="H972" t="s">
        <v>2755</v>
      </c>
      <c r="I972" t="s">
        <v>2754</v>
      </c>
      <c r="J972" t="s">
        <v>655</v>
      </c>
      <c r="K972" t="s">
        <v>3014</v>
      </c>
      <c r="L972" t="s">
        <v>908</v>
      </c>
      <c r="M972" t="s">
        <v>652</v>
      </c>
      <c r="N972">
        <v>6423</v>
      </c>
      <c r="O972" t="s">
        <v>2772</v>
      </c>
      <c r="P972">
        <v>6</v>
      </c>
      <c r="Q972" s="62">
        <f t="shared" si="15"/>
        <v>6</v>
      </c>
      <c r="R972" t="s">
        <v>919</v>
      </c>
    </row>
    <row r="973" spans="1:18" hidden="1" x14ac:dyDescent="0.25">
      <c r="A973" t="s">
        <v>3024</v>
      </c>
      <c r="B973" t="s">
        <v>2757</v>
      </c>
      <c r="C973" t="s">
        <v>2756</v>
      </c>
      <c r="D973">
        <v>0.38640000000000002</v>
      </c>
      <c r="E973">
        <v>52.740099999999998</v>
      </c>
      <c r="F973" t="s">
        <v>659</v>
      </c>
      <c r="G973" t="s">
        <v>658</v>
      </c>
      <c r="H973" t="s">
        <v>2755</v>
      </c>
      <c r="I973" t="s">
        <v>2754</v>
      </c>
      <c r="J973" t="s">
        <v>655</v>
      </c>
      <c r="K973" t="s">
        <v>3014</v>
      </c>
      <c r="L973" t="s">
        <v>908</v>
      </c>
      <c r="M973" t="s">
        <v>652</v>
      </c>
      <c r="N973">
        <v>6450</v>
      </c>
      <c r="O973" t="s">
        <v>2770</v>
      </c>
      <c r="P973">
        <v>2.04</v>
      </c>
      <c r="Q973" s="62">
        <f t="shared" si="15"/>
        <v>2.04</v>
      </c>
      <c r="R973" t="s">
        <v>686</v>
      </c>
    </row>
    <row r="974" spans="1:18" hidden="1" x14ac:dyDescent="0.25">
      <c r="A974" t="s">
        <v>3023</v>
      </c>
      <c r="B974" t="s">
        <v>2757</v>
      </c>
      <c r="C974" t="s">
        <v>2756</v>
      </c>
      <c r="D974">
        <v>0.38640000000000002</v>
      </c>
      <c r="E974">
        <v>52.740099999999998</v>
      </c>
      <c r="F974" t="s">
        <v>659</v>
      </c>
      <c r="G974" t="s">
        <v>658</v>
      </c>
      <c r="H974" t="s">
        <v>2755</v>
      </c>
      <c r="I974" t="s">
        <v>2754</v>
      </c>
      <c r="J974" t="s">
        <v>655</v>
      </c>
      <c r="K974" t="s">
        <v>3014</v>
      </c>
      <c r="L974" t="s">
        <v>908</v>
      </c>
      <c r="M974" t="s">
        <v>652</v>
      </c>
      <c r="N974">
        <v>6526</v>
      </c>
      <c r="O974" t="s">
        <v>2768</v>
      </c>
      <c r="P974" t="s">
        <v>3022</v>
      </c>
      <c r="Q974" s="62" t="e">
        <f t="shared" si="15"/>
        <v>#VALUE!</v>
      </c>
      <c r="R974" t="s">
        <v>905</v>
      </c>
    </row>
    <row r="975" spans="1:18" hidden="1" x14ac:dyDescent="0.25">
      <c r="A975" t="s">
        <v>3021</v>
      </c>
      <c r="B975" t="s">
        <v>2757</v>
      </c>
      <c r="C975" t="s">
        <v>2756</v>
      </c>
      <c r="D975">
        <v>0.38640000000000002</v>
      </c>
      <c r="E975">
        <v>52.740099999999998</v>
      </c>
      <c r="F975" t="s">
        <v>659</v>
      </c>
      <c r="G975" t="s">
        <v>658</v>
      </c>
      <c r="H975" t="s">
        <v>2755</v>
      </c>
      <c r="I975" t="s">
        <v>2754</v>
      </c>
      <c r="J975" t="s">
        <v>655</v>
      </c>
      <c r="K975" t="s">
        <v>3014</v>
      </c>
      <c r="L975" t="s">
        <v>908</v>
      </c>
      <c r="M975" t="s">
        <v>652</v>
      </c>
      <c r="N975">
        <v>7181</v>
      </c>
      <c r="O975" t="s">
        <v>2765</v>
      </c>
      <c r="P975" t="s">
        <v>2005</v>
      </c>
      <c r="Q975" s="62">
        <f t="shared" si="15"/>
        <v>1E-3</v>
      </c>
      <c r="R975" t="s">
        <v>686</v>
      </c>
    </row>
    <row r="976" spans="1:18" hidden="1" x14ac:dyDescent="0.25">
      <c r="A976" t="s">
        <v>3020</v>
      </c>
      <c r="B976" t="s">
        <v>2757</v>
      </c>
      <c r="C976" t="s">
        <v>2756</v>
      </c>
      <c r="D976">
        <v>0.38640000000000002</v>
      </c>
      <c r="E976">
        <v>52.740099999999998</v>
      </c>
      <c r="F976" t="s">
        <v>659</v>
      </c>
      <c r="G976" t="s">
        <v>658</v>
      </c>
      <c r="H976" t="s">
        <v>2755</v>
      </c>
      <c r="I976" t="s">
        <v>2754</v>
      </c>
      <c r="J976" t="s">
        <v>655</v>
      </c>
      <c r="K976" t="s">
        <v>3014</v>
      </c>
      <c r="L976" t="s">
        <v>908</v>
      </c>
      <c r="M976" t="s">
        <v>652</v>
      </c>
      <c r="N976">
        <v>7887</v>
      </c>
      <c r="O976" t="s">
        <v>1065</v>
      </c>
      <c r="P976">
        <v>17.8</v>
      </c>
      <c r="Q976" s="62">
        <f t="shared" si="15"/>
        <v>17.8</v>
      </c>
      <c r="R976" t="s">
        <v>686</v>
      </c>
    </row>
    <row r="977" spans="1:18" hidden="1" x14ac:dyDescent="0.25">
      <c r="A977" t="s">
        <v>3019</v>
      </c>
      <c r="B977" t="s">
        <v>2757</v>
      </c>
      <c r="C977" t="s">
        <v>2756</v>
      </c>
      <c r="D977">
        <v>0.38640000000000002</v>
      </c>
      <c r="E977">
        <v>52.740099999999998</v>
      </c>
      <c r="F977" t="s">
        <v>659</v>
      </c>
      <c r="G977" t="s">
        <v>658</v>
      </c>
      <c r="H977" t="s">
        <v>2755</v>
      </c>
      <c r="I977" t="s">
        <v>2754</v>
      </c>
      <c r="J977" t="s">
        <v>655</v>
      </c>
      <c r="K977" t="s">
        <v>3014</v>
      </c>
      <c r="L977" t="s">
        <v>908</v>
      </c>
      <c r="M977" t="s">
        <v>652</v>
      </c>
      <c r="N977">
        <v>9686</v>
      </c>
      <c r="O977" t="s">
        <v>2763</v>
      </c>
      <c r="P977">
        <v>5.98</v>
      </c>
      <c r="Q977" s="62">
        <f t="shared" si="15"/>
        <v>5.98</v>
      </c>
      <c r="R977" t="s">
        <v>650</v>
      </c>
    </row>
    <row r="978" spans="1:18" hidden="1" x14ac:dyDescent="0.25">
      <c r="A978" t="s">
        <v>3018</v>
      </c>
      <c r="B978" t="s">
        <v>2757</v>
      </c>
      <c r="C978" t="s">
        <v>2756</v>
      </c>
      <c r="D978">
        <v>0.38640000000000002</v>
      </c>
      <c r="E978">
        <v>52.740099999999998</v>
      </c>
      <c r="F978" t="s">
        <v>659</v>
      </c>
      <c r="G978" t="s">
        <v>658</v>
      </c>
      <c r="H978" t="s">
        <v>2755</v>
      </c>
      <c r="I978" t="s">
        <v>2754</v>
      </c>
      <c r="J978" t="s">
        <v>655</v>
      </c>
      <c r="K978" t="s">
        <v>3014</v>
      </c>
      <c r="L978" t="s">
        <v>908</v>
      </c>
      <c r="M978" t="s">
        <v>652</v>
      </c>
      <c r="N978">
        <v>9901</v>
      </c>
      <c r="O978" t="s">
        <v>664</v>
      </c>
      <c r="P978">
        <v>96.7</v>
      </c>
      <c r="Q978" s="62">
        <f t="shared" si="15"/>
        <v>96.7</v>
      </c>
      <c r="R978" t="s">
        <v>663</v>
      </c>
    </row>
    <row r="979" spans="1:18" hidden="1" x14ac:dyDescent="0.25">
      <c r="A979" t="s">
        <v>3017</v>
      </c>
      <c r="B979" t="s">
        <v>2757</v>
      </c>
      <c r="C979" t="s">
        <v>2756</v>
      </c>
      <c r="D979">
        <v>0.38640000000000002</v>
      </c>
      <c r="E979">
        <v>52.740099999999998</v>
      </c>
      <c r="F979" t="s">
        <v>659</v>
      </c>
      <c r="G979" t="s">
        <v>658</v>
      </c>
      <c r="H979" t="s">
        <v>2755</v>
      </c>
      <c r="I979" t="s">
        <v>2754</v>
      </c>
      <c r="J979" t="s">
        <v>655</v>
      </c>
      <c r="K979" t="s">
        <v>3014</v>
      </c>
      <c r="L979" t="s">
        <v>908</v>
      </c>
      <c r="M979" t="s">
        <v>652</v>
      </c>
      <c r="N979">
        <v>9924</v>
      </c>
      <c r="O979" t="s">
        <v>651</v>
      </c>
      <c r="P979">
        <v>9.36</v>
      </c>
      <c r="Q979" s="62">
        <f t="shared" si="15"/>
        <v>9.36</v>
      </c>
      <c r="R979" t="s">
        <v>650</v>
      </c>
    </row>
    <row r="980" spans="1:18" hidden="1" x14ac:dyDescent="0.25">
      <c r="A980" t="s">
        <v>3016</v>
      </c>
      <c r="B980" t="s">
        <v>2757</v>
      </c>
      <c r="C980" t="s">
        <v>2756</v>
      </c>
      <c r="D980">
        <v>0.38640000000000002</v>
      </c>
      <c r="E980">
        <v>52.740099999999998</v>
      </c>
      <c r="F980" t="s">
        <v>659</v>
      </c>
      <c r="G980" t="s">
        <v>658</v>
      </c>
      <c r="H980" t="s">
        <v>2755</v>
      </c>
      <c r="I980" t="s">
        <v>2754</v>
      </c>
      <c r="J980" t="s">
        <v>655</v>
      </c>
      <c r="K980" t="s">
        <v>3014</v>
      </c>
      <c r="L980" t="s">
        <v>908</v>
      </c>
      <c r="M980" t="s">
        <v>652</v>
      </c>
      <c r="N980">
        <v>9933</v>
      </c>
      <c r="O980" t="s">
        <v>2759</v>
      </c>
      <c r="P980">
        <v>2000</v>
      </c>
      <c r="Q980" s="62">
        <f t="shared" si="15"/>
        <v>2000</v>
      </c>
      <c r="R980" t="s">
        <v>919</v>
      </c>
    </row>
    <row r="981" spans="1:18" hidden="1" x14ac:dyDescent="0.25">
      <c r="A981" t="s">
        <v>3015</v>
      </c>
      <c r="B981" t="s">
        <v>2757</v>
      </c>
      <c r="C981" t="s">
        <v>2756</v>
      </c>
      <c r="D981">
        <v>0.38640000000000002</v>
      </c>
      <c r="E981">
        <v>52.740099999999998</v>
      </c>
      <c r="F981" t="s">
        <v>659</v>
      </c>
      <c r="G981" t="s">
        <v>658</v>
      </c>
      <c r="H981" t="s">
        <v>2755</v>
      </c>
      <c r="I981" t="s">
        <v>2754</v>
      </c>
      <c r="J981" t="s">
        <v>655</v>
      </c>
      <c r="K981" t="s">
        <v>3014</v>
      </c>
      <c r="L981" t="s">
        <v>908</v>
      </c>
      <c r="M981" t="s">
        <v>652</v>
      </c>
      <c r="N981">
        <v>9978</v>
      </c>
      <c r="O981" t="s">
        <v>2752</v>
      </c>
      <c r="P981" t="s">
        <v>2751</v>
      </c>
      <c r="Q981" s="62">
        <f t="shared" si="15"/>
        <v>2E-3</v>
      </c>
      <c r="R981" t="s">
        <v>686</v>
      </c>
    </row>
    <row r="982" spans="1:18" hidden="1" x14ac:dyDescent="0.25">
      <c r="A982" t="s">
        <v>3013</v>
      </c>
      <c r="B982" t="s">
        <v>2757</v>
      </c>
      <c r="C982" t="s">
        <v>2756</v>
      </c>
      <c r="D982">
        <v>0.38640000000000002</v>
      </c>
      <c r="E982">
        <v>52.740099999999998</v>
      </c>
      <c r="F982" t="s">
        <v>659</v>
      </c>
      <c r="G982" t="s">
        <v>658</v>
      </c>
      <c r="H982" t="s">
        <v>2755</v>
      </c>
      <c r="I982" t="s">
        <v>2754</v>
      </c>
      <c r="J982" t="s">
        <v>655</v>
      </c>
      <c r="K982" t="s">
        <v>2974</v>
      </c>
      <c r="L982" t="s">
        <v>908</v>
      </c>
      <c r="M982" t="s">
        <v>652</v>
      </c>
      <c r="N982">
        <v>52</v>
      </c>
      <c r="O982" t="s">
        <v>2831</v>
      </c>
      <c r="P982">
        <v>0.104</v>
      </c>
      <c r="Q982" s="62">
        <f t="shared" si="15"/>
        <v>0.104</v>
      </c>
      <c r="R982" t="s">
        <v>686</v>
      </c>
    </row>
    <row r="983" spans="1:18" hidden="1" x14ac:dyDescent="0.25">
      <c r="A983" t="s">
        <v>3012</v>
      </c>
      <c r="B983" t="s">
        <v>2757</v>
      </c>
      <c r="C983" t="s">
        <v>2756</v>
      </c>
      <c r="D983">
        <v>0.38640000000000002</v>
      </c>
      <c r="E983">
        <v>52.740099999999998</v>
      </c>
      <c r="F983" t="s">
        <v>659</v>
      </c>
      <c r="G983" t="s">
        <v>658</v>
      </c>
      <c r="H983" t="s">
        <v>2755</v>
      </c>
      <c r="I983" t="s">
        <v>2754</v>
      </c>
      <c r="J983" t="s">
        <v>655</v>
      </c>
      <c r="K983" t="s">
        <v>2974</v>
      </c>
      <c r="L983" t="s">
        <v>908</v>
      </c>
      <c r="M983" t="s">
        <v>652</v>
      </c>
      <c r="N983">
        <v>61</v>
      </c>
      <c r="O983" t="s">
        <v>63</v>
      </c>
      <c r="P983">
        <v>8.0399999999999991</v>
      </c>
      <c r="Q983" s="62">
        <f t="shared" si="15"/>
        <v>8.0399999999999991</v>
      </c>
      <c r="R983" t="s">
        <v>2829</v>
      </c>
    </row>
    <row r="984" spans="1:18" hidden="1" x14ac:dyDescent="0.25">
      <c r="A984" t="s">
        <v>3011</v>
      </c>
      <c r="B984" t="s">
        <v>2757</v>
      </c>
      <c r="C984" t="s">
        <v>2756</v>
      </c>
      <c r="D984">
        <v>0.38640000000000002</v>
      </c>
      <c r="E984">
        <v>52.740099999999998</v>
      </c>
      <c r="F984" t="s">
        <v>659</v>
      </c>
      <c r="G984" t="s">
        <v>658</v>
      </c>
      <c r="H984" t="s">
        <v>2755</v>
      </c>
      <c r="I984" t="s">
        <v>2754</v>
      </c>
      <c r="J984" t="s">
        <v>655</v>
      </c>
      <c r="K984" t="s">
        <v>2974</v>
      </c>
      <c r="L984" t="s">
        <v>908</v>
      </c>
      <c r="M984" t="s">
        <v>652</v>
      </c>
      <c r="N984">
        <v>62</v>
      </c>
      <c r="O984" t="s">
        <v>2866</v>
      </c>
      <c r="P984">
        <v>2290</v>
      </c>
      <c r="Q984" s="62">
        <f t="shared" si="15"/>
        <v>2290</v>
      </c>
      <c r="R984" t="s">
        <v>2825</v>
      </c>
    </row>
    <row r="985" spans="1:18" hidden="1" x14ac:dyDescent="0.25">
      <c r="A985" t="s">
        <v>3010</v>
      </c>
      <c r="B985" t="s">
        <v>2757</v>
      </c>
      <c r="C985" t="s">
        <v>2756</v>
      </c>
      <c r="D985">
        <v>0.38640000000000002</v>
      </c>
      <c r="E985">
        <v>52.740099999999998</v>
      </c>
      <c r="F985" t="s">
        <v>659</v>
      </c>
      <c r="G985" t="s">
        <v>658</v>
      </c>
      <c r="H985" t="s">
        <v>2755</v>
      </c>
      <c r="I985" t="s">
        <v>2754</v>
      </c>
      <c r="J985" t="s">
        <v>655</v>
      </c>
      <c r="K985" t="s">
        <v>2974</v>
      </c>
      <c r="L985" t="s">
        <v>908</v>
      </c>
      <c r="M985" t="s">
        <v>652</v>
      </c>
      <c r="N985">
        <v>76</v>
      </c>
      <c r="O985" t="s">
        <v>690</v>
      </c>
      <c r="P985">
        <v>20.440000000000001</v>
      </c>
      <c r="Q985" s="62">
        <f t="shared" si="15"/>
        <v>20.440000000000001</v>
      </c>
      <c r="R985" t="s">
        <v>689</v>
      </c>
    </row>
    <row r="986" spans="1:18" hidden="1" x14ac:dyDescent="0.25">
      <c r="A986" t="s">
        <v>3009</v>
      </c>
      <c r="B986" t="s">
        <v>2757</v>
      </c>
      <c r="C986" t="s">
        <v>2756</v>
      </c>
      <c r="D986">
        <v>0.38640000000000002</v>
      </c>
      <c r="E986">
        <v>52.740099999999998</v>
      </c>
      <c r="F986" t="s">
        <v>659</v>
      </c>
      <c r="G986" t="s">
        <v>658</v>
      </c>
      <c r="H986" t="s">
        <v>2755</v>
      </c>
      <c r="I986" t="s">
        <v>2754</v>
      </c>
      <c r="J986" t="s">
        <v>655</v>
      </c>
      <c r="K986" t="s">
        <v>2974</v>
      </c>
      <c r="L986" t="s">
        <v>908</v>
      </c>
      <c r="M986" t="s">
        <v>652</v>
      </c>
      <c r="N986">
        <v>103</v>
      </c>
      <c r="O986" t="s">
        <v>2823</v>
      </c>
      <c r="P986" t="s">
        <v>1560</v>
      </c>
      <c r="Q986" s="62">
        <f t="shared" si="15"/>
        <v>0.01</v>
      </c>
      <c r="R986" t="s">
        <v>686</v>
      </c>
    </row>
    <row r="987" spans="1:18" hidden="1" x14ac:dyDescent="0.25">
      <c r="A987" t="s">
        <v>3008</v>
      </c>
      <c r="B987" t="s">
        <v>2757</v>
      </c>
      <c r="C987" t="s">
        <v>2756</v>
      </c>
      <c r="D987">
        <v>0.38640000000000002</v>
      </c>
      <c r="E987">
        <v>52.740099999999998</v>
      </c>
      <c r="F987" t="s">
        <v>659</v>
      </c>
      <c r="G987" t="s">
        <v>658</v>
      </c>
      <c r="H987" t="s">
        <v>2755</v>
      </c>
      <c r="I987" t="s">
        <v>2754</v>
      </c>
      <c r="J987" t="s">
        <v>655</v>
      </c>
      <c r="K987" t="s">
        <v>2974</v>
      </c>
      <c r="L987" t="s">
        <v>908</v>
      </c>
      <c r="M987" t="s">
        <v>652</v>
      </c>
      <c r="N987">
        <v>106</v>
      </c>
      <c r="O987" t="s">
        <v>2821</v>
      </c>
      <c r="P987" t="s">
        <v>1598</v>
      </c>
      <c r="Q987" s="62">
        <f t="shared" si="15"/>
        <v>0.04</v>
      </c>
      <c r="R987" t="s">
        <v>686</v>
      </c>
    </row>
    <row r="988" spans="1:18" hidden="1" x14ac:dyDescent="0.25">
      <c r="A988" t="s">
        <v>3007</v>
      </c>
      <c r="B988" t="s">
        <v>2757</v>
      </c>
      <c r="C988" t="s">
        <v>2756</v>
      </c>
      <c r="D988">
        <v>0.38640000000000002</v>
      </c>
      <c r="E988">
        <v>52.740099999999998</v>
      </c>
      <c r="F988" t="s">
        <v>659</v>
      </c>
      <c r="G988" t="s">
        <v>658</v>
      </c>
      <c r="H988" t="s">
        <v>2755</v>
      </c>
      <c r="I988" t="s">
        <v>2754</v>
      </c>
      <c r="J988" t="s">
        <v>655</v>
      </c>
      <c r="K988" t="s">
        <v>2974</v>
      </c>
      <c r="L988" t="s">
        <v>908</v>
      </c>
      <c r="M988" t="s">
        <v>652</v>
      </c>
      <c r="N988">
        <v>111</v>
      </c>
      <c r="O988" t="s">
        <v>2819</v>
      </c>
      <c r="P988">
        <v>9.8000000000000004E-2</v>
      </c>
      <c r="Q988" s="62">
        <f t="shared" si="15"/>
        <v>9.8000000000000004E-2</v>
      </c>
      <c r="R988" t="s">
        <v>650</v>
      </c>
    </row>
    <row r="989" spans="1:18" hidden="1" x14ac:dyDescent="0.25">
      <c r="A989" t="s">
        <v>3006</v>
      </c>
      <c r="B989" t="s">
        <v>2757</v>
      </c>
      <c r="C989" t="s">
        <v>2756</v>
      </c>
      <c r="D989">
        <v>0.38640000000000002</v>
      </c>
      <c r="E989">
        <v>52.740099999999998</v>
      </c>
      <c r="F989" t="s">
        <v>659</v>
      </c>
      <c r="G989" t="s">
        <v>658</v>
      </c>
      <c r="H989" t="s">
        <v>2755</v>
      </c>
      <c r="I989" t="s">
        <v>2754</v>
      </c>
      <c r="J989" t="s">
        <v>655</v>
      </c>
      <c r="K989" t="s">
        <v>2974</v>
      </c>
      <c r="L989" t="s">
        <v>908</v>
      </c>
      <c r="M989" t="s">
        <v>652</v>
      </c>
      <c r="N989">
        <v>114</v>
      </c>
      <c r="O989" t="s">
        <v>2817</v>
      </c>
      <c r="P989">
        <v>0.45</v>
      </c>
      <c r="Q989" s="62">
        <f t="shared" si="15"/>
        <v>0.45</v>
      </c>
      <c r="R989" t="s">
        <v>650</v>
      </c>
    </row>
    <row r="990" spans="1:18" hidden="1" x14ac:dyDescent="0.25">
      <c r="A990" t="s">
        <v>3005</v>
      </c>
      <c r="B990" t="s">
        <v>2757</v>
      </c>
      <c r="C990" t="s">
        <v>2756</v>
      </c>
      <c r="D990">
        <v>0.38640000000000002</v>
      </c>
      <c r="E990">
        <v>52.740099999999998</v>
      </c>
      <c r="F990" t="s">
        <v>659</v>
      </c>
      <c r="G990" t="s">
        <v>658</v>
      </c>
      <c r="H990" t="s">
        <v>2755</v>
      </c>
      <c r="I990" t="s">
        <v>2754</v>
      </c>
      <c r="J990" t="s">
        <v>655</v>
      </c>
      <c r="K990" t="s">
        <v>2974</v>
      </c>
      <c r="L990" t="s">
        <v>908</v>
      </c>
      <c r="M990" t="s">
        <v>652</v>
      </c>
      <c r="N990">
        <v>116</v>
      </c>
      <c r="O990" t="s">
        <v>2815</v>
      </c>
      <c r="P990">
        <v>6.9</v>
      </c>
      <c r="Q990" s="62">
        <f t="shared" si="15"/>
        <v>6.9</v>
      </c>
      <c r="R990" t="s">
        <v>650</v>
      </c>
    </row>
    <row r="991" spans="1:18" hidden="1" x14ac:dyDescent="0.25">
      <c r="A991" t="s">
        <v>3004</v>
      </c>
      <c r="B991" t="s">
        <v>2757</v>
      </c>
      <c r="C991" t="s">
        <v>2756</v>
      </c>
      <c r="D991">
        <v>0.38640000000000002</v>
      </c>
      <c r="E991">
        <v>52.740099999999998</v>
      </c>
      <c r="F991" t="s">
        <v>659</v>
      </c>
      <c r="G991" t="s">
        <v>658</v>
      </c>
      <c r="H991" t="s">
        <v>2755</v>
      </c>
      <c r="I991" t="s">
        <v>2754</v>
      </c>
      <c r="J991" t="s">
        <v>655</v>
      </c>
      <c r="K991" t="s">
        <v>2974</v>
      </c>
      <c r="L991" t="s">
        <v>908</v>
      </c>
      <c r="M991" t="s">
        <v>652</v>
      </c>
      <c r="N991">
        <v>172</v>
      </c>
      <c r="O991" t="s">
        <v>209</v>
      </c>
      <c r="P991">
        <v>566</v>
      </c>
      <c r="Q991" s="62">
        <f t="shared" si="15"/>
        <v>566</v>
      </c>
      <c r="R991" t="s">
        <v>650</v>
      </c>
    </row>
    <row r="992" spans="1:18" hidden="1" x14ac:dyDescent="0.25">
      <c r="A992" t="s">
        <v>3003</v>
      </c>
      <c r="B992" t="s">
        <v>2757</v>
      </c>
      <c r="C992" t="s">
        <v>2756</v>
      </c>
      <c r="D992">
        <v>0.38640000000000002</v>
      </c>
      <c r="E992">
        <v>52.740099999999998</v>
      </c>
      <c r="F992" t="s">
        <v>659</v>
      </c>
      <c r="G992" t="s">
        <v>658</v>
      </c>
      <c r="H992" t="s">
        <v>2755</v>
      </c>
      <c r="I992" t="s">
        <v>2754</v>
      </c>
      <c r="J992" t="s">
        <v>655</v>
      </c>
      <c r="K992" t="s">
        <v>2974</v>
      </c>
      <c r="L992" t="s">
        <v>908</v>
      </c>
      <c r="M992" t="s">
        <v>652</v>
      </c>
      <c r="N992">
        <v>180</v>
      </c>
      <c r="O992" t="s">
        <v>2812</v>
      </c>
      <c r="P992">
        <v>0.34499999999999997</v>
      </c>
      <c r="Q992" s="62">
        <f t="shared" si="15"/>
        <v>0.34499999999999997</v>
      </c>
      <c r="R992" t="s">
        <v>650</v>
      </c>
    </row>
    <row r="993" spans="1:18" hidden="1" x14ac:dyDescent="0.25">
      <c r="A993" t="s">
        <v>3002</v>
      </c>
      <c r="B993" t="s">
        <v>2757</v>
      </c>
      <c r="C993" t="s">
        <v>2756</v>
      </c>
      <c r="D993">
        <v>0.38640000000000002</v>
      </c>
      <c r="E993">
        <v>52.740099999999998</v>
      </c>
      <c r="F993" t="s">
        <v>659</v>
      </c>
      <c r="G993" t="s">
        <v>658</v>
      </c>
      <c r="H993" t="s">
        <v>2755</v>
      </c>
      <c r="I993" t="s">
        <v>2754</v>
      </c>
      <c r="J993" t="s">
        <v>655</v>
      </c>
      <c r="K993" t="s">
        <v>2974</v>
      </c>
      <c r="L993" t="s">
        <v>908</v>
      </c>
      <c r="M993" t="s">
        <v>652</v>
      </c>
      <c r="N993">
        <v>487</v>
      </c>
      <c r="O993" t="s">
        <v>2810</v>
      </c>
      <c r="P993" t="s">
        <v>3000</v>
      </c>
      <c r="Q993" s="62">
        <f t="shared" si="15"/>
        <v>3.0000000000000001E-3</v>
      </c>
      <c r="R993" t="s">
        <v>686</v>
      </c>
    </row>
    <row r="994" spans="1:18" hidden="1" x14ac:dyDescent="0.25">
      <c r="A994" t="s">
        <v>3001</v>
      </c>
      <c r="B994" t="s">
        <v>2757</v>
      </c>
      <c r="C994" t="s">
        <v>2756</v>
      </c>
      <c r="D994">
        <v>0.38640000000000002</v>
      </c>
      <c r="E994">
        <v>52.740099999999998</v>
      </c>
      <c r="F994" t="s">
        <v>659</v>
      </c>
      <c r="G994" t="s">
        <v>658</v>
      </c>
      <c r="H994" t="s">
        <v>2755</v>
      </c>
      <c r="I994" t="s">
        <v>2754</v>
      </c>
      <c r="J994" t="s">
        <v>655</v>
      </c>
      <c r="K994" t="s">
        <v>2974</v>
      </c>
      <c r="L994" t="s">
        <v>908</v>
      </c>
      <c r="M994" t="s">
        <v>652</v>
      </c>
      <c r="N994">
        <v>499</v>
      </c>
      <c r="O994" t="s">
        <v>2807</v>
      </c>
      <c r="P994" t="s">
        <v>3000</v>
      </c>
      <c r="Q994" s="62">
        <f t="shared" si="15"/>
        <v>3.0000000000000001E-3</v>
      </c>
      <c r="R994" t="s">
        <v>686</v>
      </c>
    </row>
    <row r="995" spans="1:18" hidden="1" x14ac:dyDescent="0.25">
      <c r="A995" t="s">
        <v>2999</v>
      </c>
      <c r="B995" t="s">
        <v>2757</v>
      </c>
      <c r="C995" t="s">
        <v>2756</v>
      </c>
      <c r="D995">
        <v>0.38640000000000002</v>
      </c>
      <c r="E995">
        <v>52.740099999999998</v>
      </c>
      <c r="F995" t="s">
        <v>659</v>
      </c>
      <c r="G995" t="s">
        <v>658</v>
      </c>
      <c r="H995" t="s">
        <v>2755</v>
      </c>
      <c r="I995" t="s">
        <v>2754</v>
      </c>
      <c r="J995" t="s">
        <v>655</v>
      </c>
      <c r="K995" t="s">
        <v>2974</v>
      </c>
      <c r="L995" t="s">
        <v>908</v>
      </c>
      <c r="M995" t="s">
        <v>652</v>
      </c>
      <c r="N995">
        <v>1049</v>
      </c>
      <c r="O995" t="s">
        <v>2804</v>
      </c>
      <c r="P995" t="s">
        <v>2788</v>
      </c>
      <c r="Q995" s="62">
        <f t="shared" si="15"/>
        <v>0.1</v>
      </c>
      <c r="R995" t="s">
        <v>686</v>
      </c>
    </row>
    <row r="996" spans="1:18" hidden="1" x14ac:dyDescent="0.25">
      <c r="A996" t="s">
        <v>2998</v>
      </c>
      <c r="B996" t="s">
        <v>2757</v>
      </c>
      <c r="C996" t="s">
        <v>2756</v>
      </c>
      <c r="D996">
        <v>0.38640000000000002</v>
      </c>
      <c r="E996">
        <v>52.740099999999998</v>
      </c>
      <c r="F996" t="s">
        <v>659</v>
      </c>
      <c r="G996" t="s">
        <v>658</v>
      </c>
      <c r="H996" t="s">
        <v>2755</v>
      </c>
      <c r="I996" t="s">
        <v>2754</v>
      </c>
      <c r="J996" t="s">
        <v>655</v>
      </c>
      <c r="K996" t="s">
        <v>2974</v>
      </c>
      <c r="L996" t="s">
        <v>908</v>
      </c>
      <c r="M996" t="s">
        <v>652</v>
      </c>
      <c r="N996">
        <v>3268</v>
      </c>
      <c r="O996" t="s">
        <v>2802</v>
      </c>
      <c r="P996" t="s">
        <v>2788</v>
      </c>
      <c r="Q996" s="62">
        <f t="shared" si="15"/>
        <v>0.1</v>
      </c>
      <c r="R996" t="s">
        <v>686</v>
      </c>
    </row>
    <row r="997" spans="1:18" hidden="1" x14ac:dyDescent="0.25">
      <c r="A997" t="s">
        <v>2997</v>
      </c>
      <c r="B997" t="s">
        <v>2757</v>
      </c>
      <c r="C997" t="s">
        <v>2756</v>
      </c>
      <c r="D997">
        <v>0.38640000000000002</v>
      </c>
      <c r="E997">
        <v>52.740099999999998</v>
      </c>
      <c r="F997" t="s">
        <v>659</v>
      </c>
      <c r="G997" t="s">
        <v>658</v>
      </c>
      <c r="H997" t="s">
        <v>2755</v>
      </c>
      <c r="I997" t="s">
        <v>2754</v>
      </c>
      <c r="J997" t="s">
        <v>655</v>
      </c>
      <c r="K997" t="s">
        <v>2974</v>
      </c>
      <c r="L997" t="s">
        <v>908</v>
      </c>
      <c r="M997" t="s">
        <v>652</v>
      </c>
      <c r="N997">
        <v>3272</v>
      </c>
      <c r="O997" t="s">
        <v>2800</v>
      </c>
      <c r="P997" t="s">
        <v>2799</v>
      </c>
      <c r="Q997" s="62">
        <f t="shared" si="15"/>
        <v>1</v>
      </c>
      <c r="R997" t="s">
        <v>686</v>
      </c>
    </row>
    <row r="998" spans="1:18" hidden="1" x14ac:dyDescent="0.25">
      <c r="A998" t="s">
        <v>2996</v>
      </c>
      <c r="B998" t="s">
        <v>2757</v>
      </c>
      <c r="C998" t="s">
        <v>2756</v>
      </c>
      <c r="D998">
        <v>0.38640000000000002</v>
      </c>
      <c r="E998">
        <v>52.740099999999998</v>
      </c>
      <c r="F998" t="s">
        <v>659</v>
      </c>
      <c r="G998" t="s">
        <v>658</v>
      </c>
      <c r="H998" t="s">
        <v>2755</v>
      </c>
      <c r="I998" t="s">
        <v>2754</v>
      </c>
      <c r="J998" t="s">
        <v>655</v>
      </c>
      <c r="K998" t="s">
        <v>2974</v>
      </c>
      <c r="L998" t="s">
        <v>908</v>
      </c>
      <c r="M998" t="s">
        <v>652</v>
      </c>
      <c r="N998">
        <v>3282</v>
      </c>
      <c r="O998" t="s">
        <v>2797</v>
      </c>
      <c r="P998" t="s">
        <v>2788</v>
      </c>
      <c r="Q998" s="62">
        <f t="shared" si="15"/>
        <v>0.1</v>
      </c>
      <c r="R998" t="s">
        <v>686</v>
      </c>
    </row>
    <row r="999" spans="1:18" hidden="1" x14ac:dyDescent="0.25">
      <c r="A999" t="s">
        <v>2995</v>
      </c>
      <c r="B999" t="s">
        <v>2757</v>
      </c>
      <c r="C999" t="s">
        <v>2756</v>
      </c>
      <c r="D999">
        <v>0.38640000000000002</v>
      </c>
      <c r="E999">
        <v>52.740099999999998</v>
      </c>
      <c r="F999" t="s">
        <v>659</v>
      </c>
      <c r="G999" t="s">
        <v>658</v>
      </c>
      <c r="H999" t="s">
        <v>2755</v>
      </c>
      <c r="I999" t="s">
        <v>2754</v>
      </c>
      <c r="J999" t="s">
        <v>655</v>
      </c>
      <c r="K999" t="s">
        <v>2974</v>
      </c>
      <c r="L999" t="s">
        <v>908</v>
      </c>
      <c r="M999" t="s">
        <v>652</v>
      </c>
      <c r="N999">
        <v>3283</v>
      </c>
      <c r="O999" t="s">
        <v>2795</v>
      </c>
      <c r="P999" t="s">
        <v>2788</v>
      </c>
      <c r="Q999" s="62">
        <f t="shared" si="15"/>
        <v>0.1</v>
      </c>
      <c r="R999" t="s">
        <v>686</v>
      </c>
    </row>
    <row r="1000" spans="1:18" hidden="1" x14ac:dyDescent="0.25">
      <c r="A1000" t="s">
        <v>2994</v>
      </c>
      <c r="B1000" t="s">
        <v>2757</v>
      </c>
      <c r="C1000" t="s">
        <v>2756</v>
      </c>
      <c r="D1000">
        <v>0.38640000000000002</v>
      </c>
      <c r="E1000">
        <v>52.740099999999998</v>
      </c>
      <c r="F1000" t="s">
        <v>659</v>
      </c>
      <c r="G1000" t="s">
        <v>658</v>
      </c>
      <c r="H1000" t="s">
        <v>2755</v>
      </c>
      <c r="I1000" t="s">
        <v>2754</v>
      </c>
      <c r="J1000" t="s">
        <v>655</v>
      </c>
      <c r="K1000" t="s">
        <v>2974</v>
      </c>
      <c r="L1000" t="s">
        <v>908</v>
      </c>
      <c r="M1000" t="s">
        <v>652</v>
      </c>
      <c r="N1000">
        <v>3292</v>
      </c>
      <c r="O1000" t="s">
        <v>2793</v>
      </c>
      <c r="P1000" t="s">
        <v>2788</v>
      </c>
      <c r="Q1000" s="62">
        <f t="shared" si="15"/>
        <v>0.1</v>
      </c>
      <c r="R1000" t="s">
        <v>686</v>
      </c>
    </row>
    <row r="1001" spans="1:18" hidden="1" x14ac:dyDescent="0.25">
      <c r="A1001" t="s">
        <v>2993</v>
      </c>
      <c r="B1001" t="s">
        <v>2757</v>
      </c>
      <c r="C1001" t="s">
        <v>2756</v>
      </c>
      <c r="D1001">
        <v>0.38640000000000002</v>
      </c>
      <c r="E1001">
        <v>52.740099999999998</v>
      </c>
      <c r="F1001" t="s">
        <v>659</v>
      </c>
      <c r="G1001" t="s">
        <v>658</v>
      </c>
      <c r="H1001" t="s">
        <v>2755</v>
      </c>
      <c r="I1001" t="s">
        <v>2754</v>
      </c>
      <c r="J1001" t="s">
        <v>655</v>
      </c>
      <c r="K1001" t="s">
        <v>2974</v>
      </c>
      <c r="L1001" t="s">
        <v>908</v>
      </c>
      <c r="M1001" t="s">
        <v>652</v>
      </c>
      <c r="N1001">
        <v>3328</v>
      </c>
      <c r="O1001" t="s">
        <v>2791</v>
      </c>
      <c r="P1001" t="s">
        <v>2788</v>
      </c>
      <c r="Q1001" s="62">
        <f t="shared" si="15"/>
        <v>0.1</v>
      </c>
      <c r="R1001" t="s">
        <v>686</v>
      </c>
    </row>
    <row r="1002" spans="1:18" hidden="1" x14ac:dyDescent="0.25">
      <c r="A1002" t="s">
        <v>2992</v>
      </c>
      <c r="B1002" t="s">
        <v>2757</v>
      </c>
      <c r="C1002" t="s">
        <v>2756</v>
      </c>
      <c r="D1002">
        <v>0.38640000000000002</v>
      </c>
      <c r="E1002">
        <v>52.740099999999998</v>
      </c>
      <c r="F1002" t="s">
        <v>659</v>
      </c>
      <c r="G1002" t="s">
        <v>658</v>
      </c>
      <c r="H1002" t="s">
        <v>2755</v>
      </c>
      <c r="I1002" t="s">
        <v>2754</v>
      </c>
      <c r="J1002" t="s">
        <v>655</v>
      </c>
      <c r="K1002" t="s">
        <v>2974</v>
      </c>
      <c r="L1002" t="s">
        <v>908</v>
      </c>
      <c r="M1002" t="s">
        <v>652</v>
      </c>
      <c r="N1002">
        <v>3334</v>
      </c>
      <c r="O1002" t="s">
        <v>2789</v>
      </c>
      <c r="P1002" t="s">
        <v>2788</v>
      </c>
      <c r="Q1002" s="62">
        <f t="shared" si="15"/>
        <v>0.1</v>
      </c>
      <c r="R1002" t="s">
        <v>686</v>
      </c>
    </row>
    <row r="1003" spans="1:18" hidden="1" x14ac:dyDescent="0.25">
      <c r="A1003" t="s">
        <v>2991</v>
      </c>
      <c r="B1003" t="s">
        <v>2757</v>
      </c>
      <c r="C1003" t="s">
        <v>2756</v>
      </c>
      <c r="D1003">
        <v>0.38640000000000002</v>
      </c>
      <c r="E1003">
        <v>52.740099999999998</v>
      </c>
      <c r="F1003" t="s">
        <v>659</v>
      </c>
      <c r="G1003" t="s">
        <v>658</v>
      </c>
      <c r="H1003" t="s">
        <v>2755</v>
      </c>
      <c r="I1003" t="s">
        <v>2754</v>
      </c>
      <c r="J1003" t="s">
        <v>655</v>
      </c>
      <c r="K1003" t="s">
        <v>2974</v>
      </c>
      <c r="L1003" t="s">
        <v>908</v>
      </c>
      <c r="M1003" t="s">
        <v>652</v>
      </c>
      <c r="N1003">
        <v>3373</v>
      </c>
      <c r="O1003" t="s">
        <v>2786</v>
      </c>
      <c r="P1003" t="s">
        <v>2788</v>
      </c>
      <c r="Q1003" s="62">
        <f t="shared" si="15"/>
        <v>0.1</v>
      </c>
      <c r="R1003" t="s">
        <v>686</v>
      </c>
    </row>
    <row r="1004" spans="1:18" hidden="1" x14ac:dyDescent="0.25">
      <c r="A1004" t="s">
        <v>2990</v>
      </c>
      <c r="B1004" t="s">
        <v>2757</v>
      </c>
      <c r="C1004" t="s">
        <v>2756</v>
      </c>
      <c r="D1004">
        <v>0.38640000000000002</v>
      </c>
      <c r="E1004">
        <v>52.740099999999998</v>
      </c>
      <c r="F1004" t="s">
        <v>659</v>
      </c>
      <c r="G1004" t="s">
        <v>658</v>
      </c>
      <c r="H1004" t="s">
        <v>2755</v>
      </c>
      <c r="I1004" t="s">
        <v>2754</v>
      </c>
      <c r="J1004" t="s">
        <v>655</v>
      </c>
      <c r="K1004" t="s">
        <v>2974</v>
      </c>
      <c r="L1004" t="s">
        <v>908</v>
      </c>
      <c r="M1004" t="s">
        <v>652</v>
      </c>
      <c r="N1004">
        <v>3408</v>
      </c>
      <c r="O1004" t="s">
        <v>2784</v>
      </c>
      <c r="P1004">
        <v>2.2200000000000002</v>
      </c>
      <c r="Q1004" s="62">
        <f t="shared" si="15"/>
        <v>2.2200000000000002</v>
      </c>
      <c r="R1004" t="s">
        <v>686</v>
      </c>
    </row>
    <row r="1005" spans="1:18" hidden="1" x14ac:dyDescent="0.25">
      <c r="A1005" t="s">
        <v>2989</v>
      </c>
      <c r="B1005" t="s">
        <v>2757</v>
      </c>
      <c r="C1005" t="s">
        <v>2756</v>
      </c>
      <c r="D1005">
        <v>0.38640000000000002</v>
      </c>
      <c r="E1005">
        <v>52.740099999999998</v>
      </c>
      <c r="F1005" t="s">
        <v>659</v>
      </c>
      <c r="G1005" t="s">
        <v>658</v>
      </c>
      <c r="H1005" t="s">
        <v>2755</v>
      </c>
      <c r="I1005" t="s">
        <v>2754</v>
      </c>
      <c r="J1005" t="s">
        <v>655</v>
      </c>
      <c r="K1005" t="s">
        <v>2974</v>
      </c>
      <c r="L1005" t="s">
        <v>908</v>
      </c>
      <c r="M1005" t="s">
        <v>652</v>
      </c>
      <c r="N1005">
        <v>3409</v>
      </c>
      <c r="O1005" t="s">
        <v>2782</v>
      </c>
      <c r="P1005">
        <v>0.192</v>
      </c>
      <c r="Q1005" s="62">
        <f t="shared" si="15"/>
        <v>0.192</v>
      </c>
      <c r="R1005" t="s">
        <v>686</v>
      </c>
    </row>
    <row r="1006" spans="1:18" hidden="1" x14ac:dyDescent="0.25">
      <c r="A1006" t="s">
        <v>2988</v>
      </c>
      <c r="B1006" t="s">
        <v>2757</v>
      </c>
      <c r="C1006" t="s">
        <v>2756</v>
      </c>
      <c r="D1006">
        <v>0.38640000000000002</v>
      </c>
      <c r="E1006">
        <v>52.740099999999998</v>
      </c>
      <c r="F1006" t="s">
        <v>659</v>
      </c>
      <c r="G1006" t="s">
        <v>658</v>
      </c>
      <c r="H1006" t="s">
        <v>2755</v>
      </c>
      <c r="I1006" t="s">
        <v>2754</v>
      </c>
      <c r="J1006" t="s">
        <v>655</v>
      </c>
      <c r="K1006" t="s">
        <v>2974</v>
      </c>
      <c r="L1006" t="s">
        <v>908</v>
      </c>
      <c r="M1006" t="s">
        <v>652</v>
      </c>
      <c r="N1006">
        <v>3410</v>
      </c>
      <c r="O1006" t="s">
        <v>687</v>
      </c>
      <c r="P1006">
        <v>3.02</v>
      </c>
      <c r="Q1006" s="62">
        <f t="shared" si="15"/>
        <v>3.02</v>
      </c>
      <c r="R1006" t="s">
        <v>686</v>
      </c>
    </row>
    <row r="1007" spans="1:18" hidden="1" x14ac:dyDescent="0.25">
      <c r="A1007" t="s">
        <v>2987</v>
      </c>
      <c r="B1007" t="s">
        <v>2757</v>
      </c>
      <c r="C1007" t="s">
        <v>2756</v>
      </c>
      <c r="D1007">
        <v>0.38640000000000002</v>
      </c>
      <c r="E1007">
        <v>52.740099999999998</v>
      </c>
      <c r="F1007" t="s">
        <v>659</v>
      </c>
      <c r="G1007" t="s">
        <v>658</v>
      </c>
      <c r="H1007" t="s">
        <v>2755</v>
      </c>
      <c r="I1007" t="s">
        <v>2754</v>
      </c>
      <c r="J1007" t="s">
        <v>655</v>
      </c>
      <c r="K1007" t="s">
        <v>2974</v>
      </c>
      <c r="L1007" t="s">
        <v>908</v>
      </c>
      <c r="M1007" t="s">
        <v>652</v>
      </c>
      <c r="N1007">
        <v>3461</v>
      </c>
      <c r="O1007" t="s">
        <v>2779</v>
      </c>
      <c r="P1007">
        <v>2680</v>
      </c>
      <c r="Q1007" s="62">
        <f t="shared" si="15"/>
        <v>2680</v>
      </c>
      <c r="R1007" t="s">
        <v>919</v>
      </c>
    </row>
    <row r="1008" spans="1:18" hidden="1" x14ac:dyDescent="0.25">
      <c r="A1008" t="s">
        <v>2986</v>
      </c>
      <c r="B1008" t="s">
        <v>2757</v>
      </c>
      <c r="C1008" t="s">
        <v>2756</v>
      </c>
      <c r="D1008">
        <v>0.38640000000000002</v>
      </c>
      <c r="E1008">
        <v>52.740099999999998</v>
      </c>
      <c r="F1008" t="s">
        <v>659</v>
      </c>
      <c r="G1008" t="s">
        <v>658</v>
      </c>
      <c r="H1008" t="s">
        <v>2755</v>
      </c>
      <c r="I1008" t="s">
        <v>2754</v>
      </c>
      <c r="J1008" t="s">
        <v>655</v>
      </c>
      <c r="K1008" t="s">
        <v>2974</v>
      </c>
      <c r="L1008" t="s">
        <v>908</v>
      </c>
      <c r="M1008" t="s">
        <v>652</v>
      </c>
      <c r="N1008">
        <v>6045</v>
      </c>
      <c r="O1008" t="s">
        <v>2777</v>
      </c>
      <c r="P1008">
        <v>2.42</v>
      </c>
      <c r="Q1008" s="62">
        <f t="shared" si="15"/>
        <v>2.42</v>
      </c>
      <c r="R1008" t="s">
        <v>686</v>
      </c>
    </row>
    <row r="1009" spans="1:18" hidden="1" x14ac:dyDescent="0.25">
      <c r="A1009" t="s">
        <v>2985</v>
      </c>
      <c r="B1009" t="s">
        <v>2757</v>
      </c>
      <c r="C1009" t="s">
        <v>2756</v>
      </c>
      <c r="D1009">
        <v>0.38640000000000002</v>
      </c>
      <c r="E1009">
        <v>52.740099999999998</v>
      </c>
      <c r="F1009" t="s">
        <v>659</v>
      </c>
      <c r="G1009" t="s">
        <v>658</v>
      </c>
      <c r="H1009" t="s">
        <v>2755</v>
      </c>
      <c r="I1009" t="s">
        <v>2754</v>
      </c>
      <c r="J1009" t="s">
        <v>655</v>
      </c>
      <c r="K1009" t="s">
        <v>2974</v>
      </c>
      <c r="L1009" t="s">
        <v>908</v>
      </c>
      <c r="M1009" t="s">
        <v>652</v>
      </c>
      <c r="N1009">
        <v>6396</v>
      </c>
      <c r="O1009" t="s">
        <v>2775</v>
      </c>
      <c r="P1009">
        <v>185</v>
      </c>
      <c r="Q1009" s="62">
        <f t="shared" si="15"/>
        <v>185</v>
      </c>
      <c r="R1009" t="s">
        <v>2774</v>
      </c>
    </row>
    <row r="1010" spans="1:18" hidden="1" x14ac:dyDescent="0.25">
      <c r="A1010" t="s">
        <v>2984</v>
      </c>
      <c r="B1010" t="s">
        <v>2757</v>
      </c>
      <c r="C1010" t="s">
        <v>2756</v>
      </c>
      <c r="D1010">
        <v>0.38640000000000002</v>
      </c>
      <c r="E1010">
        <v>52.740099999999998</v>
      </c>
      <c r="F1010" t="s">
        <v>659</v>
      </c>
      <c r="G1010" t="s">
        <v>658</v>
      </c>
      <c r="H1010" t="s">
        <v>2755</v>
      </c>
      <c r="I1010" t="s">
        <v>2754</v>
      </c>
      <c r="J1010" t="s">
        <v>655</v>
      </c>
      <c r="K1010" t="s">
        <v>2974</v>
      </c>
      <c r="L1010" t="s">
        <v>908</v>
      </c>
      <c r="M1010" t="s">
        <v>652</v>
      </c>
      <c r="N1010">
        <v>6423</v>
      </c>
      <c r="O1010" t="s">
        <v>2772</v>
      </c>
      <c r="P1010">
        <v>86</v>
      </c>
      <c r="Q1010" s="62">
        <f t="shared" si="15"/>
        <v>86</v>
      </c>
      <c r="R1010" t="s">
        <v>919</v>
      </c>
    </row>
    <row r="1011" spans="1:18" hidden="1" x14ac:dyDescent="0.25">
      <c r="A1011" t="s">
        <v>2983</v>
      </c>
      <c r="B1011" t="s">
        <v>2757</v>
      </c>
      <c r="C1011" t="s">
        <v>2756</v>
      </c>
      <c r="D1011">
        <v>0.38640000000000002</v>
      </c>
      <c r="E1011">
        <v>52.740099999999998</v>
      </c>
      <c r="F1011" t="s">
        <v>659</v>
      </c>
      <c r="G1011" t="s">
        <v>658</v>
      </c>
      <c r="H1011" t="s">
        <v>2755</v>
      </c>
      <c r="I1011" t="s">
        <v>2754</v>
      </c>
      <c r="J1011" t="s">
        <v>655</v>
      </c>
      <c r="K1011" t="s">
        <v>2974</v>
      </c>
      <c r="L1011" t="s">
        <v>908</v>
      </c>
      <c r="M1011" t="s">
        <v>652</v>
      </c>
      <c r="N1011">
        <v>6450</v>
      </c>
      <c r="O1011" t="s">
        <v>2770</v>
      </c>
      <c r="P1011">
        <v>1.62</v>
      </c>
      <c r="Q1011" s="62">
        <f t="shared" si="15"/>
        <v>1.62</v>
      </c>
      <c r="R1011" t="s">
        <v>686</v>
      </c>
    </row>
    <row r="1012" spans="1:18" hidden="1" x14ac:dyDescent="0.25">
      <c r="A1012" t="s">
        <v>2982</v>
      </c>
      <c r="B1012" t="s">
        <v>2757</v>
      </c>
      <c r="C1012" t="s">
        <v>2756</v>
      </c>
      <c r="D1012">
        <v>0.38640000000000002</v>
      </c>
      <c r="E1012">
        <v>52.740099999999998</v>
      </c>
      <c r="F1012" t="s">
        <v>659</v>
      </c>
      <c r="G1012" t="s">
        <v>658</v>
      </c>
      <c r="H1012" t="s">
        <v>2755</v>
      </c>
      <c r="I1012" t="s">
        <v>2754</v>
      </c>
      <c r="J1012" t="s">
        <v>655</v>
      </c>
      <c r="K1012" t="s">
        <v>2974</v>
      </c>
      <c r="L1012" t="s">
        <v>908</v>
      </c>
      <c r="M1012" t="s">
        <v>652</v>
      </c>
      <c r="N1012">
        <v>6526</v>
      </c>
      <c r="O1012" t="s">
        <v>2768</v>
      </c>
      <c r="P1012" t="s">
        <v>2767</v>
      </c>
      <c r="Q1012" s="62" t="e">
        <f t="shared" si="15"/>
        <v>#VALUE!</v>
      </c>
      <c r="R1012" t="s">
        <v>905</v>
      </c>
    </row>
    <row r="1013" spans="1:18" hidden="1" x14ac:dyDescent="0.25">
      <c r="A1013" t="s">
        <v>2981</v>
      </c>
      <c r="B1013" t="s">
        <v>2757</v>
      </c>
      <c r="C1013" t="s">
        <v>2756</v>
      </c>
      <c r="D1013">
        <v>0.38640000000000002</v>
      </c>
      <c r="E1013">
        <v>52.740099999999998</v>
      </c>
      <c r="F1013" t="s">
        <v>659</v>
      </c>
      <c r="G1013" t="s">
        <v>658</v>
      </c>
      <c r="H1013" t="s">
        <v>2755</v>
      </c>
      <c r="I1013" t="s">
        <v>2754</v>
      </c>
      <c r="J1013" t="s">
        <v>655</v>
      </c>
      <c r="K1013" t="s">
        <v>2974</v>
      </c>
      <c r="L1013" t="s">
        <v>908</v>
      </c>
      <c r="M1013" t="s">
        <v>652</v>
      </c>
      <c r="N1013">
        <v>7181</v>
      </c>
      <c r="O1013" t="s">
        <v>2765</v>
      </c>
      <c r="P1013" t="s">
        <v>2005</v>
      </c>
      <c r="Q1013" s="62">
        <f t="shared" si="15"/>
        <v>1E-3</v>
      </c>
      <c r="R1013" t="s">
        <v>686</v>
      </c>
    </row>
    <row r="1014" spans="1:18" hidden="1" x14ac:dyDescent="0.25">
      <c r="A1014" t="s">
        <v>2980</v>
      </c>
      <c r="B1014" t="s">
        <v>2757</v>
      </c>
      <c r="C1014" t="s">
        <v>2756</v>
      </c>
      <c r="D1014">
        <v>0.38640000000000002</v>
      </c>
      <c r="E1014">
        <v>52.740099999999998</v>
      </c>
      <c r="F1014" t="s">
        <v>659</v>
      </c>
      <c r="G1014" t="s">
        <v>658</v>
      </c>
      <c r="H1014" t="s">
        <v>2755</v>
      </c>
      <c r="I1014" t="s">
        <v>2754</v>
      </c>
      <c r="J1014" t="s">
        <v>655</v>
      </c>
      <c r="K1014" t="s">
        <v>2974</v>
      </c>
      <c r="L1014" t="s">
        <v>908</v>
      </c>
      <c r="M1014" t="s">
        <v>652</v>
      </c>
      <c r="N1014">
        <v>7887</v>
      </c>
      <c r="O1014" t="s">
        <v>1065</v>
      </c>
      <c r="P1014">
        <v>41</v>
      </c>
      <c r="Q1014" s="62">
        <f t="shared" si="15"/>
        <v>41</v>
      </c>
      <c r="R1014" t="s">
        <v>686</v>
      </c>
    </row>
    <row r="1015" spans="1:18" hidden="1" x14ac:dyDescent="0.25">
      <c r="A1015" t="s">
        <v>2979</v>
      </c>
      <c r="B1015" t="s">
        <v>2757</v>
      </c>
      <c r="C1015" t="s">
        <v>2756</v>
      </c>
      <c r="D1015">
        <v>0.38640000000000002</v>
      </c>
      <c r="E1015">
        <v>52.740099999999998</v>
      </c>
      <c r="F1015" t="s">
        <v>659</v>
      </c>
      <c r="G1015" t="s">
        <v>658</v>
      </c>
      <c r="H1015" t="s">
        <v>2755</v>
      </c>
      <c r="I1015" t="s">
        <v>2754</v>
      </c>
      <c r="J1015" t="s">
        <v>655</v>
      </c>
      <c r="K1015" t="s">
        <v>2974</v>
      </c>
      <c r="L1015" t="s">
        <v>908</v>
      </c>
      <c r="M1015" t="s">
        <v>652</v>
      </c>
      <c r="N1015">
        <v>9686</v>
      </c>
      <c r="O1015" t="s">
        <v>2763</v>
      </c>
      <c r="P1015">
        <v>7.35</v>
      </c>
      <c r="Q1015" s="62">
        <f t="shared" si="15"/>
        <v>7.35</v>
      </c>
      <c r="R1015" t="s">
        <v>650</v>
      </c>
    </row>
    <row r="1016" spans="1:18" hidden="1" x14ac:dyDescent="0.25">
      <c r="A1016" t="s">
        <v>2978</v>
      </c>
      <c r="B1016" t="s">
        <v>2757</v>
      </c>
      <c r="C1016" t="s">
        <v>2756</v>
      </c>
      <c r="D1016">
        <v>0.38640000000000002</v>
      </c>
      <c r="E1016">
        <v>52.740099999999998</v>
      </c>
      <c r="F1016" t="s">
        <v>659</v>
      </c>
      <c r="G1016" t="s">
        <v>658</v>
      </c>
      <c r="H1016" t="s">
        <v>2755</v>
      </c>
      <c r="I1016" t="s">
        <v>2754</v>
      </c>
      <c r="J1016" t="s">
        <v>655</v>
      </c>
      <c r="K1016" t="s">
        <v>2974</v>
      </c>
      <c r="L1016" t="s">
        <v>908</v>
      </c>
      <c r="M1016" t="s">
        <v>652</v>
      </c>
      <c r="N1016">
        <v>9901</v>
      </c>
      <c r="O1016" t="s">
        <v>664</v>
      </c>
      <c r="P1016">
        <v>90.1</v>
      </c>
      <c r="Q1016" s="62">
        <f t="shared" si="15"/>
        <v>90.1</v>
      </c>
      <c r="R1016" t="s">
        <v>663</v>
      </c>
    </row>
    <row r="1017" spans="1:18" hidden="1" x14ac:dyDescent="0.25">
      <c r="A1017" t="s">
        <v>2977</v>
      </c>
      <c r="B1017" t="s">
        <v>2757</v>
      </c>
      <c r="C1017" t="s">
        <v>2756</v>
      </c>
      <c r="D1017">
        <v>0.38640000000000002</v>
      </c>
      <c r="E1017">
        <v>52.740099999999998</v>
      </c>
      <c r="F1017" t="s">
        <v>659</v>
      </c>
      <c r="G1017" t="s">
        <v>658</v>
      </c>
      <c r="H1017" t="s">
        <v>2755</v>
      </c>
      <c r="I1017" t="s">
        <v>2754</v>
      </c>
      <c r="J1017" t="s">
        <v>655</v>
      </c>
      <c r="K1017" t="s">
        <v>2974</v>
      </c>
      <c r="L1017" t="s">
        <v>908</v>
      </c>
      <c r="M1017" t="s">
        <v>652</v>
      </c>
      <c r="N1017">
        <v>9924</v>
      </c>
      <c r="O1017" t="s">
        <v>651</v>
      </c>
      <c r="P1017">
        <v>8.06</v>
      </c>
      <c r="Q1017" s="62">
        <f t="shared" si="15"/>
        <v>8.06</v>
      </c>
      <c r="R1017" t="s">
        <v>650</v>
      </c>
    </row>
    <row r="1018" spans="1:18" hidden="1" x14ac:dyDescent="0.25">
      <c r="A1018" t="s">
        <v>2976</v>
      </c>
      <c r="B1018" t="s">
        <v>2757</v>
      </c>
      <c r="C1018" t="s">
        <v>2756</v>
      </c>
      <c r="D1018">
        <v>0.38640000000000002</v>
      </c>
      <c r="E1018">
        <v>52.740099999999998</v>
      </c>
      <c r="F1018" t="s">
        <v>659</v>
      </c>
      <c r="G1018" t="s">
        <v>658</v>
      </c>
      <c r="H1018" t="s">
        <v>2755</v>
      </c>
      <c r="I1018" t="s">
        <v>2754</v>
      </c>
      <c r="J1018" t="s">
        <v>655</v>
      </c>
      <c r="K1018" t="s">
        <v>2974</v>
      </c>
      <c r="L1018" t="s">
        <v>908</v>
      </c>
      <c r="M1018" t="s">
        <v>652</v>
      </c>
      <c r="N1018">
        <v>9933</v>
      </c>
      <c r="O1018" t="s">
        <v>2759</v>
      </c>
      <c r="P1018">
        <v>17000</v>
      </c>
      <c r="Q1018" s="62">
        <f t="shared" si="15"/>
        <v>17000</v>
      </c>
      <c r="R1018" t="s">
        <v>919</v>
      </c>
    </row>
    <row r="1019" spans="1:18" hidden="1" x14ac:dyDescent="0.25">
      <c r="A1019" t="s">
        <v>2975</v>
      </c>
      <c r="B1019" t="s">
        <v>2757</v>
      </c>
      <c r="C1019" t="s">
        <v>2756</v>
      </c>
      <c r="D1019">
        <v>0.38640000000000002</v>
      </c>
      <c r="E1019">
        <v>52.740099999999998</v>
      </c>
      <c r="F1019" t="s">
        <v>659</v>
      </c>
      <c r="G1019" t="s">
        <v>658</v>
      </c>
      <c r="H1019" t="s">
        <v>2755</v>
      </c>
      <c r="I1019" t="s">
        <v>2754</v>
      </c>
      <c r="J1019" t="s">
        <v>655</v>
      </c>
      <c r="K1019" t="s">
        <v>2974</v>
      </c>
      <c r="L1019" t="s">
        <v>908</v>
      </c>
      <c r="M1019" t="s">
        <v>652</v>
      </c>
      <c r="N1019">
        <v>9978</v>
      </c>
      <c r="O1019" t="s">
        <v>2752</v>
      </c>
      <c r="P1019" t="s">
        <v>2751</v>
      </c>
      <c r="Q1019" s="62">
        <f t="shared" si="15"/>
        <v>2E-3</v>
      </c>
      <c r="R1019" t="s">
        <v>686</v>
      </c>
    </row>
    <row r="1020" spans="1:18" hidden="1" x14ac:dyDescent="0.25">
      <c r="A1020" t="s">
        <v>2973</v>
      </c>
      <c r="B1020" t="s">
        <v>2757</v>
      </c>
      <c r="C1020" t="s">
        <v>2756</v>
      </c>
      <c r="D1020">
        <v>0.38640000000000002</v>
      </c>
      <c r="E1020">
        <v>52.740099999999998</v>
      </c>
      <c r="F1020" t="s">
        <v>659</v>
      </c>
      <c r="G1020" t="s">
        <v>658</v>
      </c>
      <c r="H1020" t="s">
        <v>2755</v>
      </c>
      <c r="I1020" t="s">
        <v>2754</v>
      </c>
      <c r="J1020" t="s">
        <v>655</v>
      </c>
      <c r="K1020" t="s">
        <v>2940</v>
      </c>
      <c r="L1020" t="s">
        <v>908</v>
      </c>
      <c r="M1020" t="s">
        <v>652</v>
      </c>
      <c r="N1020">
        <v>52</v>
      </c>
      <c r="O1020" t="s">
        <v>2831</v>
      </c>
      <c r="P1020">
        <v>0.185</v>
      </c>
      <c r="Q1020" s="62">
        <f t="shared" si="15"/>
        <v>0.185</v>
      </c>
      <c r="R1020" t="s">
        <v>686</v>
      </c>
    </row>
    <row r="1021" spans="1:18" hidden="1" x14ac:dyDescent="0.25">
      <c r="A1021" t="s">
        <v>2972</v>
      </c>
      <c r="B1021" t="s">
        <v>2757</v>
      </c>
      <c r="C1021" t="s">
        <v>2756</v>
      </c>
      <c r="D1021">
        <v>0.38640000000000002</v>
      </c>
      <c r="E1021">
        <v>52.740099999999998</v>
      </c>
      <c r="F1021" t="s">
        <v>659</v>
      </c>
      <c r="G1021" t="s">
        <v>658</v>
      </c>
      <c r="H1021" t="s">
        <v>2755</v>
      </c>
      <c r="I1021" t="s">
        <v>2754</v>
      </c>
      <c r="J1021" t="s">
        <v>655</v>
      </c>
      <c r="K1021" t="s">
        <v>2940</v>
      </c>
      <c r="L1021" t="s">
        <v>908</v>
      </c>
      <c r="M1021" t="s">
        <v>652</v>
      </c>
      <c r="N1021">
        <v>61</v>
      </c>
      <c r="O1021" t="s">
        <v>63</v>
      </c>
      <c r="P1021">
        <v>7.87</v>
      </c>
      <c r="Q1021" s="62">
        <f t="shared" si="15"/>
        <v>7.87</v>
      </c>
      <c r="R1021" t="s">
        <v>2829</v>
      </c>
    </row>
    <row r="1022" spans="1:18" hidden="1" x14ac:dyDescent="0.25">
      <c r="A1022" t="s">
        <v>2971</v>
      </c>
      <c r="B1022" t="s">
        <v>2757</v>
      </c>
      <c r="C1022" t="s">
        <v>2756</v>
      </c>
      <c r="D1022">
        <v>0.38640000000000002</v>
      </c>
      <c r="E1022">
        <v>52.740099999999998</v>
      </c>
      <c r="F1022" t="s">
        <v>659</v>
      </c>
      <c r="G1022" t="s">
        <v>658</v>
      </c>
      <c r="H1022" t="s">
        <v>2755</v>
      </c>
      <c r="I1022" t="s">
        <v>2754</v>
      </c>
      <c r="J1022" t="s">
        <v>655</v>
      </c>
      <c r="K1022" t="s">
        <v>2940</v>
      </c>
      <c r="L1022" t="s">
        <v>908</v>
      </c>
      <c r="M1022" t="s">
        <v>652</v>
      </c>
      <c r="N1022">
        <v>62</v>
      </c>
      <c r="O1022" t="s">
        <v>2866</v>
      </c>
      <c r="P1022">
        <v>9630</v>
      </c>
      <c r="Q1022" s="62">
        <f t="shared" si="15"/>
        <v>9630</v>
      </c>
      <c r="R1022" t="s">
        <v>2825</v>
      </c>
    </row>
    <row r="1023" spans="1:18" hidden="1" x14ac:dyDescent="0.25">
      <c r="A1023" t="s">
        <v>2970</v>
      </c>
      <c r="B1023" t="s">
        <v>2757</v>
      </c>
      <c r="C1023" t="s">
        <v>2756</v>
      </c>
      <c r="D1023">
        <v>0.38640000000000002</v>
      </c>
      <c r="E1023">
        <v>52.740099999999998</v>
      </c>
      <c r="F1023" t="s">
        <v>659</v>
      </c>
      <c r="G1023" t="s">
        <v>658</v>
      </c>
      <c r="H1023" t="s">
        <v>2755</v>
      </c>
      <c r="I1023" t="s">
        <v>2754</v>
      </c>
      <c r="J1023" t="s">
        <v>655</v>
      </c>
      <c r="K1023" t="s">
        <v>2940</v>
      </c>
      <c r="L1023" t="s">
        <v>908</v>
      </c>
      <c r="M1023" t="s">
        <v>652</v>
      </c>
      <c r="N1023">
        <v>76</v>
      </c>
      <c r="O1023" t="s">
        <v>690</v>
      </c>
      <c r="P1023">
        <v>18.079999999999998</v>
      </c>
      <c r="Q1023" s="62">
        <f t="shared" si="15"/>
        <v>18.079999999999998</v>
      </c>
      <c r="R1023" t="s">
        <v>689</v>
      </c>
    </row>
    <row r="1024" spans="1:18" hidden="1" x14ac:dyDescent="0.25">
      <c r="A1024" t="s">
        <v>2969</v>
      </c>
      <c r="B1024" t="s">
        <v>2757</v>
      </c>
      <c r="C1024" t="s">
        <v>2756</v>
      </c>
      <c r="D1024">
        <v>0.38640000000000002</v>
      </c>
      <c r="E1024">
        <v>52.740099999999998</v>
      </c>
      <c r="F1024" t="s">
        <v>659</v>
      </c>
      <c r="G1024" t="s">
        <v>658</v>
      </c>
      <c r="H1024" t="s">
        <v>2755</v>
      </c>
      <c r="I1024" t="s">
        <v>2754</v>
      </c>
      <c r="J1024" t="s">
        <v>655</v>
      </c>
      <c r="K1024" t="s">
        <v>2940</v>
      </c>
      <c r="L1024" t="s">
        <v>908</v>
      </c>
      <c r="M1024" t="s">
        <v>652</v>
      </c>
      <c r="N1024">
        <v>103</v>
      </c>
      <c r="O1024" t="s">
        <v>2823</v>
      </c>
      <c r="P1024" t="s">
        <v>1560</v>
      </c>
      <c r="Q1024" s="62">
        <f t="shared" si="15"/>
        <v>0.01</v>
      </c>
      <c r="R1024" t="s">
        <v>686</v>
      </c>
    </row>
    <row r="1025" spans="1:18" hidden="1" x14ac:dyDescent="0.25">
      <c r="A1025" t="s">
        <v>2968</v>
      </c>
      <c r="B1025" t="s">
        <v>2757</v>
      </c>
      <c r="C1025" t="s">
        <v>2756</v>
      </c>
      <c r="D1025">
        <v>0.38640000000000002</v>
      </c>
      <c r="E1025">
        <v>52.740099999999998</v>
      </c>
      <c r="F1025" t="s">
        <v>659</v>
      </c>
      <c r="G1025" t="s">
        <v>658</v>
      </c>
      <c r="H1025" t="s">
        <v>2755</v>
      </c>
      <c r="I1025" t="s">
        <v>2754</v>
      </c>
      <c r="J1025" t="s">
        <v>655</v>
      </c>
      <c r="K1025" t="s">
        <v>2940</v>
      </c>
      <c r="L1025" t="s">
        <v>908</v>
      </c>
      <c r="M1025" t="s">
        <v>652</v>
      </c>
      <c r="N1025">
        <v>106</v>
      </c>
      <c r="O1025" t="s">
        <v>2821</v>
      </c>
      <c r="P1025" t="s">
        <v>1598</v>
      </c>
      <c r="Q1025" s="62">
        <f t="shared" si="15"/>
        <v>0.04</v>
      </c>
      <c r="R1025" t="s">
        <v>686</v>
      </c>
    </row>
    <row r="1026" spans="1:18" hidden="1" x14ac:dyDescent="0.25">
      <c r="A1026" t="s">
        <v>2967</v>
      </c>
      <c r="B1026" t="s">
        <v>2757</v>
      </c>
      <c r="C1026" t="s">
        <v>2756</v>
      </c>
      <c r="D1026">
        <v>0.38640000000000002</v>
      </c>
      <c r="E1026">
        <v>52.740099999999998</v>
      </c>
      <c r="F1026" t="s">
        <v>659</v>
      </c>
      <c r="G1026" t="s">
        <v>658</v>
      </c>
      <c r="H1026" t="s">
        <v>2755</v>
      </c>
      <c r="I1026" t="s">
        <v>2754</v>
      </c>
      <c r="J1026" t="s">
        <v>655</v>
      </c>
      <c r="K1026" t="s">
        <v>2940</v>
      </c>
      <c r="L1026" t="s">
        <v>908</v>
      </c>
      <c r="M1026" t="s">
        <v>652</v>
      </c>
      <c r="N1026">
        <v>172</v>
      </c>
      <c r="O1026" t="s">
        <v>209</v>
      </c>
      <c r="P1026">
        <v>3180</v>
      </c>
      <c r="Q1026" s="62">
        <f t="shared" ref="Q1026:Q1089" si="16">IF(LEFT(P1026,1)="&lt;",VALUE(MID(P1026,2,LEN(P1026)-1)),VALUE(P1026))</f>
        <v>3180</v>
      </c>
      <c r="R1026" t="s">
        <v>650</v>
      </c>
    </row>
    <row r="1027" spans="1:18" hidden="1" x14ac:dyDescent="0.25">
      <c r="A1027" t="s">
        <v>2966</v>
      </c>
      <c r="B1027" t="s">
        <v>2757</v>
      </c>
      <c r="C1027" t="s">
        <v>2756</v>
      </c>
      <c r="D1027">
        <v>0.38640000000000002</v>
      </c>
      <c r="E1027">
        <v>52.740099999999998</v>
      </c>
      <c r="F1027" t="s">
        <v>659</v>
      </c>
      <c r="G1027" t="s">
        <v>658</v>
      </c>
      <c r="H1027" t="s">
        <v>2755</v>
      </c>
      <c r="I1027" t="s">
        <v>2754</v>
      </c>
      <c r="J1027" t="s">
        <v>655</v>
      </c>
      <c r="K1027" t="s">
        <v>2940</v>
      </c>
      <c r="L1027" t="s">
        <v>908</v>
      </c>
      <c r="M1027" t="s">
        <v>652</v>
      </c>
      <c r="N1027">
        <v>487</v>
      </c>
      <c r="O1027" t="s">
        <v>2810</v>
      </c>
      <c r="P1027" t="s">
        <v>2809</v>
      </c>
      <c r="Q1027" s="62">
        <f t="shared" si="16"/>
        <v>2.0999999999999999E-3</v>
      </c>
      <c r="R1027" t="s">
        <v>686</v>
      </c>
    </row>
    <row r="1028" spans="1:18" hidden="1" x14ac:dyDescent="0.25">
      <c r="A1028" t="s">
        <v>2965</v>
      </c>
      <c r="B1028" t="s">
        <v>2757</v>
      </c>
      <c r="C1028" t="s">
        <v>2756</v>
      </c>
      <c r="D1028">
        <v>0.38640000000000002</v>
      </c>
      <c r="E1028">
        <v>52.740099999999998</v>
      </c>
      <c r="F1028" t="s">
        <v>659</v>
      </c>
      <c r="G1028" t="s">
        <v>658</v>
      </c>
      <c r="H1028" t="s">
        <v>2755</v>
      </c>
      <c r="I1028" t="s">
        <v>2754</v>
      </c>
      <c r="J1028" t="s">
        <v>655</v>
      </c>
      <c r="K1028" t="s">
        <v>2940</v>
      </c>
      <c r="L1028" t="s">
        <v>908</v>
      </c>
      <c r="M1028" t="s">
        <v>652</v>
      </c>
      <c r="N1028">
        <v>499</v>
      </c>
      <c r="O1028" t="s">
        <v>2807</v>
      </c>
      <c r="P1028" t="s">
        <v>2806</v>
      </c>
      <c r="Q1028" s="62">
        <f t="shared" si="16"/>
        <v>2.2000000000000001E-3</v>
      </c>
      <c r="R1028" t="s">
        <v>686</v>
      </c>
    </row>
    <row r="1029" spans="1:18" hidden="1" x14ac:dyDescent="0.25">
      <c r="A1029" t="s">
        <v>2964</v>
      </c>
      <c r="B1029" t="s">
        <v>2757</v>
      </c>
      <c r="C1029" t="s">
        <v>2756</v>
      </c>
      <c r="D1029">
        <v>0.38640000000000002</v>
      </c>
      <c r="E1029">
        <v>52.740099999999998</v>
      </c>
      <c r="F1029" t="s">
        <v>659</v>
      </c>
      <c r="G1029" t="s">
        <v>658</v>
      </c>
      <c r="H1029" t="s">
        <v>2755</v>
      </c>
      <c r="I1029" t="s">
        <v>2754</v>
      </c>
      <c r="J1029" t="s">
        <v>655</v>
      </c>
      <c r="K1029" t="s">
        <v>2940</v>
      </c>
      <c r="L1029" t="s">
        <v>908</v>
      </c>
      <c r="M1029" t="s">
        <v>652</v>
      </c>
      <c r="N1029">
        <v>1049</v>
      </c>
      <c r="O1029" t="s">
        <v>2804</v>
      </c>
      <c r="P1029" t="s">
        <v>2788</v>
      </c>
      <c r="Q1029" s="62">
        <f t="shared" si="16"/>
        <v>0.1</v>
      </c>
      <c r="R1029" t="s">
        <v>686</v>
      </c>
    </row>
    <row r="1030" spans="1:18" hidden="1" x14ac:dyDescent="0.25">
      <c r="A1030" t="s">
        <v>2963</v>
      </c>
      <c r="B1030" t="s">
        <v>2757</v>
      </c>
      <c r="C1030" t="s">
        <v>2756</v>
      </c>
      <c r="D1030">
        <v>0.38640000000000002</v>
      </c>
      <c r="E1030">
        <v>52.740099999999998</v>
      </c>
      <c r="F1030" t="s">
        <v>659</v>
      </c>
      <c r="G1030" t="s">
        <v>658</v>
      </c>
      <c r="H1030" t="s">
        <v>2755</v>
      </c>
      <c r="I1030" t="s">
        <v>2754</v>
      </c>
      <c r="J1030" t="s">
        <v>655</v>
      </c>
      <c r="K1030" t="s">
        <v>2940</v>
      </c>
      <c r="L1030" t="s">
        <v>908</v>
      </c>
      <c r="M1030" t="s">
        <v>652</v>
      </c>
      <c r="N1030">
        <v>3268</v>
      </c>
      <c r="O1030" t="s">
        <v>2802</v>
      </c>
      <c r="P1030" t="s">
        <v>2788</v>
      </c>
      <c r="Q1030" s="62">
        <f t="shared" si="16"/>
        <v>0.1</v>
      </c>
      <c r="R1030" t="s">
        <v>686</v>
      </c>
    </row>
    <row r="1031" spans="1:18" hidden="1" x14ac:dyDescent="0.25">
      <c r="A1031" t="s">
        <v>2962</v>
      </c>
      <c r="B1031" t="s">
        <v>2757</v>
      </c>
      <c r="C1031" t="s">
        <v>2756</v>
      </c>
      <c r="D1031">
        <v>0.38640000000000002</v>
      </c>
      <c r="E1031">
        <v>52.740099999999998</v>
      </c>
      <c r="F1031" t="s">
        <v>659</v>
      </c>
      <c r="G1031" t="s">
        <v>658</v>
      </c>
      <c r="H1031" t="s">
        <v>2755</v>
      </c>
      <c r="I1031" t="s">
        <v>2754</v>
      </c>
      <c r="J1031" t="s">
        <v>655</v>
      </c>
      <c r="K1031" t="s">
        <v>2940</v>
      </c>
      <c r="L1031" t="s">
        <v>908</v>
      </c>
      <c r="M1031" t="s">
        <v>652</v>
      </c>
      <c r="N1031">
        <v>3272</v>
      </c>
      <c r="O1031" t="s">
        <v>2800</v>
      </c>
      <c r="P1031" t="s">
        <v>2799</v>
      </c>
      <c r="Q1031" s="62">
        <f t="shared" si="16"/>
        <v>1</v>
      </c>
      <c r="R1031" t="s">
        <v>686</v>
      </c>
    </row>
    <row r="1032" spans="1:18" hidden="1" x14ac:dyDescent="0.25">
      <c r="A1032" t="s">
        <v>2961</v>
      </c>
      <c r="B1032" t="s">
        <v>2757</v>
      </c>
      <c r="C1032" t="s">
        <v>2756</v>
      </c>
      <c r="D1032">
        <v>0.38640000000000002</v>
      </c>
      <c r="E1032">
        <v>52.740099999999998</v>
      </c>
      <c r="F1032" t="s">
        <v>659</v>
      </c>
      <c r="G1032" t="s">
        <v>658</v>
      </c>
      <c r="H1032" t="s">
        <v>2755</v>
      </c>
      <c r="I1032" t="s">
        <v>2754</v>
      </c>
      <c r="J1032" t="s">
        <v>655</v>
      </c>
      <c r="K1032" t="s">
        <v>2940</v>
      </c>
      <c r="L1032" t="s">
        <v>908</v>
      </c>
      <c r="M1032" t="s">
        <v>652</v>
      </c>
      <c r="N1032">
        <v>3282</v>
      </c>
      <c r="O1032" t="s">
        <v>2797</v>
      </c>
      <c r="P1032" t="s">
        <v>2788</v>
      </c>
      <c r="Q1032" s="62">
        <f t="shared" si="16"/>
        <v>0.1</v>
      </c>
      <c r="R1032" t="s">
        <v>686</v>
      </c>
    </row>
    <row r="1033" spans="1:18" hidden="1" x14ac:dyDescent="0.25">
      <c r="A1033" t="s">
        <v>2960</v>
      </c>
      <c r="B1033" t="s">
        <v>2757</v>
      </c>
      <c r="C1033" t="s">
        <v>2756</v>
      </c>
      <c r="D1033">
        <v>0.38640000000000002</v>
      </c>
      <c r="E1033">
        <v>52.740099999999998</v>
      </c>
      <c r="F1033" t="s">
        <v>659</v>
      </c>
      <c r="G1033" t="s">
        <v>658</v>
      </c>
      <c r="H1033" t="s">
        <v>2755</v>
      </c>
      <c r="I1033" t="s">
        <v>2754</v>
      </c>
      <c r="J1033" t="s">
        <v>655</v>
      </c>
      <c r="K1033" t="s">
        <v>2940</v>
      </c>
      <c r="L1033" t="s">
        <v>908</v>
      </c>
      <c r="M1033" t="s">
        <v>652</v>
      </c>
      <c r="N1033">
        <v>3283</v>
      </c>
      <c r="O1033" t="s">
        <v>2795</v>
      </c>
      <c r="P1033" t="s">
        <v>2788</v>
      </c>
      <c r="Q1033" s="62">
        <f t="shared" si="16"/>
        <v>0.1</v>
      </c>
      <c r="R1033" t="s">
        <v>686</v>
      </c>
    </row>
    <row r="1034" spans="1:18" hidden="1" x14ac:dyDescent="0.25">
      <c r="A1034" t="s">
        <v>2959</v>
      </c>
      <c r="B1034" t="s">
        <v>2757</v>
      </c>
      <c r="C1034" t="s">
        <v>2756</v>
      </c>
      <c r="D1034">
        <v>0.38640000000000002</v>
      </c>
      <c r="E1034">
        <v>52.740099999999998</v>
      </c>
      <c r="F1034" t="s">
        <v>659</v>
      </c>
      <c r="G1034" t="s">
        <v>658</v>
      </c>
      <c r="H1034" t="s">
        <v>2755</v>
      </c>
      <c r="I1034" t="s">
        <v>2754</v>
      </c>
      <c r="J1034" t="s">
        <v>655</v>
      </c>
      <c r="K1034" t="s">
        <v>2940</v>
      </c>
      <c r="L1034" t="s">
        <v>908</v>
      </c>
      <c r="M1034" t="s">
        <v>652</v>
      </c>
      <c r="N1034">
        <v>3292</v>
      </c>
      <c r="O1034" t="s">
        <v>2793</v>
      </c>
      <c r="P1034" t="s">
        <v>2788</v>
      </c>
      <c r="Q1034" s="62">
        <f t="shared" si="16"/>
        <v>0.1</v>
      </c>
      <c r="R1034" t="s">
        <v>686</v>
      </c>
    </row>
    <row r="1035" spans="1:18" hidden="1" x14ac:dyDescent="0.25">
      <c r="A1035" t="s">
        <v>2958</v>
      </c>
      <c r="B1035" t="s">
        <v>2757</v>
      </c>
      <c r="C1035" t="s">
        <v>2756</v>
      </c>
      <c r="D1035">
        <v>0.38640000000000002</v>
      </c>
      <c r="E1035">
        <v>52.740099999999998</v>
      </c>
      <c r="F1035" t="s">
        <v>659</v>
      </c>
      <c r="G1035" t="s">
        <v>658</v>
      </c>
      <c r="H1035" t="s">
        <v>2755</v>
      </c>
      <c r="I1035" t="s">
        <v>2754</v>
      </c>
      <c r="J1035" t="s">
        <v>655</v>
      </c>
      <c r="K1035" t="s">
        <v>2940</v>
      </c>
      <c r="L1035" t="s">
        <v>908</v>
      </c>
      <c r="M1035" t="s">
        <v>652</v>
      </c>
      <c r="N1035">
        <v>3328</v>
      </c>
      <c r="O1035" t="s">
        <v>2791</v>
      </c>
      <c r="P1035" t="s">
        <v>2788</v>
      </c>
      <c r="Q1035" s="62">
        <f t="shared" si="16"/>
        <v>0.1</v>
      </c>
      <c r="R1035" t="s">
        <v>686</v>
      </c>
    </row>
    <row r="1036" spans="1:18" hidden="1" x14ac:dyDescent="0.25">
      <c r="A1036" t="s">
        <v>2957</v>
      </c>
      <c r="B1036" t="s">
        <v>2757</v>
      </c>
      <c r="C1036" t="s">
        <v>2756</v>
      </c>
      <c r="D1036">
        <v>0.38640000000000002</v>
      </c>
      <c r="E1036">
        <v>52.740099999999998</v>
      </c>
      <c r="F1036" t="s">
        <v>659</v>
      </c>
      <c r="G1036" t="s">
        <v>658</v>
      </c>
      <c r="H1036" t="s">
        <v>2755</v>
      </c>
      <c r="I1036" t="s">
        <v>2754</v>
      </c>
      <c r="J1036" t="s">
        <v>655</v>
      </c>
      <c r="K1036" t="s">
        <v>2940</v>
      </c>
      <c r="L1036" t="s">
        <v>908</v>
      </c>
      <c r="M1036" t="s">
        <v>652</v>
      </c>
      <c r="N1036">
        <v>3334</v>
      </c>
      <c r="O1036" t="s">
        <v>2789</v>
      </c>
      <c r="P1036" t="s">
        <v>2788</v>
      </c>
      <c r="Q1036" s="62">
        <f t="shared" si="16"/>
        <v>0.1</v>
      </c>
      <c r="R1036" t="s">
        <v>686</v>
      </c>
    </row>
    <row r="1037" spans="1:18" hidden="1" x14ac:dyDescent="0.25">
      <c r="A1037" t="s">
        <v>2956</v>
      </c>
      <c r="B1037" t="s">
        <v>2757</v>
      </c>
      <c r="C1037" t="s">
        <v>2756</v>
      </c>
      <c r="D1037">
        <v>0.38640000000000002</v>
      </c>
      <c r="E1037">
        <v>52.740099999999998</v>
      </c>
      <c r="F1037" t="s">
        <v>659</v>
      </c>
      <c r="G1037" t="s">
        <v>658</v>
      </c>
      <c r="H1037" t="s">
        <v>2755</v>
      </c>
      <c r="I1037" t="s">
        <v>2754</v>
      </c>
      <c r="J1037" t="s">
        <v>655</v>
      </c>
      <c r="K1037" t="s">
        <v>2940</v>
      </c>
      <c r="L1037" t="s">
        <v>908</v>
      </c>
      <c r="M1037" t="s">
        <v>652</v>
      </c>
      <c r="N1037">
        <v>3373</v>
      </c>
      <c r="O1037" t="s">
        <v>2786</v>
      </c>
      <c r="P1037" t="s">
        <v>2788</v>
      </c>
      <c r="Q1037" s="62">
        <f t="shared" si="16"/>
        <v>0.1</v>
      </c>
      <c r="R1037" t="s">
        <v>686</v>
      </c>
    </row>
    <row r="1038" spans="1:18" hidden="1" x14ac:dyDescent="0.25">
      <c r="A1038" t="s">
        <v>2955</v>
      </c>
      <c r="B1038" t="s">
        <v>2757</v>
      </c>
      <c r="C1038" t="s">
        <v>2756</v>
      </c>
      <c r="D1038">
        <v>0.38640000000000002</v>
      </c>
      <c r="E1038">
        <v>52.740099999999998</v>
      </c>
      <c r="F1038" t="s">
        <v>659</v>
      </c>
      <c r="G1038" t="s">
        <v>658</v>
      </c>
      <c r="H1038" t="s">
        <v>2755</v>
      </c>
      <c r="I1038" t="s">
        <v>2754</v>
      </c>
      <c r="J1038" t="s">
        <v>655</v>
      </c>
      <c r="K1038" t="s">
        <v>2940</v>
      </c>
      <c r="L1038" t="s">
        <v>908</v>
      </c>
      <c r="M1038" t="s">
        <v>652</v>
      </c>
      <c r="N1038">
        <v>3408</v>
      </c>
      <c r="O1038" t="s">
        <v>2784</v>
      </c>
      <c r="P1038">
        <v>2.83</v>
      </c>
      <c r="Q1038" s="62">
        <f t="shared" si="16"/>
        <v>2.83</v>
      </c>
      <c r="R1038" t="s">
        <v>686</v>
      </c>
    </row>
    <row r="1039" spans="1:18" hidden="1" x14ac:dyDescent="0.25">
      <c r="A1039" t="s">
        <v>2954</v>
      </c>
      <c r="B1039" t="s">
        <v>2757</v>
      </c>
      <c r="C1039" t="s">
        <v>2756</v>
      </c>
      <c r="D1039">
        <v>0.38640000000000002</v>
      </c>
      <c r="E1039">
        <v>52.740099999999998</v>
      </c>
      <c r="F1039" t="s">
        <v>659</v>
      </c>
      <c r="G1039" t="s">
        <v>658</v>
      </c>
      <c r="H1039" t="s">
        <v>2755</v>
      </c>
      <c r="I1039" t="s">
        <v>2754</v>
      </c>
      <c r="J1039" t="s">
        <v>655</v>
      </c>
      <c r="K1039" t="s">
        <v>2940</v>
      </c>
      <c r="L1039" t="s">
        <v>908</v>
      </c>
      <c r="M1039" t="s">
        <v>652</v>
      </c>
      <c r="N1039">
        <v>3409</v>
      </c>
      <c r="O1039" t="s">
        <v>2782</v>
      </c>
      <c r="P1039" t="s">
        <v>2382</v>
      </c>
      <c r="Q1039" s="62">
        <f t="shared" si="16"/>
        <v>0.5</v>
      </c>
      <c r="R1039" t="s">
        <v>686</v>
      </c>
    </row>
    <row r="1040" spans="1:18" hidden="1" x14ac:dyDescent="0.25">
      <c r="A1040" t="s">
        <v>2953</v>
      </c>
      <c r="B1040" t="s">
        <v>2757</v>
      </c>
      <c r="C1040" t="s">
        <v>2756</v>
      </c>
      <c r="D1040">
        <v>0.38640000000000002</v>
      </c>
      <c r="E1040">
        <v>52.740099999999998</v>
      </c>
      <c r="F1040" t="s">
        <v>659</v>
      </c>
      <c r="G1040" t="s">
        <v>658</v>
      </c>
      <c r="H1040" t="s">
        <v>2755</v>
      </c>
      <c r="I1040" t="s">
        <v>2754</v>
      </c>
      <c r="J1040" t="s">
        <v>655</v>
      </c>
      <c r="K1040" t="s">
        <v>2940</v>
      </c>
      <c r="L1040" t="s">
        <v>908</v>
      </c>
      <c r="M1040" t="s">
        <v>652</v>
      </c>
      <c r="N1040">
        <v>3410</v>
      </c>
      <c r="O1040" t="s">
        <v>687</v>
      </c>
      <c r="P1040">
        <v>4.0199999999999996</v>
      </c>
      <c r="Q1040" s="62">
        <f t="shared" si="16"/>
        <v>4.0199999999999996</v>
      </c>
      <c r="R1040" t="s">
        <v>686</v>
      </c>
    </row>
    <row r="1041" spans="1:18" hidden="1" x14ac:dyDescent="0.25">
      <c r="A1041" t="s">
        <v>2952</v>
      </c>
      <c r="B1041" t="s">
        <v>2757</v>
      </c>
      <c r="C1041" t="s">
        <v>2756</v>
      </c>
      <c r="D1041">
        <v>0.38640000000000002</v>
      </c>
      <c r="E1041">
        <v>52.740099999999998</v>
      </c>
      <c r="F1041" t="s">
        <v>659</v>
      </c>
      <c r="G1041" t="s">
        <v>658</v>
      </c>
      <c r="H1041" t="s">
        <v>2755</v>
      </c>
      <c r="I1041" t="s">
        <v>2754</v>
      </c>
      <c r="J1041" t="s">
        <v>655</v>
      </c>
      <c r="K1041" t="s">
        <v>2940</v>
      </c>
      <c r="L1041" t="s">
        <v>908</v>
      </c>
      <c r="M1041" t="s">
        <v>652</v>
      </c>
      <c r="N1041">
        <v>3461</v>
      </c>
      <c r="O1041" t="s">
        <v>2779</v>
      </c>
      <c r="P1041">
        <v>5000</v>
      </c>
      <c r="Q1041" s="62">
        <f t="shared" si="16"/>
        <v>5000</v>
      </c>
      <c r="R1041" t="s">
        <v>919</v>
      </c>
    </row>
    <row r="1042" spans="1:18" hidden="1" x14ac:dyDescent="0.25">
      <c r="A1042" t="s">
        <v>2951</v>
      </c>
      <c r="B1042" t="s">
        <v>2757</v>
      </c>
      <c r="C1042" t="s">
        <v>2756</v>
      </c>
      <c r="D1042">
        <v>0.38640000000000002</v>
      </c>
      <c r="E1042">
        <v>52.740099999999998</v>
      </c>
      <c r="F1042" t="s">
        <v>659</v>
      </c>
      <c r="G1042" t="s">
        <v>658</v>
      </c>
      <c r="H1042" t="s">
        <v>2755</v>
      </c>
      <c r="I1042" t="s">
        <v>2754</v>
      </c>
      <c r="J1042" t="s">
        <v>655</v>
      </c>
      <c r="K1042" t="s">
        <v>2940</v>
      </c>
      <c r="L1042" t="s">
        <v>908</v>
      </c>
      <c r="M1042" t="s">
        <v>652</v>
      </c>
      <c r="N1042">
        <v>6045</v>
      </c>
      <c r="O1042" t="s">
        <v>2777</v>
      </c>
      <c r="P1042">
        <v>4.4000000000000004</v>
      </c>
      <c r="Q1042" s="62">
        <f t="shared" si="16"/>
        <v>4.4000000000000004</v>
      </c>
      <c r="R1042" t="s">
        <v>686</v>
      </c>
    </row>
    <row r="1043" spans="1:18" hidden="1" x14ac:dyDescent="0.25">
      <c r="A1043" t="s">
        <v>2950</v>
      </c>
      <c r="B1043" t="s">
        <v>2757</v>
      </c>
      <c r="C1043" t="s">
        <v>2756</v>
      </c>
      <c r="D1043">
        <v>0.38640000000000002</v>
      </c>
      <c r="E1043">
        <v>52.740099999999998</v>
      </c>
      <c r="F1043" t="s">
        <v>659</v>
      </c>
      <c r="G1043" t="s">
        <v>658</v>
      </c>
      <c r="H1043" t="s">
        <v>2755</v>
      </c>
      <c r="I1043" t="s">
        <v>2754</v>
      </c>
      <c r="J1043" t="s">
        <v>655</v>
      </c>
      <c r="K1043" t="s">
        <v>2940</v>
      </c>
      <c r="L1043" t="s">
        <v>908</v>
      </c>
      <c r="M1043" t="s">
        <v>652</v>
      </c>
      <c r="N1043">
        <v>6396</v>
      </c>
      <c r="O1043" t="s">
        <v>2775</v>
      </c>
      <c r="P1043">
        <v>29.8</v>
      </c>
      <c r="Q1043" s="62">
        <f t="shared" si="16"/>
        <v>29.8</v>
      </c>
      <c r="R1043" t="s">
        <v>2774</v>
      </c>
    </row>
    <row r="1044" spans="1:18" hidden="1" x14ac:dyDescent="0.25">
      <c r="A1044" t="s">
        <v>2949</v>
      </c>
      <c r="B1044" t="s">
        <v>2757</v>
      </c>
      <c r="C1044" t="s">
        <v>2756</v>
      </c>
      <c r="D1044">
        <v>0.38640000000000002</v>
      </c>
      <c r="E1044">
        <v>52.740099999999998</v>
      </c>
      <c r="F1044" t="s">
        <v>659</v>
      </c>
      <c r="G1044" t="s">
        <v>658</v>
      </c>
      <c r="H1044" t="s">
        <v>2755</v>
      </c>
      <c r="I1044" t="s">
        <v>2754</v>
      </c>
      <c r="J1044" t="s">
        <v>655</v>
      </c>
      <c r="K1044" t="s">
        <v>2940</v>
      </c>
      <c r="L1044" t="s">
        <v>908</v>
      </c>
      <c r="M1044" t="s">
        <v>652</v>
      </c>
      <c r="N1044">
        <v>6423</v>
      </c>
      <c r="O1044" t="s">
        <v>2772</v>
      </c>
      <c r="P1044">
        <v>1200</v>
      </c>
      <c r="Q1044" s="62">
        <f t="shared" si="16"/>
        <v>1200</v>
      </c>
      <c r="R1044" t="s">
        <v>919</v>
      </c>
    </row>
    <row r="1045" spans="1:18" hidden="1" x14ac:dyDescent="0.25">
      <c r="A1045" t="s">
        <v>2948</v>
      </c>
      <c r="B1045" t="s">
        <v>2757</v>
      </c>
      <c r="C1045" t="s">
        <v>2756</v>
      </c>
      <c r="D1045">
        <v>0.38640000000000002</v>
      </c>
      <c r="E1045">
        <v>52.740099999999998</v>
      </c>
      <c r="F1045" t="s">
        <v>659</v>
      </c>
      <c r="G1045" t="s">
        <v>658</v>
      </c>
      <c r="H1045" t="s">
        <v>2755</v>
      </c>
      <c r="I1045" t="s">
        <v>2754</v>
      </c>
      <c r="J1045" t="s">
        <v>655</v>
      </c>
      <c r="K1045" t="s">
        <v>2940</v>
      </c>
      <c r="L1045" t="s">
        <v>908</v>
      </c>
      <c r="M1045" t="s">
        <v>652</v>
      </c>
      <c r="N1045">
        <v>6450</v>
      </c>
      <c r="O1045" t="s">
        <v>2770</v>
      </c>
      <c r="P1045">
        <v>2.2599999999999998</v>
      </c>
      <c r="Q1045" s="62">
        <f t="shared" si="16"/>
        <v>2.2599999999999998</v>
      </c>
      <c r="R1045" t="s">
        <v>686</v>
      </c>
    </row>
    <row r="1046" spans="1:18" hidden="1" x14ac:dyDescent="0.25">
      <c r="A1046" t="s">
        <v>2947</v>
      </c>
      <c r="B1046" t="s">
        <v>2757</v>
      </c>
      <c r="C1046" t="s">
        <v>2756</v>
      </c>
      <c r="D1046">
        <v>0.38640000000000002</v>
      </c>
      <c r="E1046">
        <v>52.740099999999998</v>
      </c>
      <c r="F1046" t="s">
        <v>659</v>
      </c>
      <c r="G1046" t="s">
        <v>658</v>
      </c>
      <c r="H1046" t="s">
        <v>2755</v>
      </c>
      <c r="I1046" t="s">
        <v>2754</v>
      </c>
      <c r="J1046" t="s">
        <v>655</v>
      </c>
      <c r="K1046" t="s">
        <v>2940</v>
      </c>
      <c r="L1046" t="s">
        <v>908</v>
      </c>
      <c r="M1046" t="s">
        <v>652</v>
      </c>
      <c r="N1046">
        <v>7181</v>
      </c>
      <c r="O1046" t="s">
        <v>2765</v>
      </c>
      <c r="P1046">
        <v>1E-3</v>
      </c>
      <c r="Q1046" s="62">
        <f t="shared" si="16"/>
        <v>1E-3</v>
      </c>
      <c r="R1046" t="s">
        <v>686</v>
      </c>
    </row>
    <row r="1047" spans="1:18" hidden="1" x14ac:dyDescent="0.25">
      <c r="A1047" t="s">
        <v>2946</v>
      </c>
      <c r="B1047" t="s">
        <v>2757</v>
      </c>
      <c r="C1047" t="s">
        <v>2756</v>
      </c>
      <c r="D1047">
        <v>0.38640000000000002</v>
      </c>
      <c r="E1047">
        <v>52.740099999999998</v>
      </c>
      <c r="F1047" t="s">
        <v>659</v>
      </c>
      <c r="G1047" t="s">
        <v>658</v>
      </c>
      <c r="H1047" t="s">
        <v>2755</v>
      </c>
      <c r="I1047" t="s">
        <v>2754</v>
      </c>
      <c r="J1047" t="s">
        <v>655</v>
      </c>
      <c r="K1047" t="s">
        <v>2940</v>
      </c>
      <c r="L1047" t="s">
        <v>908</v>
      </c>
      <c r="M1047" t="s">
        <v>652</v>
      </c>
      <c r="N1047">
        <v>7887</v>
      </c>
      <c r="O1047" t="s">
        <v>1065</v>
      </c>
      <c r="P1047">
        <v>12.2</v>
      </c>
      <c r="Q1047" s="62">
        <f t="shared" si="16"/>
        <v>12.2</v>
      </c>
      <c r="R1047" t="s">
        <v>686</v>
      </c>
    </row>
    <row r="1048" spans="1:18" hidden="1" x14ac:dyDescent="0.25">
      <c r="A1048" t="s">
        <v>2945</v>
      </c>
      <c r="B1048" t="s">
        <v>2757</v>
      </c>
      <c r="C1048" t="s">
        <v>2756</v>
      </c>
      <c r="D1048">
        <v>0.38640000000000002</v>
      </c>
      <c r="E1048">
        <v>52.740099999999998</v>
      </c>
      <c r="F1048" t="s">
        <v>659</v>
      </c>
      <c r="G1048" t="s">
        <v>658</v>
      </c>
      <c r="H1048" t="s">
        <v>2755</v>
      </c>
      <c r="I1048" t="s">
        <v>2754</v>
      </c>
      <c r="J1048" t="s">
        <v>655</v>
      </c>
      <c r="K1048" t="s">
        <v>2940</v>
      </c>
      <c r="L1048" t="s">
        <v>908</v>
      </c>
      <c r="M1048" t="s">
        <v>652</v>
      </c>
      <c r="N1048">
        <v>9686</v>
      </c>
      <c r="O1048" t="s">
        <v>2763</v>
      </c>
      <c r="P1048">
        <v>3.95</v>
      </c>
      <c r="Q1048" s="62">
        <f t="shared" si="16"/>
        <v>3.95</v>
      </c>
      <c r="R1048" t="s">
        <v>650</v>
      </c>
    </row>
    <row r="1049" spans="1:18" hidden="1" x14ac:dyDescent="0.25">
      <c r="A1049" t="s">
        <v>2944</v>
      </c>
      <c r="B1049" t="s">
        <v>2757</v>
      </c>
      <c r="C1049" t="s">
        <v>2756</v>
      </c>
      <c r="D1049">
        <v>0.38640000000000002</v>
      </c>
      <c r="E1049">
        <v>52.740099999999998</v>
      </c>
      <c r="F1049" t="s">
        <v>659</v>
      </c>
      <c r="G1049" t="s">
        <v>658</v>
      </c>
      <c r="H1049" t="s">
        <v>2755</v>
      </c>
      <c r="I1049" t="s">
        <v>2754</v>
      </c>
      <c r="J1049" t="s">
        <v>655</v>
      </c>
      <c r="K1049" t="s">
        <v>2940</v>
      </c>
      <c r="L1049" t="s">
        <v>908</v>
      </c>
      <c r="M1049" t="s">
        <v>652</v>
      </c>
      <c r="N1049">
        <v>9901</v>
      </c>
      <c r="O1049" t="s">
        <v>664</v>
      </c>
      <c r="P1049">
        <v>66.3</v>
      </c>
      <c r="Q1049" s="62">
        <f t="shared" si="16"/>
        <v>66.3</v>
      </c>
      <c r="R1049" t="s">
        <v>663</v>
      </c>
    </row>
    <row r="1050" spans="1:18" hidden="1" x14ac:dyDescent="0.25">
      <c r="A1050" t="s">
        <v>2943</v>
      </c>
      <c r="B1050" t="s">
        <v>2757</v>
      </c>
      <c r="C1050" t="s">
        <v>2756</v>
      </c>
      <c r="D1050">
        <v>0.38640000000000002</v>
      </c>
      <c r="E1050">
        <v>52.740099999999998</v>
      </c>
      <c r="F1050" t="s">
        <v>659</v>
      </c>
      <c r="G1050" t="s">
        <v>658</v>
      </c>
      <c r="H1050" t="s">
        <v>2755</v>
      </c>
      <c r="I1050" t="s">
        <v>2754</v>
      </c>
      <c r="J1050" t="s">
        <v>655</v>
      </c>
      <c r="K1050" t="s">
        <v>2940</v>
      </c>
      <c r="L1050" t="s">
        <v>908</v>
      </c>
      <c r="M1050" t="s">
        <v>652</v>
      </c>
      <c r="N1050">
        <v>9924</v>
      </c>
      <c r="O1050" t="s">
        <v>651</v>
      </c>
      <c r="P1050">
        <v>6.06</v>
      </c>
      <c r="Q1050" s="62">
        <f t="shared" si="16"/>
        <v>6.06</v>
      </c>
      <c r="R1050" t="s">
        <v>650</v>
      </c>
    </row>
    <row r="1051" spans="1:18" hidden="1" x14ac:dyDescent="0.25">
      <c r="A1051" t="s">
        <v>2942</v>
      </c>
      <c r="B1051" t="s">
        <v>2757</v>
      </c>
      <c r="C1051" t="s">
        <v>2756</v>
      </c>
      <c r="D1051">
        <v>0.38640000000000002</v>
      </c>
      <c r="E1051">
        <v>52.740099999999998</v>
      </c>
      <c r="F1051" t="s">
        <v>659</v>
      </c>
      <c r="G1051" t="s">
        <v>658</v>
      </c>
      <c r="H1051" t="s">
        <v>2755</v>
      </c>
      <c r="I1051" t="s">
        <v>2754</v>
      </c>
      <c r="J1051" t="s">
        <v>655</v>
      </c>
      <c r="K1051" t="s">
        <v>2940</v>
      </c>
      <c r="L1051" t="s">
        <v>908</v>
      </c>
      <c r="M1051" t="s">
        <v>652</v>
      </c>
      <c r="N1051">
        <v>9933</v>
      </c>
      <c r="O1051" t="s">
        <v>2759</v>
      </c>
      <c r="P1051">
        <v>23000</v>
      </c>
      <c r="Q1051" s="62">
        <f t="shared" si="16"/>
        <v>23000</v>
      </c>
      <c r="R1051" t="s">
        <v>919</v>
      </c>
    </row>
    <row r="1052" spans="1:18" hidden="1" x14ac:dyDescent="0.25">
      <c r="A1052" t="s">
        <v>2941</v>
      </c>
      <c r="B1052" t="s">
        <v>2757</v>
      </c>
      <c r="C1052" t="s">
        <v>2756</v>
      </c>
      <c r="D1052">
        <v>0.38640000000000002</v>
      </c>
      <c r="E1052">
        <v>52.740099999999998</v>
      </c>
      <c r="F1052" t="s">
        <v>659</v>
      </c>
      <c r="G1052" t="s">
        <v>658</v>
      </c>
      <c r="H1052" t="s">
        <v>2755</v>
      </c>
      <c r="I1052" t="s">
        <v>2754</v>
      </c>
      <c r="J1052" t="s">
        <v>655</v>
      </c>
      <c r="K1052" t="s">
        <v>2940</v>
      </c>
      <c r="L1052" t="s">
        <v>908</v>
      </c>
      <c r="M1052" t="s">
        <v>652</v>
      </c>
      <c r="N1052">
        <v>9978</v>
      </c>
      <c r="O1052" t="s">
        <v>2752</v>
      </c>
      <c r="P1052" t="s">
        <v>2751</v>
      </c>
      <c r="Q1052" s="62">
        <f t="shared" si="16"/>
        <v>2E-3</v>
      </c>
      <c r="R1052" t="s">
        <v>686</v>
      </c>
    </row>
    <row r="1053" spans="1:18" hidden="1" x14ac:dyDescent="0.25">
      <c r="A1053" t="s">
        <v>2939</v>
      </c>
      <c r="B1053" t="s">
        <v>2757</v>
      </c>
      <c r="C1053" t="s">
        <v>2756</v>
      </c>
      <c r="D1053">
        <v>0.38640000000000002</v>
      </c>
      <c r="E1053">
        <v>52.740099999999998</v>
      </c>
      <c r="F1053" t="s">
        <v>659</v>
      </c>
      <c r="G1053" t="s">
        <v>658</v>
      </c>
      <c r="H1053" t="s">
        <v>2755</v>
      </c>
      <c r="I1053" t="s">
        <v>2754</v>
      </c>
      <c r="J1053" t="s">
        <v>655</v>
      </c>
      <c r="K1053" t="s">
        <v>2909</v>
      </c>
      <c r="L1053" t="s">
        <v>908</v>
      </c>
      <c r="M1053" t="s">
        <v>652</v>
      </c>
      <c r="N1053">
        <v>52</v>
      </c>
      <c r="O1053" t="s">
        <v>2831</v>
      </c>
      <c r="P1053">
        <v>1.35</v>
      </c>
      <c r="Q1053" s="62">
        <f t="shared" si="16"/>
        <v>1.35</v>
      </c>
      <c r="R1053" t="s">
        <v>686</v>
      </c>
    </row>
    <row r="1054" spans="1:18" hidden="1" x14ac:dyDescent="0.25">
      <c r="A1054" t="s">
        <v>2938</v>
      </c>
      <c r="B1054" t="s">
        <v>2757</v>
      </c>
      <c r="C1054" t="s">
        <v>2756</v>
      </c>
      <c r="D1054">
        <v>0.38640000000000002</v>
      </c>
      <c r="E1054">
        <v>52.740099999999998</v>
      </c>
      <c r="F1054" t="s">
        <v>659</v>
      </c>
      <c r="G1054" t="s">
        <v>658</v>
      </c>
      <c r="H1054" t="s">
        <v>2755</v>
      </c>
      <c r="I1054" t="s">
        <v>2754</v>
      </c>
      <c r="J1054" t="s">
        <v>655</v>
      </c>
      <c r="K1054" t="s">
        <v>2909</v>
      </c>
      <c r="L1054" t="s">
        <v>908</v>
      </c>
      <c r="M1054" t="s">
        <v>652</v>
      </c>
      <c r="N1054">
        <v>61</v>
      </c>
      <c r="O1054" t="s">
        <v>63</v>
      </c>
      <c r="P1054">
        <v>7.82</v>
      </c>
      <c r="Q1054" s="62">
        <f t="shared" si="16"/>
        <v>7.82</v>
      </c>
      <c r="R1054" t="s">
        <v>2829</v>
      </c>
    </row>
    <row r="1055" spans="1:18" hidden="1" x14ac:dyDescent="0.25">
      <c r="A1055" t="s">
        <v>2937</v>
      </c>
      <c r="B1055" t="s">
        <v>2757</v>
      </c>
      <c r="C1055" t="s">
        <v>2756</v>
      </c>
      <c r="D1055">
        <v>0.38640000000000002</v>
      </c>
      <c r="E1055">
        <v>52.740099999999998</v>
      </c>
      <c r="F1055" t="s">
        <v>659</v>
      </c>
      <c r="G1055" t="s">
        <v>658</v>
      </c>
      <c r="H1055" t="s">
        <v>2755</v>
      </c>
      <c r="I1055" t="s">
        <v>2754</v>
      </c>
      <c r="J1055" t="s">
        <v>655</v>
      </c>
      <c r="K1055" t="s">
        <v>2909</v>
      </c>
      <c r="L1055" t="s">
        <v>908</v>
      </c>
      <c r="M1055" t="s">
        <v>652</v>
      </c>
      <c r="N1055">
        <v>62</v>
      </c>
      <c r="O1055" t="s">
        <v>2866</v>
      </c>
      <c r="P1055">
        <v>9380</v>
      </c>
      <c r="Q1055" s="62">
        <f t="shared" si="16"/>
        <v>9380</v>
      </c>
      <c r="R1055" t="s">
        <v>2825</v>
      </c>
    </row>
    <row r="1056" spans="1:18" hidden="1" x14ac:dyDescent="0.25">
      <c r="A1056" t="s">
        <v>2936</v>
      </c>
      <c r="B1056" t="s">
        <v>2757</v>
      </c>
      <c r="C1056" t="s">
        <v>2756</v>
      </c>
      <c r="D1056">
        <v>0.38640000000000002</v>
      </c>
      <c r="E1056">
        <v>52.740099999999998</v>
      </c>
      <c r="F1056" t="s">
        <v>659</v>
      </c>
      <c r="G1056" t="s">
        <v>658</v>
      </c>
      <c r="H1056" t="s">
        <v>2755</v>
      </c>
      <c r="I1056" t="s">
        <v>2754</v>
      </c>
      <c r="J1056" t="s">
        <v>655</v>
      </c>
      <c r="K1056" t="s">
        <v>2909</v>
      </c>
      <c r="L1056" t="s">
        <v>908</v>
      </c>
      <c r="M1056" t="s">
        <v>652</v>
      </c>
      <c r="N1056">
        <v>76</v>
      </c>
      <c r="O1056" t="s">
        <v>690</v>
      </c>
      <c r="P1056">
        <v>19.399999999999999</v>
      </c>
      <c r="Q1056" s="62">
        <f t="shared" si="16"/>
        <v>19.399999999999999</v>
      </c>
      <c r="R1056" t="s">
        <v>689</v>
      </c>
    </row>
    <row r="1057" spans="1:18" hidden="1" x14ac:dyDescent="0.25">
      <c r="A1057" t="s">
        <v>2935</v>
      </c>
      <c r="B1057" t="s">
        <v>2757</v>
      </c>
      <c r="C1057" t="s">
        <v>2756</v>
      </c>
      <c r="D1057">
        <v>0.38640000000000002</v>
      </c>
      <c r="E1057">
        <v>52.740099999999998</v>
      </c>
      <c r="F1057" t="s">
        <v>659</v>
      </c>
      <c r="G1057" t="s">
        <v>658</v>
      </c>
      <c r="H1057" t="s">
        <v>2755</v>
      </c>
      <c r="I1057" t="s">
        <v>2754</v>
      </c>
      <c r="J1057" t="s">
        <v>655</v>
      </c>
      <c r="K1057" t="s">
        <v>2909</v>
      </c>
      <c r="L1057" t="s">
        <v>908</v>
      </c>
      <c r="M1057" t="s">
        <v>652</v>
      </c>
      <c r="N1057">
        <v>106</v>
      </c>
      <c r="O1057" t="s">
        <v>2821</v>
      </c>
      <c r="P1057" t="s">
        <v>1598</v>
      </c>
      <c r="Q1057" s="62">
        <f t="shared" si="16"/>
        <v>0.04</v>
      </c>
      <c r="R1057" t="s">
        <v>686</v>
      </c>
    </row>
    <row r="1058" spans="1:18" hidden="1" x14ac:dyDescent="0.25">
      <c r="A1058" t="s">
        <v>2934</v>
      </c>
      <c r="B1058" t="s">
        <v>2757</v>
      </c>
      <c r="C1058" t="s">
        <v>2756</v>
      </c>
      <c r="D1058">
        <v>0.38640000000000002</v>
      </c>
      <c r="E1058">
        <v>52.740099999999998</v>
      </c>
      <c r="F1058" t="s">
        <v>659</v>
      </c>
      <c r="G1058" t="s">
        <v>658</v>
      </c>
      <c r="H1058" t="s">
        <v>2755</v>
      </c>
      <c r="I1058" t="s">
        <v>2754</v>
      </c>
      <c r="J1058" t="s">
        <v>655</v>
      </c>
      <c r="K1058" t="s">
        <v>2909</v>
      </c>
      <c r="L1058" t="s">
        <v>908</v>
      </c>
      <c r="M1058" t="s">
        <v>652</v>
      </c>
      <c r="N1058">
        <v>172</v>
      </c>
      <c r="O1058" t="s">
        <v>209</v>
      </c>
      <c r="P1058">
        <v>3140</v>
      </c>
      <c r="Q1058" s="62">
        <f t="shared" si="16"/>
        <v>3140</v>
      </c>
      <c r="R1058" t="s">
        <v>650</v>
      </c>
    </row>
    <row r="1059" spans="1:18" hidden="1" x14ac:dyDescent="0.25">
      <c r="A1059" t="s">
        <v>2933</v>
      </c>
      <c r="B1059" t="s">
        <v>2757</v>
      </c>
      <c r="C1059" t="s">
        <v>2756</v>
      </c>
      <c r="D1059">
        <v>0.38640000000000002</v>
      </c>
      <c r="E1059">
        <v>52.740099999999998</v>
      </c>
      <c r="F1059" t="s">
        <v>659</v>
      </c>
      <c r="G1059" t="s">
        <v>658</v>
      </c>
      <c r="H1059" t="s">
        <v>2755</v>
      </c>
      <c r="I1059" t="s">
        <v>2754</v>
      </c>
      <c r="J1059" t="s">
        <v>655</v>
      </c>
      <c r="K1059" t="s">
        <v>2909</v>
      </c>
      <c r="L1059" t="s">
        <v>908</v>
      </c>
      <c r="M1059" t="s">
        <v>652</v>
      </c>
      <c r="N1059">
        <v>487</v>
      </c>
      <c r="O1059" t="s">
        <v>2810</v>
      </c>
      <c r="P1059" t="s">
        <v>2809</v>
      </c>
      <c r="Q1059" s="62">
        <f t="shared" si="16"/>
        <v>2.0999999999999999E-3</v>
      </c>
      <c r="R1059" t="s">
        <v>686</v>
      </c>
    </row>
    <row r="1060" spans="1:18" hidden="1" x14ac:dyDescent="0.25">
      <c r="A1060" t="s">
        <v>2932</v>
      </c>
      <c r="B1060" t="s">
        <v>2757</v>
      </c>
      <c r="C1060" t="s">
        <v>2756</v>
      </c>
      <c r="D1060">
        <v>0.38640000000000002</v>
      </c>
      <c r="E1060">
        <v>52.740099999999998</v>
      </c>
      <c r="F1060" t="s">
        <v>659</v>
      </c>
      <c r="G1060" t="s">
        <v>658</v>
      </c>
      <c r="H1060" t="s">
        <v>2755</v>
      </c>
      <c r="I1060" t="s">
        <v>2754</v>
      </c>
      <c r="J1060" t="s">
        <v>655</v>
      </c>
      <c r="K1060" t="s">
        <v>2909</v>
      </c>
      <c r="L1060" t="s">
        <v>908</v>
      </c>
      <c r="M1060" t="s">
        <v>652</v>
      </c>
      <c r="N1060">
        <v>499</v>
      </c>
      <c r="O1060" t="s">
        <v>2807</v>
      </c>
      <c r="P1060" t="s">
        <v>2806</v>
      </c>
      <c r="Q1060" s="62">
        <f t="shared" si="16"/>
        <v>2.2000000000000001E-3</v>
      </c>
      <c r="R1060" t="s">
        <v>686</v>
      </c>
    </row>
    <row r="1061" spans="1:18" hidden="1" x14ac:dyDescent="0.25">
      <c r="A1061" t="s">
        <v>2931</v>
      </c>
      <c r="B1061" t="s">
        <v>2757</v>
      </c>
      <c r="C1061" t="s">
        <v>2756</v>
      </c>
      <c r="D1061">
        <v>0.38640000000000002</v>
      </c>
      <c r="E1061">
        <v>52.740099999999998</v>
      </c>
      <c r="F1061" t="s">
        <v>659</v>
      </c>
      <c r="G1061" t="s">
        <v>658</v>
      </c>
      <c r="H1061" t="s">
        <v>2755</v>
      </c>
      <c r="I1061" t="s">
        <v>2754</v>
      </c>
      <c r="J1061" t="s">
        <v>655</v>
      </c>
      <c r="K1061" t="s">
        <v>2909</v>
      </c>
      <c r="L1061" t="s">
        <v>908</v>
      </c>
      <c r="M1061" t="s">
        <v>652</v>
      </c>
      <c r="N1061">
        <v>1049</v>
      </c>
      <c r="O1061" t="s">
        <v>2804</v>
      </c>
      <c r="P1061" t="s">
        <v>2788</v>
      </c>
      <c r="Q1061" s="62">
        <f t="shared" si="16"/>
        <v>0.1</v>
      </c>
      <c r="R1061" t="s">
        <v>686</v>
      </c>
    </row>
    <row r="1062" spans="1:18" hidden="1" x14ac:dyDescent="0.25">
      <c r="A1062" t="s">
        <v>2930</v>
      </c>
      <c r="B1062" t="s">
        <v>2757</v>
      </c>
      <c r="C1062" t="s">
        <v>2756</v>
      </c>
      <c r="D1062">
        <v>0.38640000000000002</v>
      </c>
      <c r="E1062">
        <v>52.740099999999998</v>
      </c>
      <c r="F1062" t="s">
        <v>659</v>
      </c>
      <c r="G1062" t="s">
        <v>658</v>
      </c>
      <c r="H1062" t="s">
        <v>2755</v>
      </c>
      <c r="I1062" t="s">
        <v>2754</v>
      </c>
      <c r="J1062" t="s">
        <v>655</v>
      </c>
      <c r="K1062" t="s">
        <v>2909</v>
      </c>
      <c r="L1062" t="s">
        <v>908</v>
      </c>
      <c r="M1062" t="s">
        <v>652</v>
      </c>
      <c r="N1062">
        <v>3268</v>
      </c>
      <c r="O1062" t="s">
        <v>2802</v>
      </c>
      <c r="P1062" t="s">
        <v>2788</v>
      </c>
      <c r="Q1062" s="62">
        <f t="shared" si="16"/>
        <v>0.1</v>
      </c>
      <c r="R1062" t="s">
        <v>686</v>
      </c>
    </row>
    <row r="1063" spans="1:18" hidden="1" x14ac:dyDescent="0.25">
      <c r="A1063" t="s">
        <v>2929</v>
      </c>
      <c r="B1063" t="s">
        <v>2757</v>
      </c>
      <c r="C1063" t="s">
        <v>2756</v>
      </c>
      <c r="D1063">
        <v>0.38640000000000002</v>
      </c>
      <c r="E1063">
        <v>52.740099999999998</v>
      </c>
      <c r="F1063" t="s">
        <v>659</v>
      </c>
      <c r="G1063" t="s">
        <v>658</v>
      </c>
      <c r="H1063" t="s">
        <v>2755</v>
      </c>
      <c r="I1063" t="s">
        <v>2754</v>
      </c>
      <c r="J1063" t="s">
        <v>655</v>
      </c>
      <c r="K1063" t="s">
        <v>2909</v>
      </c>
      <c r="L1063" t="s">
        <v>908</v>
      </c>
      <c r="M1063" t="s">
        <v>652</v>
      </c>
      <c r="N1063">
        <v>3272</v>
      </c>
      <c r="O1063" t="s">
        <v>2800</v>
      </c>
      <c r="P1063" t="s">
        <v>2799</v>
      </c>
      <c r="Q1063" s="62">
        <f t="shared" si="16"/>
        <v>1</v>
      </c>
      <c r="R1063" t="s">
        <v>686</v>
      </c>
    </row>
    <row r="1064" spans="1:18" hidden="1" x14ac:dyDescent="0.25">
      <c r="A1064" t="s">
        <v>2928</v>
      </c>
      <c r="B1064" t="s">
        <v>2757</v>
      </c>
      <c r="C1064" t="s">
        <v>2756</v>
      </c>
      <c r="D1064">
        <v>0.38640000000000002</v>
      </c>
      <c r="E1064">
        <v>52.740099999999998</v>
      </c>
      <c r="F1064" t="s">
        <v>659</v>
      </c>
      <c r="G1064" t="s">
        <v>658</v>
      </c>
      <c r="H1064" t="s">
        <v>2755</v>
      </c>
      <c r="I1064" t="s">
        <v>2754</v>
      </c>
      <c r="J1064" t="s">
        <v>655</v>
      </c>
      <c r="K1064" t="s">
        <v>2909</v>
      </c>
      <c r="L1064" t="s">
        <v>908</v>
      </c>
      <c r="M1064" t="s">
        <v>652</v>
      </c>
      <c r="N1064">
        <v>3282</v>
      </c>
      <c r="O1064" t="s">
        <v>2797</v>
      </c>
      <c r="P1064" t="s">
        <v>2788</v>
      </c>
      <c r="Q1064" s="62">
        <f t="shared" si="16"/>
        <v>0.1</v>
      </c>
      <c r="R1064" t="s">
        <v>686</v>
      </c>
    </row>
    <row r="1065" spans="1:18" hidden="1" x14ac:dyDescent="0.25">
      <c r="A1065" t="s">
        <v>2927</v>
      </c>
      <c r="B1065" t="s">
        <v>2757</v>
      </c>
      <c r="C1065" t="s">
        <v>2756</v>
      </c>
      <c r="D1065">
        <v>0.38640000000000002</v>
      </c>
      <c r="E1065">
        <v>52.740099999999998</v>
      </c>
      <c r="F1065" t="s">
        <v>659</v>
      </c>
      <c r="G1065" t="s">
        <v>658</v>
      </c>
      <c r="H1065" t="s">
        <v>2755</v>
      </c>
      <c r="I1065" t="s">
        <v>2754</v>
      </c>
      <c r="J1065" t="s">
        <v>655</v>
      </c>
      <c r="K1065" t="s">
        <v>2909</v>
      </c>
      <c r="L1065" t="s">
        <v>908</v>
      </c>
      <c r="M1065" t="s">
        <v>652</v>
      </c>
      <c r="N1065">
        <v>3283</v>
      </c>
      <c r="O1065" t="s">
        <v>2795</v>
      </c>
      <c r="P1065" t="s">
        <v>2788</v>
      </c>
      <c r="Q1065" s="62">
        <f t="shared" si="16"/>
        <v>0.1</v>
      </c>
      <c r="R1065" t="s">
        <v>686</v>
      </c>
    </row>
    <row r="1066" spans="1:18" hidden="1" x14ac:dyDescent="0.25">
      <c r="A1066" t="s">
        <v>2926</v>
      </c>
      <c r="B1066" t="s">
        <v>2757</v>
      </c>
      <c r="C1066" t="s">
        <v>2756</v>
      </c>
      <c r="D1066">
        <v>0.38640000000000002</v>
      </c>
      <c r="E1066">
        <v>52.740099999999998</v>
      </c>
      <c r="F1066" t="s">
        <v>659</v>
      </c>
      <c r="G1066" t="s">
        <v>658</v>
      </c>
      <c r="H1066" t="s">
        <v>2755</v>
      </c>
      <c r="I1066" t="s">
        <v>2754</v>
      </c>
      <c r="J1066" t="s">
        <v>655</v>
      </c>
      <c r="K1066" t="s">
        <v>2909</v>
      </c>
      <c r="L1066" t="s">
        <v>908</v>
      </c>
      <c r="M1066" t="s">
        <v>652</v>
      </c>
      <c r="N1066">
        <v>3292</v>
      </c>
      <c r="O1066" t="s">
        <v>2793</v>
      </c>
      <c r="P1066" t="s">
        <v>2788</v>
      </c>
      <c r="Q1066" s="62">
        <f t="shared" si="16"/>
        <v>0.1</v>
      </c>
      <c r="R1066" t="s">
        <v>686</v>
      </c>
    </row>
    <row r="1067" spans="1:18" hidden="1" x14ac:dyDescent="0.25">
      <c r="A1067" t="s">
        <v>2925</v>
      </c>
      <c r="B1067" t="s">
        <v>2757</v>
      </c>
      <c r="C1067" t="s">
        <v>2756</v>
      </c>
      <c r="D1067">
        <v>0.38640000000000002</v>
      </c>
      <c r="E1067">
        <v>52.740099999999998</v>
      </c>
      <c r="F1067" t="s">
        <v>659</v>
      </c>
      <c r="G1067" t="s">
        <v>658</v>
      </c>
      <c r="H1067" t="s">
        <v>2755</v>
      </c>
      <c r="I1067" t="s">
        <v>2754</v>
      </c>
      <c r="J1067" t="s">
        <v>655</v>
      </c>
      <c r="K1067" t="s">
        <v>2909</v>
      </c>
      <c r="L1067" t="s">
        <v>908</v>
      </c>
      <c r="M1067" t="s">
        <v>652</v>
      </c>
      <c r="N1067">
        <v>3328</v>
      </c>
      <c r="O1067" t="s">
        <v>2791</v>
      </c>
      <c r="P1067" t="s">
        <v>2788</v>
      </c>
      <c r="Q1067" s="62">
        <f t="shared" si="16"/>
        <v>0.1</v>
      </c>
      <c r="R1067" t="s">
        <v>686</v>
      </c>
    </row>
    <row r="1068" spans="1:18" hidden="1" x14ac:dyDescent="0.25">
      <c r="A1068" t="s">
        <v>2924</v>
      </c>
      <c r="B1068" t="s">
        <v>2757</v>
      </c>
      <c r="C1068" t="s">
        <v>2756</v>
      </c>
      <c r="D1068">
        <v>0.38640000000000002</v>
      </c>
      <c r="E1068">
        <v>52.740099999999998</v>
      </c>
      <c r="F1068" t="s">
        <v>659</v>
      </c>
      <c r="G1068" t="s">
        <v>658</v>
      </c>
      <c r="H1068" t="s">
        <v>2755</v>
      </c>
      <c r="I1068" t="s">
        <v>2754</v>
      </c>
      <c r="J1068" t="s">
        <v>655</v>
      </c>
      <c r="K1068" t="s">
        <v>2909</v>
      </c>
      <c r="L1068" t="s">
        <v>908</v>
      </c>
      <c r="M1068" t="s">
        <v>652</v>
      </c>
      <c r="N1068">
        <v>3334</v>
      </c>
      <c r="O1068" t="s">
        <v>2789</v>
      </c>
      <c r="P1068" t="s">
        <v>2788</v>
      </c>
      <c r="Q1068" s="62">
        <f t="shared" si="16"/>
        <v>0.1</v>
      </c>
      <c r="R1068" t="s">
        <v>686</v>
      </c>
    </row>
    <row r="1069" spans="1:18" hidden="1" x14ac:dyDescent="0.25">
      <c r="A1069" t="s">
        <v>2923</v>
      </c>
      <c r="B1069" t="s">
        <v>2757</v>
      </c>
      <c r="C1069" t="s">
        <v>2756</v>
      </c>
      <c r="D1069">
        <v>0.38640000000000002</v>
      </c>
      <c r="E1069">
        <v>52.740099999999998</v>
      </c>
      <c r="F1069" t="s">
        <v>659</v>
      </c>
      <c r="G1069" t="s">
        <v>658</v>
      </c>
      <c r="H1069" t="s">
        <v>2755</v>
      </c>
      <c r="I1069" t="s">
        <v>2754</v>
      </c>
      <c r="J1069" t="s">
        <v>655</v>
      </c>
      <c r="K1069" t="s">
        <v>2909</v>
      </c>
      <c r="L1069" t="s">
        <v>908</v>
      </c>
      <c r="M1069" t="s">
        <v>652</v>
      </c>
      <c r="N1069">
        <v>3373</v>
      </c>
      <c r="O1069" t="s">
        <v>2786</v>
      </c>
      <c r="P1069" t="s">
        <v>2788</v>
      </c>
      <c r="Q1069" s="62">
        <f t="shared" si="16"/>
        <v>0.1</v>
      </c>
      <c r="R1069" t="s">
        <v>686</v>
      </c>
    </row>
    <row r="1070" spans="1:18" hidden="1" x14ac:dyDescent="0.25">
      <c r="A1070" t="s">
        <v>2922</v>
      </c>
      <c r="B1070" t="s">
        <v>2757</v>
      </c>
      <c r="C1070" t="s">
        <v>2756</v>
      </c>
      <c r="D1070">
        <v>0.38640000000000002</v>
      </c>
      <c r="E1070">
        <v>52.740099999999998</v>
      </c>
      <c r="F1070" t="s">
        <v>659</v>
      </c>
      <c r="G1070" t="s">
        <v>658</v>
      </c>
      <c r="H1070" t="s">
        <v>2755</v>
      </c>
      <c r="I1070" t="s">
        <v>2754</v>
      </c>
      <c r="J1070" t="s">
        <v>655</v>
      </c>
      <c r="K1070" t="s">
        <v>2909</v>
      </c>
      <c r="L1070" t="s">
        <v>908</v>
      </c>
      <c r="M1070" t="s">
        <v>652</v>
      </c>
      <c r="N1070">
        <v>3408</v>
      </c>
      <c r="O1070" t="s">
        <v>2784</v>
      </c>
      <c r="P1070">
        <v>4.8099999999999996</v>
      </c>
      <c r="Q1070" s="62">
        <f t="shared" si="16"/>
        <v>4.8099999999999996</v>
      </c>
      <c r="R1070" t="s">
        <v>686</v>
      </c>
    </row>
    <row r="1071" spans="1:18" hidden="1" x14ac:dyDescent="0.25">
      <c r="A1071" t="s">
        <v>2921</v>
      </c>
      <c r="B1071" t="s">
        <v>2757</v>
      </c>
      <c r="C1071" t="s">
        <v>2756</v>
      </c>
      <c r="D1071">
        <v>0.38640000000000002</v>
      </c>
      <c r="E1071">
        <v>52.740099999999998</v>
      </c>
      <c r="F1071" t="s">
        <v>659</v>
      </c>
      <c r="G1071" t="s">
        <v>658</v>
      </c>
      <c r="H1071" t="s">
        <v>2755</v>
      </c>
      <c r="I1071" t="s">
        <v>2754</v>
      </c>
      <c r="J1071" t="s">
        <v>655</v>
      </c>
      <c r="K1071" t="s">
        <v>2909</v>
      </c>
      <c r="L1071" t="s">
        <v>908</v>
      </c>
      <c r="M1071" t="s">
        <v>652</v>
      </c>
      <c r="N1071">
        <v>3409</v>
      </c>
      <c r="O1071" t="s">
        <v>2782</v>
      </c>
      <c r="P1071" t="s">
        <v>2382</v>
      </c>
      <c r="Q1071" s="62">
        <f t="shared" si="16"/>
        <v>0.5</v>
      </c>
      <c r="R1071" t="s">
        <v>686</v>
      </c>
    </row>
    <row r="1072" spans="1:18" hidden="1" x14ac:dyDescent="0.25">
      <c r="A1072" t="s">
        <v>2920</v>
      </c>
      <c r="B1072" t="s">
        <v>2757</v>
      </c>
      <c r="C1072" t="s">
        <v>2756</v>
      </c>
      <c r="D1072">
        <v>0.38640000000000002</v>
      </c>
      <c r="E1072">
        <v>52.740099999999998</v>
      </c>
      <c r="F1072" t="s">
        <v>659</v>
      </c>
      <c r="G1072" t="s">
        <v>658</v>
      </c>
      <c r="H1072" t="s">
        <v>2755</v>
      </c>
      <c r="I1072" t="s">
        <v>2754</v>
      </c>
      <c r="J1072" t="s">
        <v>655</v>
      </c>
      <c r="K1072" t="s">
        <v>2909</v>
      </c>
      <c r="L1072" t="s">
        <v>908</v>
      </c>
      <c r="M1072" t="s">
        <v>652</v>
      </c>
      <c r="N1072">
        <v>3410</v>
      </c>
      <c r="O1072" t="s">
        <v>687</v>
      </c>
      <c r="P1072">
        <v>3.16</v>
      </c>
      <c r="Q1072" s="62">
        <f t="shared" si="16"/>
        <v>3.16</v>
      </c>
      <c r="R1072" t="s">
        <v>686</v>
      </c>
    </row>
    <row r="1073" spans="1:18" hidden="1" x14ac:dyDescent="0.25">
      <c r="A1073" t="s">
        <v>2919</v>
      </c>
      <c r="B1073" t="s">
        <v>2757</v>
      </c>
      <c r="C1073" t="s">
        <v>2756</v>
      </c>
      <c r="D1073">
        <v>0.38640000000000002</v>
      </c>
      <c r="E1073">
        <v>52.740099999999998</v>
      </c>
      <c r="F1073" t="s">
        <v>659</v>
      </c>
      <c r="G1073" t="s">
        <v>658</v>
      </c>
      <c r="H1073" t="s">
        <v>2755</v>
      </c>
      <c r="I1073" t="s">
        <v>2754</v>
      </c>
      <c r="J1073" t="s">
        <v>655</v>
      </c>
      <c r="K1073" t="s">
        <v>2909</v>
      </c>
      <c r="L1073" t="s">
        <v>908</v>
      </c>
      <c r="M1073" t="s">
        <v>652</v>
      </c>
      <c r="N1073">
        <v>3461</v>
      </c>
      <c r="O1073" t="s">
        <v>2779</v>
      </c>
      <c r="P1073">
        <v>9000</v>
      </c>
      <c r="Q1073" s="62">
        <f t="shared" si="16"/>
        <v>9000</v>
      </c>
      <c r="R1073" t="s">
        <v>919</v>
      </c>
    </row>
    <row r="1074" spans="1:18" hidden="1" x14ac:dyDescent="0.25">
      <c r="A1074" t="s">
        <v>2918</v>
      </c>
      <c r="B1074" t="s">
        <v>2757</v>
      </c>
      <c r="C1074" t="s">
        <v>2756</v>
      </c>
      <c r="D1074">
        <v>0.38640000000000002</v>
      </c>
      <c r="E1074">
        <v>52.740099999999998</v>
      </c>
      <c r="F1074" t="s">
        <v>659</v>
      </c>
      <c r="G1074" t="s">
        <v>658</v>
      </c>
      <c r="H1074" t="s">
        <v>2755</v>
      </c>
      <c r="I1074" t="s">
        <v>2754</v>
      </c>
      <c r="J1074" t="s">
        <v>655</v>
      </c>
      <c r="K1074" t="s">
        <v>2909</v>
      </c>
      <c r="L1074" t="s">
        <v>908</v>
      </c>
      <c r="M1074" t="s">
        <v>652</v>
      </c>
      <c r="N1074">
        <v>6045</v>
      </c>
      <c r="O1074" t="s">
        <v>2777</v>
      </c>
      <c r="P1074">
        <v>3.4</v>
      </c>
      <c r="Q1074" s="62">
        <f t="shared" si="16"/>
        <v>3.4</v>
      </c>
      <c r="R1074" t="s">
        <v>686</v>
      </c>
    </row>
    <row r="1075" spans="1:18" hidden="1" x14ac:dyDescent="0.25">
      <c r="A1075" t="s">
        <v>2917</v>
      </c>
      <c r="B1075" t="s">
        <v>2757</v>
      </c>
      <c r="C1075" t="s">
        <v>2756</v>
      </c>
      <c r="D1075">
        <v>0.38640000000000002</v>
      </c>
      <c r="E1075">
        <v>52.740099999999998</v>
      </c>
      <c r="F1075" t="s">
        <v>659</v>
      </c>
      <c r="G1075" t="s">
        <v>658</v>
      </c>
      <c r="H1075" t="s">
        <v>2755</v>
      </c>
      <c r="I1075" t="s">
        <v>2754</v>
      </c>
      <c r="J1075" t="s">
        <v>655</v>
      </c>
      <c r="K1075" t="s">
        <v>2909</v>
      </c>
      <c r="L1075" t="s">
        <v>908</v>
      </c>
      <c r="M1075" t="s">
        <v>652</v>
      </c>
      <c r="N1075">
        <v>6396</v>
      </c>
      <c r="O1075" t="s">
        <v>2775</v>
      </c>
      <c r="P1075">
        <v>868</v>
      </c>
      <c r="Q1075" s="62">
        <f t="shared" si="16"/>
        <v>868</v>
      </c>
      <c r="R1075" t="s">
        <v>2774</v>
      </c>
    </row>
    <row r="1076" spans="1:18" hidden="1" x14ac:dyDescent="0.25">
      <c r="A1076" t="s">
        <v>2916</v>
      </c>
      <c r="B1076" t="s">
        <v>2757</v>
      </c>
      <c r="C1076" t="s">
        <v>2756</v>
      </c>
      <c r="D1076">
        <v>0.38640000000000002</v>
      </c>
      <c r="E1076">
        <v>52.740099999999998</v>
      </c>
      <c r="F1076" t="s">
        <v>659</v>
      </c>
      <c r="G1076" t="s">
        <v>658</v>
      </c>
      <c r="H1076" t="s">
        <v>2755</v>
      </c>
      <c r="I1076" t="s">
        <v>2754</v>
      </c>
      <c r="J1076" t="s">
        <v>655</v>
      </c>
      <c r="K1076" t="s">
        <v>2909</v>
      </c>
      <c r="L1076" t="s">
        <v>908</v>
      </c>
      <c r="M1076" t="s">
        <v>652</v>
      </c>
      <c r="N1076">
        <v>6423</v>
      </c>
      <c r="O1076" t="s">
        <v>2772</v>
      </c>
      <c r="P1076">
        <v>654</v>
      </c>
      <c r="Q1076" s="62">
        <f t="shared" si="16"/>
        <v>654</v>
      </c>
      <c r="R1076" t="s">
        <v>919</v>
      </c>
    </row>
    <row r="1077" spans="1:18" hidden="1" x14ac:dyDescent="0.25">
      <c r="A1077" t="s">
        <v>2915</v>
      </c>
      <c r="B1077" t="s">
        <v>2757</v>
      </c>
      <c r="C1077" t="s">
        <v>2756</v>
      </c>
      <c r="D1077">
        <v>0.38640000000000002</v>
      </c>
      <c r="E1077">
        <v>52.740099999999998</v>
      </c>
      <c r="F1077" t="s">
        <v>659</v>
      </c>
      <c r="G1077" t="s">
        <v>658</v>
      </c>
      <c r="H1077" t="s">
        <v>2755</v>
      </c>
      <c r="I1077" t="s">
        <v>2754</v>
      </c>
      <c r="J1077" t="s">
        <v>655</v>
      </c>
      <c r="K1077" t="s">
        <v>2909</v>
      </c>
      <c r="L1077" t="s">
        <v>908</v>
      </c>
      <c r="M1077" t="s">
        <v>652</v>
      </c>
      <c r="N1077">
        <v>6450</v>
      </c>
      <c r="O1077" t="s">
        <v>2770</v>
      </c>
      <c r="P1077">
        <v>2.04</v>
      </c>
      <c r="Q1077" s="62">
        <f t="shared" si="16"/>
        <v>2.04</v>
      </c>
      <c r="R1077" t="s">
        <v>686</v>
      </c>
    </row>
    <row r="1078" spans="1:18" hidden="1" x14ac:dyDescent="0.25">
      <c r="A1078" t="s">
        <v>2914</v>
      </c>
      <c r="B1078" t="s">
        <v>2757</v>
      </c>
      <c r="C1078" t="s">
        <v>2756</v>
      </c>
      <c r="D1078">
        <v>0.38640000000000002</v>
      </c>
      <c r="E1078">
        <v>52.740099999999998</v>
      </c>
      <c r="F1078" t="s">
        <v>659</v>
      </c>
      <c r="G1078" t="s">
        <v>658</v>
      </c>
      <c r="H1078" t="s">
        <v>2755</v>
      </c>
      <c r="I1078" t="s">
        <v>2754</v>
      </c>
      <c r="J1078" t="s">
        <v>655</v>
      </c>
      <c r="K1078" t="s">
        <v>2909</v>
      </c>
      <c r="L1078" t="s">
        <v>908</v>
      </c>
      <c r="M1078" t="s">
        <v>652</v>
      </c>
      <c r="N1078">
        <v>7887</v>
      </c>
      <c r="O1078" t="s">
        <v>1065</v>
      </c>
      <c r="P1078">
        <v>26.6</v>
      </c>
      <c r="Q1078" s="62">
        <f t="shared" si="16"/>
        <v>26.6</v>
      </c>
      <c r="R1078" t="s">
        <v>686</v>
      </c>
    </row>
    <row r="1079" spans="1:18" hidden="1" x14ac:dyDescent="0.25">
      <c r="A1079" t="s">
        <v>2913</v>
      </c>
      <c r="B1079" t="s">
        <v>2757</v>
      </c>
      <c r="C1079" t="s">
        <v>2756</v>
      </c>
      <c r="D1079">
        <v>0.38640000000000002</v>
      </c>
      <c r="E1079">
        <v>52.740099999999998</v>
      </c>
      <c r="F1079" t="s">
        <v>659</v>
      </c>
      <c r="G1079" t="s">
        <v>658</v>
      </c>
      <c r="H1079" t="s">
        <v>2755</v>
      </c>
      <c r="I1079" t="s">
        <v>2754</v>
      </c>
      <c r="J1079" t="s">
        <v>655</v>
      </c>
      <c r="K1079" t="s">
        <v>2909</v>
      </c>
      <c r="L1079" t="s">
        <v>908</v>
      </c>
      <c r="M1079" t="s">
        <v>652</v>
      </c>
      <c r="N1079">
        <v>9686</v>
      </c>
      <c r="O1079" t="s">
        <v>2763</v>
      </c>
      <c r="P1079">
        <v>5.46</v>
      </c>
      <c r="Q1079" s="62">
        <f t="shared" si="16"/>
        <v>5.46</v>
      </c>
      <c r="R1079" t="s">
        <v>650</v>
      </c>
    </row>
    <row r="1080" spans="1:18" hidden="1" x14ac:dyDescent="0.25">
      <c r="A1080" t="s">
        <v>2912</v>
      </c>
      <c r="B1080" t="s">
        <v>2757</v>
      </c>
      <c r="C1080" t="s">
        <v>2756</v>
      </c>
      <c r="D1080">
        <v>0.38640000000000002</v>
      </c>
      <c r="E1080">
        <v>52.740099999999998</v>
      </c>
      <c r="F1080" t="s">
        <v>659</v>
      </c>
      <c r="G1080" t="s">
        <v>658</v>
      </c>
      <c r="H1080" t="s">
        <v>2755</v>
      </c>
      <c r="I1080" t="s">
        <v>2754</v>
      </c>
      <c r="J1080" t="s">
        <v>655</v>
      </c>
      <c r="K1080" t="s">
        <v>2909</v>
      </c>
      <c r="L1080" t="s">
        <v>908</v>
      </c>
      <c r="M1080" t="s">
        <v>652</v>
      </c>
      <c r="N1080">
        <v>9901</v>
      </c>
      <c r="O1080" t="s">
        <v>664</v>
      </c>
      <c r="P1080">
        <v>63.7</v>
      </c>
      <c r="Q1080" s="62">
        <f t="shared" si="16"/>
        <v>63.7</v>
      </c>
      <c r="R1080" t="s">
        <v>663</v>
      </c>
    </row>
    <row r="1081" spans="1:18" hidden="1" x14ac:dyDescent="0.25">
      <c r="A1081" t="s">
        <v>2911</v>
      </c>
      <c r="B1081" t="s">
        <v>2757</v>
      </c>
      <c r="C1081" t="s">
        <v>2756</v>
      </c>
      <c r="D1081">
        <v>0.38640000000000002</v>
      </c>
      <c r="E1081">
        <v>52.740099999999998</v>
      </c>
      <c r="F1081" t="s">
        <v>659</v>
      </c>
      <c r="G1081" t="s">
        <v>658</v>
      </c>
      <c r="H1081" t="s">
        <v>2755</v>
      </c>
      <c r="I1081" t="s">
        <v>2754</v>
      </c>
      <c r="J1081" t="s">
        <v>655</v>
      </c>
      <c r="K1081" t="s">
        <v>2909</v>
      </c>
      <c r="L1081" t="s">
        <v>908</v>
      </c>
      <c r="M1081" t="s">
        <v>652</v>
      </c>
      <c r="N1081">
        <v>9924</v>
      </c>
      <c r="O1081" t="s">
        <v>651</v>
      </c>
      <c r="P1081">
        <v>5.67</v>
      </c>
      <c r="Q1081" s="62">
        <f t="shared" si="16"/>
        <v>5.67</v>
      </c>
      <c r="R1081" t="s">
        <v>650</v>
      </c>
    </row>
    <row r="1082" spans="1:18" hidden="1" x14ac:dyDescent="0.25">
      <c r="A1082" t="s">
        <v>2910</v>
      </c>
      <c r="B1082" t="s">
        <v>2757</v>
      </c>
      <c r="C1082" t="s">
        <v>2756</v>
      </c>
      <c r="D1082">
        <v>0.38640000000000002</v>
      </c>
      <c r="E1082">
        <v>52.740099999999998</v>
      </c>
      <c r="F1082" t="s">
        <v>659</v>
      </c>
      <c r="G1082" t="s">
        <v>658</v>
      </c>
      <c r="H1082" t="s">
        <v>2755</v>
      </c>
      <c r="I1082" t="s">
        <v>2754</v>
      </c>
      <c r="J1082" t="s">
        <v>655</v>
      </c>
      <c r="K1082" t="s">
        <v>2909</v>
      </c>
      <c r="L1082" t="s">
        <v>908</v>
      </c>
      <c r="M1082" t="s">
        <v>652</v>
      </c>
      <c r="N1082">
        <v>9933</v>
      </c>
      <c r="O1082" t="s">
        <v>2759</v>
      </c>
      <c r="P1082">
        <v>32000</v>
      </c>
      <c r="Q1082" s="62">
        <f t="shared" si="16"/>
        <v>32000</v>
      </c>
      <c r="R1082" t="s">
        <v>919</v>
      </c>
    </row>
    <row r="1083" spans="1:18" hidden="1" x14ac:dyDescent="0.25">
      <c r="A1083" t="s">
        <v>2908</v>
      </c>
      <c r="B1083" t="s">
        <v>2757</v>
      </c>
      <c r="C1083" t="s">
        <v>2756</v>
      </c>
      <c r="D1083">
        <v>0.38640000000000002</v>
      </c>
      <c r="E1083">
        <v>52.740099999999998</v>
      </c>
      <c r="F1083" t="s">
        <v>659</v>
      </c>
      <c r="G1083" t="s">
        <v>658</v>
      </c>
      <c r="H1083" t="s">
        <v>2755</v>
      </c>
      <c r="I1083" t="s">
        <v>2754</v>
      </c>
      <c r="J1083" t="s">
        <v>655</v>
      </c>
      <c r="K1083" t="s">
        <v>2870</v>
      </c>
      <c r="L1083" t="s">
        <v>908</v>
      </c>
      <c r="M1083" t="s">
        <v>652</v>
      </c>
      <c r="N1083">
        <v>52</v>
      </c>
      <c r="O1083" t="s">
        <v>2831</v>
      </c>
      <c r="P1083">
        <v>9.7000000000000003E-2</v>
      </c>
      <c r="Q1083" s="62">
        <f t="shared" si="16"/>
        <v>9.7000000000000003E-2</v>
      </c>
      <c r="R1083" t="s">
        <v>686</v>
      </c>
    </row>
    <row r="1084" spans="1:18" hidden="1" x14ac:dyDescent="0.25">
      <c r="A1084" t="s">
        <v>2907</v>
      </c>
      <c r="B1084" t="s">
        <v>2757</v>
      </c>
      <c r="C1084" t="s">
        <v>2756</v>
      </c>
      <c r="D1084">
        <v>0.38640000000000002</v>
      </c>
      <c r="E1084">
        <v>52.740099999999998</v>
      </c>
      <c r="F1084" t="s">
        <v>659</v>
      </c>
      <c r="G1084" t="s">
        <v>658</v>
      </c>
      <c r="H1084" t="s">
        <v>2755</v>
      </c>
      <c r="I1084" t="s">
        <v>2754</v>
      </c>
      <c r="J1084" t="s">
        <v>655</v>
      </c>
      <c r="K1084" t="s">
        <v>2870</v>
      </c>
      <c r="L1084" t="s">
        <v>908</v>
      </c>
      <c r="M1084" t="s">
        <v>652</v>
      </c>
      <c r="N1084">
        <v>61</v>
      </c>
      <c r="O1084" t="s">
        <v>63</v>
      </c>
      <c r="P1084">
        <v>8.11</v>
      </c>
      <c r="Q1084" s="62">
        <f t="shared" si="16"/>
        <v>8.11</v>
      </c>
      <c r="R1084" t="s">
        <v>2829</v>
      </c>
    </row>
    <row r="1085" spans="1:18" hidden="1" x14ac:dyDescent="0.25">
      <c r="A1085" t="s">
        <v>2906</v>
      </c>
      <c r="B1085" t="s">
        <v>2757</v>
      </c>
      <c r="C1085" t="s">
        <v>2756</v>
      </c>
      <c r="D1085">
        <v>0.38640000000000002</v>
      </c>
      <c r="E1085">
        <v>52.740099999999998</v>
      </c>
      <c r="F1085" t="s">
        <v>659</v>
      </c>
      <c r="G1085" t="s">
        <v>658</v>
      </c>
      <c r="H1085" t="s">
        <v>2755</v>
      </c>
      <c r="I1085" t="s">
        <v>2754</v>
      </c>
      <c r="J1085" t="s">
        <v>655</v>
      </c>
      <c r="K1085" t="s">
        <v>2870</v>
      </c>
      <c r="L1085" t="s">
        <v>908</v>
      </c>
      <c r="M1085" t="s">
        <v>652</v>
      </c>
      <c r="N1085">
        <v>62</v>
      </c>
      <c r="O1085" t="s">
        <v>2866</v>
      </c>
      <c r="P1085">
        <v>1200</v>
      </c>
      <c r="Q1085" s="62">
        <f t="shared" si="16"/>
        <v>1200</v>
      </c>
      <c r="R1085" t="s">
        <v>2825</v>
      </c>
    </row>
    <row r="1086" spans="1:18" hidden="1" x14ac:dyDescent="0.25">
      <c r="A1086" t="s">
        <v>2905</v>
      </c>
      <c r="B1086" t="s">
        <v>2757</v>
      </c>
      <c r="C1086" t="s">
        <v>2756</v>
      </c>
      <c r="D1086">
        <v>0.38640000000000002</v>
      </c>
      <c r="E1086">
        <v>52.740099999999998</v>
      </c>
      <c r="F1086" t="s">
        <v>659</v>
      </c>
      <c r="G1086" t="s">
        <v>658</v>
      </c>
      <c r="H1086" t="s">
        <v>2755</v>
      </c>
      <c r="I1086" t="s">
        <v>2754</v>
      </c>
      <c r="J1086" t="s">
        <v>655</v>
      </c>
      <c r="K1086" t="s">
        <v>2870</v>
      </c>
      <c r="L1086" t="s">
        <v>908</v>
      </c>
      <c r="M1086" t="s">
        <v>652</v>
      </c>
      <c r="N1086">
        <v>76</v>
      </c>
      <c r="O1086" t="s">
        <v>690</v>
      </c>
      <c r="P1086">
        <v>14.63</v>
      </c>
      <c r="Q1086" s="62">
        <f t="shared" si="16"/>
        <v>14.63</v>
      </c>
      <c r="R1086" t="s">
        <v>689</v>
      </c>
    </row>
    <row r="1087" spans="1:18" hidden="1" x14ac:dyDescent="0.25">
      <c r="A1087" t="s">
        <v>2904</v>
      </c>
      <c r="B1087" t="s">
        <v>2757</v>
      </c>
      <c r="C1087" t="s">
        <v>2756</v>
      </c>
      <c r="D1087">
        <v>0.38640000000000002</v>
      </c>
      <c r="E1087">
        <v>52.740099999999998</v>
      </c>
      <c r="F1087" t="s">
        <v>659</v>
      </c>
      <c r="G1087" t="s">
        <v>658</v>
      </c>
      <c r="H1087" t="s">
        <v>2755</v>
      </c>
      <c r="I1087" t="s">
        <v>2754</v>
      </c>
      <c r="J1087" t="s">
        <v>655</v>
      </c>
      <c r="K1087" t="s">
        <v>2870</v>
      </c>
      <c r="L1087" t="s">
        <v>908</v>
      </c>
      <c r="M1087" t="s">
        <v>652</v>
      </c>
      <c r="N1087">
        <v>103</v>
      </c>
      <c r="O1087" t="s">
        <v>2823</v>
      </c>
      <c r="P1087" t="s">
        <v>1560</v>
      </c>
      <c r="Q1087" s="62">
        <f t="shared" si="16"/>
        <v>0.01</v>
      </c>
      <c r="R1087" t="s">
        <v>686</v>
      </c>
    </row>
    <row r="1088" spans="1:18" hidden="1" x14ac:dyDescent="0.25">
      <c r="A1088" t="s">
        <v>2903</v>
      </c>
      <c r="B1088" t="s">
        <v>2757</v>
      </c>
      <c r="C1088" t="s">
        <v>2756</v>
      </c>
      <c r="D1088">
        <v>0.38640000000000002</v>
      </c>
      <c r="E1088">
        <v>52.740099999999998</v>
      </c>
      <c r="F1088" t="s">
        <v>659</v>
      </c>
      <c r="G1088" t="s">
        <v>658</v>
      </c>
      <c r="H1088" t="s">
        <v>2755</v>
      </c>
      <c r="I1088" t="s">
        <v>2754</v>
      </c>
      <c r="J1088" t="s">
        <v>655</v>
      </c>
      <c r="K1088" t="s">
        <v>2870</v>
      </c>
      <c r="L1088" t="s">
        <v>908</v>
      </c>
      <c r="M1088" t="s">
        <v>652</v>
      </c>
      <c r="N1088">
        <v>106</v>
      </c>
      <c r="O1088" t="s">
        <v>2821</v>
      </c>
      <c r="P1088" t="s">
        <v>1598</v>
      </c>
      <c r="Q1088" s="62">
        <f t="shared" si="16"/>
        <v>0.04</v>
      </c>
      <c r="R1088" t="s">
        <v>686</v>
      </c>
    </row>
    <row r="1089" spans="1:18" hidden="1" x14ac:dyDescent="0.25">
      <c r="A1089" t="s">
        <v>2902</v>
      </c>
      <c r="B1089" t="s">
        <v>2757</v>
      </c>
      <c r="C1089" t="s">
        <v>2756</v>
      </c>
      <c r="D1089">
        <v>0.38640000000000002</v>
      </c>
      <c r="E1089">
        <v>52.740099999999998</v>
      </c>
      <c r="F1089" t="s">
        <v>659</v>
      </c>
      <c r="G1089" t="s">
        <v>658</v>
      </c>
      <c r="H1089" t="s">
        <v>2755</v>
      </c>
      <c r="I1089" t="s">
        <v>2754</v>
      </c>
      <c r="J1089" t="s">
        <v>655</v>
      </c>
      <c r="K1089" t="s">
        <v>2870</v>
      </c>
      <c r="L1089" t="s">
        <v>908</v>
      </c>
      <c r="M1089" t="s">
        <v>652</v>
      </c>
      <c r="N1089">
        <v>111</v>
      </c>
      <c r="O1089" t="s">
        <v>2819</v>
      </c>
      <c r="P1089">
        <v>5.57E-2</v>
      </c>
      <c r="Q1089" s="62">
        <f t="shared" si="16"/>
        <v>5.57E-2</v>
      </c>
      <c r="R1089" t="s">
        <v>650</v>
      </c>
    </row>
    <row r="1090" spans="1:18" hidden="1" x14ac:dyDescent="0.25">
      <c r="A1090" t="s">
        <v>2901</v>
      </c>
      <c r="B1090" t="s">
        <v>2757</v>
      </c>
      <c r="C1090" t="s">
        <v>2756</v>
      </c>
      <c r="D1090">
        <v>0.38640000000000002</v>
      </c>
      <c r="E1090">
        <v>52.740099999999998</v>
      </c>
      <c r="F1090" t="s">
        <v>659</v>
      </c>
      <c r="G1090" t="s">
        <v>658</v>
      </c>
      <c r="H1090" t="s">
        <v>2755</v>
      </c>
      <c r="I1090" t="s">
        <v>2754</v>
      </c>
      <c r="J1090" t="s">
        <v>655</v>
      </c>
      <c r="K1090" t="s">
        <v>2870</v>
      </c>
      <c r="L1090" t="s">
        <v>908</v>
      </c>
      <c r="M1090" t="s">
        <v>652</v>
      </c>
      <c r="N1090">
        <v>114</v>
      </c>
      <c r="O1090" t="s">
        <v>2817</v>
      </c>
      <c r="P1090">
        <v>1.04</v>
      </c>
      <c r="Q1090" s="62">
        <f t="shared" ref="Q1090:Q1153" si="17">IF(LEFT(P1090,1)="&lt;",VALUE(MID(P1090,2,LEN(P1090)-1)),VALUE(P1090))</f>
        <v>1.04</v>
      </c>
      <c r="R1090" t="s">
        <v>650</v>
      </c>
    </row>
    <row r="1091" spans="1:18" hidden="1" x14ac:dyDescent="0.25">
      <c r="A1091" t="s">
        <v>2900</v>
      </c>
      <c r="B1091" t="s">
        <v>2757</v>
      </c>
      <c r="C1091" t="s">
        <v>2756</v>
      </c>
      <c r="D1091">
        <v>0.38640000000000002</v>
      </c>
      <c r="E1091">
        <v>52.740099999999998</v>
      </c>
      <c r="F1091" t="s">
        <v>659</v>
      </c>
      <c r="G1091" t="s">
        <v>658</v>
      </c>
      <c r="H1091" t="s">
        <v>2755</v>
      </c>
      <c r="I1091" t="s">
        <v>2754</v>
      </c>
      <c r="J1091" t="s">
        <v>655</v>
      </c>
      <c r="K1091" t="s">
        <v>2870</v>
      </c>
      <c r="L1091" t="s">
        <v>908</v>
      </c>
      <c r="M1091" t="s">
        <v>652</v>
      </c>
      <c r="N1091">
        <v>116</v>
      </c>
      <c r="O1091" t="s">
        <v>2815</v>
      </c>
      <c r="P1091">
        <v>4.93</v>
      </c>
      <c r="Q1091" s="62">
        <f t="shared" si="17"/>
        <v>4.93</v>
      </c>
      <c r="R1091" t="s">
        <v>650</v>
      </c>
    </row>
    <row r="1092" spans="1:18" hidden="1" x14ac:dyDescent="0.25">
      <c r="A1092" t="s">
        <v>2899</v>
      </c>
      <c r="B1092" t="s">
        <v>2757</v>
      </c>
      <c r="C1092" t="s">
        <v>2756</v>
      </c>
      <c r="D1092">
        <v>0.38640000000000002</v>
      </c>
      <c r="E1092">
        <v>52.740099999999998</v>
      </c>
      <c r="F1092" t="s">
        <v>659</v>
      </c>
      <c r="G1092" t="s">
        <v>658</v>
      </c>
      <c r="H1092" t="s">
        <v>2755</v>
      </c>
      <c r="I1092" t="s">
        <v>2754</v>
      </c>
      <c r="J1092" t="s">
        <v>655</v>
      </c>
      <c r="K1092" t="s">
        <v>2870</v>
      </c>
      <c r="L1092" t="s">
        <v>908</v>
      </c>
      <c r="M1092" t="s">
        <v>652</v>
      </c>
      <c r="N1092">
        <v>172</v>
      </c>
      <c r="O1092" t="s">
        <v>209</v>
      </c>
      <c r="P1092">
        <v>147</v>
      </c>
      <c r="Q1092" s="62">
        <f t="shared" si="17"/>
        <v>147</v>
      </c>
      <c r="R1092" t="s">
        <v>650</v>
      </c>
    </row>
    <row r="1093" spans="1:18" hidden="1" x14ac:dyDescent="0.25">
      <c r="A1093" t="s">
        <v>2898</v>
      </c>
      <c r="B1093" t="s">
        <v>2757</v>
      </c>
      <c r="C1093" t="s">
        <v>2756</v>
      </c>
      <c r="D1093">
        <v>0.38640000000000002</v>
      </c>
      <c r="E1093">
        <v>52.740099999999998</v>
      </c>
      <c r="F1093" t="s">
        <v>659</v>
      </c>
      <c r="G1093" t="s">
        <v>658</v>
      </c>
      <c r="H1093" t="s">
        <v>2755</v>
      </c>
      <c r="I1093" t="s">
        <v>2754</v>
      </c>
      <c r="J1093" t="s">
        <v>655</v>
      </c>
      <c r="K1093" t="s">
        <v>2870</v>
      </c>
      <c r="L1093" t="s">
        <v>908</v>
      </c>
      <c r="M1093" t="s">
        <v>652</v>
      </c>
      <c r="N1093">
        <v>180</v>
      </c>
      <c r="O1093" t="s">
        <v>2812</v>
      </c>
      <c r="P1093">
        <v>0.502</v>
      </c>
      <c r="Q1093" s="62">
        <f t="shared" si="17"/>
        <v>0.502</v>
      </c>
      <c r="R1093" t="s">
        <v>650</v>
      </c>
    </row>
    <row r="1094" spans="1:18" hidden="1" x14ac:dyDescent="0.25">
      <c r="A1094" t="s">
        <v>2897</v>
      </c>
      <c r="B1094" t="s">
        <v>2757</v>
      </c>
      <c r="C1094" t="s">
        <v>2756</v>
      </c>
      <c r="D1094">
        <v>0.38640000000000002</v>
      </c>
      <c r="E1094">
        <v>52.740099999999998</v>
      </c>
      <c r="F1094" t="s">
        <v>659</v>
      </c>
      <c r="G1094" t="s">
        <v>658</v>
      </c>
      <c r="H1094" t="s">
        <v>2755</v>
      </c>
      <c r="I1094" t="s">
        <v>2754</v>
      </c>
      <c r="J1094" t="s">
        <v>655</v>
      </c>
      <c r="K1094" t="s">
        <v>2870</v>
      </c>
      <c r="L1094" t="s">
        <v>908</v>
      </c>
      <c r="M1094" t="s">
        <v>652</v>
      </c>
      <c r="N1094">
        <v>487</v>
      </c>
      <c r="O1094" t="s">
        <v>2810</v>
      </c>
      <c r="P1094" t="s">
        <v>2809</v>
      </c>
      <c r="Q1094" s="62">
        <f t="shared" si="17"/>
        <v>2.0999999999999999E-3</v>
      </c>
      <c r="R1094" t="s">
        <v>686</v>
      </c>
    </row>
    <row r="1095" spans="1:18" hidden="1" x14ac:dyDescent="0.25">
      <c r="A1095" t="s">
        <v>2896</v>
      </c>
      <c r="B1095" t="s">
        <v>2757</v>
      </c>
      <c r="C1095" t="s">
        <v>2756</v>
      </c>
      <c r="D1095">
        <v>0.38640000000000002</v>
      </c>
      <c r="E1095">
        <v>52.740099999999998</v>
      </c>
      <c r="F1095" t="s">
        <v>659</v>
      </c>
      <c r="G1095" t="s">
        <v>658</v>
      </c>
      <c r="H1095" t="s">
        <v>2755</v>
      </c>
      <c r="I1095" t="s">
        <v>2754</v>
      </c>
      <c r="J1095" t="s">
        <v>655</v>
      </c>
      <c r="K1095" t="s">
        <v>2870</v>
      </c>
      <c r="L1095" t="s">
        <v>908</v>
      </c>
      <c r="M1095" t="s">
        <v>652</v>
      </c>
      <c r="N1095">
        <v>499</v>
      </c>
      <c r="O1095" t="s">
        <v>2807</v>
      </c>
      <c r="P1095" t="s">
        <v>2806</v>
      </c>
      <c r="Q1095" s="62">
        <f t="shared" si="17"/>
        <v>2.2000000000000001E-3</v>
      </c>
      <c r="R1095" t="s">
        <v>686</v>
      </c>
    </row>
    <row r="1096" spans="1:18" hidden="1" x14ac:dyDescent="0.25">
      <c r="A1096" t="s">
        <v>2895</v>
      </c>
      <c r="B1096" t="s">
        <v>2757</v>
      </c>
      <c r="C1096" t="s">
        <v>2756</v>
      </c>
      <c r="D1096">
        <v>0.38640000000000002</v>
      </c>
      <c r="E1096">
        <v>52.740099999999998</v>
      </c>
      <c r="F1096" t="s">
        <v>659</v>
      </c>
      <c r="G1096" t="s">
        <v>658</v>
      </c>
      <c r="H1096" t="s">
        <v>2755</v>
      </c>
      <c r="I1096" t="s">
        <v>2754</v>
      </c>
      <c r="J1096" t="s">
        <v>655</v>
      </c>
      <c r="K1096" t="s">
        <v>2870</v>
      </c>
      <c r="L1096" t="s">
        <v>908</v>
      </c>
      <c r="M1096" t="s">
        <v>652</v>
      </c>
      <c r="N1096">
        <v>1049</v>
      </c>
      <c r="O1096" t="s">
        <v>2804</v>
      </c>
      <c r="P1096" t="s">
        <v>2788</v>
      </c>
      <c r="Q1096" s="62">
        <f t="shared" si="17"/>
        <v>0.1</v>
      </c>
      <c r="R1096" t="s">
        <v>686</v>
      </c>
    </row>
    <row r="1097" spans="1:18" hidden="1" x14ac:dyDescent="0.25">
      <c r="A1097" t="s">
        <v>2894</v>
      </c>
      <c r="B1097" t="s">
        <v>2757</v>
      </c>
      <c r="C1097" t="s">
        <v>2756</v>
      </c>
      <c r="D1097">
        <v>0.38640000000000002</v>
      </c>
      <c r="E1097">
        <v>52.740099999999998</v>
      </c>
      <c r="F1097" t="s">
        <v>659</v>
      </c>
      <c r="G1097" t="s">
        <v>658</v>
      </c>
      <c r="H1097" t="s">
        <v>2755</v>
      </c>
      <c r="I1097" t="s">
        <v>2754</v>
      </c>
      <c r="J1097" t="s">
        <v>655</v>
      </c>
      <c r="K1097" t="s">
        <v>2870</v>
      </c>
      <c r="L1097" t="s">
        <v>908</v>
      </c>
      <c r="M1097" t="s">
        <v>652</v>
      </c>
      <c r="N1097">
        <v>3268</v>
      </c>
      <c r="O1097" t="s">
        <v>2802</v>
      </c>
      <c r="P1097" t="s">
        <v>2788</v>
      </c>
      <c r="Q1097" s="62">
        <f t="shared" si="17"/>
        <v>0.1</v>
      </c>
      <c r="R1097" t="s">
        <v>686</v>
      </c>
    </row>
    <row r="1098" spans="1:18" hidden="1" x14ac:dyDescent="0.25">
      <c r="A1098" t="s">
        <v>2893</v>
      </c>
      <c r="B1098" t="s">
        <v>2757</v>
      </c>
      <c r="C1098" t="s">
        <v>2756</v>
      </c>
      <c r="D1098">
        <v>0.38640000000000002</v>
      </c>
      <c r="E1098">
        <v>52.740099999999998</v>
      </c>
      <c r="F1098" t="s">
        <v>659</v>
      </c>
      <c r="G1098" t="s">
        <v>658</v>
      </c>
      <c r="H1098" t="s">
        <v>2755</v>
      </c>
      <c r="I1098" t="s">
        <v>2754</v>
      </c>
      <c r="J1098" t="s">
        <v>655</v>
      </c>
      <c r="K1098" t="s">
        <v>2870</v>
      </c>
      <c r="L1098" t="s">
        <v>908</v>
      </c>
      <c r="M1098" t="s">
        <v>652</v>
      </c>
      <c r="N1098">
        <v>3272</v>
      </c>
      <c r="O1098" t="s">
        <v>2800</v>
      </c>
      <c r="P1098" t="s">
        <v>2799</v>
      </c>
      <c r="Q1098" s="62">
        <f t="shared" si="17"/>
        <v>1</v>
      </c>
      <c r="R1098" t="s">
        <v>686</v>
      </c>
    </row>
    <row r="1099" spans="1:18" hidden="1" x14ac:dyDescent="0.25">
      <c r="A1099" t="s">
        <v>2892</v>
      </c>
      <c r="B1099" t="s">
        <v>2757</v>
      </c>
      <c r="C1099" t="s">
        <v>2756</v>
      </c>
      <c r="D1099">
        <v>0.38640000000000002</v>
      </c>
      <c r="E1099">
        <v>52.740099999999998</v>
      </c>
      <c r="F1099" t="s">
        <v>659</v>
      </c>
      <c r="G1099" t="s">
        <v>658</v>
      </c>
      <c r="H1099" t="s">
        <v>2755</v>
      </c>
      <c r="I1099" t="s">
        <v>2754</v>
      </c>
      <c r="J1099" t="s">
        <v>655</v>
      </c>
      <c r="K1099" t="s">
        <v>2870</v>
      </c>
      <c r="L1099" t="s">
        <v>908</v>
      </c>
      <c r="M1099" t="s">
        <v>652</v>
      </c>
      <c r="N1099">
        <v>3282</v>
      </c>
      <c r="O1099" t="s">
        <v>2797</v>
      </c>
      <c r="P1099" t="s">
        <v>2788</v>
      </c>
      <c r="Q1099" s="62">
        <f t="shared" si="17"/>
        <v>0.1</v>
      </c>
      <c r="R1099" t="s">
        <v>686</v>
      </c>
    </row>
    <row r="1100" spans="1:18" hidden="1" x14ac:dyDescent="0.25">
      <c r="A1100" t="s">
        <v>2891</v>
      </c>
      <c r="B1100" t="s">
        <v>2757</v>
      </c>
      <c r="C1100" t="s">
        <v>2756</v>
      </c>
      <c r="D1100">
        <v>0.38640000000000002</v>
      </c>
      <c r="E1100">
        <v>52.740099999999998</v>
      </c>
      <c r="F1100" t="s">
        <v>659</v>
      </c>
      <c r="G1100" t="s">
        <v>658</v>
      </c>
      <c r="H1100" t="s">
        <v>2755</v>
      </c>
      <c r="I1100" t="s">
        <v>2754</v>
      </c>
      <c r="J1100" t="s">
        <v>655</v>
      </c>
      <c r="K1100" t="s">
        <v>2870</v>
      </c>
      <c r="L1100" t="s">
        <v>908</v>
      </c>
      <c r="M1100" t="s">
        <v>652</v>
      </c>
      <c r="N1100">
        <v>3283</v>
      </c>
      <c r="O1100" t="s">
        <v>2795</v>
      </c>
      <c r="P1100" t="s">
        <v>2788</v>
      </c>
      <c r="Q1100" s="62">
        <f t="shared" si="17"/>
        <v>0.1</v>
      </c>
      <c r="R1100" t="s">
        <v>686</v>
      </c>
    </row>
    <row r="1101" spans="1:18" hidden="1" x14ac:dyDescent="0.25">
      <c r="A1101" t="s">
        <v>2890</v>
      </c>
      <c r="B1101" t="s">
        <v>2757</v>
      </c>
      <c r="C1101" t="s">
        <v>2756</v>
      </c>
      <c r="D1101">
        <v>0.38640000000000002</v>
      </c>
      <c r="E1101">
        <v>52.740099999999998</v>
      </c>
      <c r="F1101" t="s">
        <v>659</v>
      </c>
      <c r="G1101" t="s">
        <v>658</v>
      </c>
      <c r="H1101" t="s">
        <v>2755</v>
      </c>
      <c r="I1101" t="s">
        <v>2754</v>
      </c>
      <c r="J1101" t="s">
        <v>655</v>
      </c>
      <c r="K1101" t="s">
        <v>2870</v>
      </c>
      <c r="L1101" t="s">
        <v>908</v>
      </c>
      <c r="M1101" t="s">
        <v>652</v>
      </c>
      <c r="N1101">
        <v>3292</v>
      </c>
      <c r="O1101" t="s">
        <v>2793</v>
      </c>
      <c r="P1101" t="s">
        <v>2788</v>
      </c>
      <c r="Q1101" s="62">
        <f t="shared" si="17"/>
        <v>0.1</v>
      </c>
      <c r="R1101" t="s">
        <v>686</v>
      </c>
    </row>
    <row r="1102" spans="1:18" hidden="1" x14ac:dyDescent="0.25">
      <c r="A1102" t="s">
        <v>2889</v>
      </c>
      <c r="B1102" t="s">
        <v>2757</v>
      </c>
      <c r="C1102" t="s">
        <v>2756</v>
      </c>
      <c r="D1102">
        <v>0.38640000000000002</v>
      </c>
      <c r="E1102">
        <v>52.740099999999998</v>
      </c>
      <c r="F1102" t="s">
        <v>659</v>
      </c>
      <c r="G1102" t="s">
        <v>658</v>
      </c>
      <c r="H1102" t="s">
        <v>2755</v>
      </c>
      <c r="I1102" t="s">
        <v>2754</v>
      </c>
      <c r="J1102" t="s">
        <v>655</v>
      </c>
      <c r="K1102" t="s">
        <v>2870</v>
      </c>
      <c r="L1102" t="s">
        <v>908</v>
      </c>
      <c r="M1102" t="s">
        <v>652</v>
      </c>
      <c r="N1102">
        <v>3328</v>
      </c>
      <c r="O1102" t="s">
        <v>2791</v>
      </c>
      <c r="P1102" t="s">
        <v>2788</v>
      </c>
      <c r="Q1102" s="62">
        <f t="shared" si="17"/>
        <v>0.1</v>
      </c>
      <c r="R1102" t="s">
        <v>686</v>
      </c>
    </row>
    <row r="1103" spans="1:18" hidden="1" x14ac:dyDescent="0.25">
      <c r="A1103" t="s">
        <v>2888</v>
      </c>
      <c r="B1103" t="s">
        <v>2757</v>
      </c>
      <c r="C1103" t="s">
        <v>2756</v>
      </c>
      <c r="D1103">
        <v>0.38640000000000002</v>
      </c>
      <c r="E1103">
        <v>52.740099999999998</v>
      </c>
      <c r="F1103" t="s">
        <v>659</v>
      </c>
      <c r="G1103" t="s">
        <v>658</v>
      </c>
      <c r="H1103" t="s">
        <v>2755</v>
      </c>
      <c r="I1103" t="s">
        <v>2754</v>
      </c>
      <c r="J1103" t="s">
        <v>655</v>
      </c>
      <c r="K1103" t="s">
        <v>2870</v>
      </c>
      <c r="L1103" t="s">
        <v>908</v>
      </c>
      <c r="M1103" t="s">
        <v>652</v>
      </c>
      <c r="N1103">
        <v>3334</v>
      </c>
      <c r="O1103" t="s">
        <v>2789</v>
      </c>
      <c r="P1103" t="s">
        <v>2788</v>
      </c>
      <c r="Q1103" s="62">
        <f t="shared" si="17"/>
        <v>0.1</v>
      </c>
      <c r="R1103" t="s">
        <v>686</v>
      </c>
    </row>
    <row r="1104" spans="1:18" hidden="1" x14ac:dyDescent="0.25">
      <c r="A1104" t="s">
        <v>2887</v>
      </c>
      <c r="B1104" t="s">
        <v>2757</v>
      </c>
      <c r="C1104" t="s">
        <v>2756</v>
      </c>
      <c r="D1104">
        <v>0.38640000000000002</v>
      </c>
      <c r="E1104">
        <v>52.740099999999998</v>
      </c>
      <c r="F1104" t="s">
        <v>659</v>
      </c>
      <c r="G1104" t="s">
        <v>658</v>
      </c>
      <c r="H1104" t="s">
        <v>2755</v>
      </c>
      <c r="I1104" t="s">
        <v>2754</v>
      </c>
      <c r="J1104" t="s">
        <v>655</v>
      </c>
      <c r="K1104" t="s">
        <v>2870</v>
      </c>
      <c r="L1104" t="s">
        <v>908</v>
      </c>
      <c r="M1104" t="s">
        <v>652</v>
      </c>
      <c r="N1104">
        <v>3373</v>
      </c>
      <c r="O1104" t="s">
        <v>2786</v>
      </c>
      <c r="P1104" t="s">
        <v>2788</v>
      </c>
      <c r="Q1104" s="62">
        <f t="shared" si="17"/>
        <v>0.1</v>
      </c>
      <c r="R1104" t="s">
        <v>686</v>
      </c>
    </row>
    <row r="1105" spans="1:18" hidden="1" x14ac:dyDescent="0.25">
      <c r="A1105" t="s">
        <v>2886</v>
      </c>
      <c r="B1105" t="s">
        <v>2757</v>
      </c>
      <c r="C1105" t="s">
        <v>2756</v>
      </c>
      <c r="D1105">
        <v>0.38640000000000002</v>
      </c>
      <c r="E1105">
        <v>52.740099999999998</v>
      </c>
      <c r="F1105" t="s">
        <v>659</v>
      </c>
      <c r="G1105" t="s">
        <v>658</v>
      </c>
      <c r="H1105" t="s">
        <v>2755</v>
      </c>
      <c r="I1105" t="s">
        <v>2754</v>
      </c>
      <c r="J1105" t="s">
        <v>655</v>
      </c>
      <c r="K1105" t="s">
        <v>2870</v>
      </c>
      <c r="L1105" t="s">
        <v>908</v>
      </c>
      <c r="M1105" t="s">
        <v>652</v>
      </c>
      <c r="N1105">
        <v>3408</v>
      </c>
      <c r="O1105" t="s">
        <v>2784</v>
      </c>
      <c r="P1105">
        <v>2.87</v>
      </c>
      <c r="Q1105" s="62">
        <f t="shared" si="17"/>
        <v>2.87</v>
      </c>
      <c r="R1105" t="s">
        <v>686</v>
      </c>
    </row>
    <row r="1106" spans="1:18" hidden="1" x14ac:dyDescent="0.25">
      <c r="A1106" t="s">
        <v>2885</v>
      </c>
      <c r="B1106" t="s">
        <v>2757</v>
      </c>
      <c r="C1106" t="s">
        <v>2756</v>
      </c>
      <c r="D1106">
        <v>0.38640000000000002</v>
      </c>
      <c r="E1106">
        <v>52.740099999999998</v>
      </c>
      <c r="F1106" t="s">
        <v>659</v>
      </c>
      <c r="G1106" t="s">
        <v>658</v>
      </c>
      <c r="H1106" t="s">
        <v>2755</v>
      </c>
      <c r="I1106" t="s">
        <v>2754</v>
      </c>
      <c r="J1106" t="s">
        <v>655</v>
      </c>
      <c r="K1106" t="s">
        <v>2870</v>
      </c>
      <c r="L1106" t="s">
        <v>908</v>
      </c>
      <c r="M1106" t="s">
        <v>652</v>
      </c>
      <c r="N1106">
        <v>3409</v>
      </c>
      <c r="O1106" t="s">
        <v>2782</v>
      </c>
      <c r="P1106" t="s">
        <v>2382</v>
      </c>
      <c r="Q1106" s="62">
        <f t="shared" si="17"/>
        <v>0.5</v>
      </c>
      <c r="R1106" t="s">
        <v>686</v>
      </c>
    </row>
    <row r="1107" spans="1:18" hidden="1" x14ac:dyDescent="0.25">
      <c r="A1107" t="s">
        <v>2884</v>
      </c>
      <c r="B1107" t="s">
        <v>2757</v>
      </c>
      <c r="C1107" t="s">
        <v>2756</v>
      </c>
      <c r="D1107">
        <v>0.38640000000000002</v>
      </c>
      <c r="E1107">
        <v>52.740099999999998</v>
      </c>
      <c r="F1107" t="s">
        <v>659</v>
      </c>
      <c r="G1107" t="s">
        <v>658</v>
      </c>
      <c r="H1107" t="s">
        <v>2755</v>
      </c>
      <c r="I1107" t="s">
        <v>2754</v>
      </c>
      <c r="J1107" t="s">
        <v>655</v>
      </c>
      <c r="K1107" t="s">
        <v>2870</v>
      </c>
      <c r="L1107" t="s">
        <v>908</v>
      </c>
      <c r="M1107" t="s">
        <v>652</v>
      </c>
      <c r="N1107">
        <v>3410</v>
      </c>
      <c r="O1107" t="s">
        <v>687</v>
      </c>
      <c r="P1107">
        <v>4.99</v>
      </c>
      <c r="Q1107" s="62">
        <f t="shared" si="17"/>
        <v>4.99</v>
      </c>
      <c r="R1107" t="s">
        <v>686</v>
      </c>
    </row>
    <row r="1108" spans="1:18" hidden="1" x14ac:dyDescent="0.25">
      <c r="A1108" t="s">
        <v>2883</v>
      </c>
      <c r="B1108" t="s">
        <v>2757</v>
      </c>
      <c r="C1108" t="s">
        <v>2756</v>
      </c>
      <c r="D1108">
        <v>0.38640000000000002</v>
      </c>
      <c r="E1108">
        <v>52.740099999999998</v>
      </c>
      <c r="F1108" t="s">
        <v>659</v>
      </c>
      <c r="G1108" t="s">
        <v>658</v>
      </c>
      <c r="H1108" t="s">
        <v>2755</v>
      </c>
      <c r="I1108" t="s">
        <v>2754</v>
      </c>
      <c r="J1108" t="s">
        <v>655</v>
      </c>
      <c r="K1108" t="s">
        <v>2870</v>
      </c>
      <c r="L1108" t="s">
        <v>908</v>
      </c>
      <c r="M1108" t="s">
        <v>652</v>
      </c>
      <c r="N1108">
        <v>3461</v>
      </c>
      <c r="O1108" t="s">
        <v>2779</v>
      </c>
      <c r="P1108">
        <v>2300</v>
      </c>
      <c r="Q1108" s="62">
        <f t="shared" si="17"/>
        <v>2300</v>
      </c>
      <c r="R1108" t="s">
        <v>919</v>
      </c>
    </row>
    <row r="1109" spans="1:18" hidden="1" x14ac:dyDescent="0.25">
      <c r="A1109" t="s">
        <v>2882</v>
      </c>
      <c r="B1109" t="s">
        <v>2757</v>
      </c>
      <c r="C1109" t="s">
        <v>2756</v>
      </c>
      <c r="D1109">
        <v>0.38640000000000002</v>
      </c>
      <c r="E1109">
        <v>52.740099999999998</v>
      </c>
      <c r="F1109" t="s">
        <v>659</v>
      </c>
      <c r="G1109" t="s">
        <v>658</v>
      </c>
      <c r="H1109" t="s">
        <v>2755</v>
      </c>
      <c r="I1109" t="s">
        <v>2754</v>
      </c>
      <c r="J1109" t="s">
        <v>655</v>
      </c>
      <c r="K1109" t="s">
        <v>2870</v>
      </c>
      <c r="L1109" t="s">
        <v>908</v>
      </c>
      <c r="M1109" t="s">
        <v>652</v>
      </c>
      <c r="N1109">
        <v>6045</v>
      </c>
      <c r="O1109" t="s">
        <v>2777</v>
      </c>
      <c r="P1109">
        <v>2.5</v>
      </c>
      <c r="Q1109" s="62">
        <f t="shared" si="17"/>
        <v>2.5</v>
      </c>
      <c r="R1109" t="s">
        <v>686</v>
      </c>
    </row>
    <row r="1110" spans="1:18" hidden="1" x14ac:dyDescent="0.25">
      <c r="A1110" t="s">
        <v>2881</v>
      </c>
      <c r="B1110" t="s">
        <v>2757</v>
      </c>
      <c r="C1110" t="s">
        <v>2756</v>
      </c>
      <c r="D1110">
        <v>0.38640000000000002</v>
      </c>
      <c r="E1110">
        <v>52.740099999999998</v>
      </c>
      <c r="F1110" t="s">
        <v>659</v>
      </c>
      <c r="G1110" t="s">
        <v>658</v>
      </c>
      <c r="H1110" t="s">
        <v>2755</v>
      </c>
      <c r="I1110" t="s">
        <v>2754</v>
      </c>
      <c r="J1110" t="s">
        <v>655</v>
      </c>
      <c r="K1110" t="s">
        <v>2870</v>
      </c>
      <c r="L1110" t="s">
        <v>908</v>
      </c>
      <c r="M1110" t="s">
        <v>652</v>
      </c>
      <c r="N1110">
        <v>6396</v>
      </c>
      <c r="O1110" t="s">
        <v>2775</v>
      </c>
      <c r="P1110">
        <v>240</v>
      </c>
      <c r="Q1110" s="62">
        <f t="shared" si="17"/>
        <v>240</v>
      </c>
      <c r="R1110" t="s">
        <v>2774</v>
      </c>
    </row>
    <row r="1111" spans="1:18" hidden="1" x14ac:dyDescent="0.25">
      <c r="A1111" t="s">
        <v>2880</v>
      </c>
      <c r="B1111" t="s">
        <v>2757</v>
      </c>
      <c r="C1111" t="s">
        <v>2756</v>
      </c>
      <c r="D1111">
        <v>0.38640000000000002</v>
      </c>
      <c r="E1111">
        <v>52.740099999999998</v>
      </c>
      <c r="F1111" t="s">
        <v>659</v>
      </c>
      <c r="G1111" t="s">
        <v>658</v>
      </c>
      <c r="H1111" t="s">
        <v>2755</v>
      </c>
      <c r="I1111" t="s">
        <v>2754</v>
      </c>
      <c r="J1111" t="s">
        <v>655</v>
      </c>
      <c r="K1111" t="s">
        <v>2870</v>
      </c>
      <c r="L1111" t="s">
        <v>908</v>
      </c>
      <c r="M1111" t="s">
        <v>652</v>
      </c>
      <c r="N1111">
        <v>6423</v>
      </c>
      <c r="O1111" t="s">
        <v>2772</v>
      </c>
      <c r="P1111">
        <v>135</v>
      </c>
      <c r="Q1111" s="62">
        <f t="shared" si="17"/>
        <v>135</v>
      </c>
      <c r="R1111" t="s">
        <v>919</v>
      </c>
    </row>
    <row r="1112" spans="1:18" hidden="1" x14ac:dyDescent="0.25">
      <c r="A1112" t="s">
        <v>2879</v>
      </c>
      <c r="B1112" t="s">
        <v>2757</v>
      </c>
      <c r="C1112" t="s">
        <v>2756</v>
      </c>
      <c r="D1112">
        <v>0.38640000000000002</v>
      </c>
      <c r="E1112">
        <v>52.740099999999998</v>
      </c>
      <c r="F1112" t="s">
        <v>659</v>
      </c>
      <c r="G1112" t="s">
        <v>658</v>
      </c>
      <c r="H1112" t="s">
        <v>2755</v>
      </c>
      <c r="I1112" t="s">
        <v>2754</v>
      </c>
      <c r="J1112" t="s">
        <v>655</v>
      </c>
      <c r="K1112" t="s">
        <v>2870</v>
      </c>
      <c r="L1112" t="s">
        <v>908</v>
      </c>
      <c r="M1112" t="s">
        <v>652</v>
      </c>
      <c r="N1112">
        <v>6450</v>
      </c>
      <c r="O1112" t="s">
        <v>2770</v>
      </c>
      <c r="P1112">
        <v>1.92</v>
      </c>
      <c r="Q1112" s="62">
        <f t="shared" si="17"/>
        <v>1.92</v>
      </c>
      <c r="R1112" t="s">
        <v>686</v>
      </c>
    </row>
    <row r="1113" spans="1:18" hidden="1" x14ac:dyDescent="0.25">
      <c r="A1113" t="s">
        <v>2878</v>
      </c>
      <c r="B1113" t="s">
        <v>2757</v>
      </c>
      <c r="C1113" t="s">
        <v>2756</v>
      </c>
      <c r="D1113">
        <v>0.38640000000000002</v>
      </c>
      <c r="E1113">
        <v>52.740099999999998</v>
      </c>
      <c r="F1113" t="s">
        <v>659</v>
      </c>
      <c r="G1113" t="s">
        <v>658</v>
      </c>
      <c r="H1113" t="s">
        <v>2755</v>
      </c>
      <c r="I1113" t="s">
        <v>2754</v>
      </c>
      <c r="J1113" t="s">
        <v>655</v>
      </c>
      <c r="K1113" t="s">
        <v>2870</v>
      </c>
      <c r="L1113" t="s">
        <v>908</v>
      </c>
      <c r="M1113" t="s">
        <v>652</v>
      </c>
      <c r="N1113">
        <v>6526</v>
      </c>
      <c r="O1113" t="s">
        <v>2768</v>
      </c>
      <c r="P1113" t="s">
        <v>2767</v>
      </c>
      <c r="Q1113" s="62" t="e">
        <f t="shared" si="17"/>
        <v>#VALUE!</v>
      </c>
      <c r="R1113" t="s">
        <v>905</v>
      </c>
    </row>
    <row r="1114" spans="1:18" hidden="1" x14ac:dyDescent="0.25">
      <c r="A1114" t="s">
        <v>2877</v>
      </c>
      <c r="B1114" t="s">
        <v>2757</v>
      </c>
      <c r="C1114" t="s">
        <v>2756</v>
      </c>
      <c r="D1114">
        <v>0.38640000000000002</v>
      </c>
      <c r="E1114">
        <v>52.740099999999998</v>
      </c>
      <c r="F1114" t="s">
        <v>659</v>
      </c>
      <c r="G1114" t="s">
        <v>658</v>
      </c>
      <c r="H1114" t="s">
        <v>2755</v>
      </c>
      <c r="I1114" t="s">
        <v>2754</v>
      </c>
      <c r="J1114" t="s">
        <v>655</v>
      </c>
      <c r="K1114" t="s">
        <v>2870</v>
      </c>
      <c r="L1114" t="s">
        <v>908</v>
      </c>
      <c r="M1114" t="s">
        <v>652</v>
      </c>
      <c r="N1114">
        <v>7181</v>
      </c>
      <c r="O1114" t="s">
        <v>2765</v>
      </c>
      <c r="P1114" t="s">
        <v>2005</v>
      </c>
      <c r="Q1114" s="62">
        <f t="shared" si="17"/>
        <v>1E-3</v>
      </c>
      <c r="R1114" t="s">
        <v>686</v>
      </c>
    </row>
    <row r="1115" spans="1:18" hidden="1" x14ac:dyDescent="0.25">
      <c r="A1115" t="s">
        <v>2876</v>
      </c>
      <c r="B1115" t="s">
        <v>2757</v>
      </c>
      <c r="C1115" t="s">
        <v>2756</v>
      </c>
      <c r="D1115">
        <v>0.38640000000000002</v>
      </c>
      <c r="E1115">
        <v>52.740099999999998</v>
      </c>
      <c r="F1115" t="s">
        <v>659</v>
      </c>
      <c r="G1115" t="s">
        <v>658</v>
      </c>
      <c r="H1115" t="s">
        <v>2755</v>
      </c>
      <c r="I1115" t="s">
        <v>2754</v>
      </c>
      <c r="J1115" t="s">
        <v>655</v>
      </c>
      <c r="K1115" t="s">
        <v>2870</v>
      </c>
      <c r="L1115" t="s">
        <v>908</v>
      </c>
      <c r="M1115" t="s">
        <v>652</v>
      </c>
      <c r="N1115">
        <v>7887</v>
      </c>
      <c r="O1115" t="s">
        <v>1065</v>
      </c>
      <c r="P1115">
        <v>30.2</v>
      </c>
      <c r="Q1115" s="62">
        <f t="shared" si="17"/>
        <v>30.2</v>
      </c>
      <c r="R1115" t="s">
        <v>686</v>
      </c>
    </row>
    <row r="1116" spans="1:18" hidden="1" x14ac:dyDescent="0.25">
      <c r="A1116" t="s">
        <v>2875</v>
      </c>
      <c r="B1116" t="s">
        <v>2757</v>
      </c>
      <c r="C1116" t="s">
        <v>2756</v>
      </c>
      <c r="D1116">
        <v>0.38640000000000002</v>
      </c>
      <c r="E1116">
        <v>52.740099999999998</v>
      </c>
      <c r="F1116" t="s">
        <v>659</v>
      </c>
      <c r="G1116" t="s">
        <v>658</v>
      </c>
      <c r="H1116" t="s">
        <v>2755</v>
      </c>
      <c r="I1116" t="s">
        <v>2754</v>
      </c>
      <c r="J1116" t="s">
        <v>655</v>
      </c>
      <c r="K1116" t="s">
        <v>2870</v>
      </c>
      <c r="L1116" t="s">
        <v>908</v>
      </c>
      <c r="M1116" t="s">
        <v>652</v>
      </c>
      <c r="N1116">
        <v>9686</v>
      </c>
      <c r="O1116" t="s">
        <v>2763</v>
      </c>
      <c r="P1116">
        <v>5.97</v>
      </c>
      <c r="Q1116" s="62">
        <f t="shared" si="17"/>
        <v>5.97</v>
      </c>
      <c r="R1116" t="s">
        <v>650</v>
      </c>
    </row>
    <row r="1117" spans="1:18" hidden="1" x14ac:dyDescent="0.25">
      <c r="A1117" t="s">
        <v>2874</v>
      </c>
      <c r="B1117" t="s">
        <v>2757</v>
      </c>
      <c r="C1117" t="s">
        <v>2756</v>
      </c>
      <c r="D1117">
        <v>0.38640000000000002</v>
      </c>
      <c r="E1117">
        <v>52.740099999999998</v>
      </c>
      <c r="F1117" t="s">
        <v>659</v>
      </c>
      <c r="G1117" t="s">
        <v>658</v>
      </c>
      <c r="H1117" t="s">
        <v>2755</v>
      </c>
      <c r="I1117" t="s">
        <v>2754</v>
      </c>
      <c r="J1117" t="s">
        <v>655</v>
      </c>
      <c r="K1117" t="s">
        <v>2870</v>
      </c>
      <c r="L1117" t="s">
        <v>908</v>
      </c>
      <c r="M1117" t="s">
        <v>652</v>
      </c>
      <c r="N1117">
        <v>9901</v>
      </c>
      <c r="O1117" t="s">
        <v>664</v>
      </c>
      <c r="P1117">
        <v>8.11</v>
      </c>
      <c r="Q1117" s="62">
        <f t="shared" si="17"/>
        <v>8.11</v>
      </c>
      <c r="R1117" t="s">
        <v>663</v>
      </c>
    </row>
    <row r="1118" spans="1:18" hidden="1" x14ac:dyDescent="0.25">
      <c r="A1118" t="s">
        <v>2873</v>
      </c>
      <c r="B1118" t="s">
        <v>2757</v>
      </c>
      <c r="C1118" t="s">
        <v>2756</v>
      </c>
      <c r="D1118">
        <v>0.38640000000000002</v>
      </c>
      <c r="E1118">
        <v>52.740099999999998</v>
      </c>
      <c r="F1118" t="s">
        <v>659</v>
      </c>
      <c r="G1118" t="s">
        <v>658</v>
      </c>
      <c r="H1118" t="s">
        <v>2755</v>
      </c>
      <c r="I1118" t="s">
        <v>2754</v>
      </c>
      <c r="J1118" t="s">
        <v>655</v>
      </c>
      <c r="K1118" t="s">
        <v>2870</v>
      </c>
      <c r="L1118" t="s">
        <v>908</v>
      </c>
      <c r="M1118" t="s">
        <v>652</v>
      </c>
      <c r="N1118">
        <v>9924</v>
      </c>
      <c r="O1118" t="s">
        <v>651</v>
      </c>
      <c r="P1118">
        <v>0.82099999999999995</v>
      </c>
      <c r="Q1118" s="62">
        <f t="shared" si="17"/>
        <v>0.82099999999999995</v>
      </c>
      <c r="R1118" t="s">
        <v>650</v>
      </c>
    </row>
    <row r="1119" spans="1:18" hidden="1" x14ac:dyDescent="0.25">
      <c r="A1119" t="s">
        <v>2872</v>
      </c>
      <c r="B1119" t="s">
        <v>2757</v>
      </c>
      <c r="C1119" t="s">
        <v>2756</v>
      </c>
      <c r="D1119">
        <v>0.38640000000000002</v>
      </c>
      <c r="E1119">
        <v>52.740099999999998</v>
      </c>
      <c r="F1119" t="s">
        <v>659</v>
      </c>
      <c r="G1119" t="s">
        <v>658</v>
      </c>
      <c r="H1119" t="s">
        <v>2755</v>
      </c>
      <c r="I1119" t="s">
        <v>2754</v>
      </c>
      <c r="J1119" t="s">
        <v>655</v>
      </c>
      <c r="K1119" t="s">
        <v>2870</v>
      </c>
      <c r="L1119" t="s">
        <v>908</v>
      </c>
      <c r="M1119" t="s">
        <v>652</v>
      </c>
      <c r="N1119">
        <v>9933</v>
      </c>
      <c r="O1119" t="s">
        <v>2759</v>
      </c>
      <c r="P1119">
        <v>4000</v>
      </c>
      <c r="Q1119" s="62">
        <f t="shared" si="17"/>
        <v>4000</v>
      </c>
      <c r="R1119" t="s">
        <v>919</v>
      </c>
    </row>
    <row r="1120" spans="1:18" hidden="1" x14ac:dyDescent="0.25">
      <c r="A1120" t="s">
        <v>2871</v>
      </c>
      <c r="B1120" t="s">
        <v>2757</v>
      </c>
      <c r="C1120" t="s">
        <v>2756</v>
      </c>
      <c r="D1120">
        <v>0.38640000000000002</v>
      </c>
      <c r="E1120">
        <v>52.740099999999998</v>
      </c>
      <c r="F1120" t="s">
        <v>659</v>
      </c>
      <c r="G1120" t="s">
        <v>658</v>
      </c>
      <c r="H1120" t="s">
        <v>2755</v>
      </c>
      <c r="I1120" t="s">
        <v>2754</v>
      </c>
      <c r="J1120" t="s">
        <v>655</v>
      </c>
      <c r="K1120" t="s">
        <v>2870</v>
      </c>
      <c r="L1120" t="s">
        <v>908</v>
      </c>
      <c r="M1120" t="s">
        <v>652</v>
      </c>
      <c r="N1120">
        <v>9978</v>
      </c>
      <c r="O1120" t="s">
        <v>2752</v>
      </c>
      <c r="P1120" t="s">
        <v>2751</v>
      </c>
      <c r="Q1120" s="62">
        <f t="shared" si="17"/>
        <v>2E-3</v>
      </c>
      <c r="R1120" t="s">
        <v>686</v>
      </c>
    </row>
    <row r="1121" spans="1:18" hidden="1" x14ac:dyDescent="0.25">
      <c r="A1121" t="s">
        <v>2869</v>
      </c>
      <c r="B1121" t="s">
        <v>2757</v>
      </c>
      <c r="C1121" t="s">
        <v>2756</v>
      </c>
      <c r="D1121">
        <v>0.38640000000000002</v>
      </c>
      <c r="E1121">
        <v>52.740099999999998</v>
      </c>
      <c r="F1121" t="s">
        <v>659</v>
      </c>
      <c r="G1121" t="s">
        <v>658</v>
      </c>
      <c r="H1121" t="s">
        <v>2755</v>
      </c>
      <c r="I1121" t="s">
        <v>2754</v>
      </c>
      <c r="J1121" t="s">
        <v>655</v>
      </c>
      <c r="K1121" t="s">
        <v>2833</v>
      </c>
      <c r="L1121" t="s">
        <v>908</v>
      </c>
      <c r="M1121" t="s">
        <v>652</v>
      </c>
      <c r="N1121">
        <v>52</v>
      </c>
      <c r="O1121" t="s">
        <v>2831</v>
      </c>
      <c r="P1121">
        <v>0.13200000000000001</v>
      </c>
      <c r="Q1121" s="62">
        <f t="shared" si="17"/>
        <v>0.13200000000000001</v>
      </c>
      <c r="R1121" t="s">
        <v>686</v>
      </c>
    </row>
    <row r="1122" spans="1:18" hidden="1" x14ac:dyDescent="0.25">
      <c r="A1122" t="s">
        <v>2868</v>
      </c>
      <c r="B1122" t="s">
        <v>2757</v>
      </c>
      <c r="C1122" t="s">
        <v>2756</v>
      </c>
      <c r="D1122">
        <v>0.38640000000000002</v>
      </c>
      <c r="E1122">
        <v>52.740099999999998</v>
      </c>
      <c r="F1122" t="s">
        <v>659</v>
      </c>
      <c r="G1122" t="s">
        <v>658</v>
      </c>
      <c r="H1122" t="s">
        <v>2755</v>
      </c>
      <c r="I1122" t="s">
        <v>2754</v>
      </c>
      <c r="J1122" t="s">
        <v>655</v>
      </c>
      <c r="K1122" t="s">
        <v>2833</v>
      </c>
      <c r="L1122" t="s">
        <v>908</v>
      </c>
      <c r="M1122" t="s">
        <v>652</v>
      </c>
      <c r="N1122">
        <v>61</v>
      </c>
      <c r="O1122" t="s">
        <v>63</v>
      </c>
      <c r="P1122">
        <v>7.76</v>
      </c>
      <c r="Q1122" s="62">
        <f t="shared" si="17"/>
        <v>7.76</v>
      </c>
      <c r="R1122" t="s">
        <v>2829</v>
      </c>
    </row>
    <row r="1123" spans="1:18" hidden="1" x14ac:dyDescent="0.25">
      <c r="A1123" t="s">
        <v>2867</v>
      </c>
      <c r="B1123" t="s">
        <v>2757</v>
      </c>
      <c r="C1123" t="s">
        <v>2756</v>
      </c>
      <c r="D1123">
        <v>0.38640000000000002</v>
      </c>
      <c r="E1123">
        <v>52.740099999999998</v>
      </c>
      <c r="F1123" t="s">
        <v>659</v>
      </c>
      <c r="G1123" t="s">
        <v>658</v>
      </c>
      <c r="H1123" t="s">
        <v>2755</v>
      </c>
      <c r="I1123" t="s">
        <v>2754</v>
      </c>
      <c r="J1123" t="s">
        <v>655</v>
      </c>
      <c r="K1123" t="s">
        <v>2833</v>
      </c>
      <c r="L1123" t="s">
        <v>908</v>
      </c>
      <c r="M1123" t="s">
        <v>652</v>
      </c>
      <c r="N1123">
        <v>62</v>
      </c>
      <c r="O1123" t="s">
        <v>2866</v>
      </c>
      <c r="P1123">
        <v>1400</v>
      </c>
      <c r="Q1123" s="62">
        <f t="shared" si="17"/>
        <v>1400</v>
      </c>
      <c r="R1123" t="s">
        <v>2825</v>
      </c>
    </row>
    <row r="1124" spans="1:18" hidden="1" x14ac:dyDescent="0.25">
      <c r="A1124" t="s">
        <v>2865</v>
      </c>
      <c r="B1124" t="s">
        <v>2757</v>
      </c>
      <c r="C1124" t="s">
        <v>2756</v>
      </c>
      <c r="D1124">
        <v>0.38640000000000002</v>
      </c>
      <c r="E1124">
        <v>52.740099999999998</v>
      </c>
      <c r="F1124" t="s">
        <v>659</v>
      </c>
      <c r="G1124" t="s">
        <v>658</v>
      </c>
      <c r="H1124" t="s">
        <v>2755</v>
      </c>
      <c r="I1124" t="s">
        <v>2754</v>
      </c>
      <c r="J1124" t="s">
        <v>655</v>
      </c>
      <c r="K1124" t="s">
        <v>2833</v>
      </c>
      <c r="L1124" t="s">
        <v>908</v>
      </c>
      <c r="M1124" t="s">
        <v>652</v>
      </c>
      <c r="N1124">
        <v>76</v>
      </c>
      <c r="O1124" t="s">
        <v>690</v>
      </c>
      <c r="P1124">
        <v>6.32</v>
      </c>
      <c r="Q1124" s="62">
        <f t="shared" si="17"/>
        <v>6.32</v>
      </c>
      <c r="R1124" t="s">
        <v>689</v>
      </c>
    </row>
    <row r="1125" spans="1:18" hidden="1" x14ac:dyDescent="0.25">
      <c r="A1125" t="s">
        <v>2864</v>
      </c>
      <c r="B1125" t="s">
        <v>2757</v>
      </c>
      <c r="C1125" t="s">
        <v>2756</v>
      </c>
      <c r="D1125">
        <v>0.38640000000000002</v>
      </c>
      <c r="E1125">
        <v>52.740099999999998</v>
      </c>
      <c r="F1125" t="s">
        <v>659</v>
      </c>
      <c r="G1125" t="s">
        <v>658</v>
      </c>
      <c r="H1125" t="s">
        <v>2755</v>
      </c>
      <c r="I1125" t="s">
        <v>2754</v>
      </c>
      <c r="J1125" t="s">
        <v>655</v>
      </c>
      <c r="K1125" t="s">
        <v>2833</v>
      </c>
      <c r="L1125" t="s">
        <v>908</v>
      </c>
      <c r="M1125" t="s">
        <v>652</v>
      </c>
      <c r="N1125">
        <v>103</v>
      </c>
      <c r="O1125" t="s">
        <v>2823</v>
      </c>
      <c r="P1125" t="s">
        <v>1560</v>
      </c>
      <c r="Q1125" s="62">
        <f t="shared" si="17"/>
        <v>0.01</v>
      </c>
      <c r="R1125" t="s">
        <v>686</v>
      </c>
    </row>
    <row r="1126" spans="1:18" hidden="1" x14ac:dyDescent="0.25">
      <c r="A1126" t="s">
        <v>2863</v>
      </c>
      <c r="B1126" t="s">
        <v>2757</v>
      </c>
      <c r="C1126" t="s">
        <v>2756</v>
      </c>
      <c r="D1126">
        <v>0.38640000000000002</v>
      </c>
      <c r="E1126">
        <v>52.740099999999998</v>
      </c>
      <c r="F1126" t="s">
        <v>659</v>
      </c>
      <c r="G1126" t="s">
        <v>658</v>
      </c>
      <c r="H1126" t="s">
        <v>2755</v>
      </c>
      <c r="I1126" t="s">
        <v>2754</v>
      </c>
      <c r="J1126" t="s">
        <v>655</v>
      </c>
      <c r="K1126" t="s">
        <v>2833</v>
      </c>
      <c r="L1126" t="s">
        <v>908</v>
      </c>
      <c r="M1126" t="s">
        <v>652</v>
      </c>
      <c r="N1126">
        <v>106</v>
      </c>
      <c r="O1126" t="s">
        <v>2821</v>
      </c>
      <c r="P1126" t="s">
        <v>1598</v>
      </c>
      <c r="Q1126" s="62">
        <f t="shared" si="17"/>
        <v>0.04</v>
      </c>
      <c r="R1126" t="s">
        <v>686</v>
      </c>
    </row>
    <row r="1127" spans="1:18" hidden="1" x14ac:dyDescent="0.25">
      <c r="A1127" t="s">
        <v>2862</v>
      </c>
      <c r="B1127" t="s">
        <v>2757</v>
      </c>
      <c r="C1127" t="s">
        <v>2756</v>
      </c>
      <c r="D1127">
        <v>0.38640000000000002</v>
      </c>
      <c r="E1127">
        <v>52.740099999999998</v>
      </c>
      <c r="F1127" t="s">
        <v>659</v>
      </c>
      <c r="G1127" t="s">
        <v>658</v>
      </c>
      <c r="H1127" t="s">
        <v>2755</v>
      </c>
      <c r="I1127" t="s">
        <v>2754</v>
      </c>
      <c r="J1127" t="s">
        <v>655</v>
      </c>
      <c r="K1127" t="s">
        <v>2833</v>
      </c>
      <c r="L1127" t="s">
        <v>908</v>
      </c>
      <c r="M1127" t="s">
        <v>652</v>
      </c>
      <c r="N1127">
        <v>111</v>
      </c>
      <c r="O1127" t="s">
        <v>2819</v>
      </c>
      <c r="P1127">
        <v>0.216</v>
      </c>
      <c r="Q1127" s="62">
        <f t="shared" si="17"/>
        <v>0.216</v>
      </c>
      <c r="R1127" t="s">
        <v>650</v>
      </c>
    </row>
    <row r="1128" spans="1:18" hidden="1" x14ac:dyDescent="0.25">
      <c r="A1128" t="s">
        <v>2861</v>
      </c>
      <c r="B1128" t="s">
        <v>2757</v>
      </c>
      <c r="C1128" t="s">
        <v>2756</v>
      </c>
      <c r="D1128">
        <v>0.38640000000000002</v>
      </c>
      <c r="E1128">
        <v>52.740099999999998</v>
      </c>
      <c r="F1128" t="s">
        <v>659</v>
      </c>
      <c r="G1128" t="s">
        <v>658</v>
      </c>
      <c r="H1128" t="s">
        <v>2755</v>
      </c>
      <c r="I1128" t="s">
        <v>2754</v>
      </c>
      <c r="J1128" t="s">
        <v>655</v>
      </c>
      <c r="K1128" t="s">
        <v>2833</v>
      </c>
      <c r="L1128" t="s">
        <v>908</v>
      </c>
      <c r="M1128" t="s">
        <v>652</v>
      </c>
      <c r="N1128">
        <v>114</v>
      </c>
      <c r="O1128" t="s">
        <v>2817</v>
      </c>
      <c r="P1128">
        <v>3.02</v>
      </c>
      <c r="Q1128" s="62">
        <f t="shared" si="17"/>
        <v>3.02</v>
      </c>
      <c r="R1128" t="s">
        <v>650</v>
      </c>
    </row>
    <row r="1129" spans="1:18" hidden="1" x14ac:dyDescent="0.25">
      <c r="A1129" t="s">
        <v>2860</v>
      </c>
      <c r="B1129" t="s">
        <v>2757</v>
      </c>
      <c r="C1129" t="s">
        <v>2756</v>
      </c>
      <c r="D1129">
        <v>0.38640000000000002</v>
      </c>
      <c r="E1129">
        <v>52.740099999999998</v>
      </c>
      <c r="F1129" t="s">
        <v>659</v>
      </c>
      <c r="G1129" t="s">
        <v>658</v>
      </c>
      <c r="H1129" t="s">
        <v>2755</v>
      </c>
      <c r="I1129" t="s">
        <v>2754</v>
      </c>
      <c r="J1129" t="s">
        <v>655</v>
      </c>
      <c r="K1129" t="s">
        <v>2833</v>
      </c>
      <c r="L1129" t="s">
        <v>908</v>
      </c>
      <c r="M1129" t="s">
        <v>652</v>
      </c>
      <c r="N1129">
        <v>116</v>
      </c>
      <c r="O1129" t="s">
        <v>2815</v>
      </c>
      <c r="P1129">
        <v>7.18</v>
      </c>
      <c r="Q1129" s="62">
        <f t="shared" si="17"/>
        <v>7.18</v>
      </c>
      <c r="R1129" t="s">
        <v>650</v>
      </c>
    </row>
    <row r="1130" spans="1:18" hidden="1" x14ac:dyDescent="0.25">
      <c r="A1130" t="s">
        <v>2859</v>
      </c>
      <c r="B1130" t="s">
        <v>2757</v>
      </c>
      <c r="C1130" t="s">
        <v>2756</v>
      </c>
      <c r="D1130">
        <v>0.38640000000000002</v>
      </c>
      <c r="E1130">
        <v>52.740099999999998</v>
      </c>
      <c r="F1130" t="s">
        <v>659</v>
      </c>
      <c r="G1130" t="s">
        <v>658</v>
      </c>
      <c r="H1130" t="s">
        <v>2755</v>
      </c>
      <c r="I1130" t="s">
        <v>2754</v>
      </c>
      <c r="J1130" t="s">
        <v>655</v>
      </c>
      <c r="K1130" t="s">
        <v>2833</v>
      </c>
      <c r="L1130" t="s">
        <v>908</v>
      </c>
      <c r="M1130" t="s">
        <v>652</v>
      </c>
      <c r="N1130">
        <v>172</v>
      </c>
      <c r="O1130" t="s">
        <v>209</v>
      </c>
      <c r="P1130">
        <v>208</v>
      </c>
      <c r="Q1130" s="62">
        <f t="shared" si="17"/>
        <v>208</v>
      </c>
      <c r="R1130" t="s">
        <v>650</v>
      </c>
    </row>
    <row r="1131" spans="1:18" hidden="1" x14ac:dyDescent="0.25">
      <c r="A1131" t="s">
        <v>2858</v>
      </c>
      <c r="B1131" t="s">
        <v>2757</v>
      </c>
      <c r="C1131" t="s">
        <v>2756</v>
      </c>
      <c r="D1131">
        <v>0.38640000000000002</v>
      </c>
      <c r="E1131">
        <v>52.740099999999998</v>
      </c>
      <c r="F1131" t="s">
        <v>659</v>
      </c>
      <c r="G1131" t="s">
        <v>658</v>
      </c>
      <c r="H1131" t="s">
        <v>2755</v>
      </c>
      <c r="I1131" t="s">
        <v>2754</v>
      </c>
      <c r="J1131" t="s">
        <v>655</v>
      </c>
      <c r="K1131" t="s">
        <v>2833</v>
      </c>
      <c r="L1131" t="s">
        <v>908</v>
      </c>
      <c r="M1131" t="s">
        <v>652</v>
      </c>
      <c r="N1131">
        <v>180</v>
      </c>
      <c r="O1131" t="s">
        <v>2812</v>
      </c>
      <c r="P1131">
        <v>0.18</v>
      </c>
      <c r="Q1131" s="62">
        <f t="shared" si="17"/>
        <v>0.18</v>
      </c>
      <c r="R1131" t="s">
        <v>650</v>
      </c>
    </row>
    <row r="1132" spans="1:18" hidden="1" x14ac:dyDescent="0.25">
      <c r="A1132" t="s">
        <v>2857</v>
      </c>
      <c r="B1132" t="s">
        <v>2757</v>
      </c>
      <c r="C1132" t="s">
        <v>2756</v>
      </c>
      <c r="D1132">
        <v>0.38640000000000002</v>
      </c>
      <c r="E1132">
        <v>52.740099999999998</v>
      </c>
      <c r="F1132" t="s">
        <v>659</v>
      </c>
      <c r="G1132" t="s">
        <v>658</v>
      </c>
      <c r="H1132" t="s">
        <v>2755</v>
      </c>
      <c r="I1132" t="s">
        <v>2754</v>
      </c>
      <c r="J1132" t="s">
        <v>655</v>
      </c>
      <c r="K1132" t="s">
        <v>2833</v>
      </c>
      <c r="L1132" t="s">
        <v>908</v>
      </c>
      <c r="M1132" t="s">
        <v>652</v>
      </c>
      <c r="N1132">
        <v>487</v>
      </c>
      <c r="O1132" t="s">
        <v>2810</v>
      </c>
      <c r="P1132" t="s">
        <v>2809</v>
      </c>
      <c r="Q1132" s="62">
        <f t="shared" si="17"/>
        <v>2.0999999999999999E-3</v>
      </c>
      <c r="R1132" t="s">
        <v>686</v>
      </c>
    </row>
    <row r="1133" spans="1:18" hidden="1" x14ac:dyDescent="0.25">
      <c r="A1133" t="s">
        <v>2856</v>
      </c>
      <c r="B1133" t="s">
        <v>2757</v>
      </c>
      <c r="C1133" t="s">
        <v>2756</v>
      </c>
      <c r="D1133">
        <v>0.38640000000000002</v>
      </c>
      <c r="E1133">
        <v>52.740099999999998</v>
      </c>
      <c r="F1133" t="s">
        <v>659</v>
      </c>
      <c r="G1133" t="s">
        <v>658</v>
      </c>
      <c r="H1133" t="s">
        <v>2755</v>
      </c>
      <c r="I1133" t="s">
        <v>2754</v>
      </c>
      <c r="J1133" t="s">
        <v>655</v>
      </c>
      <c r="K1133" t="s">
        <v>2833</v>
      </c>
      <c r="L1133" t="s">
        <v>908</v>
      </c>
      <c r="M1133" t="s">
        <v>652</v>
      </c>
      <c r="N1133">
        <v>499</v>
      </c>
      <c r="O1133" t="s">
        <v>2807</v>
      </c>
      <c r="P1133" t="s">
        <v>2806</v>
      </c>
      <c r="Q1133" s="62">
        <f t="shared" si="17"/>
        <v>2.2000000000000001E-3</v>
      </c>
      <c r="R1133" t="s">
        <v>686</v>
      </c>
    </row>
    <row r="1134" spans="1:18" hidden="1" x14ac:dyDescent="0.25">
      <c r="A1134" t="s">
        <v>2855</v>
      </c>
      <c r="B1134" t="s">
        <v>2757</v>
      </c>
      <c r="C1134" t="s">
        <v>2756</v>
      </c>
      <c r="D1134">
        <v>0.38640000000000002</v>
      </c>
      <c r="E1134">
        <v>52.740099999999998</v>
      </c>
      <c r="F1134" t="s">
        <v>659</v>
      </c>
      <c r="G1134" t="s">
        <v>658</v>
      </c>
      <c r="H1134" t="s">
        <v>2755</v>
      </c>
      <c r="I1134" t="s">
        <v>2754</v>
      </c>
      <c r="J1134" t="s">
        <v>655</v>
      </c>
      <c r="K1134" t="s">
        <v>2833</v>
      </c>
      <c r="L1134" t="s">
        <v>908</v>
      </c>
      <c r="M1134" t="s">
        <v>652</v>
      </c>
      <c r="N1134">
        <v>1049</v>
      </c>
      <c r="O1134" t="s">
        <v>2804</v>
      </c>
      <c r="P1134" t="s">
        <v>2788</v>
      </c>
      <c r="Q1134" s="62">
        <f t="shared" si="17"/>
        <v>0.1</v>
      </c>
      <c r="R1134" t="s">
        <v>686</v>
      </c>
    </row>
    <row r="1135" spans="1:18" hidden="1" x14ac:dyDescent="0.25">
      <c r="A1135" t="s">
        <v>2854</v>
      </c>
      <c r="B1135" t="s">
        <v>2757</v>
      </c>
      <c r="C1135" t="s">
        <v>2756</v>
      </c>
      <c r="D1135">
        <v>0.38640000000000002</v>
      </c>
      <c r="E1135">
        <v>52.740099999999998</v>
      </c>
      <c r="F1135" t="s">
        <v>659</v>
      </c>
      <c r="G1135" t="s">
        <v>658</v>
      </c>
      <c r="H1135" t="s">
        <v>2755</v>
      </c>
      <c r="I1135" t="s">
        <v>2754</v>
      </c>
      <c r="J1135" t="s">
        <v>655</v>
      </c>
      <c r="K1135" t="s">
        <v>2833</v>
      </c>
      <c r="L1135" t="s">
        <v>908</v>
      </c>
      <c r="M1135" t="s">
        <v>652</v>
      </c>
      <c r="N1135">
        <v>3268</v>
      </c>
      <c r="O1135" t="s">
        <v>2802</v>
      </c>
      <c r="P1135" t="s">
        <v>2788</v>
      </c>
      <c r="Q1135" s="62">
        <f t="shared" si="17"/>
        <v>0.1</v>
      </c>
      <c r="R1135" t="s">
        <v>686</v>
      </c>
    </row>
    <row r="1136" spans="1:18" hidden="1" x14ac:dyDescent="0.25">
      <c r="A1136" t="s">
        <v>2853</v>
      </c>
      <c r="B1136" t="s">
        <v>2757</v>
      </c>
      <c r="C1136" t="s">
        <v>2756</v>
      </c>
      <c r="D1136">
        <v>0.38640000000000002</v>
      </c>
      <c r="E1136">
        <v>52.740099999999998</v>
      </c>
      <c r="F1136" t="s">
        <v>659</v>
      </c>
      <c r="G1136" t="s">
        <v>658</v>
      </c>
      <c r="H1136" t="s">
        <v>2755</v>
      </c>
      <c r="I1136" t="s">
        <v>2754</v>
      </c>
      <c r="J1136" t="s">
        <v>655</v>
      </c>
      <c r="K1136" t="s">
        <v>2833</v>
      </c>
      <c r="L1136" t="s">
        <v>908</v>
      </c>
      <c r="M1136" t="s">
        <v>652</v>
      </c>
      <c r="N1136">
        <v>3272</v>
      </c>
      <c r="O1136" t="s">
        <v>2800</v>
      </c>
      <c r="P1136" t="s">
        <v>2799</v>
      </c>
      <c r="Q1136" s="62">
        <f t="shared" si="17"/>
        <v>1</v>
      </c>
      <c r="R1136" t="s">
        <v>686</v>
      </c>
    </row>
    <row r="1137" spans="1:18" hidden="1" x14ac:dyDescent="0.25">
      <c r="A1137" t="s">
        <v>2852</v>
      </c>
      <c r="B1137" t="s">
        <v>2757</v>
      </c>
      <c r="C1137" t="s">
        <v>2756</v>
      </c>
      <c r="D1137">
        <v>0.38640000000000002</v>
      </c>
      <c r="E1137">
        <v>52.740099999999998</v>
      </c>
      <c r="F1137" t="s">
        <v>659</v>
      </c>
      <c r="G1137" t="s">
        <v>658</v>
      </c>
      <c r="H1137" t="s">
        <v>2755</v>
      </c>
      <c r="I1137" t="s">
        <v>2754</v>
      </c>
      <c r="J1137" t="s">
        <v>655</v>
      </c>
      <c r="K1137" t="s">
        <v>2833</v>
      </c>
      <c r="L1137" t="s">
        <v>908</v>
      </c>
      <c r="M1137" t="s">
        <v>652</v>
      </c>
      <c r="N1137">
        <v>3282</v>
      </c>
      <c r="O1137" t="s">
        <v>2797</v>
      </c>
      <c r="P1137" t="s">
        <v>2788</v>
      </c>
      <c r="Q1137" s="62">
        <f t="shared" si="17"/>
        <v>0.1</v>
      </c>
      <c r="R1137" t="s">
        <v>686</v>
      </c>
    </row>
    <row r="1138" spans="1:18" hidden="1" x14ac:dyDescent="0.25">
      <c r="A1138" t="s">
        <v>2851</v>
      </c>
      <c r="B1138" t="s">
        <v>2757</v>
      </c>
      <c r="C1138" t="s">
        <v>2756</v>
      </c>
      <c r="D1138">
        <v>0.38640000000000002</v>
      </c>
      <c r="E1138">
        <v>52.740099999999998</v>
      </c>
      <c r="F1138" t="s">
        <v>659</v>
      </c>
      <c r="G1138" t="s">
        <v>658</v>
      </c>
      <c r="H1138" t="s">
        <v>2755</v>
      </c>
      <c r="I1138" t="s">
        <v>2754</v>
      </c>
      <c r="J1138" t="s">
        <v>655</v>
      </c>
      <c r="K1138" t="s">
        <v>2833</v>
      </c>
      <c r="L1138" t="s">
        <v>908</v>
      </c>
      <c r="M1138" t="s">
        <v>652</v>
      </c>
      <c r="N1138">
        <v>3283</v>
      </c>
      <c r="O1138" t="s">
        <v>2795</v>
      </c>
      <c r="P1138" t="s">
        <v>2788</v>
      </c>
      <c r="Q1138" s="62">
        <f t="shared" si="17"/>
        <v>0.1</v>
      </c>
      <c r="R1138" t="s">
        <v>686</v>
      </c>
    </row>
    <row r="1139" spans="1:18" hidden="1" x14ac:dyDescent="0.25">
      <c r="A1139" t="s">
        <v>2850</v>
      </c>
      <c r="B1139" t="s">
        <v>2757</v>
      </c>
      <c r="C1139" t="s">
        <v>2756</v>
      </c>
      <c r="D1139">
        <v>0.38640000000000002</v>
      </c>
      <c r="E1139">
        <v>52.740099999999998</v>
      </c>
      <c r="F1139" t="s">
        <v>659</v>
      </c>
      <c r="G1139" t="s">
        <v>658</v>
      </c>
      <c r="H1139" t="s">
        <v>2755</v>
      </c>
      <c r="I1139" t="s">
        <v>2754</v>
      </c>
      <c r="J1139" t="s">
        <v>655</v>
      </c>
      <c r="K1139" t="s">
        <v>2833</v>
      </c>
      <c r="L1139" t="s">
        <v>908</v>
      </c>
      <c r="M1139" t="s">
        <v>652</v>
      </c>
      <c r="N1139">
        <v>3292</v>
      </c>
      <c r="O1139" t="s">
        <v>2793</v>
      </c>
      <c r="P1139" t="s">
        <v>2788</v>
      </c>
      <c r="Q1139" s="62">
        <f t="shared" si="17"/>
        <v>0.1</v>
      </c>
      <c r="R1139" t="s">
        <v>686</v>
      </c>
    </row>
    <row r="1140" spans="1:18" hidden="1" x14ac:dyDescent="0.25">
      <c r="A1140" t="s">
        <v>2849</v>
      </c>
      <c r="B1140" t="s">
        <v>2757</v>
      </c>
      <c r="C1140" t="s">
        <v>2756</v>
      </c>
      <c r="D1140">
        <v>0.38640000000000002</v>
      </c>
      <c r="E1140">
        <v>52.740099999999998</v>
      </c>
      <c r="F1140" t="s">
        <v>659</v>
      </c>
      <c r="G1140" t="s">
        <v>658</v>
      </c>
      <c r="H1140" t="s">
        <v>2755</v>
      </c>
      <c r="I1140" t="s">
        <v>2754</v>
      </c>
      <c r="J1140" t="s">
        <v>655</v>
      </c>
      <c r="K1140" t="s">
        <v>2833</v>
      </c>
      <c r="L1140" t="s">
        <v>908</v>
      </c>
      <c r="M1140" t="s">
        <v>652</v>
      </c>
      <c r="N1140">
        <v>3328</v>
      </c>
      <c r="O1140" t="s">
        <v>2791</v>
      </c>
      <c r="P1140" t="s">
        <v>2788</v>
      </c>
      <c r="Q1140" s="62">
        <f t="shared" si="17"/>
        <v>0.1</v>
      </c>
      <c r="R1140" t="s">
        <v>686</v>
      </c>
    </row>
    <row r="1141" spans="1:18" hidden="1" x14ac:dyDescent="0.25">
      <c r="A1141" t="s">
        <v>2848</v>
      </c>
      <c r="B1141" t="s">
        <v>2757</v>
      </c>
      <c r="C1141" t="s">
        <v>2756</v>
      </c>
      <c r="D1141">
        <v>0.38640000000000002</v>
      </c>
      <c r="E1141">
        <v>52.740099999999998</v>
      </c>
      <c r="F1141" t="s">
        <v>659</v>
      </c>
      <c r="G1141" t="s">
        <v>658</v>
      </c>
      <c r="H1141" t="s">
        <v>2755</v>
      </c>
      <c r="I1141" t="s">
        <v>2754</v>
      </c>
      <c r="J1141" t="s">
        <v>655</v>
      </c>
      <c r="K1141" t="s">
        <v>2833</v>
      </c>
      <c r="L1141" t="s">
        <v>908</v>
      </c>
      <c r="M1141" t="s">
        <v>652</v>
      </c>
      <c r="N1141">
        <v>3334</v>
      </c>
      <c r="O1141" t="s">
        <v>2789</v>
      </c>
      <c r="P1141" t="s">
        <v>2788</v>
      </c>
      <c r="Q1141" s="62">
        <f t="shared" si="17"/>
        <v>0.1</v>
      </c>
      <c r="R1141" t="s">
        <v>686</v>
      </c>
    </row>
    <row r="1142" spans="1:18" hidden="1" x14ac:dyDescent="0.25">
      <c r="A1142" t="s">
        <v>2847</v>
      </c>
      <c r="B1142" t="s">
        <v>2757</v>
      </c>
      <c r="C1142" t="s">
        <v>2756</v>
      </c>
      <c r="D1142">
        <v>0.38640000000000002</v>
      </c>
      <c r="E1142">
        <v>52.740099999999998</v>
      </c>
      <c r="F1142" t="s">
        <v>659</v>
      </c>
      <c r="G1142" t="s">
        <v>658</v>
      </c>
      <c r="H1142" t="s">
        <v>2755</v>
      </c>
      <c r="I1142" t="s">
        <v>2754</v>
      </c>
      <c r="J1142" t="s">
        <v>655</v>
      </c>
      <c r="K1142" t="s">
        <v>2833</v>
      </c>
      <c r="L1142" t="s">
        <v>908</v>
      </c>
      <c r="M1142" t="s">
        <v>652</v>
      </c>
      <c r="N1142">
        <v>3373</v>
      </c>
      <c r="O1142" t="s">
        <v>2786</v>
      </c>
      <c r="P1142" t="s">
        <v>2788</v>
      </c>
      <c r="Q1142" s="62">
        <f t="shared" si="17"/>
        <v>0.1</v>
      </c>
      <c r="R1142" t="s">
        <v>686</v>
      </c>
    </row>
    <row r="1143" spans="1:18" hidden="1" x14ac:dyDescent="0.25">
      <c r="A1143" t="s">
        <v>2846</v>
      </c>
      <c r="B1143" t="s">
        <v>2757</v>
      </c>
      <c r="C1143" t="s">
        <v>2756</v>
      </c>
      <c r="D1143">
        <v>0.38640000000000002</v>
      </c>
      <c r="E1143">
        <v>52.740099999999998</v>
      </c>
      <c r="F1143" t="s">
        <v>659</v>
      </c>
      <c r="G1143" t="s">
        <v>658</v>
      </c>
      <c r="H1143" t="s">
        <v>2755</v>
      </c>
      <c r="I1143" t="s">
        <v>2754</v>
      </c>
      <c r="J1143" t="s">
        <v>655</v>
      </c>
      <c r="K1143" t="s">
        <v>2833</v>
      </c>
      <c r="L1143" t="s">
        <v>908</v>
      </c>
      <c r="M1143" t="s">
        <v>652</v>
      </c>
      <c r="N1143">
        <v>3408</v>
      </c>
      <c r="O1143" t="s">
        <v>2784</v>
      </c>
      <c r="P1143">
        <v>6.11</v>
      </c>
      <c r="Q1143" s="62">
        <f t="shared" si="17"/>
        <v>6.11</v>
      </c>
      <c r="R1143" t="s">
        <v>686</v>
      </c>
    </row>
    <row r="1144" spans="1:18" hidden="1" x14ac:dyDescent="0.25">
      <c r="A1144" t="s">
        <v>2845</v>
      </c>
      <c r="B1144" t="s">
        <v>2757</v>
      </c>
      <c r="C1144" t="s">
        <v>2756</v>
      </c>
      <c r="D1144">
        <v>0.38640000000000002</v>
      </c>
      <c r="E1144">
        <v>52.740099999999998</v>
      </c>
      <c r="F1144" t="s">
        <v>659</v>
      </c>
      <c r="G1144" t="s">
        <v>658</v>
      </c>
      <c r="H1144" t="s">
        <v>2755</v>
      </c>
      <c r="I1144" t="s">
        <v>2754</v>
      </c>
      <c r="J1144" t="s">
        <v>655</v>
      </c>
      <c r="K1144" t="s">
        <v>2833</v>
      </c>
      <c r="L1144" t="s">
        <v>908</v>
      </c>
      <c r="M1144" t="s">
        <v>652</v>
      </c>
      <c r="N1144">
        <v>3409</v>
      </c>
      <c r="O1144" t="s">
        <v>2782</v>
      </c>
      <c r="P1144" t="s">
        <v>2382</v>
      </c>
      <c r="Q1144" s="62">
        <f t="shared" si="17"/>
        <v>0.5</v>
      </c>
      <c r="R1144" t="s">
        <v>686</v>
      </c>
    </row>
    <row r="1145" spans="1:18" hidden="1" x14ac:dyDescent="0.25">
      <c r="A1145" t="s">
        <v>2844</v>
      </c>
      <c r="B1145" t="s">
        <v>2757</v>
      </c>
      <c r="C1145" t="s">
        <v>2756</v>
      </c>
      <c r="D1145">
        <v>0.38640000000000002</v>
      </c>
      <c r="E1145">
        <v>52.740099999999998</v>
      </c>
      <c r="F1145" t="s">
        <v>659</v>
      </c>
      <c r="G1145" t="s">
        <v>658</v>
      </c>
      <c r="H1145" t="s">
        <v>2755</v>
      </c>
      <c r="I1145" t="s">
        <v>2754</v>
      </c>
      <c r="J1145" t="s">
        <v>655</v>
      </c>
      <c r="K1145" t="s">
        <v>2833</v>
      </c>
      <c r="L1145" t="s">
        <v>908</v>
      </c>
      <c r="M1145" t="s">
        <v>652</v>
      </c>
      <c r="N1145">
        <v>3410</v>
      </c>
      <c r="O1145" t="s">
        <v>687</v>
      </c>
      <c r="P1145">
        <v>3.72</v>
      </c>
      <c r="Q1145" s="62">
        <f t="shared" si="17"/>
        <v>3.72</v>
      </c>
      <c r="R1145" t="s">
        <v>686</v>
      </c>
    </row>
    <row r="1146" spans="1:18" hidden="1" x14ac:dyDescent="0.25">
      <c r="A1146" t="s">
        <v>2843</v>
      </c>
      <c r="B1146" t="s">
        <v>2757</v>
      </c>
      <c r="C1146" t="s">
        <v>2756</v>
      </c>
      <c r="D1146">
        <v>0.38640000000000002</v>
      </c>
      <c r="E1146">
        <v>52.740099999999998</v>
      </c>
      <c r="F1146" t="s">
        <v>659</v>
      </c>
      <c r="G1146" t="s">
        <v>658</v>
      </c>
      <c r="H1146" t="s">
        <v>2755</v>
      </c>
      <c r="I1146" t="s">
        <v>2754</v>
      </c>
      <c r="J1146" t="s">
        <v>655</v>
      </c>
      <c r="K1146" t="s">
        <v>2833</v>
      </c>
      <c r="L1146" t="s">
        <v>908</v>
      </c>
      <c r="M1146" t="s">
        <v>652</v>
      </c>
      <c r="N1146">
        <v>3461</v>
      </c>
      <c r="O1146" t="s">
        <v>2779</v>
      </c>
      <c r="P1146">
        <v>360</v>
      </c>
      <c r="Q1146" s="62">
        <f t="shared" si="17"/>
        <v>360</v>
      </c>
      <c r="R1146" t="s">
        <v>919</v>
      </c>
    </row>
    <row r="1147" spans="1:18" hidden="1" x14ac:dyDescent="0.25">
      <c r="A1147" t="s">
        <v>2842</v>
      </c>
      <c r="B1147" t="s">
        <v>2757</v>
      </c>
      <c r="C1147" t="s">
        <v>2756</v>
      </c>
      <c r="D1147">
        <v>0.38640000000000002</v>
      </c>
      <c r="E1147">
        <v>52.740099999999998</v>
      </c>
      <c r="F1147" t="s">
        <v>659</v>
      </c>
      <c r="G1147" t="s">
        <v>658</v>
      </c>
      <c r="H1147" t="s">
        <v>2755</v>
      </c>
      <c r="I1147" t="s">
        <v>2754</v>
      </c>
      <c r="J1147" t="s">
        <v>655</v>
      </c>
      <c r="K1147" t="s">
        <v>2833</v>
      </c>
      <c r="L1147" t="s">
        <v>908</v>
      </c>
      <c r="M1147" t="s">
        <v>652</v>
      </c>
      <c r="N1147">
        <v>6045</v>
      </c>
      <c r="O1147" t="s">
        <v>2777</v>
      </c>
      <c r="P1147">
        <v>1.2</v>
      </c>
      <c r="Q1147" s="62">
        <f t="shared" si="17"/>
        <v>1.2</v>
      </c>
      <c r="R1147" t="s">
        <v>686</v>
      </c>
    </row>
    <row r="1148" spans="1:18" hidden="1" x14ac:dyDescent="0.25">
      <c r="A1148" t="s">
        <v>2841</v>
      </c>
      <c r="B1148" t="s">
        <v>2757</v>
      </c>
      <c r="C1148" t="s">
        <v>2756</v>
      </c>
      <c r="D1148">
        <v>0.38640000000000002</v>
      </c>
      <c r="E1148">
        <v>52.740099999999998</v>
      </c>
      <c r="F1148" t="s">
        <v>659</v>
      </c>
      <c r="G1148" t="s">
        <v>658</v>
      </c>
      <c r="H1148" t="s">
        <v>2755</v>
      </c>
      <c r="I1148" t="s">
        <v>2754</v>
      </c>
      <c r="J1148" t="s">
        <v>655</v>
      </c>
      <c r="K1148" t="s">
        <v>2833</v>
      </c>
      <c r="L1148" t="s">
        <v>908</v>
      </c>
      <c r="M1148" t="s">
        <v>652</v>
      </c>
      <c r="N1148">
        <v>6396</v>
      </c>
      <c r="O1148" t="s">
        <v>2775</v>
      </c>
      <c r="P1148">
        <v>42.3</v>
      </c>
      <c r="Q1148" s="62">
        <f t="shared" si="17"/>
        <v>42.3</v>
      </c>
      <c r="R1148" t="s">
        <v>2774</v>
      </c>
    </row>
    <row r="1149" spans="1:18" hidden="1" x14ac:dyDescent="0.25">
      <c r="A1149" t="s">
        <v>2840</v>
      </c>
      <c r="B1149" t="s">
        <v>2757</v>
      </c>
      <c r="C1149" t="s">
        <v>2756</v>
      </c>
      <c r="D1149">
        <v>0.38640000000000002</v>
      </c>
      <c r="E1149">
        <v>52.740099999999998</v>
      </c>
      <c r="F1149" t="s">
        <v>659</v>
      </c>
      <c r="G1149" t="s">
        <v>658</v>
      </c>
      <c r="H1149" t="s">
        <v>2755</v>
      </c>
      <c r="I1149" t="s">
        <v>2754</v>
      </c>
      <c r="J1149" t="s">
        <v>655</v>
      </c>
      <c r="K1149" t="s">
        <v>2833</v>
      </c>
      <c r="L1149" t="s">
        <v>908</v>
      </c>
      <c r="M1149" t="s">
        <v>652</v>
      </c>
      <c r="N1149">
        <v>6423</v>
      </c>
      <c r="O1149" t="s">
        <v>2772</v>
      </c>
      <c r="P1149">
        <v>18</v>
      </c>
      <c r="Q1149" s="62">
        <f t="shared" si="17"/>
        <v>18</v>
      </c>
      <c r="R1149" t="s">
        <v>919</v>
      </c>
    </row>
    <row r="1150" spans="1:18" hidden="1" x14ac:dyDescent="0.25">
      <c r="A1150" t="s">
        <v>2839</v>
      </c>
      <c r="B1150" t="s">
        <v>2757</v>
      </c>
      <c r="C1150" t="s">
        <v>2756</v>
      </c>
      <c r="D1150">
        <v>0.38640000000000002</v>
      </c>
      <c r="E1150">
        <v>52.740099999999998</v>
      </c>
      <c r="F1150" t="s">
        <v>659</v>
      </c>
      <c r="G1150" t="s">
        <v>658</v>
      </c>
      <c r="H1150" t="s">
        <v>2755</v>
      </c>
      <c r="I1150" t="s">
        <v>2754</v>
      </c>
      <c r="J1150" t="s">
        <v>655</v>
      </c>
      <c r="K1150" t="s">
        <v>2833</v>
      </c>
      <c r="L1150" t="s">
        <v>908</v>
      </c>
      <c r="M1150" t="s">
        <v>652</v>
      </c>
      <c r="N1150">
        <v>6450</v>
      </c>
      <c r="O1150" t="s">
        <v>2770</v>
      </c>
      <c r="P1150">
        <v>2.21</v>
      </c>
      <c r="Q1150" s="62">
        <f t="shared" si="17"/>
        <v>2.21</v>
      </c>
      <c r="R1150" t="s">
        <v>686</v>
      </c>
    </row>
    <row r="1151" spans="1:18" hidden="1" x14ac:dyDescent="0.25">
      <c r="A1151" t="s">
        <v>2838</v>
      </c>
      <c r="B1151" t="s">
        <v>2757</v>
      </c>
      <c r="C1151" t="s">
        <v>2756</v>
      </c>
      <c r="D1151">
        <v>0.38640000000000002</v>
      </c>
      <c r="E1151">
        <v>52.740099999999998</v>
      </c>
      <c r="F1151" t="s">
        <v>659</v>
      </c>
      <c r="G1151" t="s">
        <v>658</v>
      </c>
      <c r="H1151" t="s">
        <v>2755</v>
      </c>
      <c r="I1151" t="s">
        <v>2754</v>
      </c>
      <c r="J1151" t="s">
        <v>655</v>
      </c>
      <c r="K1151" t="s">
        <v>2833</v>
      </c>
      <c r="L1151" t="s">
        <v>908</v>
      </c>
      <c r="M1151" t="s">
        <v>652</v>
      </c>
      <c r="N1151">
        <v>7181</v>
      </c>
      <c r="O1151" t="s">
        <v>2765</v>
      </c>
      <c r="P1151" t="s">
        <v>2005</v>
      </c>
      <c r="Q1151" s="62">
        <f t="shared" si="17"/>
        <v>1E-3</v>
      </c>
      <c r="R1151" t="s">
        <v>686</v>
      </c>
    </row>
    <row r="1152" spans="1:18" hidden="1" x14ac:dyDescent="0.25">
      <c r="A1152" t="s">
        <v>2837</v>
      </c>
      <c r="B1152" t="s">
        <v>2757</v>
      </c>
      <c r="C1152" t="s">
        <v>2756</v>
      </c>
      <c r="D1152">
        <v>0.38640000000000002</v>
      </c>
      <c r="E1152">
        <v>52.740099999999998</v>
      </c>
      <c r="F1152" t="s">
        <v>659</v>
      </c>
      <c r="G1152" t="s">
        <v>658</v>
      </c>
      <c r="H1152" t="s">
        <v>2755</v>
      </c>
      <c r="I1152" t="s">
        <v>2754</v>
      </c>
      <c r="J1152" t="s">
        <v>655</v>
      </c>
      <c r="K1152" t="s">
        <v>2833</v>
      </c>
      <c r="L1152" t="s">
        <v>908</v>
      </c>
      <c r="M1152" t="s">
        <v>652</v>
      </c>
      <c r="N1152">
        <v>7887</v>
      </c>
      <c r="O1152" t="s">
        <v>1065</v>
      </c>
      <c r="P1152">
        <v>8</v>
      </c>
      <c r="Q1152" s="62">
        <f t="shared" si="17"/>
        <v>8</v>
      </c>
      <c r="R1152" t="s">
        <v>686</v>
      </c>
    </row>
    <row r="1153" spans="1:18" hidden="1" x14ac:dyDescent="0.25">
      <c r="A1153" t="s">
        <v>2836</v>
      </c>
      <c r="B1153" t="s">
        <v>2757</v>
      </c>
      <c r="C1153" t="s">
        <v>2756</v>
      </c>
      <c r="D1153">
        <v>0.38640000000000002</v>
      </c>
      <c r="E1153">
        <v>52.740099999999998</v>
      </c>
      <c r="F1153" t="s">
        <v>659</v>
      </c>
      <c r="G1153" t="s">
        <v>658</v>
      </c>
      <c r="H1153" t="s">
        <v>2755</v>
      </c>
      <c r="I1153" t="s">
        <v>2754</v>
      </c>
      <c r="J1153" t="s">
        <v>655</v>
      </c>
      <c r="K1153" t="s">
        <v>2833</v>
      </c>
      <c r="L1153" t="s">
        <v>908</v>
      </c>
      <c r="M1153" t="s">
        <v>652</v>
      </c>
      <c r="N1153">
        <v>9686</v>
      </c>
      <c r="O1153" t="s">
        <v>2763</v>
      </c>
      <c r="P1153">
        <v>10.199999999999999</v>
      </c>
      <c r="Q1153" s="62">
        <f t="shared" si="17"/>
        <v>10.199999999999999</v>
      </c>
      <c r="R1153" t="s">
        <v>650</v>
      </c>
    </row>
    <row r="1154" spans="1:18" hidden="1" x14ac:dyDescent="0.25">
      <c r="A1154" t="s">
        <v>2835</v>
      </c>
      <c r="B1154" t="s">
        <v>2757</v>
      </c>
      <c r="C1154" t="s">
        <v>2756</v>
      </c>
      <c r="D1154">
        <v>0.38640000000000002</v>
      </c>
      <c r="E1154">
        <v>52.740099999999998</v>
      </c>
      <c r="F1154" t="s">
        <v>659</v>
      </c>
      <c r="G1154" t="s">
        <v>658</v>
      </c>
      <c r="H1154" t="s">
        <v>2755</v>
      </c>
      <c r="I1154" t="s">
        <v>2754</v>
      </c>
      <c r="J1154" t="s">
        <v>655</v>
      </c>
      <c r="K1154" t="s">
        <v>2833</v>
      </c>
      <c r="L1154" t="s">
        <v>908</v>
      </c>
      <c r="M1154" t="s">
        <v>652</v>
      </c>
      <c r="N1154">
        <v>9933</v>
      </c>
      <c r="O1154" t="s">
        <v>2759</v>
      </c>
      <c r="P1154">
        <v>2100</v>
      </c>
      <c r="Q1154" s="62">
        <f t="shared" ref="Q1154:Q1217" si="18">IF(LEFT(P1154,1)="&lt;",VALUE(MID(P1154,2,LEN(P1154)-1)),VALUE(P1154))</f>
        <v>2100</v>
      </c>
      <c r="R1154" t="s">
        <v>919</v>
      </c>
    </row>
    <row r="1155" spans="1:18" hidden="1" x14ac:dyDescent="0.25">
      <c r="A1155" t="s">
        <v>2834</v>
      </c>
      <c r="B1155" t="s">
        <v>2757</v>
      </c>
      <c r="C1155" t="s">
        <v>2756</v>
      </c>
      <c r="D1155">
        <v>0.38640000000000002</v>
      </c>
      <c r="E1155">
        <v>52.740099999999998</v>
      </c>
      <c r="F1155" t="s">
        <v>659</v>
      </c>
      <c r="G1155" t="s">
        <v>658</v>
      </c>
      <c r="H1155" t="s">
        <v>2755</v>
      </c>
      <c r="I1155" t="s">
        <v>2754</v>
      </c>
      <c r="J1155" t="s">
        <v>655</v>
      </c>
      <c r="K1155" t="s">
        <v>2833</v>
      </c>
      <c r="L1155" t="s">
        <v>908</v>
      </c>
      <c r="M1155" t="s">
        <v>652</v>
      </c>
      <c r="N1155">
        <v>9978</v>
      </c>
      <c r="O1155" t="s">
        <v>2752</v>
      </c>
      <c r="P1155" t="s">
        <v>2751</v>
      </c>
      <c r="Q1155" s="62">
        <f t="shared" si="18"/>
        <v>2E-3</v>
      </c>
      <c r="R1155" t="s">
        <v>686</v>
      </c>
    </row>
    <row r="1156" spans="1:18" hidden="1" x14ac:dyDescent="0.25">
      <c r="A1156" t="s">
        <v>2832</v>
      </c>
      <c r="B1156" t="s">
        <v>2757</v>
      </c>
      <c r="C1156" t="s">
        <v>2756</v>
      </c>
      <c r="D1156">
        <v>0.38640000000000002</v>
      </c>
      <c r="E1156">
        <v>52.740099999999998</v>
      </c>
      <c r="F1156" t="s">
        <v>659</v>
      </c>
      <c r="G1156" t="s">
        <v>658</v>
      </c>
      <c r="H1156" t="s">
        <v>2755</v>
      </c>
      <c r="I1156" t="s">
        <v>2754</v>
      </c>
      <c r="J1156" t="s">
        <v>655</v>
      </c>
      <c r="K1156" t="s">
        <v>2753</v>
      </c>
      <c r="L1156" t="s">
        <v>908</v>
      </c>
      <c r="M1156" t="s">
        <v>652</v>
      </c>
      <c r="N1156">
        <v>52</v>
      </c>
      <c r="O1156" t="s">
        <v>2831</v>
      </c>
      <c r="P1156">
        <v>0.27</v>
      </c>
      <c r="Q1156" s="62">
        <f t="shared" si="18"/>
        <v>0.27</v>
      </c>
      <c r="R1156" t="s">
        <v>686</v>
      </c>
    </row>
    <row r="1157" spans="1:18" hidden="1" x14ac:dyDescent="0.25">
      <c r="A1157" t="s">
        <v>2830</v>
      </c>
      <c r="B1157" t="s">
        <v>2757</v>
      </c>
      <c r="C1157" t="s">
        <v>2756</v>
      </c>
      <c r="D1157">
        <v>0.38640000000000002</v>
      </c>
      <c r="E1157">
        <v>52.740099999999998</v>
      </c>
      <c r="F1157" t="s">
        <v>659</v>
      </c>
      <c r="G1157" t="s">
        <v>658</v>
      </c>
      <c r="H1157" t="s">
        <v>2755</v>
      </c>
      <c r="I1157" t="s">
        <v>2754</v>
      </c>
      <c r="J1157" t="s">
        <v>655</v>
      </c>
      <c r="K1157" t="s">
        <v>2753</v>
      </c>
      <c r="L1157" t="s">
        <v>908</v>
      </c>
      <c r="M1157" t="s">
        <v>652</v>
      </c>
      <c r="N1157">
        <v>61</v>
      </c>
      <c r="O1157" t="s">
        <v>63</v>
      </c>
      <c r="P1157">
        <v>8.0399999999999991</v>
      </c>
      <c r="Q1157" s="62">
        <f t="shared" si="18"/>
        <v>8.0399999999999991</v>
      </c>
      <c r="R1157" t="s">
        <v>2829</v>
      </c>
    </row>
    <row r="1158" spans="1:18" hidden="1" x14ac:dyDescent="0.25">
      <c r="A1158" t="s">
        <v>2828</v>
      </c>
      <c r="B1158" t="s">
        <v>2757</v>
      </c>
      <c r="C1158" t="s">
        <v>2756</v>
      </c>
      <c r="D1158">
        <v>0.38640000000000002</v>
      </c>
      <c r="E1158">
        <v>52.740099999999998</v>
      </c>
      <c r="F1158" t="s">
        <v>659</v>
      </c>
      <c r="G1158" t="s">
        <v>658</v>
      </c>
      <c r="H1158" t="s">
        <v>2755</v>
      </c>
      <c r="I1158" t="s">
        <v>2754</v>
      </c>
      <c r="J1158" t="s">
        <v>655</v>
      </c>
      <c r="K1158" t="s">
        <v>2753</v>
      </c>
      <c r="L1158" t="s">
        <v>908</v>
      </c>
      <c r="M1158" t="s">
        <v>652</v>
      </c>
      <c r="N1158">
        <v>76</v>
      </c>
      <c r="O1158" t="s">
        <v>690</v>
      </c>
      <c r="P1158">
        <v>17.97</v>
      </c>
      <c r="Q1158" s="62">
        <f t="shared" si="18"/>
        <v>17.97</v>
      </c>
      <c r="R1158" t="s">
        <v>689</v>
      </c>
    </row>
    <row r="1159" spans="1:18" hidden="1" x14ac:dyDescent="0.25">
      <c r="A1159" t="s">
        <v>2827</v>
      </c>
      <c r="B1159" t="s">
        <v>2757</v>
      </c>
      <c r="C1159" t="s">
        <v>2756</v>
      </c>
      <c r="D1159">
        <v>0.38640000000000002</v>
      </c>
      <c r="E1159">
        <v>52.740099999999998</v>
      </c>
      <c r="F1159" t="s">
        <v>659</v>
      </c>
      <c r="G1159" t="s">
        <v>658</v>
      </c>
      <c r="H1159" t="s">
        <v>2755</v>
      </c>
      <c r="I1159" t="s">
        <v>2754</v>
      </c>
      <c r="J1159" t="s">
        <v>655</v>
      </c>
      <c r="K1159" t="s">
        <v>2753</v>
      </c>
      <c r="L1159" t="s">
        <v>908</v>
      </c>
      <c r="M1159" t="s">
        <v>652</v>
      </c>
      <c r="N1159">
        <v>77</v>
      </c>
      <c r="O1159" t="s">
        <v>2826</v>
      </c>
      <c r="P1159">
        <v>4224</v>
      </c>
      <c r="Q1159" s="62">
        <f t="shared" si="18"/>
        <v>4224</v>
      </c>
      <c r="R1159" t="s">
        <v>2825</v>
      </c>
    </row>
    <row r="1160" spans="1:18" hidden="1" x14ac:dyDescent="0.25">
      <c r="A1160" t="s">
        <v>2824</v>
      </c>
      <c r="B1160" t="s">
        <v>2757</v>
      </c>
      <c r="C1160" t="s">
        <v>2756</v>
      </c>
      <c r="D1160">
        <v>0.38640000000000002</v>
      </c>
      <c r="E1160">
        <v>52.740099999999998</v>
      </c>
      <c r="F1160" t="s">
        <v>659</v>
      </c>
      <c r="G1160" t="s">
        <v>658</v>
      </c>
      <c r="H1160" t="s">
        <v>2755</v>
      </c>
      <c r="I1160" t="s">
        <v>2754</v>
      </c>
      <c r="J1160" t="s">
        <v>655</v>
      </c>
      <c r="K1160" t="s">
        <v>2753</v>
      </c>
      <c r="L1160" t="s">
        <v>908</v>
      </c>
      <c r="M1160" t="s">
        <v>652</v>
      </c>
      <c r="N1160">
        <v>103</v>
      </c>
      <c r="O1160" t="s">
        <v>2823</v>
      </c>
      <c r="P1160">
        <v>1.4999999999999999E-2</v>
      </c>
      <c r="Q1160" s="62">
        <f t="shared" si="18"/>
        <v>1.4999999999999999E-2</v>
      </c>
      <c r="R1160" t="s">
        <v>686</v>
      </c>
    </row>
    <row r="1161" spans="1:18" hidden="1" x14ac:dyDescent="0.25">
      <c r="A1161" t="s">
        <v>2822</v>
      </c>
      <c r="B1161" t="s">
        <v>2757</v>
      </c>
      <c r="C1161" t="s">
        <v>2756</v>
      </c>
      <c r="D1161">
        <v>0.38640000000000002</v>
      </c>
      <c r="E1161">
        <v>52.740099999999998</v>
      </c>
      <c r="F1161" t="s">
        <v>659</v>
      </c>
      <c r="G1161" t="s">
        <v>658</v>
      </c>
      <c r="H1161" t="s">
        <v>2755</v>
      </c>
      <c r="I1161" t="s">
        <v>2754</v>
      </c>
      <c r="J1161" t="s">
        <v>655</v>
      </c>
      <c r="K1161" t="s">
        <v>2753</v>
      </c>
      <c r="L1161" t="s">
        <v>908</v>
      </c>
      <c r="M1161" t="s">
        <v>652</v>
      </c>
      <c r="N1161">
        <v>106</v>
      </c>
      <c r="O1161" t="s">
        <v>2821</v>
      </c>
      <c r="P1161" t="s">
        <v>1598</v>
      </c>
      <c r="Q1161" s="62">
        <f t="shared" si="18"/>
        <v>0.04</v>
      </c>
      <c r="R1161" t="s">
        <v>686</v>
      </c>
    </row>
    <row r="1162" spans="1:18" hidden="1" x14ac:dyDescent="0.25">
      <c r="A1162" t="s">
        <v>2820</v>
      </c>
      <c r="B1162" t="s">
        <v>2757</v>
      </c>
      <c r="C1162" t="s">
        <v>2756</v>
      </c>
      <c r="D1162">
        <v>0.38640000000000002</v>
      </c>
      <c r="E1162">
        <v>52.740099999999998</v>
      </c>
      <c r="F1162" t="s">
        <v>659</v>
      </c>
      <c r="G1162" t="s">
        <v>658</v>
      </c>
      <c r="H1162" t="s">
        <v>2755</v>
      </c>
      <c r="I1162" t="s">
        <v>2754</v>
      </c>
      <c r="J1162" t="s">
        <v>655</v>
      </c>
      <c r="K1162" t="s">
        <v>2753</v>
      </c>
      <c r="L1162" t="s">
        <v>908</v>
      </c>
      <c r="M1162" t="s">
        <v>652</v>
      </c>
      <c r="N1162">
        <v>111</v>
      </c>
      <c r="O1162" t="s">
        <v>2819</v>
      </c>
      <c r="P1162">
        <v>0.22600000000000001</v>
      </c>
      <c r="Q1162" s="62">
        <f t="shared" si="18"/>
        <v>0.22600000000000001</v>
      </c>
      <c r="R1162" t="s">
        <v>650</v>
      </c>
    </row>
    <row r="1163" spans="1:18" hidden="1" x14ac:dyDescent="0.25">
      <c r="A1163" t="s">
        <v>2818</v>
      </c>
      <c r="B1163" t="s">
        <v>2757</v>
      </c>
      <c r="C1163" t="s">
        <v>2756</v>
      </c>
      <c r="D1163">
        <v>0.38640000000000002</v>
      </c>
      <c r="E1163">
        <v>52.740099999999998</v>
      </c>
      <c r="F1163" t="s">
        <v>659</v>
      </c>
      <c r="G1163" t="s">
        <v>658</v>
      </c>
      <c r="H1163" t="s">
        <v>2755</v>
      </c>
      <c r="I1163" t="s">
        <v>2754</v>
      </c>
      <c r="J1163" t="s">
        <v>655</v>
      </c>
      <c r="K1163" t="s">
        <v>2753</v>
      </c>
      <c r="L1163" t="s">
        <v>908</v>
      </c>
      <c r="M1163" t="s">
        <v>652</v>
      </c>
      <c r="N1163">
        <v>114</v>
      </c>
      <c r="O1163" t="s">
        <v>2817</v>
      </c>
      <c r="P1163">
        <v>2.4300000000000002</v>
      </c>
      <c r="Q1163" s="62">
        <f t="shared" si="18"/>
        <v>2.4300000000000002</v>
      </c>
      <c r="R1163" t="s">
        <v>650</v>
      </c>
    </row>
    <row r="1164" spans="1:18" hidden="1" x14ac:dyDescent="0.25">
      <c r="A1164" t="s">
        <v>2816</v>
      </c>
      <c r="B1164" t="s">
        <v>2757</v>
      </c>
      <c r="C1164" t="s">
        <v>2756</v>
      </c>
      <c r="D1164">
        <v>0.38640000000000002</v>
      </c>
      <c r="E1164">
        <v>52.740099999999998</v>
      </c>
      <c r="F1164" t="s">
        <v>659</v>
      </c>
      <c r="G1164" t="s">
        <v>658</v>
      </c>
      <c r="H1164" t="s">
        <v>2755</v>
      </c>
      <c r="I1164" t="s">
        <v>2754</v>
      </c>
      <c r="J1164" t="s">
        <v>655</v>
      </c>
      <c r="K1164" t="s">
        <v>2753</v>
      </c>
      <c r="L1164" t="s">
        <v>908</v>
      </c>
      <c r="M1164" t="s">
        <v>652</v>
      </c>
      <c r="N1164">
        <v>116</v>
      </c>
      <c r="O1164" t="s">
        <v>2815</v>
      </c>
      <c r="P1164">
        <v>4.9800000000000004</v>
      </c>
      <c r="Q1164" s="62">
        <f t="shared" si="18"/>
        <v>4.9800000000000004</v>
      </c>
      <c r="R1164" t="s">
        <v>650</v>
      </c>
    </row>
    <row r="1165" spans="1:18" hidden="1" x14ac:dyDescent="0.25">
      <c r="A1165" t="s">
        <v>2814</v>
      </c>
      <c r="B1165" t="s">
        <v>2757</v>
      </c>
      <c r="C1165" t="s">
        <v>2756</v>
      </c>
      <c r="D1165">
        <v>0.38640000000000002</v>
      </c>
      <c r="E1165">
        <v>52.740099999999998</v>
      </c>
      <c r="F1165" t="s">
        <v>659</v>
      </c>
      <c r="G1165" t="s">
        <v>658</v>
      </c>
      <c r="H1165" t="s">
        <v>2755</v>
      </c>
      <c r="I1165" t="s">
        <v>2754</v>
      </c>
      <c r="J1165" t="s">
        <v>655</v>
      </c>
      <c r="K1165" t="s">
        <v>2753</v>
      </c>
      <c r="L1165" t="s">
        <v>908</v>
      </c>
      <c r="M1165" t="s">
        <v>652</v>
      </c>
      <c r="N1165">
        <v>172</v>
      </c>
      <c r="O1165" t="s">
        <v>209</v>
      </c>
      <c r="P1165">
        <v>1030</v>
      </c>
      <c r="Q1165" s="62">
        <f t="shared" si="18"/>
        <v>1030</v>
      </c>
      <c r="R1165" t="s">
        <v>650</v>
      </c>
    </row>
    <row r="1166" spans="1:18" hidden="1" x14ac:dyDescent="0.25">
      <c r="A1166" t="s">
        <v>2813</v>
      </c>
      <c r="B1166" t="s">
        <v>2757</v>
      </c>
      <c r="C1166" t="s">
        <v>2756</v>
      </c>
      <c r="D1166">
        <v>0.38640000000000002</v>
      </c>
      <c r="E1166">
        <v>52.740099999999998</v>
      </c>
      <c r="F1166" t="s">
        <v>659</v>
      </c>
      <c r="G1166" t="s">
        <v>658</v>
      </c>
      <c r="H1166" t="s">
        <v>2755</v>
      </c>
      <c r="I1166" t="s">
        <v>2754</v>
      </c>
      <c r="J1166" t="s">
        <v>655</v>
      </c>
      <c r="K1166" t="s">
        <v>2753</v>
      </c>
      <c r="L1166" t="s">
        <v>908</v>
      </c>
      <c r="M1166" t="s">
        <v>652</v>
      </c>
      <c r="N1166">
        <v>180</v>
      </c>
      <c r="O1166" t="s">
        <v>2812</v>
      </c>
      <c r="P1166">
        <v>0.20399999999999999</v>
      </c>
      <c r="Q1166" s="62">
        <f t="shared" si="18"/>
        <v>0.20399999999999999</v>
      </c>
      <c r="R1166" t="s">
        <v>650</v>
      </c>
    </row>
    <row r="1167" spans="1:18" hidden="1" x14ac:dyDescent="0.25">
      <c r="A1167" t="s">
        <v>2811</v>
      </c>
      <c r="B1167" t="s">
        <v>2757</v>
      </c>
      <c r="C1167" t="s">
        <v>2756</v>
      </c>
      <c r="D1167">
        <v>0.38640000000000002</v>
      </c>
      <c r="E1167">
        <v>52.740099999999998</v>
      </c>
      <c r="F1167" t="s">
        <v>659</v>
      </c>
      <c r="G1167" t="s">
        <v>658</v>
      </c>
      <c r="H1167" t="s">
        <v>2755</v>
      </c>
      <c r="I1167" t="s">
        <v>2754</v>
      </c>
      <c r="J1167" t="s">
        <v>655</v>
      </c>
      <c r="K1167" t="s">
        <v>2753</v>
      </c>
      <c r="L1167" t="s">
        <v>908</v>
      </c>
      <c r="M1167" t="s">
        <v>652</v>
      </c>
      <c r="N1167">
        <v>487</v>
      </c>
      <c r="O1167" t="s">
        <v>2810</v>
      </c>
      <c r="P1167" t="s">
        <v>2809</v>
      </c>
      <c r="Q1167" s="62">
        <f t="shared" si="18"/>
        <v>2.0999999999999999E-3</v>
      </c>
      <c r="R1167" t="s">
        <v>686</v>
      </c>
    </row>
    <row r="1168" spans="1:18" hidden="1" x14ac:dyDescent="0.25">
      <c r="A1168" t="s">
        <v>2808</v>
      </c>
      <c r="B1168" t="s">
        <v>2757</v>
      </c>
      <c r="C1168" t="s">
        <v>2756</v>
      </c>
      <c r="D1168">
        <v>0.38640000000000002</v>
      </c>
      <c r="E1168">
        <v>52.740099999999998</v>
      </c>
      <c r="F1168" t="s">
        <v>659</v>
      </c>
      <c r="G1168" t="s">
        <v>658</v>
      </c>
      <c r="H1168" t="s">
        <v>2755</v>
      </c>
      <c r="I1168" t="s">
        <v>2754</v>
      </c>
      <c r="J1168" t="s">
        <v>655</v>
      </c>
      <c r="K1168" t="s">
        <v>2753</v>
      </c>
      <c r="L1168" t="s">
        <v>908</v>
      </c>
      <c r="M1168" t="s">
        <v>652</v>
      </c>
      <c r="N1168">
        <v>499</v>
      </c>
      <c r="O1168" t="s">
        <v>2807</v>
      </c>
      <c r="P1168" t="s">
        <v>2806</v>
      </c>
      <c r="Q1168" s="62">
        <f t="shared" si="18"/>
        <v>2.2000000000000001E-3</v>
      </c>
      <c r="R1168" t="s">
        <v>686</v>
      </c>
    </row>
    <row r="1169" spans="1:18" hidden="1" x14ac:dyDescent="0.25">
      <c r="A1169" t="s">
        <v>2805</v>
      </c>
      <c r="B1169" t="s">
        <v>2757</v>
      </c>
      <c r="C1169" t="s">
        <v>2756</v>
      </c>
      <c r="D1169">
        <v>0.38640000000000002</v>
      </c>
      <c r="E1169">
        <v>52.740099999999998</v>
      </c>
      <c r="F1169" t="s">
        <v>659</v>
      </c>
      <c r="G1169" t="s">
        <v>658</v>
      </c>
      <c r="H1169" t="s">
        <v>2755</v>
      </c>
      <c r="I1169" t="s">
        <v>2754</v>
      </c>
      <c r="J1169" t="s">
        <v>655</v>
      </c>
      <c r="K1169" t="s">
        <v>2753</v>
      </c>
      <c r="L1169" t="s">
        <v>908</v>
      </c>
      <c r="M1169" t="s">
        <v>652</v>
      </c>
      <c r="N1169">
        <v>1049</v>
      </c>
      <c r="O1169" t="s">
        <v>2804</v>
      </c>
      <c r="P1169" t="s">
        <v>2788</v>
      </c>
      <c r="Q1169" s="62">
        <f t="shared" si="18"/>
        <v>0.1</v>
      </c>
      <c r="R1169" t="s">
        <v>686</v>
      </c>
    </row>
    <row r="1170" spans="1:18" hidden="1" x14ac:dyDescent="0.25">
      <c r="A1170" t="s">
        <v>2803</v>
      </c>
      <c r="B1170" t="s">
        <v>2757</v>
      </c>
      <c r="C1170" t="s">
        <v>2756</v>
      </c>
      <c r="D1170">
        <v>0.38640000000000002</v>
      </c>
      <c r="E1170">
        <v>52.740099999999998</v>
      </c>
      <c r="F1170" t="s">
        <v>659</v>
      </c>
      <c r="G1170" t="s">
        <v>658</v>
      </c>
      <c r="H1170" t="s">
        <v>2755</v>
      </c>
      <c r="I1170" t="s">
        <v>2754</v>
      </c>
      <c r="J1170" t="s">
        <v>655</v>
      </c>
      <c r="K1170" t="s">
        <v>2753</v>
      </c>
      <c r="L1170" t="s">
        <v>908</v>
      </c>
      <c r="M1170" t="s">
        <v>652</v>
      </c>
      <c r="N1170">
        <v>3268</v>
      </c>
      <c r="O1170" t="s">
        <v>2802</v>
      </c>
      <c r="P1170" t="s">
        <v>2788</v>
      </c>
      <c r="Q1170" s="62">
        <f t="shared" si="18"/>
        <v>0.1</v>
      </c>
      <c r="R1170" t="s">
        <v>686</v>
      </c>
    </row>
    <row r="1171" spans="1:18" hidden="1" x14ac:dyDescent="0.25">
      <c r="A1171" t="s">
        <v>2801</v>
      </c>
      <c r="B1171" t="s">
        <v>2757</v>
      </c>
      <c r="C1171" t="s">
        <v>2756</v>
      </c>
      <c r="D1171">
        <v>0.38640000000000002</v>
      </c>
      <c r="E1171">
        <v>52.740099999999998</v>
      </c>
      <c r="F1171" t="s">
        <v>659</v>
      </c>
      <c r="G1171" t="s">
        <v>658</v>
      </c>
      <c r="H1171" t="s">
        <v>2755</v>
      </c>
      <c r="I1171" t="s">
        <v>2754</v>
      </c>
      <c r="J1171" t="s">
        <v>655</v>
      </c>
      <c r="K1171" t="s">
        <v>2753</v>
      </c>
      <c r="L1171" t="s">
        <v>908</v>
      </c>
      <c r="M1171" t="s">
        <v>652</v>
      </c>
      <c r="N1171">
        <v>3272</v>
      </c>
      <c r="O1171" t="s">
        <v>2800</v>
      </c>
      <c r="P1171" t="s">
        <v>2799</v>
      </c>
      <c r="Q1171" s="62">
        <f t="shared" si="18"/>
        <v>1</v>
      </c>
      <c r="R1171" t="s">
        <v>686</v>
      </c>
    </row>
    <row r="1172" spans="1:18" hidden="1" x14ac:dyDescent="0.25">
      <c r="A1172" t="s">
        <v>2798</v>
      </c>
      <c r="B1172" t="s">
        <v>2757</v>
      </c>
      <c r="C1172" t="s">
        <v>2756</v>
      </c>
      <c r="D1172">
        <v>0.38640000000000002</v>
      </c>
      <c r="E1172">
        <v>52.740099999999998</v>
      </c>
      <c r="F1172" t="s">
        <v>659</v>
      </c>
      <c r="G1172" t="s">
        <v>658</v>
      </c>
      <c r="H1172" t="s">
        <v>2755</v>
      </c>
      <c r="I1172" t="s">
        <v>2754</v>
      </c>
      <c r="J1172" t="s">
        <v>655</v>
      </c>
      <c r="K1172" t="s">
        <v>2753</v>
      </c>
      <c r="L1172" t="s">
        <v>908</v>
      </c>
      <c r="M1172" t="s">
        <v>652</v>
      </c>
      <c r="N1172">
        <v>3282</v>
      </c>
      <c r="O1172" t="s">
        <v>2797</v>
      </c>
      <c r="P1172" t="s">
        <v>2788</v>
      </c>
      <c r="Q1172" s="62">
        <f t="shared" si="18"/>
        <v>0.1</v>
      </c>
      <c r="R1172" t="s">
        <v>686</v>
      </c>
    </row>
    <row r="1173" spans="1:18" hidden="1" x14ac:dyDescent="0.25">
      <c r="A1173" t="s">
        <v>2796</v>
      </c>
      <c r="B1173" t="s">
        <v>2757</v>
      </c>
      <c r="C1173" t="s">
        <v>2756</v>
      </c>
      <c r="D1173">
        <v>0.38640000000000002</v>
      </c>
      <c r="E1173">
        <v>52.740099999999998</v>
      </c>
      <c r="F1173" t="s">
        <v>659</v>
      </c>
      <c r="G1173" t="s">
        <v>658</v>
      </c>
      <c r="H1173" t="s">
        <v>2755</v>
      </c>
      <c r="I1173" t="s">
        <v>2754</v>
      </c>
      <c r="J1173" t="s">
        <v>655</v>
      </c>
      <c r="K1173" t="s">
        <v>2753</v>
      </c>
      <c r="L1173" t="s">
        <v>908</v>
      </c>
      <c r="M1173" t="s">
        <v>652</v>
      </c>
      <c r="N1173">
        <v>3283</v>
      </c>
      <c r="O1173" t="s">
        <v>2795</v>
      </c>
      <c r="P1173" t="s">
        <v>2788</v>
      </c>
      <c r="Q1173" s="62">
        <f t="shared" si="18"/>
        <v>0.1</v>
      </c>
      <c r="R1173" t="s">
        <v>686</v>
      </c>
    </row>
    <row r="1174" spans="1:18" hidden="1" x14ac:dyDescent="0.25">
      <c r="A1174" t="s">
        <v>2794</v>
      </c>
      <c r="B1174" t="s">
        <v>2757</v>
      </c>
      <c r="C1174" t="s">
        <v>2756</v>
      </c>
      <c r="D1174">
        <v>0.38640000000000002</v>
      </c>
      <c r="E1174">
        <v>52.740099999999998</v>
      </c>
      <c r="F1174" t="s">
        <v>659</v>
      </c>
      <c r="G1174" t="s">
        <v>658</v>
      </c>
      <c r="H1174" t="s">
        <v>2755</v>
      </c>
      <c r="I1174" t="s">
        <v>2754</v>
      </c>
      <c r="J1174" t="s">
        <v>655</v>
      </c>
      <c r="K1174" t="s">
        <v>2753</v>
      </c>
      <c r="L1174" t="s">
        <v>908</v>
      </c>
      <c r="M1174" t="s">
        <v>652</v>
      </c>
      <c r="N1174">
        <v>3292</v>
      </c>
      <c r="O1174" t="s">
        <v>2793</v>
      </c>
      <c r="P1174" t="s">
        <v>2788</v>
      </c>
      <c r="Q1174" s="62">
        <f t="shared" si="18"/>
        <v>0.1</v>
      </c>
      <c r="R1174" t="s">
        <v>686</v>
      </c>
    </row>
    <row r="1175" spans="1:18" hidden="1" x14ac:dyDescent="0.25">
      <c r="A1175" t="s">
        <v>2792</v>
      </c>
      <c r="B1175" t="s">
        <v>2757</v>
      </c>
      <c r="C1175" t="s">
        <v>2756</v>
      </c>
      <c r="D1175">
        <v>0.38640000000000002</v>
      </c>
      <c r="E1175">
        <v>52.740099999999998</v>
      </c>
      <c r="F1175" t="s">
        <v>659</v>
      </c>
      <c r="G1175" t="s">
        <v>658</v>
      </c>
      <c r="H1175" t="s">
        <v>2755</v>
      </c>
      <c r="I1175" t="s">
        <v>2754</v>
      </c>
      <c r="J1175" t="s">
        <v>655</v>
      </c>
      <c r="K1175" t="s">
        <v>2753</v>
      </c>
      <c r="L1175" t="s">
        <v>908</v>
      </c>
      <c r="M1175" t="s">
        <v>652</v>
      </c>
      <c r="N1175">
        <v>3328</v>
      </c>
      <c r="O1175" t="s">
        <v>2791</v>
      </c>
      <c r="P1175" t="s">
        <v>2788</v>
      </c>
      <c r="Q1175" s="62">
        <f t="shared" si="18"/>
        <v>0.1</v>
      </c>
      <c r="R1175" t="s">
        <v>686</v>
      </c>
    </row>
    <row r="1176" spans="1:18" hidden="1" x14ac:dyDescent="0.25">
      <c r="A1176" t="s">
        <v>2790</v>
      </c>
      <c r="B1176" t="s">
        <v>2757</v>
      </c>
      <c r="C1176" t="s">
        <v>2756</v>
      </c>
      <c r="D1176">
        <v>0.38640000000000002</v>
      </c>
      <c r="E1176">
        <v>52.740099999999998</v>
      </c>
      <c r="F1176" t="s">
        <v>659</v>
      </c>
      <c r="G1176" t="s">
        <v>658</v>
      </c>
      <c r="H1176" t="s">
        <v>2755</v>
      </c>
      <c r="I1176" t="s">
        <v>2754</v>
      </c>
      <c r="J1176" t="s">
        <v>655</v>
      </c>
      <c r="K1176" t="s">
        <v>2753</v>
      </c>
      <c r="L1176" t="s">
        <v>908</v>
      </c>
      <c r="M1176" t="s">
        <v>652</v>
      </c>
      <c r="N1176">
        <v>3334</v>
      </c>
      <c r="O1176" t="s">
        <v>2789</v>
      </c>
      <c r="P1176" t="s">
        <v>2788</v>
      </c>
      <c r="Q1176" s="62">
        <f t="shared" si="18"/>
        <v>0.1</v>
      </c>
      <c r="R1176" t="s">
        <v>686</v>
      </c>
    </row>
    <row r="1177" spans="1:18" hidden="1" x14ac:dyDescent="0.25">
      <c r="A1177" t="s">
        <v>2787</v>
      </c>
      <c r="B1177" t="s">
        <v>2757</v>
      </c>
      <c r="C1177" t="s">
        <v>2756</v>
      </c>
      <c r="D1177">
        <v>0.38640000000000002</v>
      </c>
      <c r="E1177">
        <v>52.740099999999998</v>
      </c>
      <c r="F1177" t="s">
        <v>659</v>
      </c>
      <c r="G1177" t="s">
        <v>658</v>
      </c>
      <c r="H1177" t="s">
        <v>2755</v>
      </c>
      <c r="I1177" t="s">
        <v>2754</v>
      </c>
      <c r="J1177" t="s">
        <v>655</v>
      </c>
      <c r="K1177" t="s">
        <v>2753</v>
      </c>
      <c r="L1177" t="s">
        <v>908</v>
      </c>
      <c r="M1177" t="s">
        <v>652</v>
      </c>
      <c r="N1177">
        <v>3373</v>
      </c>
      <c r="O1177" t="s">
        <v>2786</v>
      </c>
      <c r="P1177">
        <v>0.33</v>
      </c>
      <c r="Q1177" s="62">
        <f t="shared" si="18"/>
        <v>0.33</v>
      </c>
      <c r="R1177" t="s">
        <v>686</v>
      </c>
    </row>
    <row r="1178" spans="1:18" hidden="1" x14ac:dyDescent="0.25">
      <c r="A1178" t="s">
        <v>2785</v>
      </c>
      <c r="B1178" t="s">
        <v>2757</v>
      </c>
      <c r="C1178" t="s">
        <v>2756</v>
      </c>
      <c r="D1178">
        <v>0.38640000000000002</v>
      </c>
      <c r="E1178">
        <v>52.740099999999998</v>
      </c>
      <c r="F1178" t="s">
        <v>659</v>
      </c>
      <c r="G1178" t="s">
        <v>658</v>
      </c>
      <c r="H1178" t="s">
        <v>2755</v>
      </c>
      <c r="I1178" t="s">
        <v>2754</v>
      </c>
      <c r="J1178" t="s">
        <v>655</v>
      </c>
      <c r="K1178" t="s">
        <v>2753</v>
      </c>
      <c r="L1178" t="s">
        <v>908</v>
      </c>
      <c r="M1178" t="s">
        <v>652</v>
      </c>
      <c r="N1178">
        <v>3408</v>
      </c>
      <c r="O1178" t="s">
        <v>2784</v>
      </c>
      <c r="P1178">
        <v>3.33</v>
      </c>
      <c r="Q1178" s="62">
        <f t="shared" si="18"/>
        <v>3.33</v>
      </c>
      <c r="R1178" t="s">
        <v>686</v>
      </c>
    </row>
    <row r="1179" spans="1:18" hidden="1" x14ac:dyDescent="0.25">
      <c r="A1179" t="s">
        <v>2783</v>
      </c>
      <c r="B1179" t="s">
        <v>2757</v>
      </c>
      <c r="C1179" t="s">
        <v>2756</v>
      </c>
      <c r="D1179">
        <v>0.38640000000000002</v>
      </c>
      <c r="E1179">
        <v>52.740099999999998</v>
      </c>
      <c r="F1179" t="s">
        <v>659</v>
      </c>
      <c r="G1179" t="s">
        <v>658</v>
      </c>
      <c r="H1179" t="s">
        <v>2755</v>
      </c>
      <c r="I1179" t="s">
        <v>2754</v>
      </c>
      <c r="J1179" t="s">
        <v>655</v>
      </c>
      <c r="K1179" t="s">
        <v>2753</v>
      </c>
      <c r="L1179" t="s">
        <v>908</v>
      </c>
      <c r="M1179" t="s">
        <v>652</v>
      </c>
      <c r="N1179">
        <v>3409</v>
      </c>
      <c r="O1179" t="s">
        <v>2782</v>
      </c>
      <c r="P1179" t="s">
        <v>2382</v>
      </c>
      <c r="Q1179" s="62">
        <f t="shared" si="18"/>
        <v>0.5</v>
      </c>
      <c r="R1179" t="s">
        <v>686</v>
      </c>
    </row>
    <row r="1180" spans="1:18" hidden="1" x14ac:dyDescent="0.25">
      <c r="A1180" t="s">
        <v>2781</v>
      </c>
      <c r="B1180" t="s">
        <v>2757</v>
      </c>
      <c r="C1180" t="s">
        <v>2756</v>
      </c>
      <c r="D1180">
        <v>0.38640000000000002</v>
      </c>
      <c r="E1180">
        <v>52.740099999999998</v>
      </c>
      <c r="F1180" t="s">
        <v>659</v>
      </c>
      <c r="G1180" t="s">
        <v>658</v>
      </c>
      <c r="H1180" t="s">
        <v>2755</v>
      </c>
      <c r="I1180" t="s">
        <v>2754</v>
      </c>
      <c r="J1180" t="s">
        <v>655</v>
      </c>
      <c r="K1180" t="s">
        <v>2753</v>
      </c>
      <c r="L1180" t="s">
        <v>908</v>
      </c>
      <c r="M1180" t="s">
        <v>652</v>
      </c>
      <c r="N1180">
        <v>3410</v>
      </c>
      <c r="O1180" t="s">
        <v>687</v>
      </c>
      <c r="P1180">
        <v>2.2799999999999998</v>
      </c>
      <c r="Q1180" s="62">
        <f t="shared" si="18"/>
        <v>2.2799999999999998</v>
      </c>
      <c r="R1180" t="s">
        <v>686</v>
      </c>
    </row>
    <row r="1181" spans="1:18" hidden="1" x14ac:dyDescent="0.25">
      <c r="A1181" t="s">
        <v>2780</v>
      </c>
      <c r="B1181" t="s">
        <v>2757</v>
      </c>
      <c r="C1181" t="s">
        <v>2756</v>
      </c>
      <c r="D1181">
        <v>0.38640000000000002</v>
      </c>
      <c r="E1181">
        <v>52.740099999999998</v>
      </c>
      <c r="F1181" t="s">
        <v>659</v>
      </c>
      <c r="G1181" t="s">
        <v>658</v>
      </c>
      <c r="H1181" t="s">
        <v>2755</v>
      </c>
      <c r="I1181" t="s">
        <v>2754</v>
      </c>
      <c r="J1181" t="s">
        <v>655</v>
      </c>
      <c r="K1181" t="s">
        <v>2753</v>
      </c>
      <c r="L1181" t="s">
        <v>908</v>
      </c>
      <c r="M1181" t="s">
        <v>652</v>
      </c>
      <c r="N1181">
        <v>3461</v>
      </c>
      <c r="O1181" t="s">
        <v>2779</v>
      </c>
      <c r="P1181">
        <v>209</v>
      </c>
      <c r="Q1181" s="62">
        <f t="shared" si="18"/>
        <v>209</v>
      </c>
      <c r="R1181" t="s">
        <v>919</v>
      </c>
    </row>
    <row r="1182" spans="1:18" hidden="1" x14ac:dyDescent="0.25">
      <c r="A1182" t="s">
        <v>2778</v>
      </c>
      <c r="B1182" t="s">
        <v>2757</v>
      </c>
      <c r="C1182" t="s">
        <v>2756</v>
      </c>
      <c r="D1182">
        <v>0.38640000000000002</v>
      </c>
      <c r="E1182">
        <v>52.740099999999998</v>
      </c>
      <c r="F1182" t="s">
        <v>659</v>
      </c>
      <c r="G1182" t="s">
        <v>658</v>
      </c>
      <c r="H1182" t="s">
        <v>2755</v>
      </c>
      <c r="I1182" t="s">
        <v>2754</v>
      </c>
      <c r="J1182" t="s">
        <v>655</v>
      </c>
      <c r="K1182" t="s">
        <v>2753</v>
      </c>
      <c r="L1182" t="s">
        <v>908</v>
      </c>
      <c r="M1182" t="s">
        <v>652</v>
      </c>
      <c r="N1182">
        <v>6045</v>
      </c>
      <c r="O1182" t="s">
        <v>2777</v>
      </c>
      <c r="P1182">
        <v>1.9</v>
      </c>
      <c r="Q1182" s="62">
        <f t="shared" si="18"/>
        <v>1.9</v>
      </c>
      <c r="R1182" t="s">
        <v>686</v>
      </c>
    </row>
    <row r="1183" spans="1:18" hidden="1" x14ac:dyDescent="0.25">
      <c r="A1183" t="s">
        <v>2776</v>
      </c>
      <c r="B1183" t="s">
        <v>2757</v>
      </c>
      <c r="C1183" t="s">
        <v>2756</v>
      </c>
      <c r="D1183">
        <v>0.38640000000000002</v>
      </c>
      <c r="E1183">
        <v>52.740099999999998</v>
      </c>
      <c r="F1183" t="s">
        <v>659</v>
      </c>
      <c r="G1183" t="s">
        <v>658</v>
      </c>
      <c r="H1183" t="s">
        <v>2755</v>
      </c>
      <c r="I1183" t="s">
        <v>2754</v>
      </c>
      <c r="J1183" t="s">
        <v>655</v>
      </c>
      <c r="K1183" t="s">
        <v>2753</v>
      </c>
      <c r="L1183" t="s">
        <v>908</v>
      </c>
      <c r="M1183" t="s">
        <v>652</v>
      </c>
      <c r="N1183">
        <v>6396</v>
      </c>
      <c r="O1183" t="s">
        <v>2775</v>
      </c>
      <c r="P1183">
        <v>26.4</v>
      </c>
      <c r="Q1183" s="62">
        <f t="shared" si="18"/>
        <v>26.4</v>
      </c>
      <c r="R1183" t="s">
        <v>2774</v>
      </c>
    </row>
    <row r="1184" spans="1:18" hidden="1" x14ac:dyDescent="0.25">
      <c r="A1184" t="s">
        <v>2773</v>
      </c>
      <c r="B1184" t="s">
        <v>2757</v>
      </c>
      <c r="C1184" t="s">
        <v>2756</v>
      </c>
      <c r="D1184">
        <v>0.38640000000000002</v>
      </c>
      <c r="E1184">
        <v>52.740099999999998</v>
      </c>
      <c r="F1184" t="s">
        <v>659</v>
      </c>
      <c r="G1184" t="s">
        <v>658</v>
      </c>
      <c r="H1184" t="s">
        <v>2755</v>
      </c>
      <c r="I1184" t="s">
        <v>2754</v>
      </c>
      <c r="J1184" t="s">
        <v>655</v>
      </c>
      <c r="K1184" t="s">
        <v>2753</v>
      </c>
      <c r="L1184" t="s">
        <v>908</v>
      </c>
      <c r="M1184" t="s">
        <v>652</v>
      </c>
      <c r="N1184">
        <v>6423</v>
      </c>
      <c r="O1184" t="s">
        <v>2772</v>
      </c>
      <c r="P1184">
        <v>17</v>
      </c>
      <c r="Q1184" s="62">
        <f t="shared" si="18"/>
        <v>17</v>
      </c>
      <c r="R1184" t="s">
        <v>919</v>
      </c>
    </row>
    <row r="1185" spans="1:18" hidden="1" x14ac:dyDescent="0.25">
      <c r="A1185" t="s">
        <v>2771</v>
      </c>
      <c r="B1185" t="s">
        <v>2757</v>
      </c>
      <c r="C1185" t="s">
        <v>2756</v>
      </c>
      <c r="D1185">
        <v>0.38640000000000002</v>
      </c>
      <c r="E1185">
        <v>52.740099999999998</v>
      </c>
      <c r="F1185" t="s">
        <v>659</v>
      </c>
      <c r="G1185" t="s">
        <v>658</v>
      </c>
      <c r="H1185" t="s">
        <v>2755</v>
      </c>
      <c r="I1185" t="s">
        <v>2754</v>
      </c>
      <c r="J1185" t="s">
        <v>655</v>
      </c>
      <c r="K1185" t="s">
        <v>2753</v>
      </c>
      <c r="L1185" t="s">
        <v>908</v>
      </c>
      <c r="M1185" t="s">
        <v>652</v>
      </c>
      <c r="N1185">
        <v>6450</v>
      </c>
      <c r="O1185" t="s">
        <v>2770</v>
      </c>
      <c r="P1185">
        <v>1.8</v>
      </c>
      <c r="Q1185" s="62">
        <f t="shared" si="18"/>
        <v>1.8</v>
      </c>
      <c r="R1185" t="s">
        <v>686</v>
      </c>
    </row>
    <row r="1186" spans="1:18" hidden="1" x14ac:dyDescent="0.25">
      <c r="A1186" t="s">
        <v>2769</v>
      </c>
      <c r="B1186" t="s">
        <v>2757</v>
      </c>
      <c r="C1186" t="s">
        <v>2756</v>
      </c>
      <c r="D1186">
        <v>0.38640000000000002</v>
      </c>
      <c r="E1186">
        <v>52.740099999999998</v>
      </c>
      <c r="F1186" t="s">
        <v>659</v>
      </c>
      <c r="G1186" t="s">
        <v>658</v>
      </c>
      <c r="H1186" t="s">
        <v>2755</v>
      </c>
      <c r="I1186" t="s">
        <v>2754</v>
      </c>
      <c r="J1186" t="s">
        <v>655</v>
      </c>
      <c r="K1186" t="s">
        <v>2753</v>
      </c>
      <c r="L1186" t="s">
        <v>908</v>
      </c>
      <c r="M1186" t="s">
        <v>652</v>
      </c>
      <c r="N1186">
        <v>6526</v>
      </c>
      <c r="O1186" t="s">
        <v>2768</v>
      </c>
      <c r="P1186" t="s">
        <v>2767</v>
      </c>
      <c r="Q1186" s="62" t="e">
        <f t="shared" si="18"/>
        <v>#VALUE!</v>
      </c>
      <c r="R1186" t="s">
        <v>905</v>
      </c>
    </row>
    <row r="1187" spans="1:18" hidden="1" x14ac:dyDescent="0.25">
      <c r="A1187" t="s">
        <v>2766</v>
      </c>
      <c r="B1187" t="s">
        <v>2757</v>
      </c>
      <c r="C1187" t="s">
        <v>2756</v>
      </c>
      <c r="D1187">
        <v>0.38640000000000002</v>
      </c>
      <c r="E1187">
        <v>52.740099999999998</v>
      </c>
      <c r="F1187" t="s">
        <v>659</v>
      </c>
      <c r="G1187" t="s">
        <v>658</v>
      </c>
      <c r="H1187" t="s">
        <v>2755</v>
      </c>
      <c r="I1187" t="s">
        <v>2754</v>
      </c>
      <c r="J1187" t="s">
        <v>655</v>
      </c>
      <c r="K1187" t="s">
        <v>2753</v>
      </c>
      <c r="L1187" t="s">
        <v>908</v>
      </c>
      <c r="M1187" t="s">
        <v>652</v>
      </c>
      <c r="N1187">
        <v>7181</v>
      </c>
      <c r="O1187" t="s">
        <v>2765</v>
      </c>
      <c r="P1187" t="s">
        <v>2005</v>
      </c>
      <c r="Q1187" s="62">
        <f t="shared" si="18"/>
        <v>1E-3</v>
      </c>
      <c r="R1187" t="s">
        <v>686</v>
      </c>
    </row>
    <row r="1188" spans="1:18" hidden="1" x14ac:dyDescent="0.25">
      <c r="A1188" t="s">
        <v>2764</v>
      </c>
      <c r="B1188" t="s">
        <v>2757</v>
      </c>
      <c r="C1188" t="s">
        <v>2756</v>
      </c>
      <c r="D1188">
        <v>0.38640000000000002</v>
      </c>
      <c r="E1188">
        <v>52.740099999999998</v>
      </c>
      <c r="F1188" t="s">
        <v>659</v>
      </c>
      <c r="G1188" t="s">
        <v>658</v>
      </c>
      <c r="H1188" t="s">
        <v>2755</v>
      </c>
      <c r="I1188" t="s">
        <v>2754</v>
      </c>
      <c r="J1188" t="s">
        <v>655</v>
      </c>
      <c r="K1188" t="s">
        <v>2753</v>
      </c>
      <c r="L1188" t="s">
        <v>908</v>
      </c>
      <c r="M1188" t="s">
        <v>652</v>
      </c>
      <c r="N1188">
        <v>9686</v>
      </c>
      <c r="O1188" t="s">
        <v>2763</v>
      </c>
      <c r="P1188">
        <v>7.41</v>
      </c>
      <c r="Q1188" s="62">
        <f t="shared" si="18"/>
        <v>7.41</v>
      </c>
      <c r="R1188" t="s">
        <v>650</v>
      </c>
    </row>
    <row r="1189" spans="1:18" hidden="1" x14ac:dyDescent="0.25">
      <c r="A1189" t="s">
        <v>2762</v>
      </c>
      <c r="B1189" t="s">
        <v>2757</v>
      </c>
      <c r="C1189" t="s">
        <v>2756</v>
      </c>
      <c r="D1189">
        <v>0.38640000000000002</v>
      </c>
      <c r="E1189">
        <v>52.740099999999998</v>
      </c>
      <c r="F1189" t="s">
        <v>659</v>
      </c>
      <c r="G1189" t="s">
        <v>658</v>
      </c>
      <c r="H1189" t="s">
        <v>2755</v>
      </c>
      <c r="I1189" t="s">
        <v>2754</v>
      </c>
      <c r="J1189" t="s">
        <v>655</v>
      </c>
      <c r="K1189" t="s">
        <v>2753</v>
      </c>
      <c r="L1189" t="s">
        <v>908</v>
      </c>
      <c r="M1189" t="s">
        <v>652</v>
      </c>
      <c r="N1189">
        <v>9901</v>
      </c>
      <c r="O1189" t="s">
        <v>664</v>
      </c>
      <c r="P1189">
        <v>81</v>
      </c>
      <c r="Q1189" s="62">
        <f t="shared" si="18"/>
        <v>81</v>
      </c>
      <c r="R1189" t="s">
        <v>663</v>
      </c>
    </row>
    <row r="1190" spans="1:18" hidden="1" x14ac:dyDescent="0.25">
      <c r="A1190" t="s">
        <v>2761</v>
      </c>
      <c r="B1190" t="s">
        <v>2757</v>
      </c>
      <c r="C1190" t="s">
        <v>2756</v>
      </c>
      <c r="D1190">
        <v>0.38640000000000002</v>
      </c>
      <c r="E1190">
        <v>52.740099999999998</v>
      </c>
      <c r="F1190" t="s">
        <v>659</v>
      </c>
      <c r="G1190" t="s">
        <v>658</v>
      </c>
      <c r="H1190" t="s">
        <v>2755</v>
      </c>
      <c r="I1190" t="s">
        <v>2754</v>
      </c>
      <c r="J1190" t="s">
        <v>655</v>
      </c>
      <c r="K1190" t="s">
        <v>2753</v>
      </c>
      <c r="L1190" t="s">
        <v>908</v>
      </c>
      <c r="M1190" t="s">
        <v>652</v>
      </c>
      <c r="N1190">
        <v>9924</v>
      </c>
      <c r="O1190" t="s">
        <v>651</v>
      </c>
      <c r="P1190">
        <v>7.58</v>
      </c>
      <c r="Q1190" s="62">
        <f t="shared" si="18"/>
        <v>7.58</v>
      </c>
      <c r="R1190" t="s">
        <v>650</v>
      </c>
    </row>
    <row r="1191" spans="1:18" hidden="1" x14ac:dyDescent="0.25">
      <c r="A1191" t="s">
        <v>2760</v>
      </c>
      <c r="B1191" t="s">
        <v>2757</v>
      </c>
      <c r="C1191" t="s">
        <v>2756</v>
      </c>
      <c r="D1191">
        <v>0.38640000000000002</v>
      </c>
      <c r="E1191">
        <v>52.740099999999998</v>
      </c>
      <c r="F1191" t="s">
        <v>659</v>
      </c>
      <c r="G1191" t="s">
        <v>658</v>
      </c>
      <c r="H1191" t="s">
        <v>2755</v>
      </c>
      <c r="I1191" t="s">
        <v>2754</v>
      </c>
      <c r="J1191" t="s">
        <v>655</v>
      </c>
      <c r="K1191" t="s">
        <v>2753</v>
      </c>
      <c r="L1191" t="s">
        <v>908</v>
      </c>
      <c r="M1191" t="s">
        <v>652</v>
      </c>
      <c r="N1191">
        <v>9933</v>
      </c>
      <c r="O1191" t="s">
        <v>2759</v>
      </c>
      <c r="P1191">
        <v>909</v>
      </c>
      <c r="Q1191" s="62">
        <f t="shared" si="18"/>
        <v>909</v>
      </c>
      <c r="R1191" t="s">
        <v>919</v>
      </c>
    </row>
    <row r="1192" spans="1:18" hidden="1" x14ac:dyDescent="0.25">
      <c r="A1192" t="s">
        <v>2758</v>
      </c>
      <c r="B1192" t="s">
        <v>2757</v>
      </c>
      <c r="C1192" t="s">
        <v>2756</v>
      </c>
      <c r="D1192">
        <v>0.38640000000000002</v>
      </c>
      <c r="E1192">
        <v>52.740099999999998</v>
      </c>
      <c r="F1192" t="s">
        <v>659</v>
      </c>
      <c r="G1192" t="s">
        <v>658</v>
      </c>
      <c r="H1192" t="s">
        <v>2755</v>
      </c>
      <c r="I1192" t="s">
        <v>2754</v>
      </c>
      <c r="J1192" t="s">
        <v>655</v>
      </c>
      <c r="K1192" t="s">
        <v>2753</v>
      </c>
      <c r="L1192" t="s">
        <v>908</v>
      </c>
      <c r="M1192" t="s">
        <v>652</v>
      </c>
      <c r="N1192">
        <v>9978</v>
      </c>
      <c r="O1192" t="s">
        <v>2752</v>
      </c>
      <c r="P1192" t="s">
        <v>2751</v>
      </c>
      <c r="Q1192" s="62">
        <f t="shared" si="18"/>
        <v>2E-3</v>
      </c>
      <c r="R1192" t="s">
        <v>686</v>
      </c>
    </row>
    <row r="1193" spans="1:18" hidden="1" x14ac:dyDescent="0.25">
      <c r="A1193" t="s">
        <v>2750</v>
      </c>
      <c r="B1193" t="s">
        <v>661</v>
      </c>
      <c r="C1193" t="s">
        <v>660</v>
      </c>
      <c r="D1193">
        <v>0.38640000000000002</v>
      </c>
      <c r="E1193">
        <v>52.740099999999998</v>
      </c>
      <c r="F1193" t="s">
        <v>659</v>
      </c>
      <c r="G1193" t="s">
        <v>658</v>
      </c>
      <c r="H1193" t="s">
        <v>657</v>
      </c>
      <c r="I1193" t="s">
        <v>656</v>
      </c>
      <c r="J1193" t="s">
        <v>655</v>
      </c>
      <c r="K1193" t="s">
        <v>2726</v>
      </c>
      <c r="L1193" t="s">
        <v>1052</v>
      </c>
      <c r="M1193" t="s">
        <v>652</v>
      </c>
      <c r="N1193">
        <v>4</v>
      </c>
      <c r="O1193" t="s">
        <v>696</v>
      </c>
      <c r="P1193">
        <v>9.59</v>
      </c>
      <c r="Q1193" s="62">
        <f t="shared" si="18"/>
        <v>9.59</v>
      </c>
      <c r="R1193" t="s">
        <v>669</v>
      </c>
    </row>
    <row r="1194" spans="1:18" hidden="1" x14ac:dyDescent="0.25">
      <c r="A1194" t="s">
        <v>2749</v>
      </c>
      <c r="B1194" t="s">
        <v>661</v>
      </c>
      <c r="C1194" t="s">
        <v>660</v>
      </c>
      <c r="D1194">
        <v>0.38640000000000002</v>
      </c>
      <c r="E1194">
        <v>52.740099999999998</v>
      </c>
      <c r="F1194" t="s">
        <v>659</v>
      </c>
      <c r="G1194" t="s">
        <v>658</v>
      </c>
      <c r="H1194" t="s">
        <v>657</v>
      </c>
      <c r="I1194" t="s">
        <v>656</v>
      </c>
      <c r="J1194" t="s">
        <v>655</v>
      </c>
      <c r="K1194" t="s">
        <v>2726</v>
      </c>
      <c r="L1194" t="s">
        <v>1052</v>
      </c>
      <c r="M1194" t="s">
        <v>652</v>
      </c>
      <c r="N1194">
        <v>6</v>
      </c>
      <c r="O1194" t="s">
        <v>694</v>
      </c>
      <c r="P1194">
        <v>0.2</v>
      </c>
      <c r="Q1194" s="62">
        <f t="shared" si="18"/>
        <v>0.2</v>
      </c>
      <c r="R1194" t="s">
        <v>683</v>
      </c>
    </row>
    <row r="1195" spans="1:18" x14ac:dyDescent="0.25">
      <c r="A1195" t="s">
        <v>2748</v>
      </c>
      <c r="B1195" t="s">
        <v>661</v>
      </c>
      <c r="C1195" t="s">
        <v>660</v>
      </c>
      <c r="D1195">
        <v>0.38640000000000002</v>
      </c>
      <c r="E1195">
        <v>52.740099999999998</v>
      </c>
      <c r="F1195" t="s">
        <v>659</v>
      </c>
      <c r="G1195" t="s">
        <v>658</v>
      </c>
      <c r="H1195" t="s">
        <v>657</v>
      </c>
      <c r="I1195" t="s">
        <v>656</v>
      </c>
      <c r="J1195" t="s">
        <v>655</v>
      </c>
      <c r="K1195" t="s">
        <v>2726</v>
      </c>
      <c r="L1195" t="s">
        <v>1052</v>
      </c>
      <c r="M1195" t="s">
        <v>652</v>
      </c>
      <c r="N1195">
        <v>73</v>
      </c>
      <c r="O1195" t="s">
        <v>181</v>
      </c>
      <c r="P1195" t="s">
        <v>740</v>
      </c>
      <c r="Q1195" s="62">
        <f t="shared" si="18"/>
        <v>1.0000000000000001E-5</v>
      </c>
      <c r="R1195" t="s">
        <v>686</v>
      </c>
    </row>
    <row r="1196" spans="1:18" hidden="1" x14ac:dyDescent="0.25">
      <c r="A1196" t="s">
        <v>2747</v>
      </c>
      <c r="B1196" t="s">
        <v>661</v>
      </c>
      <c r="C1196" t="s">
        <v>660</v>
      </c>
      <c r="D1196">
        <v>0.38640000000000002</v>
      </c>
      <c r="E1196">
        <v>52.740099999999998</v>
      </c>
      <c r="F1196" t="s">
        <v>659</v>
      </c>
      <c r="G1196" t="s">
        <v>658</v>
      </c>
      <c r="H1196" t="s">
        <v>657</v>
      </c>
      <c r="I1196" t="s">
        <v>656</v>
      </c>
      <c r="J1196" t="s">
        <v>655</v>
      </c>
      <c r="K1196" t="s">
        <v>2726</v>
      </c>
      <c r="L1196" t="s">
        <v>1052</v>
      </c>
      <c r="M1196" t="s">
        <v>652</v>
      </c>
      <c r="N1196">
        <v>76</v>
      </c>
      <c r="O1196" t="s">
        <v>690</v>
      </c>
      <c r="P1196">
        <v>13.2</v>
      </c>
      <c r="Q1196" s="62">
        <f t="shared" si="18"/>
        <v>13.2</v>
      </c>
      <c r="R1196" t="s">
        <v>689</v>
      </c>
    </row>
    <row r="1197" spans="1:18" hidden="1" x14ac:dyDescent="0.25">
      <c r="A1197" t="s">
        <v>2746</v>
      </c>
      <c r="B1197" t="s">
        <v>661</v>
      </c>
      <c r="C1197" t="s">
        <v>660</v>
      </c>
      <c r="D1197">
        <v>0.38640000000000002</v>
      </c>
      <c r="E1197">
        <v>52.740099999999998</v>
      </c>
      <c r="F1197" t="s">
        <v>659</v>
      </c>
      <c r="G1197" t="s">
        <v>658</v>
      </c>
      <c r="H1197" t="s">
        <v>657</v>
      </c>
      <c r="I1197" t="s">
        <v>656</v>
      </c>
      <c r="J1197" t="s">
        <v>655</v>
      </c>
      <c r="K1197" t="s">
        <v>2726</v>
      </c>
      <c r="L1197" t="s">
        <v>1052</v>
      </c>
      <c r="M1197" t="s">
        <v>652</v>
      </c>
      <c r="N1197">
        <v>3410</v>
      </c>
      <c r="O1197" t="s">
        <v>687</v>
      </c>
      <c r="P1197">
        <v>2.7</v>
      </c>
      <c r="Q1197" s="62">
        <f t="shared" si="18"/>
        <v>2.7</v>
      </c>
      <c r="R1197" t="s">
        <v>686</v>
      </c>
    </row>
    <row r="1198" spans="1:18" hidden="1" x14ac:dyDescent="0.25">
      <c r="A1198" t="s">
        <v>2745</v>
      </c>
      <c r="B1198" t="s">
        <v>661</v>
      </c>
      <c r="C1198" t="s">
        <v>660</v>
      </c>
      <c r="D1198">
        <v>0.38640000000000002</v>
      </c>
      <c r="E1198">
        <v>52.740099999999998</v>
      </c>
      <c r="F1198" t="s">
        <v>659</v>
      </c>
      <c r="G1198" t="s">
        <v>658</v>
      </c>
      <c r="H1198" t="s">
        <v>657</v>
      </c>
      <c r="I1198" t="s">
        <v>656</v>
      </c>
      <c r="J1198" t="s">
        <v>655</v>
      </c>
      <c r="K1198" t="s">
        <v>2726</v>
      </c>
      <c r="L1198" t="s">
        <v>1052</v>
      </c>
      <c r="M1198" t="s">
        <v>652</v>
      </c>
      <c r="N1198">
        <v>3428</v>
      </c>
      <c r="O1198" t="s">
        <v>684</v>
      </c>
      <c r="P1198">
        <v>6.3</v>
      </c>
      <c r="Q1198" s="62">
        <f t="shared" si="18"/>
        <v>6.3</v>
      </c>
      <c r="R1198" t="s">
        <v>683</v>
      </c>
    </row>
    <row r="1199" spans="1:18" hidden="1" x14ac:dyDescent="0.25">
      <c r="A1199" t="s">
        <v>2744</v>
      </c>
      <c r="B1199" t="s">
        <v>661</v>
      </c>
      <c r="C1199" t="s">
        <v>660</v>
      </c>
      <c r="D1199">
        <v>0.38640000000000002</v>
      </c>
      <c r="E1199">
        <v>52.740099999999998</v>
      </c>
      <c r="F1199" t="s">
        <v>659</v>
      </c>
      <c r="G1199" t="s">
        <v>658</v>
      </c>
      <c r="H1199" t="s">
        <v>657</v>
      </c>
      <c r="I1199" t="s">
        <v>656</v>
      </c>
      <c r="J1199" t="s">
        <v>655</v>
      </c>
      <c r="K1199" t="s">
        <v>2726</v>
      </c>
      <c r="L1199" t="s">
        <v>1052</v>
      </c>
      <c r="M1199" t="s">
        <v>652</v>
      </c>
      <c r="N1199">
        <v>3976</v>
      </c>
      <c r="O1199" t="s">
        <v>681</v>
      </c>
      <c r="P1199">
        <v>70.900000000000006</v>
      </c>
      <c r="Q1199" s="62">
        <f t="shared" si="18"/>
        <v>70.900000000000006</v>
      </c>
      <c r="R1199" t="s">
        <v>680</v>
      </c>
    </row>
    <row r="1200" spans="1:18" hidden="1" x14ac:dyDescent="0.25">
      <c r="A1200" t="s">
        <v>2743</v>
      </c>
      <c r="B1200" t="s">
        <v>661</v>
      </c>
      <c r="C1200" t="s">
        <v>660</v>
      </c>
      <c r="D1200">
        <v>0.38640000000000002</v>
      </c>
      <c r="E1200">
        <v>52.740099999999998</v>
      </c>
      <c r="F1200" t="s">
        <v>659</v>
      </c>
      <c r="G1200" t="s">
        <v>658</v>
      </c>
      <c r="H1200" t="s">
        <v>657</v>
      </c>
      <c r="I1200" t="s">
        <v>656</v>
      </c>
      <c r="J1200" t="s">
        <v>655</v>
      </c>
      <c r="K1200" t="s">
        <v>2726</v>
      </c>
      <c r="L1200" t="s">
        <v>1052</v>
      </c>
      <c r="M1200" t="s">
        <v>652</v>
      </c>
      <c r="N1200">
        <v>4574</v>
      </c>
      <c r="O1200" t="s">
        <v>1078</v>
      </c>
      <c r="P1200" t="s">
        <v>1077</v>
      </c>
      <c r="Q1200" s="62" t="e">
        <f t="shared" si="18"/>
        <v>#VALUE!</v>
      </c>
      <c r="R1200" t="s">
        <v>905</v>
      </c>
    </row>
    <row r="1201" spans="1:18" hidden="1" x14ac:dyDescent="0.25">
      <c r="A1201" t="s">
        <v>2742</v>
      </c>
      <c r="B1201" t="s">
        <v>661</v>
      </c>
      <c r="C1201" t="s">
        <v>660</v>
      </c>
      <c r="D1201">
        <v>0.38640000000000002</v>
      </c>
      <c r="E1201">
        <v>52.740099999999998</v>
      </c>
      <c r="F1201" t="s">
        <v>659</v>
      </c>
      <c r="G1201" t="s">
        <v>658</v>
      </c>
      <c r="H1201" t="s">
        <v>657</v>
      </c>
      <c r="I1201" t="s">
        <v>656</v>
      </c>
      <c r="J1201" t="s">
        <v>655</v>
      </c>
      <c r="K1201" t="s">
        <v>2726</v>
      </c>
      <c r="L1201" t="s">
        <v>1052</v>
      </c>
      <c r="M1201" t="s">
        <v>652</v>
      </c>
      <c r="N1201">
        <v>4865</v>
      </c>
      <c r="O1201" t="s">
        <v>912</v>
      </c>
      <c r="P1201">
        <v>440</v>
      </c>
      <c r="Q1201" s="62">
        <f t="shared" si="18"/>
        <v>440</v>
      </c>
      <c r="R1201" t="s">
        <v>911</v>
      </c>
    </row>
    <row r="1202" spans="1:18" hidden="1" x14ac:dyDescent="0.25">
      <c r="A1202" t="s">
        <v>2741</v>
      </c>
      <c r="B1202" t="s">
        <v>661</v>
      </c>
      <c r="C1202" t="s">
        <v>660</v>
      </c>
      <c r="D1202">
        <v>0.38640000000000002</v>
      </c>
      <c r="E1202">
        <v>52.740099999999998</v>
      </c>
      <c r="F1202" t="s">
        <v>659</v>
      </c>
      <c r="G1202" t="s">
        <v>658</v>
      </c>
      <c r="H1202" t="s">
        <v>657</v>
      </c>
      <c r="I1202" t="s">
        <v>656</v>
      </c>
      <c r="J1202" t="s">
        <v>655</v>
      </c>
      <c r="K1202" t="s">
        <v>2726</v>
      </c>
      <c r="L1202" t="s">
        <v>1052</v>
      </c>
      <c r="M1202" t="s">
        <v>652</v>
      </c>
      <c r="N1202">
        <v>4925</v>
      </c>
      <c r="O1202" t="s">
        <v>1074</v>
      </c>
      <c r="P1202">
        <v>7.33</v>
      </c>
      <c r="Q1202" s="62">
        <f t="shared" si="18"/>
        <v>7.33</v>
      </c>
      <c r="R1202" t="s">
        <v>650</v>
      </c>
    </row>
    <row r="1203" spans="1:18" hidden="1" x14ac:dyDescent="0.25">
      <c r="A1203" t="s">
        <v>2740</v>
      </c>
      <c r="B1203" t="s">
        <v>661</v>
      </c>
      <c r="C1203" t="s">
        <v>660</v>
      </c>
      <c r="D1203">
        <v>0.38640000000000002</v>
      </c>
      <c r="E1203">
        <v>52.740099999999998</v>
      </c>
      <c r="F1203" t="s">
        <v>659</v>
      </c>
      <c r="G1203" t="s">
        <v>658</v>
      </c>
      <c r="H1203" t="s">
        <v>657</v>
      </c>
      <c r="I1203" t="s">
        <v>656</v>
      </c>
      <c r="J1203" t="s">
        <v>655</v>
      </c>
      <c r="K1203" t="s">
        <v>2726</v>
      </c>
      <c r="L1203" t="s">
        <v>1052</v>
      </c>
      <c r="M1203" t="s">
        <v>652</v>
      </c>
      <c r="N1203">
        <v>5446</v>
      </c>
      <c r="O1203" t="s">
        <v>678</v>
      </c>
      <c r="P1203">
        <v>1</v>
      </c>
      <c r="Q1203" s="62">
        <f t="shared" si="18"/>
        <v>1</v>
      </c>
      <c r="R1203" t="s">
        <v>677</v>
      </c>
    </row>
    <row r="1204" spans="1:18" hidden="1" x14ac:dyDescent="0.25">
      <c r="A1204" t="s">
        <v>2739</v>
      </c>
      <c r="B1204" t="s">
        <v>661</v>
      </c>
      <c r="C1204" t="s">
        <v>660</v>
      </c>
      <c r="D1204">
        <v>0.38640000000000002</v>
      </c>
      <c r="E1204">
        <v>52.740099999999998</v>
      </c>
      <c r="F1204" t="s">
        <v>659</v>
      </c>
      <c r="G1204" t="s">
        <v>658</v>
      </c>
      <c r="H1204" t="s">
        <v>657</v>
      </c>
      <c r="I1204" t="s">
        <v>656</v>
      </c>
      <c r="J1204" t="s">
        <v>655</v>
      </c>
      <c r="K1204" t="s">
        <v>2726</v>
      </c>
      <c r="L1204" t="s">
        <v>1052</v>
      </c>
      <c r="M1204" t="s">
        <v>652</v>
      </c>
      <c r="N1204">
        <v>6019</v>
      </c>
      <c r="O1204" t="s">
        <v>675</v>
      </c>
      <c r="P1204">
        <v>561251</v>
      </c>
      <c r="Q1204" s="62">
        <f t="shared" si="18"/>
        <v>561251</v>
      </c>
      <c r="R1204" t="s">
        <v>672</v>
      </c>
    </row>
    <row r="1205" spans="1:18" hidden="1" x14ac:dyDescent="0.25">
      <c r="A1205" t="s">
        <v>2738</v>
      </c>
      <c r="B1205" t="s">
        <v>661</v>
      </c>
      <c r="C1205" t="s">
        <v>660</v>
      </c>
      <c r="D1205">
        <v>0.38640000000000002</v>
      </c>
      <c r="E1205">
        <v>52.740099999999998</v>
      </c>
      <c r="F1205" t="s">
        <v>659</v>
      </c>
      <c r="G1205" t="s">
        <v>658</v>
      </c>
      <c r="H1205" t="s">
        <v>657</v>
      </c>
      <c r="I1205" t="s">
        <v>656</v>
      </c>
      <c r="J1205" t="s">
        <v>655</v>
      </c>
      <c r="K1205" t="s">
        <v>2726</v>
      </c>
      <c r="L1205" t="s">
        <v>1052</v>
      </c>
      <c r="M1205" t="s">
        <v>652</v>
      </c>
      <c r="N1205">
        <v>6020</v>
      </c>
      <c r="O1205" t="s">
        <v>673</v>
      </c>
      <c r="P1205">
        <v>318582</v>
      </c>
      <c r="Q1205" s="62">
        <f t="shared" si="18"/>
        <v>318582</v>
      </c>
      <c r="R1205" t="s">
        <v>672</v>
      </c>
    </row>
    <row r="1206" spans="1:18" hidden="1" x14ac:dyDescent="0.25">
      <c r="A1206" t="s">
        <v>2737</v>
      </c>
      <c r="B1206" t="s">
        <v>661</v>
      </c>
      <c r="C1206" t="s">
        <v>660</v>
      </c>
      <c r="D1206">
        <v>0.38640000000000002</v>
      </c>
      <c r="E1206">
        <v>52.740099999999998</v>
      </c>
      <c r="F1206" t="s">
        <v>659</v>
      </c>
      <c r="G1206" t="s">
        <v>658</v>
      </c>
      <c r="H1206" t="s">
        <v>657</v>
      </c>
      <c r="I1206" t="s">
        <v>656</v>
      </c>
      <c r="J1206" t="s">
        <v>655</v>
      </c>
      <c r="K1206" t="s">
        <v>2726</v>
      </c>
      <c r="L1206" t="s">
        <v>1052</v>
      </c>
      <c r="M1206" t="s">
        <v>652</v>
      </c>
      <c r="N1206">
        <v>6485</v>
      </c>
      <c r="O1206" t="s">
        <v>1069</v>
      </c>
      <c r="P1206">
        <v>8.5999999999999993E-2</v>
      </c>
      <c r="Q1206" s="62">
        <f t="shared" si="18"/>
        <v>8.5999999999999993E-2</v>
      </c>
      <c r="R1206" t="s">
        <v>650</v>
      </c>
    </row>
    <row r="1207" spans="1:18" hidden="1" x14ac:dyDescent="0.25">
      <c r="A1207" t="s">
        <v>2736</v>
      </c>
      <c r="B1207" t="s">
        <v>661</v>
      </c>
      <c r="C1207" t="s">
        <v>660</v>
      </c>
      <c r="D1207">
        <v>0.38640000000000002</v>
      </c>
      <c r="E1207">
        <v>52.740099999999998</v>
      </c>
      <c r="F1207" t="s">
        <v>659</v>
      </c>
      <c r="G1207" t="s">
        <v>658</v>
      </c>
      <c r="H1207" t="s">
        <v>657</v>
      </c>
      <c r="I1207" t="s">
        <v>656</v>
      </c>
      <c r="J1207" t="s">
        <v>655</v>
      </c>
      <c r="K1207" t="s">
        <v>2726</v>
      </c>
      <c r="L1207" t="s">
        <v>1052</v>
      </c>
      <c r="M1207" t="s">
        <v>652</v>
      </c>
      <c r="N1207">
        <v>7342</v>
      </c>
      <c r="O1207" t="s">
        <v>670</v>
      </c>
      <c r="P1207">
        <v>0.4</v>
      </c>
      <c r="Q1207" s="62">
        <f t="shared" si="18"/>
        <v>0.4</v>
      </c>
      <c r="R1207" t="s">
        <v>669</v>
      </c>
    </row>
    <row r="1208" spans="1:18" hidden="1" x14ac:dyDescent="0.25">
      <c r="A1208" t="s">
        <v>2735</v>
      </c>
      <c r="B1208" t="s">
        <v>661</v>
      </c>
      <c r="C1208" t="s">
        <v>660</v>
      </c>
      <c r="D1208">
        <v>0.38640000000000002</v>
      </c>
      <c r="E1208">
        <v>52.740099999999998</v>
      </c>
      <c r="F1208" t="s">
        <v>659</v>
      </c>
      <c r="G1208" t="s">
        <v>658</v>
      </c>
      <c r="H1208" t="s">
        <v>657</v>
      </c>
      <c r="I1208" t="s">
        <v>656</v>
      </c>
      <c r="J1208" t="s">
        <v>655</v>
      </c>
      <c r="K1208" t="s">
        <v>2726</v>
      </c>
      <c r="L1208" t="s">
        <v>1052</v>
      </c>
      <c r="M1208" t="s">
        <v>652</v>
      </c>
      <c r="N1208">
        <v>7608</v>
      </c>
      <c r="O1208" t="s">
        <v>667</v>
      </c>
      <c r="P1208">
        <v>3.35</v>
      </c>
      <c r="Q1208" s="62">
        <f t="shared" si="18"/>
        <v>3.35</v>
      </c>
      <c r="R1208" t="s">
        <v>666</v>
      </c>
    </row>
    <row r="1209" spans="1:18" hidden="1" x14ac:dyDescent="0.25">
      <c r="A1209" t="s">
        <v>2734</v>
      </c>
      <c r="B1209" t="s">
        <v>661</v>
      </c>
      <c r="C1209" t="s">
        <v>660</v>
      </c>
      <c r="D1209">
        <v>0.38640000000000002</v>
      </c>
      <c r="E1209">
        <v>52.740099999999998</v>
      </c>
      <c r="F1209" t="s">
        <v>659</v>
      </c>
      <c r="G1209" t="s">
        <v>658</v>
      </c>
      <c r="H1209" t="s">
        <v>657</v>
      </c>
      <c r="I1209" t="s">
        <v>656</v>
      </c>
      <c r="J1209" t="s">
        <v>655</v>
      </c>
      <c r="K1209" t="s">
        <v>2726</v>
      </c>
      <c r="L1209" t="s">
        <v>1052</v>
      </c>
      <c r="M1209" t="s">
        <v>652</v>
      </c>
      <c r="N1209">
        <v>7887</v>
      </c>
      <c r="O1209" t="s">
        <v>1065</v>
      </c>
      <c r="P1209">
        <v>44</v>
      </c>
      <c r="Q1209" s="62">
        <f t="shared" si="18"/>
        <v>44</v>
      </c>
      <c r="R1209" t="s">
        <v>686</v>
      </c>
    </row>
    <row r="1210" spans="1:18" hidden="1" x14ac:dyDescent="0.25">
      <c r="A1210" t="s">
        <v>2733</v>
      </c>
      <c r="B1210" t="s">
        <v>661</v>
      </c>
      <c r="C1210" t="s">
        <v>660</v>
      </c>
      <c r="D1210">
        <v>0.38640000000000002</v>
      </c>
      <c r="E1210">
        <v>52.740099999999998</v>
      </c>
      <c r="F1210" t="s">
        <v>659</v>
      </c>
      <c r="G1210" t="s">
        <v>658</v>
      </c>
      <c r="H1210" t="s">
        <v>657</v>
      </c>
      <c r="I1210" t="s">
        <v>656</v>
      </c>
      <c r="J1210" t="s">
        <v>655</v>
      </c>
      <c r="K1210" t="s">
        <v>2726</v>
      </c>
      <c r="L1210" t="s">
        <v>1052</v>
      </c>
      <c r="M1210" t="s">
        <v>652</v>
      </c>
      <c r="N1210">
        <v>9853</v>
      </c>
      <c r="O1210" t="s">
        <v>1063</v>
      </c>
      <c r="P1210">
        <v>7.01</v>
      </c>
      <c r="Q1210" s="62">
        <f t="shared" si="18"/>
        <v>7.01</v>
      </c>
      <c r="R1210" t="s">
        <v>650</v>
      </c>
    </row>
    <row r="1211" spans="1:18" hidden="1" x14ac:dyDescent="0.25">
      <c r="A1211" t="s">
        <v>2732</v>
      </c>
      <c r="B1211" t="s">
        <v>661</v>
      </c>
      <c r="C1211" t="s">
        <v>660</v>
      </c>
      <c r="D1211">
        <v>0.38640000000000002</v>
      </c>
      <c r="E1211">
        <v>52.740099999999998</v>
      </c>
      <c r="F1211" t="s">
        <v>659</v>
      </c>
      <c r="G1211" t="s">
        <v>658</v>
      </c>
      <c r="H1211" t="s">
        <v>657</v>
      </c>
      <c r="I1211" t="s">
        <v>656</v>
      </c>
      <c r="J1211" t="s">
        <v>655</v>
      </c>
      <c r="K1211" t="s">
        <v>2726</v>
      </c>
      <c r="L1211" t="s">
        <v>1052</v>
      </c>
      <c r="M1211" t="s">
        <v>652</v>
      </c>
      <c r="N1211">
        <v>9856</v>
      </c>
      <c r="O1211" t="s">
        <v>1061</v>
      </c>
      <c r="P1211">
        <v>3.5999999999999997E-2</v>
      </c>
      <c r="Q1211" s="62">
        <f t="shared" si="18"/>
        <v>3.5999999999999997E-2</v>
      </c>
      <c r="R1211" t="s">
        <v>650</v>
      </c>
    </row>
    <row r="1212" spans="1:18" hidden="1" x14ac:dyDescent="0.25">
      <c r="A1212" t="s">
        <v>2731</v>
      </c>
      <c r="B1212" t="s">
        <v>661</v>
      </c>
      <c r="C1212" t="s">
        <v>660</v>
      </c>
      <c r="D1212">
        <v>0.38640000000000002</v>
      </c>
      <c r="E1212">
        <v>52.740099999999998</v>
      </c>
      <c r="F1212" t="s">
        <v>659</v>
      </c>
      <c r="G1212" t="s">
        <v>658</v>
      </c>
      <c r="H1212" t="s">
        <v>657</v>
      </c>
      <c r="I1212" t="s">
        <v>656</v>
      </c>
      <c r="J1212" t="s">
        <v>655</v>
      </c>
      <c r="K1212" t="s">
        <v>2726</v>
      </c>
      <c r="L1212" t="s">
        <v>1052</v>
      </c>
      <c r="M1212" t="s">
        <v>652</v>
      </c>
      <c r="N1212">
        <v>9857</v>
      </c>
      <c r="O1212" t="s">
        <v>1059</v>
      </c>
      <c r="P1212">
        <v>1.6</v>
      </c>
      <c r="Q1212" s="62">
        <f t="shared" si="18"/>
        <v>1.6</v>
      </c>
      <c r="R1212" t="s">
        <v>650</v>
      </c>
    </row>
    <row r="1213" spans="1:18" hidden="1" x14ac:dyDescent="0.25">
      <c r="A1213" t="s">
        <v>2730</v>
      </c>
      <c r="B1213" t="s">
        <v>661</v>
      </c>
      <c r="C1213" t="s">
        <v>660</v>
      </c>
      <c r="D1213">
        <v>0.38640000000000002</v>
      </c>
      <c r="E1213">
        <v>52.740099999999998</v>
      </c>
      <c r="F1213" t="s">
        <v>659</v>
      </c>
      <c r="G1213" t="s">
        <v>658</v>
      </c>
      <c r="H1213" t="s">
        <v>657</v>
      </c>
      <c r="I1213" t="s">
        <v>656</v>
      </c>
      <c r="J1213" t="s">
        <v>655</v>
      </c>
      <c r="K1213" t="s">
        <v>2726</v>
      </c>
      <c r="L1213" t="s">
        <v>1052</v>
      </c>
      <c r="M1213" t="s">
        <v>652</v>
      </c>
      <c r="N1213">
        <v>9901</v>
      </c>
      <c r="O1213" t="s">
        <v>664</v>
      </c>
      <c r="P1213">
        <v>88.8</v>
      </c>
      <c r="Q1213" s="62">
        <f t="shared" si="18"/>
        <v>88.8</v>
      </c>
      <c r="R1213" t="s">
        <v>663</v>
      </c>
    </row>
    <row r="1214" spans="1:18" hidden="1" x14ac:dyDescent="0.25">
      <c r="A1214" t="s">
        <v>2729</v>
      </c>
      <c r="B1214" t="s">
        <v>661</v>
      </c>
      <c r="C1214" t="s">
        <v>660</v>
      </c>
      <c r="D1214">
        <v>0.38640000000000002</v>
      </c>
      <c r="E1214">
        <v>52.740099999999998</v>
      </c>
      <c r="F1214" t="s">
        <v>659</v>
      </c>
      <c r="G1214" t="s">
        <v>658</v>
      </c>
      <c r="H1214" t="s">
        <v>657</v>
      </c>
      <c r="I1214" t="s">
        <v>656</v>
      </c>
      <c r="J1214" t="s">
        <v>655</v>
      </c>
      <c r="K1214" t="s">
        <v>2726</v>
      </c>
      <c r="L1214" t="s">
        <v>1052</v>
      </c>
      <c r="M1214" t="s">
        <v>652</v>
      </c>
      <c r="N1214">
        <v>9924</v>
      </c>
      <c r="O1214" t="s">
        <v>651</v>
      </c>
      <c r="P1214">
        <v>9.1199999999999992</v>
      </c>
      <c r="Q1214" s="62">
        <f t="shared" si="18"/>
        <v>9.1199999999999992</v>
      </c>
      <c r="R1214" t="s">
        <v>650</v>
      </c>
    </row>
    <row r="1215" spans="1:18" hidden="1" x14ac:dyDescent="0.25">
      <c r="A1215" t="s">
        <v>2728</v>
      </c>
      <c r="B1215" t="s">
        <v>661</v>
      </c>
      <c r="C1215" t="s">
        <v>660</v>
      </c>
      <c r="D1215">
        <v>0.38640000000000002</v>
      </c>
      <c r="E1215">
        <v>52.740099999999998</v>
      </c>
      <c r="F1215" t="s">
        <v>659</v>
      </c>
      <c r="G1215" t="s">
        <v>658</v>
      </c>
      <c r="H1215" t="s">
        <v>657</v>
      </c>
      <c r="I1215" t="s">
        <v>656</v>
      </c>
      <c r="J1215" t="s">
        <v>655</v>
      </c>
      <c r="K1215" t="s">
        <v>2726</v>
      </c>
      <c r="L1215" t="s">
        <v>1052</v>
      </c>
      <c r="M1215" t="s">
        <v>652</v>
      </c>
      <c r="N1215">
        <v>9943</v>
      </c>
      <c r="O1215" t="s">
        <v>1055</v>
      </c>
      <c r="P1215">
        <v>7.1</v>
      </c>
      <c r="Q1215" s="62">
        <f t="shared" si="18"/>
        <v>7.1</v>
      </c>
      <c r="R1215" t="s">
        <v>650</v>
      </c>
    </row>
    <row r="1216" spans="1:18" hidden="1" x14ac:dyDescent="0.25">
      <c r="A1216" t="s">
        <v>2727</v>
      </c>
      <c r="B1216" t="s">
        <v>661</v>
      </c>
      <c r="C1216" t="s">
        <v>660</v>
      </c>
      <c r="D1216">
        <v>0.38640000000000002</v>
      </c>
      <c r="E1216">
        <v>52.740099999999998</v>
      </c>
      <c r="F1216" t="s">
        <v>659</v>
      </c>
      <c r="G1216" t="s">
        <v>658</v>
      </c>
      <c r="H1216" t="s">
        <v>657</v>
      </c>
      <c r="I1216" t="s">
        <v>656</v>
      </c>
      <c r="J1216" t="s">
        <v>655</v>
      </c>
      <c r="K1216" t="s">
        <v>2726</v>
      </c>
      <c r="L1216" t="s">
        <v>1052</v>
      </c>
      <c r="M1216" t="s">
        <v>652</v>
      </c>
      <c r="N1216">
        <v>9993</v>
      </c>
      <c r="O1216" t="s">
        <v>1051</v>
      </c>
      <c r="P1216">
        <v>0.23</v>
      </c>
      <c r="Q1216" s="62">
        <f t="shared" si="18"/>
        <v>0.23</v>
      </c>
      <c r="R1216" t="s">
        <v>650</v>
      </c>
    </row>
    <row r="1217" spans="1:18" hidden="1" x14ac:dyDescent="0.25">
      <c r="A1217" t="s">
        <v>2725</v>
      </c>
      <c r="B1217" t="s">
        <v>661</v>
      </c>
      <c r="C1217" t="s">
        <v>660</v>
      </c>
      <c r="D1217">
        <v>0.38640000000000002</v>
      </c>
      <c r="E1217">
        <v>52.740099999999998</v>
      </c>
      <c r="F1217" t="s">
        <v>659</v>
      </c>
      <c r="G1217" t="s">
        <v>658</v>
      </c>
      <c r="H1217" t="s">
        <v>657</v>
      </c>
      <c r="I1217" t="s">
        <v>656</v>
      </c>
      <c r="J1217" t="s">
        <v>655</v>
      </c>
      <c r="K1217" t="s">
        <v>2704</v>
      </c>
      <c r="L1217" t="s">
        <v>1052</v>
      </c>
      <c r="M1217" t="s">
        <v>652</v>
      </c>
      <c r="N1217">
        <v>4</v>
      </c>
      <c r="O1217" t="s">
        <v>696</v>
      </c>
      <c r="P1217">
        <v>18.37</v>
      </c>
      <c r="Q1217" s="62">
        <f t="shared" si="18"/>
        <v>18.37</v>
      </c>
      <c r="R1217" t="s">
        <v>669</v>
      </c>
    </row>
    <row r="1218" spans="1:18" hidden="1" x14ac:dyDescent="0.25">
      <c r="A1218" t="s">
        <v>2724</v>
      </c>
      <c r="B1218" t="s">
        <v>661</v>
      </c>
      <c r="C1218" t="s">
        <v>660</v>
      </c>
      <c r="D1218">
        <v>0.38640000000000002</v>
      </c>
      <c r="E1218">
        <v>52.740099999999998</v>
      </c>
      <c r="F1218" t="s">
        <v>659</v>
      </c>
      <c r="G1218" t="s">
        <v>658</v>
      </c>
      <c r="H1218" t="s">
        <v>657</v>
      </c>
      <c r="I1218" t="s">
        <v>656</v>
      </c>
      <c r="J1218" t="s">
        <v>655</v>
      </c>
      <c r="K1218" t="s">
        <v>2704</v>
      </c>
      <c r="L1218" t="s">
        <v>1052</v>
      </c>
      <c r="M1218" t="s">
        <v>652</v>
      </c>
      <c r="N1218">
        <v>6</v>
      </c>
      <c r="O1218" t="s">
        <v>694</v>
      </c>
      <c r="P1218">
        <v>0.2</v>
      </c>
      <c r="Q1218" s="62">
        <f t="shared" ref="Q1218:Q1281" si="19">IF(LEFT(P1218,1)="&lt;",VALUE(MID(P1218,2,LEN(P1218)-1)),VALUE(P1218))</f>
        <v>0.2</v>
      </c>
      <c r="R1218" t="s">
        <v>683</v>
      </c>
    </row>
    <row r="1219" spans="1:18" hidden="1" x14ac:dyDescent="0.25">
      <c r="A1219" t="s">
        <v>2723</v>
      </c>
      <c r="B1219" t="s">
        <v>661</v>
      </c>
      <c r="C1219" t="s">
        <v>660</v>
      </c>
      <c r="D1219">
        <v>0.38640000000000002</v>
      </c>
      <c r="E1219">
        <v>52.740099999999998</v>
      </c>
      <c r="F1219" t="s">
        <v>659</v>
      </c>
      <c r="G1219" t="s">
        <v>658</v>
      </c>
      <c r="H1219" t="s">
        <v>657</v>
      </c>
      <c r="I1219" t="s">
        <v>656</v>
      </c>
      <c r="J1219" t="s">
        <v>655</v>
      </c>
      <c r="K1219" t="s">
        <v>2704</v>
      </c>
      <c r="L1219" t="s">
        <v>1052</v>
      </c>
      <c r="M1219" t="s">
        <v>652</v>
      </c>
      <c r="N1219">
        <v>76</v>
      </c>
      <c r="O1219" t="s">
        <v>690</v>
      </c>
      <c r="P1219">
        <v>21.8</v>
      </c>
      <c r="Q1219" s="62">
        <f t="shared" si="19"/>
        <v>21.8</v>
      </c>
      <c r="R1219" t="s">
        <v>689</v>
      </c>
    </row>
    <row r="1220" spans="1:18" hidden="1" x14ac:dyDescent="0.25">
      <c r="A1220" t="s">
        <v>2722</v>
      </c>
      <c r="B1220" t="s">
        <v>661</v>
      </c>
      <c r="C1220" t="s">
        <v>660</v>
      </c>
      <c r="D1220">
        <v>0.38640000000000002</v>
      </c>
      <c r="E1220">
        <v>52.740099999999998</v>
      </c>
      <c r="F1220" t="s">
        <v>659</v>
      </c>
      <c r="G1220" t="s">
        <v>658</v>
      </c>
      <c r="H1220" t="s">
        <v>657</v>
      </c>
      <c r="I1220" t="s">
        <v>656</v>
      </c>
      <c r="J1220" t="s">
        <v>655</v>
      </c>
      <c r="K1220" t="s">
        <v>2704</v>
      </c>
      <c r="L1220" t="s">
        <v>1052</v>
      </c>
      <c r="M1220" t="s">
        <v>652</v>
      </c>
      <c r="N1220">
        <v>3428</v>
      </c>
      <c r="O1220" t="s">
        <v>684</v>
      </c>
      <c r="P1220">
        <v>6.02</v>
      </c>
      <c r="Q1220" s="62">
        <f t="shared" si="19"/>
        <v>6.02</v>
      </c>
      <c r="R1220" t="s">
        <v>683</v>
      </c>
    </row>
    <row r="1221" spans="1:18" hidden="1" x14ac:dyDescent="0.25">
      <c r="A1221" t="s">
        <v>2721</v>
      </c>
      <c r="B1221" t="s">
        <v>661</v>
      </c>
      <c r="C1221" t="s">
        <v>660</v>
      </c>
      <c r="D1221">
        <v>0.38640000000000002</v>
      </c>
      <c r="E1221">
        <v>52.740099999999998</v>
      </c>
      <c r="F1221" t="s">
        <v>659</v>
      </c>
      <c r="G1221" t="s">
        <v>658</v>
      </c>
      <c r="H1221" t="s">
        <v>657</v>
      </c>
      <c r="I1221" t="s">
        <v>656</v>
      </c>
      <c r="J1221" t="s">
        <v>655</v>
      </c>
      <c r="K1221" t="s">
        <v>2704</v>
      </c>
      <c r="L1221" t="s">
        <v>1052</v>
      </c>
      <c r="M1221" t="s">
        <v>652</v>
      </c>
      <c r="N1221">
        <v>3976</v>
      </c>
      <c r="O1221" t="s">
        <v>681</v>
      </c>
      <c r="P1221">
        <v>129.6</v>
      </c>
      <c r="Q1221" s="62">
        <f t="shared" si="19"/>
        <v>129.6</v>
      </c>
      <c r="R1221" t="s">
        <v>680</v>
      </c>
    </row>
    <row r="1222" spans="1:18" hidden="1" x14ac:dyDescent="0.25">
      <c r="A1222" t="s">
        <v>2720</v>
      </c>
      <c r="B1222" t="s">
        <v>661</v>
      </c>
      <c r="C1222" t="s">
        <v>660</v>
      </c>
      <c r="D1222">
        <v>0.38640000000000002</v>
      </c>
      <c r="E1222">
        <v>52.740099999999998</v>
      </c>
      <c r="F1222" t="s">
        <v>659</v>
      </c>
      <c r="G1222" t="s">
        <v>658</v>
      </c>
      <c r="H1222" t="s">
        <v>657</v>
      </c>
      <c r="I1222" t="s">
        <v>656</v>
      </c>
      <c r="J1222" t="s">
        <v>655</v>
      </c>
      <c r="K1222" t="s">
        <v>2704</v>
      </c>
      <c r="L1222" t="s">
        <v>1052</v>
      </c>
      <c r="M1222" t="s">
        <v>652</v>
      </c>
      <c r="N1222">
        <v>4574</v>
      </c>
      <c r="O1222" t="s">
        <v>1078</v>
      </c>
      <c r="P1222" t="s">
        <v>1077</v>
      </c>
      <c r="Q1222" s="62" t="e">
        <f t="shared" si="19"/>
        <v>#VALUE!</v>
      </c>
      <c r="R1222" t="s">
        <v>905</v>
      </c>
    </row>
    <row r="1223" spans="1:18" hidden="1" x14ac:dyDescent="0.25">
      <c r="A1223" t="s">
        <v>2719</v>
      </c>
      <c r="B1223" t="s">
        <v>661</v>
      </c>
      <c r="C1223" t="s">
        <v>660</v>
      </c>
      <c r="D1223">
        <v>0.38640000000000002</v>
      </c>
      <c r="E1223">
        <v>52.740099999999998</v>
      </c>
      <c r="F1223" t="s">
        <v>659</v>
      </c>
      <c r="G1223" t="s">
        <v>658</v>
      </c>
      <c r="H1223" t="s">
        <v>657</v>
      </c>
      <c r="I1223" t="s">
        <v>656</v>
      </c>
      <c r="J1223" t="s">
        <v>655</v>
      </c>
      <c r="K1223" t="s">
        <v>2704</v>
      </c>
      <c r="L1223" t="s">
        <v>1052</v>
      </c>
      <c r="M1223" t="s">
        <v>652</v>
      </c>
      <c r="N1223">
        <v>4865</v>
      </c>
      <c r="O1223" t="s">
        <v>912</v>
      </c>
      <c r="P1223">
        <v>240</v>
      </c>
      <c r="Q1223" s="62">
        <f t="shared" si="19"/>
        <v>240</v>
      </c>
      <c r="R1223" t="s">
        <v>911</v>
      </c>
    </row>
    <row r="1224" spans="1:18" hidden="1" x14ac:dyDescent="0.25">
      <c r="A1224" t="s">
        <v>2718</v>
      </c>
      <c r="B1224" t="s">
        <v>661</v>
      </c>
      <c r="C1224" t="s">
        <v>660</v>
      </c>
      <c r="D1224">
        <v>0.38640000000000002</v>
      </c>
      <c r="E1224">
        <v>52.740099999999998</v>
      </c>
      <c r="F1224" t="s">
        <v>659</v>
      </c>
      <c r="G1224" t="s">
        <v>658</v>
      </c>
      <c r="H1224" t="s">
        <v>657</v>
      </c>
      <c r="I1224" t="s">
        <v>656</v>
      </c>
      <c r="J1224" t="s">
        <v>655</v>
      </c>
      <c r="K1224" t="s">
        <v>2704</v>
      </c>
      <c r="L1224" t="s">
        <v>1052</v>
      </c>
      <c r="M1224" t="s">
        <v>652</v>
      </c>
      <c r="N1224">
        <v>4925</v>
      </c>
      <c r="O1224" t="s">
        <v>1074</v>
      </c>
      <c r="P1224">
        <v>6.32</v>
      </c>
      <c r="Q1224" s="62">
        <f t="shared" si="19"/>
        <v>6.32</v>
      </c>
      <c r="R1224" t="s">
        <v>650</v>
      </c>
    </row>
    <row r="1225" spans="1:18" hidden="1" x14ac:dyDescent="0.25">
      <c r="A1225" t="s">
        <v>2717</v>
      </c>
      <c r="B1225" t="s">
        <v>661</v>
      </c>
      <c r="C1225" t="s">
        <v>660</v>
      </c>
      <c r="D1225">
        <v>0.38640000000000002</v>
      </c>
      <c r="E1225">
        <v>52.740099999999998</v>
      </c>
      <c r="F1225" t="s">
        <v>659</v>
      </c>
      <c r="G1225" t="s">
        <v>658</v>
      </c>
      <c r="H1225" t="s">
        <v>657</v>
      </c>
      <c r="I1225" t="s">
        <v>656</v>
      </c>
      <c r="J1225" t="s">
        <v>655</v>
      </c>
      <c r="K1225" t="s">
        <v>2704</v>
      </c>
      <c r="L1225" t="s">
        <v>1052</v>
      </c>
      <c r="M1225" t="s">
        <v>652</v>
      </c>
      <c r="N1225">
        <v>6019</v>
      </c>
      <c r="O1225" t="s">
        <v>675</v>
      </c>
      <c r="P1225">
        <v>561304</v>
      </c>
      <c r="Q1225" s="62">
        <f t="shared" si="19"/>
        <v>561304</v>
      </c>
      <c r="R1225" t="s">
        <v>672</v>
      </c>
    </row>
    <row r="1226" spans="1:18" hidden="1" x14ac:dyDescent="0.25">
      <c r="A1226" t="s">
        <v>2716</v>
      </c>
      <c r="B1226" t="s">
        <v>661</v>
      </c>
      <c r="C1226" t="s">
        <v>660</v>
      </c>
      <c r="D1226">
        <v>0.38640000000000002</v>
      </c>
      <c r="E1226">
        <v>52.740099999999998</v>
      </c>
      <c r="F1226" t="s">
        <v>659</v>
      </c>
      <c r="G1226" t="s">
        <v>658</v>
      </c>
      <c r="H1226" t="s">
        <v>657</v>
      </c>
      <c r="I1226" t="s">
        <v>656</v>
      </c>
      <c r="J1226" t="s">
        <v>655</v>
      </c>
      <c r="K1226" t="s">
        <v>2704</v>
      </c>
      <c r="L1226" t="s">
        <v>1052</v>
      </c>
      <c r="M1226" t="s">
        <v>652</v>
      </c>
      <c r="N1226">
        <v>6020</v>
      </c>
      <c r="O1226" t="s">
        <v>673</v>
      </c>
      <c r="P1226">
        <v>318636</v>
      </c>
      <c r="Q1226" s="62">
        <f t="shared" si="19"/>
        <v>318636</v>
      </c>
      <c r="R1226" t="s">
        <v>672</v>
      </c>
    </row>
    <row r="1227" spans="1:18" hidden="1" x14ac:dyDescent="0.25">
      <c r="A1227" t="s">
        <v>2715</v>
      </c>
      <c r="B1227" t="s">
        <v>661</v>
      </c>
      <c r="C1227" t="s">
        <v>660</v>
      </c>
      <c r="D1227">
        <v>0.38640000000000002</v>
      </c>
      <c r="E1227">
        <v>52.740099999999998</v>
      </c>
      <c r="F1227" t="s">
        <v>659</v>
      </c>
      <c r="G1227" t="s">
        <v>658</v>
      </c>
      <c r="H1227" t="s">
        <v>657</v>
      </c>
      <c r="I1227" t="s">
        <v>656</v>
      </c>
      <c r="J1227" t="s">
        <v>655</v>
      </c>
      <c r="K1227" t="s">
        <v>2704</v>
      </c>
      <c r="L1227" t="s">
        <v>1052</v>
      </c>
      <c r="M1227" t="s">
        <v>652</v>
      </c>
      <c r="N1227">
        <v>6485</v>
      </c>
      <c r="O1227" t="s">
        <v>1069</v>
      </c>
      <c r="P1227">
        <v>0.1</v>
      </c>
      <c r="Q1227" s="62">
        <f t="shared" si="19"/>
        <v>0.1</v>
      </c>
      <c r="R1227" t="s">
        <v>650</v>
      </c>
    </row>
    <row r="1228" spans="1:18" hidden="1" x14ac:dyDescent="0.25">
      <c r="A1228" t="s">
        <v>2714</v>
      </c>
      <c r="B1228" t="s">
        <v>661</v>
      </c>
      <c r="C1228" t="s">
        <v>660</v>
      </c>
      <c r="D1228">
        <v>0.38640000000000002</v>
      </c>
      <c r="E1228">
        <v>52.740099999999998</v>
      </c>
      <c r="F1228" t="s">
        <v>659</v>
      </c>
      <c r="G1228" t="s">
        <v>658</v>
      </c>
      <c r="H1228" t="s">
        <v>657</v>
      </c>
      <c r="I1228" t="s">
        <v>656</v>
      </c>
      <c r="J1228" t="s">
        <v>655</v>
      </c>
      <c r="K1228" t="s">
        <v>2704</v>
      </c>
      <c r="L1228" t="s">
        <v>1052</v>
      </c>
      <c r="M1228" t="s">
        <v>652</v>
      </c>
      <c r="N1228">
        <v>7342</v>
      </c>
      <c r="O1228" t="s">
        <v>670</v>
      </c>
      <c r="P1228">
        <v>10.25</v>
      </c>
      <c r="Q1228" s="62">
        <f t="shared" si="19"/>
        <v>10.25</v>
      </c>
      <c r="R1228" t="s">
        <v>669</v>
      </c>
    </row>
    <row r="1229" spans="1:18" hidden="1" x14ac:dyDescent="0.25">
      <c r="A1229" t="s">
        <v>2713</v>
      </c>
      <c r="B1229" t="s">
        <v>661</v>
      </c>
      <c r="C1229" t="s">
        <v>660</v>
      </c>
      <c r="D1229">
        <v>0.38640000000000002</v>
      </c>
      <c r="E1229">
        <v>52.740099999999998</v>
      </c>
      <c r="F1229" t="s">
        <v>659</v>
      </c>
      <c r="G1229" t="s">
        <v>658</v>
      </c>
      <c r="H1229" t="s">
        <v>657</v>
      </c>
      <c r="I1229" t="s">
        <v>656</v>
      </c>
      <c r="J1229" t="s">
        <v>655</v>
      </c>
      <c r="K1229" t="s">
        <v>2704</v>
      </c>
      <c r="L1229" t="s">
        <v>1052</v>
      </c>
      <c r="M1229" t="s">
        <v>652</v>
      </c>
      <c r="N1229">
        <v>7608</v>
      </c>
      <c r="O1229" t="s">
        <v>667</v>
      </c>
      <c r="P1229">
        <v>1.23</v>
      </c>
      <c r="Q1229" s="62">
        <f t="shared" si="19"/>
        <v>1.23</v>
      </c>
      <c r="R1229" t="s">
        <v>666</v>
      </c>
    </row>
    <row r="1230" spans="1:18" hidden="1" x14ac:dyDescent="0.25">
      <c r="A1230" t="s">
        <v>2712</v>
      </c>
      <c r="B1230" t="s">
        <v>661</v>
      </c>
      <c r="C1230" t="s">
        <v>660</v>
      </c>
      <c r="D1230">
        <v>0.38640000000000002</v>
      </c>
      <c r="E1230">
        <v>52.740099999999998</v>
      </c>
      <c r="F1230" t="s">
        <v>659</v>
      </c>
      <c r="G1230" t="s">
        <v>658</v>
      </c>
      <c r="H1230" t="s">
        <v>657</v>
      </c>
      <c r="I1230" t="s">
        <v>656</v>
      </c>
      <c r="J1230" t="s">
        <v>655</v>
      </c>
      <c r="K1230" t="s">
        <v>2704</v>
      </c>
      <c r="L1230" t="s">
        <v>1052</v>
      </c>
      <c r="M1230" t="s">
        <v>652</v>
      </c>
      <c r="N1230">
        <v>7887</v>
      </c>
      <c r="O1230" t="s">
        <v>1065</v>
      </c>
      <c r="P1230">
        <v>51</v>
      </c>
      <c r="Q1230" s="62">
        <f t="shared" si="19"/>
        <v>51</v>
      </c>
      <c r="R1230" t="s">
        <v>686</v>
      </c>
    </row>
    <row r="1231" spans="1:18" hidden="1" x14ac:dyDescent="0.25">
      <c r="A1231" t="s">
        <v>2711</v>
      </c>
      <c r="B1231" t="s">
        <v>661</v>
      </c>
      <c r="C1231" t="s">
        <v>660</v>
      </c>
      <c r="D1231">
        <v>0.38640000000000002</v>
      </c>
      <c r="E1231">
        <v>52.740099999999998</v>
      </c>
      <c r="F1231" t="s">
        <v>659</v>
      </c>
      <c r="G1231" t="s">
        <v>658</v>
      </c>
      <c r="H1231" t="s">
        <v>657</v>
      </c>
      <c r="I1231" t="s">
        <v>656</v>
      </c>
      <c r="J1231" t="s">
        <v>655</v>
      </c>
      <c r="K1231" t="s">
        <v>2704</v>
      </c>
      <c r="L1231" t="s">
        <v>1052</v>
      </c>
      <c r="M1231" t="s">
        <v>652</v>
      </c>
      <c r="N1231">
        <v>9853</v>
      </c>
      <c r="O1231" t="s">
        <v>1063</v>
      </c>
      <c r="P1231">
        <v>6</v>
      </c>
      <c r="Q1231" s="62">
        <f t="shared" si="19"/>
        <v>6</v>
      </c>
      <c r="R1231" t="s">
        <v>650</v>
      </c>
    </row>
    <row r="1232" spans="1:18" hidden="1" x14ac:dyDescent="0.25">
      <c r="A1232" t="s">
        <v>2710</v>
      </c>
      <c r="B1232" t="s">
        <v>661</v>
      </c>
      <c r="C1232" t="s">
        <v>660</v>
      </c>
      <c r="D1232">
        <v>0.38640000000000002</v>
      </c>
      <c r="E1232">
        <v>52.740099999999998</v>
      </c>
      <c r="F1232" t="s">
        <v>659</v>
      </c>
      <c r="G1232" t="s">
        <v>658</v>
      </c>
      <c r="H1232" t="s">
        <v>657</v>
      </c>
      <c r="I1232" t="s">
        <v>656</v>
      </c>
      <c r="J1232" t="s">
        <v>655</v>
      </c>
      <c r="K1232" t="s">
        <v>2704</v>
      </c>
      <c r="L1232" t="s">
        <v>1052</v>
      </c>
      <c r="M1232" t="s">
        <v>652</v>
      </c>
      <c r="N1232">
        <v>9856</v>
      </c>
      <c r="O1232" t="s">
        <v>1061</v>
      </c>
      <c r="P1232">
        <v>3.5999999999999997E-2</v>
      </c>
      <c r="Q1232" s="62">
        <f t="shared" si="19"/>
        <v>3.5999999999999997E-2</v>
      </c>
      <c r="R1232" t="s">
        <v>650</v>
      </c>
    </row>
    <row r="1233" spans="1:18" hidden="1" x14ac:dyDescent="0.25">
      <c r="A1233" t="s">
        <v>2709</v>
      </c>
      <c r="B1233" t="s">
        <v>661</v>
      </c>
      <c r="C1233" t="s">
        <v>660</v>
      </c>
      <c r="D1233">
        <v>0.38640000000000002</v>
      </c>
      <c r="E1233">
        <v>52.740099999999998</v>
      </c>
      <c r="F1233" t="s">
        <v>659</v>
      </c>
      <c r="G1233" t="s">
        <v>658</v>
      </c>
      <c r="H1233" t="s">
        <v>657</v>
      </c>
      <c r="I1233" t="s">
        <v>656</v>
      </c>
      <c r="J1233" t="s">
        <v>655</v>
      </c>
      <c r="K1233" t="s">
        <v>2704</v>
      </c>
      <c r="L1233" t="s">
        <v>1052</v>
      </c>
      <c r="M1233" t="s">
        <v>652</v>
      </c>
      <c r="N1233">
        <v>9857</v>
      </c>
      <c r="O1233" t="s">
        <v>1059</v>
      </c>
      <c r="P1233">
        <v>1.3</v>
      </c>
      <c r="Q1233" s="62">
        <f t="shared" si="19"/>
        <v>1.3</v>
      </c>
      <c r="R1233" t="s">
        <v>650</v>
      </c>
    </row>
    <row r="1234" spans="1:18" hidden="1" x14ac:dyDescent="0.25">
      <c r="A1234" t="s">
        <v>2708</v>
      </c>
      <c r="B1234" t="s">
        <v>661</v>
      </c>
      <c r="C1234" t="s">
        <v>660</v>
      </c>
      <c r="D1234">
        <v>0.38640000000000002</v>
      </c>
      <c r="E1234">
        <v>52.740099999999998</v>
      </c>
      <c r="F1234" t="s">
        <v>659</v>
      </c>
      <c r="G1234" t="s">
        <v>658</v>
      </c>
      <c r="H1234" t="s">
        <v>657</v>
      </c>
      <c r="I1234" t="s">
        <v>656</v>
      </c>
      <c r="J1234" t="s">
        <v>655</v>
      </c>
      <c r="K1234" t="s">
        <v>2704</v>
      </c>
      <c r="L1234" t="s">
        <v>1052</v>
      </c>
      <c r="M1234" t="s">
        <v>652</v>
      </c>
      <c r="N1234">
        <v>9901</v>
      </c>
      <c r="O1234" t="s">
        <v>664</v>
      </c>
      <c r="P1234">
        <v>110.8</v>
      </c>
      <c r="Q1234" s="62">
        <f t="shared" si="19"/>
        <v>110.8</v>
      </c>
      <c r="R1234" t="s">
        <v>663</v>
      </c>
    </row>
    <row r="1235" spans="1:18" hidden="1" x14ac:dyDescent="0.25">
      <c r="A1235" t="s">
        <v>2707</v>
      </c>
      <c r="B1235" t="s">
        <v>661</v>
      </c>
      <c r="C1235" t="s">
        <v>660</v>
      </c>
      <c r="D1235">
        <v>0.38640000000000002</v>
      </c>
      <c r="E1235">
        <v>52.740099999999998</v>
      </c>
      <c r="F1235" t="s">
        <v>659</v>
      </c>
      <c r="G1235" t="s">
        <v>658</v>
      </c>
      <c r="H1235" t="s">
        <v>657</v>
      </c>
      <c r="I1235" t="s">
        <v>656</v>
      </c>
      <c r="J1235" t="s">
        <v>655</v>
      </c>
      <c r="K1235" t="s">
        <v>2704</v>
      </c>
      <c r="L1235" t="s">
        <v>1052</v>
      </c>
      <c r="M1235" t="s">
        <v>652</v>
      </c>
      <c r="N1235">
        <v>9924</v>
      </c>
      <c r="O1235" t="s">
        <v>651</v>
      </c>
      <c r="P1235">
        <v>9.64</v>
      </c>
      <c r="Q1235" s="62">
        <f t="shared" si="19"/>
        <v>9.64</v>
      </c>
      <c r="R1235" t="s">
        <v>650</v>
      </c>
    </row>
    <row r="1236" spans="1:18" hidden="1" x14ac:dyDescent="0.25">
      <c r="A1236" t="s">
        <v>2706</v>
      </c>
      <c r="B1236" t="s">
        <v>661</v>
      </c>
      <c r="C1236" t="s">
        <v>660</v>
      </c>
      <c r="D1236">
        <v>0.38640000000000002</v>
      </c>
      <c r="E1236">
        <v>52.740099999999998</v>
      </c>
      <c r="F1236" t="s">
        <v>659</v>
      </c>
      <c r="G1236" t="s">
        <v>658</v>
      </c>
      <c r="H1236" t="s">
        <v>657</v>
      </c>
      <c r="I1236" t="s">
        <v>656</v>
      </c>
      <c r="J1236" t="s">
        <v>655</v>
      </c>
      <c r="K1236" t="s">
        <v>2704</v>
      </c>
      <c r="L1236" t="s">
        <v>1052</v>
      </c>
      <c r="M1236" t="s">
        <v>652</v>
      </c>
      <c r="N1236">
        <v>9943</v>
      </c>
      <c r="O1236" t="s">
        <v>1055</v>
      </c>
      <c r="P1236">
        <v>6.1</v>
      </c>
      <c r="Q1236" s="62">
        <f t="shared" si="19"/>
        <v>6.1</v>
      </c>
      <c r="R1236" t="s">
        <v>650</v>
      </c>
    </row>
    <row r="1237" spans="1:18" hidden="1" x14ac:dyDescent="0.25">
      <c r="A1237" t="s">
        <v>2705</v>
      </c>
      <c r="B1237" t="s">
        <v>661</v>
      </c>
      <c r="C1237" t="s">
        <v>660</v>
      </c>
      <c r="D1237">
        <v>0.38640000000000002</v>
      </c>
      <c r="E1237">
        <v>52.740099999999998</v>
      </c>
      <c r="F1237" t="s">
        <v>659</v>
      </c>
      <c r="G1237" t="s">
        <v>658</v>
      </c>
      <c r="H1237" t="s">
        <v>657</v>
      </c>
      <c r="I1237" t="s">
        <v>656</v>
      </c>
      <c r="J1237" t="s">
        <v>655</v>
      </c>
      <c r="K1237" t="s">
        <v>2704</v>
      </c>
      <c r="L1237" t="s">
        <v>1052</v>
      </c>
      <c r="M1237" t="s">
        <v>652</v>
      </c>
      <c r="N1237">
        <v>9993</v>
      </c>
      <c r="O1237" t="s">
        <v>1051</v>
      </c>
      <c r="P1237">
        <v>0.22</v>
      </c>
      <c r="Q1237" s="62">
        <f t="shared" si="19"/>
        <v>0.22</v>
      </c>
      <c r="R1237" t="s">
        <v>650</v>
      </c>
    </row>
    <row r="1238" spans="1:18" hidden="1" x14ac:dyDescent="0.25">
      <c r="A1238" t="s">
        <v>2703</v>
      </c>
      <c r="B1238" t="s">
        <v>661</v>
      </c>
      <c r="C1238" t="s">
        <v>660</v>
      </c>
      <c r="D1238">
        <v>0.38640000000000002</v>
      </c>
      <c r="E1238">
        <v>52.740099999999998</v>
      </c>
      <c r="F1238" t="s">
        <v>659</v>
      </c>
      <c r="G1238" t="s">
        <v>658</v>
      </c>
      <c r="H1238" t="s">
        <v>657</v>
      </c>
      <c r="I1238" t="s">
        <v>656</v>
      </c>
      <c r="J1238" t="s">
        <v>655</v>
      </c>
      <c r="K1238" t="s">
        <v>2682</v>
      </c>
      <c r="L1238" t="s">
        <v>1052</v>
      </c>
      <c r="M1238" t="s">
        <v>652</v>
      </c>
      <c r="N1238">
        <v>4</v>
      </c>
      <c r="O1238" t="s">
        <v>696</v>
      </c>
      <c r="P1238">
        <v>9.4600000000000009</v>
      </c>
      <c r="Q1238" s="62">
        <f t="shared" si="19"/>
        <v>9.4600000000000009</v>
      </c>
      <c r="R1238" t="s">
        <v>669</v>
      </c>
    </row>
    <row r="1239" spans="1:18" hidden="1" x14ac:dyDescent="0.25">
      <c r="A1239" t="s">
        <v>2702</v>
      </c>
      <c r="B1239" t="s">
        <v>661</v>
      </c>
      <c r="C1239" t="s">
        <v>660</v>
      </c>
      <c r="D1239">
        <v>0.38640000000000002</v>
      </c>
      <c r="E1239">
        <v>52.740099999999998</v>
      </c>
      <c r="F1239" t="s">
        <v>659</v>
      </c>
      <c r="G1239" t="s">
        <v>658</v>
      </c>
      <c r="H1239" t="s">
        <v>657</v>
      </c>
      <c r="I1239" t="s">
        <v>656</v>
      </c>
      <c r="J1239" t="s">
        <v>655</v>
      </c>
      <c r="K1239" t="s">
        <v>2682</v>
      </c>
      <c r="L1239" t="s">
        <v>1052</v>
      </c>
      <c r="M1239" t="s">
        <v>652</v>
      </c>
      <c r="N1239">
        <v>6</v>
      </c>
      <c r="O1239" t="s">
        <v>694</v>
      </c>
      <c r="P1239">
        <v>0.2</v>
      </c>
      <c r="Q1239" s="62">
        <f t="shared" si="19"/>
        <v>0.2</v>
      </c>
      <c r="R1239" t="s">
        <v>683</v>
      </c>
    </row>
    <row r="1240" spans="1:18" hidden="1" x14ac:dyDescent="0.25">
      <c r="A1240" t="s">
        <v>2701</v>
      </c>
      <c r="B1240" t="s">
        <v>661</v>
      </c>
      <c r="C1240" t="s">
        <v>660</v>
      </c>
      <c r="D1240">
        <v>0.38640000000000002</v>
      </c>
      <c r="E1240">
        <v>52.740099999999998</v>
      </c>
      <c r="F1240" t="s">
        <v>659</v>
      </c>
      <c r="G1240" t="s">
        <v>658</v>
      </c>
      <c r="H1240" t="s">
        <v>657</v>
      </c>
      <c r="I1240" t="s">
        <v>656</v>
      </c>
      <c r="J1240" t="s">
        <v>655</v>
      </c>
      <c r="K1240" t="s">
        <v>2682</v>
      </c>
      <c r="L1240" t="s">
        <v>1052</v>
      </c>
      <c r="M1240" t="s">
        <v>652</v>
      </c>
      <c r="N1240">
        <v>76</v>
      </c>
      <c r="O1240" t="s">
        <v>690</v>
      </c>
      <c r="P1240">
        <v>19.2</v>
      </c>
      <c r="Q1240" s="62">
        <f t="shared" si="19"/>
        <v>19.2</v>
      </c>
      <c r="R1240" t="s">
        <v>689</v>
      </c>
    </row>
    <row r="1241" spans="1:18" hidden="1" x14ac:dyDescent="0.25">
      <c r="A1241" t="s">
        <v>2700</v>
      </c>
      <c r="B1241" t="s">
        <v>661</v>
      </c>
      <c r="C1241" t="s">
        <v>660</v>
      </c>
      <c r="D1241">
        <v>0.38640000000000002</v>
      </c>
      <c r="E1241">
        <v>52.740099999999998</v>
      </c>
      <c r="F1241" t="s">
        <v>659</v>
      </c>
      <c r="G1241" t="s">
        <v>658</v>
      </c>
      <c r="H1241" t="s">
        <v>657</v>
      </c>
      <c r="I1241" t="s">
        <v>656</v>
      </c>
      <c r="J1241" t="s">
        <v>655</v>
      </c>
      <c r="K1241" t="s">
        <v>2682</v>
      </c>
      <c r="L1241" t="s">
        <v>1052</v>
      </c>
      <c r="M1241" t="s">
        <v>652</v>
      </c>
      <c r="N1241">
        <v>3428</v>
      </c>
      <c r="O1241" t="s">
        <v>684</v>
      </c>
      <c r="P1241">
        <v>7.89</v>
      </c>
      <c r="Q1241" s="62">
        <f t="shared" si="19"/>
        <v>7.89</v>
      </c>
      <c r="R1241" t="s">
        <v>683</v>
      </c>
    </row>
    <row r="1242" spans="1:18" hidden="1" x14ac:dyDescent="0.25">
      <c r="A1242" t="s">
        <v>2699</v>
      </c>
      <c r="B1242" t="s">
        <v>661</v>
      </c>
      <c r="C1242" t="s">
        <v>660</v>
      </c>
      <c r="D1242">
        <v>0.38640000000000002</v>
      </c>
      <c r="E1242">
        <v>52.740099999999998</v>
      </c>
      <c r="F1242" t="s">
        <v>659</v>
      </c>
      <c r="G1242" t="s">
        <v>658</v>
      </c>
      <c r="H1242" t="s">
        <v>657</v>
      </c>
      <c r="I1242" t="s">
        <v>656</v>
      </c>
      <c r="J1242" t="s">
        <v>655</v>
      </c>
      <c r="K1242" t="s">
        <v>2682</v>
      </c>
      <c r="L1242" t="s">
        <v>1052</v>
      </c>
      <c r="M1242" t="s">
        <v>652</v>
      </c>
      <c r="N1242">
        <v>3976</v>
      </c>
      <c r="O1242" t="s">
        <v>681</v>
      </c>
      <c r="P1242">
        <v>40.700000000000003</v>
      </c>
      <c r="Q1242" s="62">
        <f t="shared" si="19"/>
        <v>40.700000000000003</v>
      </c>
      <c r="R1242" t="s">
        <v>680</v>
      </c>
    </row>
    <row r="1243" spans="1:18" hidden="1" x14ac:dyDescent="0.25">
      <c r="A1243" t="s">
        <v>2698</v>
      </c>
      <c r="B1243" t="s">
        <v>661</v>
      </c>
      <c r="C1243" t="s">
        <v>660</v>
      </c>
      <c r="D1243">
        <v>0.38640000000000002</v>
      </c>
      <c r="E1243">
        <v>52.740099999999998</v>
      </c>
      <c r="F1243" t="s">
        <v>659</v>
      </c>
      <c r="G1243" t="s">
        <v>658</v>
      </c>
      <c r="H1243" t="s">
        <v>657</v>
      </c>
      <c r="I1243" t="s">
        <v>656</v>
      </c>
      <c r="J1243" t="s">
        <v>655</v>
      </c>
      <c r="K1243" t="s">
        <v>2682</v>
      </c>
      <c r="L1243" t="s">
        <v>1052</v>
      </c>
      <c r="M1243" t="s">
        <v>652</v>
      </c>
      <c r="N1243">
        <v>4574</v>
      </c>
      <c r="O1243" t="s">
        <v>1078</v>
      </c>
      <c r="P1243" t="s">
        <v>1077</v>
      </c>
      <c r="Q1243" s="62" t="e">
        <f t="shared" si="19"/>
        <v>#VALUE!</v>
      </c>
      <c r="R1243" t="s">
        <v>905</v>
      </c>
    </row>
    <row r="1244" spans="1:18" hidden="1" x14ac:dyDescent="0.25">
      <c r="A1244" t="s">
        <v>2697</v>
      </c>
      <c r="B1244" t="s">
        <v>661</v>
      </c>
      <c r="C1244" t="s">
        <v>660</v>
      </c>
      <c r="D1244">
        <v>0.38640000000000002</v>
      </c>
      <c r="E1244">
        <v>52.740099999999998</v>
      </c>
      <c r="F1244" t="s">
        <v>659</v>
      </c>
      <c r="G1244" t="s">
        <v>658</v>
      </c>
      <c r="H1244" t="s">
        <v>657</v>
      </c>
      <c r="I1244" t="s">
        <v>656</v>
      </c>
      <c r="J1244" t="s">
        <v>655</v>
      </c>
      <c r="K1244" t="s">
        <v>2682</v>
      </c>
      <c r="L1244" t="s">
        <v>1052</v>
      </c>
      <c r="M1244" t="s">
        <v>652</v>
      </c>
      <c r="N1244">
        <v>4865</v>
      </c>
      <c r="O1244" t="s">
        <v>912</v>
      </c>
      <c r="P1244">
        <v>400</v>
      </c>
      <c r="Q1244" s="62">
        <f t="shared" si="19"/>
        <v>400</v>
      </c>
      <c r="R1244" t="s">
        <v>911</v>
      </c>
    </row>
    <row r="1245" spans="1:18" hidden="1" x14ac:dyDescent="0.25">
      <c r="A1245" t="s">
        <v>2696</v>
      </c>
      <c r="B1245" t="s">
        <v>661</v>
      </c>
      <c r="C1245" t="s">
        <v>660</v>
      </c>
      <c r="D1245">
        <v>0.38640000000000002</v>
      </c>
      <c r="E1245">
        <v>52.740099999999998</v>
      </c>
      <c r="F1245" t="s">
        <v>659</v>
      </c>
      <c r="G1245" t="s">
        <v>658</v>
      </c>
      <c r="H1245" t="s">
        <v>657</v>
      </c>
      <c r="I1245" t="s">
        <v>656</v>
      </c>
      <c r="J1245" t="s">
        <v>655</v>
      </c>
      <c r="K1245" t="s">
        <v>2682</v>
      </c>
      <c r="L1245" t="s">
        <v>1052</v>
      </c>
      <c r="M1245" t="s">
        <v>652</v>
      </c>
      <c r="N1245">
        <v>4925</v>
      </c>
      <c r="O1245" t="s">
        <v>1074</v>
      </c>
      <c r="P1245">
        <v>3.6</v>
      </c>
      <c r="Q1245" s="62">
        <f t="shared" si="19"/>
        <v>3.6</v>
      </c>
      <c r="R1245" t="s">
        <v>650</v>
      </c>
    </row>
    <row r="1246" spans="1:18" hidden="1" x14ac:dyDescent="0.25">
      <c r="A1246" t="s">
        <v>2695</v>
      </c>
      <c r="B1246" t="s">
        <v>661</v>
      </c>
      <c r="C1246" t="s">
        <v>660</v>
      </c>
      <c r="D1246">
        <v>0.38640000000000002</v>
      </c>
      <c r="E1246">
        <v>52.740099999999998</v>
      </c>
      <c r="F1246" t="s">
        <v>659</v>
      </c>
      <c r="G1246" t="s">
        <v>658</v>
      </c>
      <c r="H1246" t="s">
        <v>657</v>
      </c>
      <c r="I1246" t="s">
        <v>656</v>
      </c>
      <c r="J1246" t="s">
        <v>655</v>
      </c>
      <c r="K1246" t="s">
        <v>2682</v>
      </c>
      <c r="L1246" t="s">
        <v>1052</v>
      </c>
      <c r="M1246" t="s">
        <v>652</v>
      </c>
      <c r="N1246">
        <v>6019</v>
      </c>
      <c r="O1246" t="s">
        <v>675</v>
      </c>
      <c r="P1246">
        <v>561291</v>
      </c>
      <c r="Q1246" s="62">
        <f t="shared" si="19"/>
        <v>561291</v>
      </c>
      <c r="R1246" t="s">
        <v>672</v>
      </c>
    </row>
    <row r="1247" spans="1:18" hidden="1" x14ac:dyDescent="0.25">
      <c r="A1247" t="s">
        <v>2694</v>
      </c>
      <c r="B1247" t="s">
        <v>661</v>
      </c>
      <c r="C1247" t="s">
        <v>660</v>
      </c>
      <c r="D1247">
        <v>0.38640000000000002</v>
      </c>
      <c r="E1247">
        <v>52.740099999999998</v>
      </c>
      <c r="F1247" t="s">
        <v>659</v>
      </c>
      <c r="G1247" t="s">
        <v>658</v>
      </c>
      <c r="H1247" t="s">
        <v>657</v>
      </c>
      <c r="I1247" t="s">
        <v>656</v>
      </c>
      <c r="J1247" t="s">
        <v>655</v>
      </c>
      <c r="K1247" t="s">
        <v>2682</v>
      </c>
      <c r="L1247" t="s">
        <v>1052</v>
      </c>
      <c r="M1247" t="s">
        <v>652</v>
      </c>
      <c r="N1247">
        <v>6020</v>
      </c>
      <c r="O1247" t="s">
        <v>673</v>
      </c>
      <c r="P1247">
        <v>318602</v>
      </c>
      <c r="Q1247" s="62">
        <f t="shared" si="19"/>
        <v>318602</v>
      </c>
      <c r="R1247" t="s">
        <v>672</v>
      </c>
    </row>
    <row r="1248" spans="1:18" hidden="1" x14ac:dyDescent="0.25">
      <c r="A1248" t="s">
        <v>2693</v>
      </c>
      <c r="B1248" t="s">
        <v>661</v>
      </c>
      <c r="C1248" t="s">
        <v>660</v>
      </c>
      <c r="D1248">
        <v>0.38640000000000002</v>
      </c>
      <c r="E1248">
        <v>52.740099999999998</v>
      </c>
      <c r="F1248" t="s">
        <v>659</v>
      </c>
      <c r="G1248" t="s">
        <v>658</v>
      </c>
      <c r="H1248" t="s">
        <v>657</v>
      </c>
      <c r="I1248" t="s">
        <v>656</v>
      </c>
      <c r="J1248" t="s">
        <v>655</v>
      </c>
      <c r="K1248" t="s">
        <v>2682</v>
      </c>
      <c r="L1248" t="s">
        <v>1052</v>
      </c>
      <c r="M1248" t="s">
        <v>652</v>
      </c>
      <c r="N1248">
        <v>6485</v>
      </c>
      <c r="O1248" t="s">
        <v>1069</v>
      </c>
      <c r="P1248">
        <v>6.3E-2</v>
      </c>
      <c r="Q1248" s="62">
        <f t="shared" si="19"/>
        <v>6.3E-2</v>
      </c>
      <c r="R1248" t="s">
        <v>650</v>
      </c>
    </row>
    <row r="1249" spans="1:18" hidden="1" x14ac:dyDescent="0.25">
      <c r="A1249" t="s">
        <v>2692</v>
      </c>
      <c r="B1249" t="s">
        <v>661</v>
      </c>
      <c r="C1249" t="s">
        <v>660</v>
      </c>
      <c r="D1249">
        <v>0.38640000000000002</v>
      </c>
      <c r="E1249">
        <v>52.740099999999998</v>
      </c>
      <c r="F1249" t="s">
        <v>659</v>
      </c>
      <c r="G1249" t="s">
        <v>658</v>
      </c>
      <c r="H1249" t="s">
        <v>657</v>
      </c>
      <c r="I1249" t="s">
        <v>656</v>
      </c>
      <c r="J1249" t="s">
        <v>655</v>
      </c>
      <c r="K1249" t="s">
        <v>2682</v>
      </c>
      <c r="L1249" t="s">
        <v>1052</v>
      </c>
      <c r="M1249" t="s">
        <v>652</v>
      </c>
      <c r="N1249">
        <v>7342</v>
      </c>
      <c r="O1249" t="s">
        <v>670</v>
      </c>
      <c r="P1249">
        <v>0.03</v>
      </c>
      <c r="Q1249" s="62">
        <f t="shared" si="19"/>
        <v>0.03</v>
      </c>
      <c r="R1249" t="s">
        <v>669</v>
      </c>
    </row>
    <row r="1250" spans="1:18" hidden="1" x14ac:dyDescent="0.25">
      <c r="A1250" t="s">
        <v>2691</v>
      </c>
      <c r="B1250" t="s">
        <v>661</v>
      </c>
      <c r="C1250" t="s">
        <v>660</v>
      </c>
      <c r="D1250">
        <v>0.38640000000000002</v>
      </c>
      <c r="E1250">
        <v>52.740099999999998</v>
      </c>
      <c r="F1250" t="s">
        <v>659</v>
      </c>
      <c r="G1250" t="s">
        <v>658</v>
      </c>
      <c r="H1250" t="s">
        <v>657</v>
      </c>
      <c r="I1250" t="s">
        <v>656</v>
      </c>
      <c r="J1250" t="s">
        <v>655</v>
      </c>
      <c r="K1250" t="s">
        <v>2682</v>
      </c>
      <c r="L1250" t="s">
        <v>1052</v>
      </c>
      <c r="M1250" t="s">
        <v>652</v>
      </c>
      <c r="N1250">
        <v>7608</v>
      </c>
      <c r="O1250" t="s">
        <v>667</v>
      </c>
      <c r="P1250">
        <v>12.92</v>
      </c>
      <c r="Q1250" s="62">
        <f t="shared" si="19"/>
        <v>12.92</v>
      </c>
      <c r="R1250" t="s">
        <v>666</v>
      </c>
    </row>
    <row r="1251" spans="1:18" hidden="1" x14ac:dyDescent="0.25">
      <c r="A1251" t="s">
        <v>2690</v>
      </c>
      <c r="B1251" t="s">
        <v>661</v>
      </c>
      <c r="C1251" t="s">
        <v>660</v>
      </c>
      <c r="D1251">
        <v>0.38640000000000002</v>
      </c>
      <c r="E1251">
        <v>52.740099999999998</v>
      </c>
      <c r="F1251" t="s">
        <v>659</v>
      </c>
      <c r="G1251" t="s">
        <v>658</v>
      </c>
      <c r="H1251" t="s">
        <v>657</v>
      </c>
      <c r="I1251" t="s">
        <v>656</v>
      </c>
      <c r="J1251" t="s">
        <v>655</v>
      </c>
      <c r="K1251" t="s">
        <v>2682</v>
      </c>
      <c r="L1251" t="s">
        <v>1052</v>
      </c>
      <c r="M1251" t="s">
        <v>652</v>
      </c>
      <c r="N1251">
        <v>7887</v>
      </c>
      <c r="O1251" t="s">
        <v>1065</v>
      </c>
      <c r="P1251">
        <v>7.7</v>
      </c>
      <c r="Q1251" s="62">
        <f t="shared" si="19"/>
        <v>7.7</v>
      </c>
      <c r="R1251" t="s">
        <v>686</v>
      </c>
    </row>
    <row r="1252" spans="1:18" hidden="1" x14ac:dyDescent="0.25">
      <c r="A1252" t="s">
        <v>2689</v>
      </c>
      <c r="B1252" t="s">
        <v>661</v>
      </c>
      <c r="C1252" t="s">
        <v>660</v>
      </c>
      <c r="D1252">
        <v>0.38640000000000002</v>
      </c>
      <c r="E1252">
        <v>52.740099999999998</v>
      </c>
      <c r="F1252" t="s">
        <v>659</v>
      </c>
      <c r="G1252" t="s">
        <v>658</v>
      </c>
      <c r="H1252" t="s">
        <v>657</v>
      </c>
      <c r="I1252" t="s">
        <v>656</v>
      </c>
      <c r="J1252" t="s">
        <v>655</v>
      </c>
      <c r="K1252" t="s">
        <v>2682</v>
      </c>
      <c r="L1252" t="s">
        <v>1052</v>
      </c>
      <c r="M1252" t="s">
        <v>652</v>
      </c>
      <c r="N1252">
        <v>9853</v>
      </c>
      <c r="O1252" t="s">
        <v>1063</v>
      </c>
      <c r="P1252">
        <v>3.34</v>
      </c>
      <c r="Q1252" s="62">
        <f t="shared" si="19"/>
        <v>3.34</v>
      </c>
      <c r="R1252" t="s">
        <v>650</v>
      </c>
    </row>
    <row r="1253" spans="1:18" hidden="1" x14ac:dyDescent="0.25">
      <c r="A1253" t="s">
        <v>2688</v>
      </c>
      <c r="B1253" t="s">
        <v>661</v>
      </c>
      <c r="C1253" t="s">
        <v>660</v>
      </c>
      <c r="D1253">
        <v>0.38640000000000002</v>
      </c>
      <c r="E1253">
        <v>52.740099999999998</v>
      </c>
      <c r="F1253" t="s">
        <v>659</v>
      </c>
      <c r="G1253" t="s">
        <v>658</v>
      </c>
      <c r="H1253" t="s">
        <v>657</v>
      </c>
      <c r="I1253" t="s">
        <v>656</v>
      </c>
      <c r="J1253" t="s">
        <v>655</v>
      </c>
      <c r="K1253" t="s">
        <v>2682</v>
      </c>
      <c r="L1253" t="s">
        <v>1052</v>
      </c>
      <c r="M1253" t="s">
        <v>652</v>
      </c>
      <c r="N1253">
        <v>9856</v>
      </c>
      <c r="O1253" t="s">
        <v>1061</v>
      </c>
      <c r="P1253">
        <v>8.6999999999999994E-2</v>
      </c>
      <c r="Q1253" s="62">
        <f t="shared" si="19"/>
        <v>8.6999999999999994E-2</v>
      </c>
      <c r="R1253" t="s">
        <v>650</v>
      </c>
    </row>
    <row r="1254" spans="1:18" hidden="1" x14ac:dyDescent="0.25">
      <c r="A1254" t="s">
        <v>2687</v>
      </c>
      <c r="B1254" t="s">
        <v>661</v>
      </c>
      <c r="C1254" t="s">
        <v>660</v>
      </c>
      <c r="D1254">
        <v>0.38640000000000002</v>
      </c>
      <c r="E1254">
        <v>52.740099999999998</v>
      </c>
      <c r="F1254" t="s">
        <v>659</v>
      </c>
      <c r="G1254" t="s">
        <v>658</v>
      </c>
      <c r="H1254" t="s">
        <v>657</v>
      </c>
      <c r="I1254" t="s">
        <v>656</v>
      </c>
      <c r="J1254" t="s">
        <v>655</v>
      </c>
      <c r="K1254" t="s">
        <v>2682</v>
      </c>
      <c r="L1254" t="s">
        <v>1052</v>
      </c>
      <c r="M1254" t="s">
        <v>652</v>
      </c>
      <c r="N1254">
        <v>9857</v>
      </c>
      <c r="O1254" t="s">
        <v>1059</v>
      </c>
      <c r="P1254">
        <v>0.82</v>
      </c>
      <c r="Q1254" s="62">
        <f t="shared" si="19"/>
        <v>0.82</v>
      </c>
      <c r="R1254" t="s">
        <v>650</v>
      </c>
    </row>
    <row r="1255" spans="1:18" hidden="1" x14ac:dyDescent="0.25">
      <c r="A1255" t="s">
        <v>2686</v>
      </c>
      <c r="B1255" t="s">
        <v>661</v>
      </c>
      <c r="C1255" t="s">
        <v>660</v>
      </c>
      <c r="D1255">
        <v>0.38640000000000002</v>
      </c>
      <c r="E1255">
        <v>52.740099999999998</v>
      </c>
      <c r="F1255" t="s">
        <v>659</v>
      </c>
      <c r="G1255" t="s">
        <v>658</v>
      </c>
      <c r="H1255" t="s">
        <v>657</v>
      </c>
      <c r="I1255" t="s">
        <v>656</v>
      </c>
      <c r="J1255" t="s">
        <v>655</v>
      </c>
      <c r="K1255" t="s">
        <v>2682</v>
      </c>
      <c r="L1255" t="s">
        <v>1052</v>
      </c>
      <c r="M1255" t="s">
        <v>652</v>
      </c>
      <c r="N1255">
        <v>9901</v>
      </c>
      <c r="O1255" t="s">
        <v>664</v>
      </c>
      <c r="P1255">
        <v>84.7</v>
      </c>
      <c r="Q1255" s="62">
        <f t="shared" si="19"/>
        <v>84.7</v>
      </c>
      <c r="R1255" t="s">
        <v>663</v>
      </c>
    </row>
    <row r="1256" spans="1:18" hidden="1" x14ac:dyDescent="0.25">
      <c r="A1256" t="s">
        <v>2685</v>
      </c>
      <c r="B1256" t="s">
        <v>661</v>
      </c>
      <c r="C1256" t="s">
        <v>660</v>
      </c>
      <c r="D1256">
        <v>0.38640000000000002</v>
      </c>
      <c r="E1256">
        <v>52.740099999999998</v>
      </c>
      <c r="F1256" t="s">
        <v>659</v>
      </c>
      <c r="G1256" t="s">
        <v>658</v>
      </c>
      <c r="H1256" t="s">
        <v>657</v>
      </c>
      <c r="I1256" t="s">
        <v>656</v>
      </c>
      <c r="J1256" t="s">
        <v>655</v>
      </c>
      <c r="K1256" t="s">
        <v>2682</v>
      </c>
      <c r="L1256" t="s">
        <v>1052</v>
      </c>
      <c r="M1256" t="s">
        <v>652</v>
      </c>
      <c r="N1256">
        <v>9924</v>
      </c>
      <c r="O1256" t="s">
        <v>651</v>
      </c>
      <c r="P1256">
        <v>7.27</v>
      </c>
      <c r="Q1256" s="62">
        <f t="shared" si="19"/>
        <v>7.27</v>
      </c>
      <c r="R1256" t="s">
        <v>650</v>
      </c>
    </row>
    <row r="1257" spans="1:18" hidden="1" x14ac:dyDescent="0.25">
      <c r="A1257" t="s">
        <v>2684</v>
      </c>
      <c r="B1257" t="s">
        <v>661</v>
      </c>
      <c r="C1257" t="s">
        <v>660</v>
      </c>
      <c r="D1257">
        <v>0.38640000000000002</v>
      </c>
      <c r="E1257">
        <v>52.740099999999998</v>
      </c>
      <c r="F1257" t="s">
        <v>659</v>
      </c>
      <c r="G1257" t="s">
        <v>658</v>
      </c>
      <c r="H1257" t="s">
        <v>657</v>
      </c>
      <c r="I1257" t="s">
        <v>656</v>
      </c>
      <c r="J1257" t="s">
        <v>655</v>
      </c>
      <c r="K1257" t="s">
        <v>2682</v>
      </c>
      <c r="L1257" t="s">
        <v>1052</v>
      </c>
      <c r="M1257" t="s">
        <v>652</v>
      </c>
      <c r="N1257">
        <v>9943</v>
      </c>
      <c r="O1257" t="s">
        <v>1055</v>
      </c>
      <c r="P1257">
        <v>3.4</v>
      </c>
      <c r="Q1257" s="62">
        <f t="shared" si="19"/>
        <v>3.4</v>
      </c>
      <c r="R1257" t="s">
        <v>650</v>
      </c>
    </row>
    <row r="1258" spans="1:18" hidden="1" x14ac:dyDescent="0.25">
      <c r="A1258" t="s">
        <v>2683</v>
      </c>
      <c r="B1258" t="s">
        <v>661</v>
      </c>
      <c r="C1258" t="s">
        <v>660</v>
      </c>
      <c r="D1258">
        <v>0.38640000000000002</v>
      </c>
      <c r="E1258">
        <v>52.740099999999998</v>
      </c>
      <c r="F1258" t="s">
        <v>659</v>
      </c>
      <c r="G1258" t="s">
        <v>658</v>
      </c>
      <c r="H1258" t="s">
        <v>657</v>
      </c>
      <c r="I1258" t="s">
        <v>656</v>
      </c>
      <c r="J1258" t="s">
        <v>655</v>
      </c>
      <c r="K1258" t="s">
        <v>2682</v>
      </c>
      <c r="L1258" t="s">
        <v>1052</v>
      </c>
      <c r="M1258" t="s">
        <v>652</v>
      </c>
      <c r="N1258">
        <v>9993</v>
      </c>
      <c r="O1258" t="s">
        <v>1051</v>
      </c>
      <c r="P1258">
        <v>0.2</v>
      </c>
      <c r="Q1258" s="62">
        <f t="shared" si="19"/>
        <v>0.2</v>
      </c>
      <c r="R1258" t="s">
        <v>650</v>
      </c>
    </row>
    <row r="1259" spans="1:18" hidden="1" x14ac:dyDescent="0.25">
      <c r="A1259" t="s">
        <v>2681</v>
      </c>
      <c r="B1259" t="s">
        <v>661</v>
      </c>
      <c r="C1259" t="s">
        <v>660</v>
      </c>
      <c r="D1259">
        <v>0.38640000000000002</v>
      </c>
      <c r="E1259">
        <v>52.740099999999998</v>
      </c>
      <c r="F1259" t="s">
        <v>659</v>
      </c>
      <c r="G1259" t="s">
        <v>658</v>
      </c>
      <c r="H1259" t="s">
        <v>657</v>
      </c>
      <c r="I1259" t="s">
        <v>656</v>
      </c>
      <c r="J1259" t="s">
        <v>655</v>
      </c>
      <c r="K1259" t="s">
        <v>2660</v>
      </c>
      <c r="L1259" t="s">
        <v>1052</v>
      </c>
      <c r="M1259" t="s">
        <v>652</v>
      </c>
      <c r="N1259">
        <v>4</v>
      </c>
      <c r="O1259" t="s">
        <v>696</v>
      </c>
      <c r="P1259">
        <v>21</v>
      </c>
      <c r="Q1259" s="62">
        <f t="shared" si="19"/>
        <v>21</v>
      </c>
      <c r="R1259" t="s">
        <v>669</v>
      </c>
    </row>
    <row r="1260" spans="1:18" hidden="1" x14ac:dyDescent="0.25">
      <c r="A1260" t="s">
        <v>2680</v>
      </c>
      <c r="B1260" t="s">
        <v>661</v>
      </c>
      <c r="C1260" t="s">
        <v>660</v>
      </c>
      <c r="D1260">
        <v>0.38640000000000002</v>
      </c>
      <c r="E1260">
        <v>52.740099999999998</v>
      </c>
      <c r="F1260" t="s">
        <v>659</v>
      </c>
      <c r="G1260" t="s">
        <v>658</v>
      </c>
      <c r="H1260" t="s">
        <v>657</v>
      </c>
      <c r="I1260" t="s">
        <v>656</v>
      </c>
      <c r="J1260" t="s">
        <v>655</v>
      </c>
      <c r="K1260" t="s">
        <v>2660</v>
      </c>
      <c r="L1260" t="s">
        <v>1052</v>
      </c>
      <c r="M1260" t="s">
        <v>652</v>
      </c>
      <c r="N1260">
        <v>6</v>
      </c>
      <c r="O1260" t="s">
        <v>694</v>
      </c>
      <c r="P1260">
        <v>0.2</v>
      </c>
      <c r="Q1260" s="62">
        <f t="shared" si="19"/>
        <v>0.2</v>
      </c>
      <c r="R1260" t="s">
        <v>683</v>
      </c>
    </row>
    <row r="1261" spans="1:18" hidden="1" x14ac:dyDescent="0.25">
      <c r="A1261" t="s">
        <v>2679</v>
      </c>
      <c r="B1261" t="s">
        <v>661</v>
      </c>
      <c r="C1261" t="s">
        <v>660</v>
      </c>
      <c r="D1261">
        <v>0.38640000000000002</v>
      </c>
      <c r="E1261">
        <v>52.740099999999998</v>
      </c>
      <c r="F1261" t="s">
        <v>659</v>
      </c>
      <c r="G1261" t="s">
        <v>658</v>
      </c>
      <c r="H1261" t="s">
        <v>657</v>
      </c>
      <c r="I1261" t="s">
        <v>656</v>
      </c>
      <c r="J1261" t="s">
        <v>655</v>
      </c>
      <c r="K1261" t="s">
        <v>2660</v>
      </c>
      <c r="L1261" t="s">
        <v>1052</v>
      </c>
      <c r="M1261" t="s">
        <v>652</v>
      </c>
      <c r="N1261">
        <v>76</v>
      </c>
      <c r="O1261" t="s">
        <v>690</v>
      </c>
      <c r="P1261">
        <v>19.600000000000001</v>
      </c>
      <c r="Q1261" s="62">
        <f t="shared" si="19"/>
        <v>19.600000000000001</v>
      </c>
      <c r="R1261" t="s">
        <v>689</v>
      </c>
    </row>
    <row r="1262" spans="1:18" hidden="1" x14ac:dyDescent="0.25">
      <c r="A1262" t="s">
        <v>2678</v>
      </c>
      <c r="B1262" t="s">
        <v>661</v>
      </c>
      <c r="C1262" t="s">
        <v>660</v>
      </c>
      <c r="D1262">
        <v>0.38640000000000002</v>
      </c>
      <c r="E1262">
        <v>52.740099999999998</v>
      </c>
      <c r="F1262" t="s">
        <v>659</v>
      </c>
      <c r="G1262" t="s">
        <v>658</v>
      </c>
      <c r="H1262" t="s">
        <v>657</v>
      </c>
      <c r="I1262" t="s">
        <v>656</v>
      </c>
      <c r="J1262" t="s">
        <v>655</v>
      </c>
      <c r="K1262" t="s">
        <v>2660</v>
      </c>
      <c r="L1262" t="s">
        <v>1052</v>
      </c>
      <c r="M1262" t="s">
        <v>652</v>
      </c>
      <c r="N1262">
        <v>3428</v>
      </c>
      <c r="O1262" t="s">
        <v>684</v>
      </c>
      <c r="P1262">
        <v>4.51</v>
      </c>
      <c r="Q1262" s="62">
        <f t="shared" si="19"/>
        <v>4.51</v>
      </c>
      <c r="R1262" t="s">
        <v>683</v>
      </c>
    </row>
    <row r="1263" spans="1:18" hidden="1" x14ac:dyDescent="0.25">
      <c r="A1263" t="s">
        <v>2677</v>
      </c>
      <c r="B1263" t="s">
        <v>661</v>
      </c>
      <c r="C1263" t="s">
        <v>660</v>
      </c>
      <c r="D1263">
        <v>0.38640000000000002</v>
      </c>
      <c r="E1263">
        <v>52.740099999999998</v>
      </c>
      <c r="F1263" t="s">
        <v>659</v>
      </c>
      <c r="G1263" t="s">
        <v>658</v>
      </c>
      <c r="H1263" t="s">
        <v>657</v>
      </c>
      <c r="I1263" t="s">
        <v>656</v>
      </c>
      <c r="J1263" t="s">
        <v>655</v>
      </c>
      <c r="K1263" t="s">
        <v>2660</v>
      </c>
      <c r="L1263" t="s">
        <v>1052</v>
      </c>
      <c r="M1263" t="s">
        <v>652</v>
      </c>
      <c r="N1263">
        <v>3976</v>
      </c>
      <c r="O1263" t="s">
        <v>681</v>
      </c>
      <c r="P1263">
        <v>400.8</v>
      </c>
      <c r="Q1263" s="62">
        <f t="shared" si="19"/>
        <v>400.8</v>
      </c>
      <c r="R1263" t="s">
        <v>680</v>
      </c>
    </row>
    <row r="1264" spans="1:18" hidden="1" x14ac:dyDescent="0.25">
      <c r="A1264" t="s">
        <v>2676</v>
      </c>
      <c r="B1264" t="s">
        <v>661</v>
      </c>
      <c r="C1264" t="s">
        <v>660</v>
      </c>
      <c r="D1264">
        <v>0.38640000000000002</v>
      </c>
      <c r="E1264">
        <v>52.740099999999998</v>
      </c>
      <c r="F1264" t="s">
        <v>659</v>
      </c>
      <c r="G1264" t="s">
        <v>658</v>
      </c>
      <c r="H1264" t="s">
        <v>657</v>
      </c>
      <c r="I1264" t="s">
        <v>656</v>
      </c>
      <c r="J1264" t="s">
        <v>655</v>
      </c>
      <c r="K1264" t="s">
        <v>2660</v>
      </c>
      <c r="L1264" t="s">
        <v>1052</v>
      </c>
      <c r="M1264" t="s">
        <v>652</v>
      </c>
      <c r="N1264">
        <v>4574</v>
      </c>
      <c r="O1264" t="s">
        <v>1078</v>
      </c>
      <c r="P1264" t="s">
        <v>1077</v>
      </c>
      <c r="Q1264" s="62" t="e">
        <f t="shared" si="19"/>
        <v>#VALUE!</v>
      </c>
      <c r="R1264" t="s">
        <v>905</v>
      </c>
    </row>
    <row r="1265" spans="1:18" hidden="1" x14ac:dyDescent="0.25">
      <c r="A1265" t="s">
        <v>2675</v>
      </c>
      <c r="B1265" t="s">
        <v>661</v>
      </c>
      <c r="C1265" t="s">
        <v>660</v>
      </c>
      <c r="D1265">
        <v>0.38640000000000002</v>
      </c>
      <c r="E1265">
        <v>52.740099999999998</v>
      </c>
      <c r="F1265" t="s">
        <v>659</v>
      </c>
      <c r="G1265" t="s">
        <v>658</v>
      </c>
      <c r="H1265" t="s">
        <v>657</v>
      </c>
      <c r="I1265" t="s">
        <v>656</v>
      </c>
      <c r="J1265" t="s">
        <v>655</v>
      </c>
      <c r="K1265" t="s">
        <v>2660</v>
      </c>
      <c r="L1265" t="s">
        <v>1052</v>
      </c>
      <c r="M1265" t="s">
        <v>652</v>
      </c>
      <c r="N1265">
        <v>4865</v>
      </c>
      <c r="O1265" t="s">
        <v>912</v>
      </c>
      <c r="P1265">
        <v>300</v>
      </c>
      <c r="Q1265" s="62">
        <f t="shared" si="19"/>
        <v>300</v>
      </c>
      <c r="R1265" t="s">
        <v>911</v>
      </c>
    </row>
    <row r="1266" spans="1:18" hidden="1" x14ac:dyDescent="0.25">
      <c r="A1266" t="s">
        <v>2674</v>
      </c>
      <c r="B1266" t="s">
        <v>661</v>
      </c>
      <c r="C1266" t="s">
        <v>660</v>
      </c>
      <c r="D1266">
        <v>0.38640000000000002</v>
      </c>
      <c r="E1266">
        <v>52.740099999999998</v>
      </c>
      <c r="F1266" t="s">
        <v>659</v>
      </c>
      <c r="G1266" t="s">
        <v>658</v>
      </c>
      <c r="H1266" t="s">
        <v>657</v>
      </c>
      <c r="I1266" t="s">
        <v>656</v>
      </c>
      <c r="J1266" t="s">
        <v>655</v>
      </c>
      <c r="K1266" t="s">
        <v>2660</v>
      </c>
      <c r="L1266" t="s">
        <v>1052</v>
      </c>
      <c r="M1266" t="s">
        <v>652</v>
      </c>
      <c r="N1266">
        <v>4925</v>
      </c>
      <c r="O1266" t="s">
        <v>1074</v>
      </c>
      <c r="P1266">
        <v>3.48</v>
      </c>
      <c r="Q1266" s="62">
        <f t="shared" si="19"/>
        <v>3.48</v>
      </c>
      <c r="R1266" t="s">
        <v>650</v>
      </c>
    </row>
    <row r="1267" spans="1:18" hidden="1" x14ac:dyDescent="0.25">
      <c r="A1267" t="s">
        <v>2673</v>
      </c>
      <c r="B1267" t="s">
        <v>661</v>
      </c>
      <c r="C1267" t="s">
        <v>660</v>
      </c>
      <c r="D1267">
        <v>0.38640000000000002</v>
      </c>
      <c r="E1267">
        <v>52.740099999999998</v>
      </c>
      <c r="F1267" t="s">
        <v>659</v>
      </c>
      <c r="G1267" t="s">
        <v>658</v>
      </c>
      <c r="H1267" t="s">
        <v>657</v>
      </c>
      <c r="I1267" t="s">
        <v>656</v>
      </c>
      <c r="J1267" t="s">
        <v>655</v>
      </c>
      <c r="K1267" t="s">
        <v>2660</v>
      </c>
      <c r="L1267" t="s">
        <v>1052</v>
      </c>
      <c r="M1267" t="s">
        <v>652</v>
      </c>
      <c r="N1267">
        <v>6019</v>
      </c>
      <c r="O1267" t="s">
        <v>675</v>
      </c>
      <c r="P1267">
        <v>561408</v>
      </c>
      <c r="Q1267" s="62">
        <f t="shared" si="19"/>
        <v>561408</v>
      </c>
      <c r="R1267" t="s">
        <v>672</v>
      </c>
    </row>
    <row r="1268" spans="1:18" hidden="1" x14ac:dyDescent="0.25">
      <c r="A1268" t="s">
        <v>2672</v>
      </c>
      <c r="B1268" t="s">
        <v>661</v>
      </c>
      <c r="C1268" t="s">
        <v>660</v>
      </c>
      <c r="D1268">
        <v>0.38640000000000002</v>
      </c>
      <c r="E1268">
        <v>52.740099999999998</v>
      </c>
      <c r="F1268" t="s">
        <v>659</v>
      </c>
      <c r="G1268" t="s">
        <v>658</v>
      </c>
      <c r="H1268" t="s">
        <v>657</v>
      </c>
      <c r="I1268" t="s">
        <v>656</v>
      </c>
      <c r="J1268" t="s">
        <v>655</v>
      </c>
      <c r="K1268" t="s">
        <v>2660</v>
      </c>
      <c r="L1268" t="s">
        <v>1052</v>
      </c>
      <c r="M1268" t="s">
        <v>652</v>
      </c>
      <c r="N1268">
        <v>6020</v>
      </c>
      <c r="O1268" t="s">
        <v>673</v>
      </c>
      <c r="P1268">
        <v>318839</v>
      </c>
      <c r="Q1268" s="62">
        <f t="shared" si="19"/>
        <v>318839</v>
      </c>
      <c r="R1268" t="s">
        <v>672</v>
      </c>
    </row>
    <row r="1269" spans="1:18" hidden="1" x14ac:dyDescent="0.25">
      <c r="A1269" t="s">
        <v>2671</v>
      </c>
      <c r="B1269" t="s">
        <v>661</v>
      </c>
      <c r="C1269" t="s">
        <v>660</v>
      </c>
      <c r="D1269">
        <v>0.38640000000000002</v>
      </c>
      <c r="E1269">
        <v>52.740099999999998</v>
      </c>
      <c r="F1269" t="s">
        <v>659</v>
      </c>
      <c r="G1269" t="s">
        <v>658</v>
      </c>
      <c r="H1269" t="s">
        <v>657</v>
      </c>
      <c r="I1269" t="s">
        <v>656</v>
      </c>
      <c r="J1269" t="s">
        <v>655</v>
      </c>
      <c r="K1269" t="s">
        <v>2660</v>
      </c>
      <c r="L1269" t="s">
        <v>1052</v>
      </c>
      <c r="M1269" t="s">
        <v>652</v>
      </c>
      <c r="N1269">
        <v>6485</v>
      </c>
      <c r="O1269" t="s">
        <v>1069</v>
      </c>
      <c r="P1269">
        <v>0.23</v>
      </c>
      <c r="Q1269" s="62">
        <f t="shared" si="19"/>
        <v>0.23</v>
      </c>
      <c r="R1269" t="s">
        <v>650</v>
      </c>
    </row>
    <row r="1270" spans="1:18" hidden="1" x14ac:dyDescent="0.25">
      <c r="A1270" t="s">
        <v>2670</v>
      </c>
      <c r="B1270" t="s">
        <v>661</v>
      </c>
      <c r="C1270" t="s">
        <v>660</v>
      </c>
      <c r="D1270">
        <v>0.38640000000000002</v>
      </c>
      <c r="E1270">
        <v>52.740099999999998</v>
      </c>
      <c r="F1270" t="s">
        <v>659</v>
      </c>
      <c r="G1270" t="s">
        <v>658</v>
      </c>
      <c r="H1270" t="s">
        <v>657</v>
      </c>
      <c r="I1270" t="s">
        <v>656</v>
      </c>
      <c r="J1270" t="s">
        <v>655</v>
      </c>
      <c r="K1270" t="s">
        <v>2660</v>
      </c>
      <c r="L1270" t="s">
        <v>1052</v>
      </c>
      <c r="M1270" t="s">
        <v>652</v>
      </c>
      <c r="N1270">
        <v>7342</v>
      </c>
      <c r="O1270" t="s">
        <v>670</v>
      </c>
      <c r="P1270">
        <v>10.4</v>
      </c>
      <c r="Q1270" s="62">
        <f t="shared" si="19"/>
        <v>10.4</v>
      </c>
      <c r="R1270" t="s">
        <v>669</v>
      </c>
    </row>
    <row r="1271" spans="1:18" hidden="1" x14ac:dyDescent="0.25">
      <c r="A1271" t="s">
        <v>2669</v>
      </c>
      <c r="B1271" t="s">
        <v>661</v>
      </c>
      <c r="C1271" t="s">
        <v>660</v>
      </c>
      <c r="D1271">
        <v>0.38640000000000002</v>
      </c>
      <c r="E1271">
        <v>52.740099999999998</v>
      </c>
      <c r="F1271" t="s">
        <v>659</v>
      </c>
      <c r="G1271" t="s">
        <v>658</v>
      </c>
      <c r="H1271" t="s">
        <v>657</v>
      </c>
      <c r="I1271" t="s">
        <v>656</v>
      </c>
      <c r="J1271" t="s">
        <v>655</v>
      </c>
      <c r="K1271" t="s">
        <v>2660</v>
      </c>
      <c r="L1271" t="s">
        <v>1052</v>
      </c>
      <c r="M1271" t="s">
        <v>652</v>
      </c>
      <c r="N1271">
        <v>7608</v>
      </c>
      <c r="O1271" t="s">
        <v>667</v>
      </c>
      <c r="P1271">
        <v>4.6399999999999997</v>
      </c>
      <c r="Q1271" s="62">
        <f t="shared" si="19"/>
        <v>4.6399999999999997</v>
      </c>
      <c r="R1271" t="s">
        <v>666</v>
      </c>
    </row>
    <row r="1272" spans="1:18" hidden="1" x14ac:dyDescent="0.25">
      <c r="A1272" t="s">
        <v>2668</v>
      </c>
      <c r="B1272" t="s">
        <v>661</v>
      </c>
      <c r="C1272" t="s">
        <v>660</v>
      </c>
      <c r="D1272">
        <v>0.38640000000000002</v>
      </c>
      <c r="E1272">
        <v>52.740099999999998</v>
      </c>
      <c r="F1272" t="s">
        <v>659</v>
      </c>
      <c r="G1272" t="s">
        <v>658</v>
      </c>
      <c r="H1272" t="s">
        <v>657</v>
      </c>
      <c r="I1272" t="s">
        <v>656</v>
      </c>
      <c r="J1272" t="s">
        <v>655</v>
      </c>
      <c r="K1272" t="s">
        <v>2660</v>
      </c>
      <c r="L1272" t="s">
        <v>1052</v>
      </c>
      <c r="M1272" t="s">
        <v>652</v>
      </c>
      <c r="N1272">
        <v>7887</v>
      </c>
      <c r="O1272" t="s">
        <v>1065</v>
      </c>
      <c r="P1272">
        <v>29</v>
      </c>
      <c r="Q1272" s="62">
        <f t="shared" si="19"/>
        <v>29</v>
      </c>
      <c r="R1272" t="s">
        <v>686</v>
      </c>
    </row>
    <row r="1273" spans="1:18" hidden="1" x14ac:dyDescent="0.25">
      <c r="A1273" t="s">
        <v>2667</v>
      </c>
      <c r="B1273" t="s">
        <v>661</v>
      </c>
      <c r="C1273" t="s">
        <v>660</v>
      </c>
      <c r="D1273">
        <v>0.38640000000000002</v>
      </c>
      <c r="E1273">
        <v>52.740099999999998</v>
      </c>
      <c r="F1273" t="s">
        <v>659</v>
      </c>
      <c r="G1273" t="s">
        <v>658</v>
      </c>
      <c r="H1273" t="s">
        <v>657</v>
      </c>
      <c r="I1273" t="s">
        <v>656</v>
      </c>
      <c r="J1273" t="s">
        <v>655</v>
      </c>
      <c r="K1273" t="s">
        <v>2660</v>
      </c>
      <c r="L1273" t="s">
        <v>1052</v>
      </c>
      <c r="M1273" t="s">
        <v>652</v>
      </c>
      <c r="N1273">
        <v>9853</v>
      </c>
      <c r="O1273" t="s">
        <v>1063</v>
      </c>
      <c r="P1273">
        <v>3.07</v>
      </c>
      <c r="Q1273" s="62">
        <f t="shared" si="19"/>
        <v>3.07</v>
      </c>
      <c r="R1273" t="s">
        <v>650</v>
      </c>
    </row>
    <row r="1274" spans="1:18" hidden="1" x14ac:dyDescent="0.25">
      <c r="A1274" t="s">
        <v>2666</v>
      </c>
      <c r="B1274" t="s">
        <v>661</v>
      </c>
      <c r="C1274" t="s">
        <v>660</v>
      </c>
      <c r="D1274">
        <v>0.38640000000000002</v>
      </c>
      <c r="E1274">
        <v>52.740099999999998</v>
      </c>
      <c r="F1274" t="s">
        <v>659</v>
      </c>
      <c r="G1274" t="s">
        <v>658</v>
      </c>
      <c r="H1274" t="s">
        <v>657</v>
      </c>
      <c r="I1274" t="s">
        <v>656</v>
      </c>
      <c r="J1274" t="s">
        <v>655</v>
      </c>
      <c r="K1274" t="s">
        <v>2660</v>
      </c>
      <c r="L1274" t="s">
        <v>1052</v>
      </c>
      <c r="M1274" t="s">
        <v>652</v>
      </c>
      <c r="N1274">
        <v>9856</v>
      </c>
      <c r="O1274" t="s">
        <v>1061</v>
      </c>
      <c r="P1274">
        <v>8.2000000000000003E-2</v>
      </c>
      <c r="Q1274" s="62">
        <f t="shared" si="19"/>
        <v>8.2000000000000003E-2</v>
      </c>
      <c r="R1274" t="s">
        <v>650</v>
      </c>
    </row>
    <row r="1275" spans="1:18" hidden="1" x14ac:dyDescent="0.25">
      <c r="A1275" t="s">
        <v>2665</v>
      </c>
      <c r="B1275" t="s">
        <v>661</v>
      </c>
      <c r="C1275" t="s">
        <v>660</v>
      </c>
      <c r="D1275">
        <v>0.38640000000000002</v>
      </c>
      <c r="E1275">
        <v>52.740099999999998</v>
      </c>
      <c r="F1275" t="s">
        <v>659</v>
      </c>
      <c r="G1275" t="s">
        <v>658</v>
      </c>
      <c r="H1275" t="s">
        <v>657</v>
      </c>
      <c r="I1275" t="s">
        <v>656</v>
      </c>
      <c r="J1275" t="s">
        <v>655</v>
      </c>
      <c r="K1275" t="s">
        <v>2660</v>
      </c>
      <c r="L1275" t="s">
        <v>1052</v>
      </c>
      <c r="M1275" t="s">
        <v>652</v>
      </c>
      <c r="N1275">
        <v>9857</v>
      </c>
      <c r="O1275" t="s">
        <v>1059</v>
      </c>
      <c r="P1275">
        <v>0.71</v>
      </c>
      <c r="Q1275" s="62">
        <f t="shared" si="19"/>
        <v>0.71</v>
      </c>
      <c r="R1275" t="s">
        <v>650</v>
      </c>
    </row>
    <row r="1276" spans="1:18" hidden="1" x14ac:dyDescent="0.25">
      <c r="A1276" t="s">
        <v>2664</v>
      </c>
      <c r="B1276" t="s">
        <v>661</v>
      </c>
      <c r="C1276" t="s">
        <v>660</v>
      </c>
      <c r="D1276">
        <v>0.38640000000000002</v>
      </c>
      <c r="E1276">
        <v>52.740099999999998</v>
      </c>
      <c r="F1276" t="s">
        <v>659</v>
      </c>
      <c r="G1276" t="s">
        <v>658</v>
      </c>
      <c r="H1276" t="s">
        <v>657</v>
      </c>
      <c r="I1276" t="s">
        <v>656</v>
      </c>
      <c r="J1276" t="s">
        <v>655</v>
      </c>
      <c r="K1276" t="s">
        <v>2660</v>
      </c>
      <c r="L1276" t="s">
        <v>1052</v>
      </c>
      <c r="M1276" t="s">
        <v>652</v>
      </c>
      <c r="N1276">
        <v>9901</v>
      </c>
      <c r="O1276" t="s">
        <v>664</v>
      </c>
      <c r="P1276">
        <v>92.6</v>
      </c>
      <c r="Q1276" s="62">
        <f t="shared" si="19"/>
        <v>92.6</v>
      </c>
      <c r="R1276" t="s">
        <v>663</v>
      </c>
    </row>
    <row r="1277" spans="1:18" hidden="1" x14ac:dyDescent="0.25">
      <c r="A1277" t="s">
        <v>2663</v>
      </c>
      <c r="B1277" t="s">
        <v>661</v>
      </c>
      <c r="C1277" t="s">
        <v>660</v>
      </c>
      <c r="D1277">
        <v>0.38640000000000002</v>
      </c>
      <c r="E1277">
        <v>52.740099999999998</v>
      </c>
      <c r="F1277" t="s">
        <v>659</v>
      </c>
      <c r="G1277" t="s">
        <v>658</v>
      </c>
      <c r="H1277" t="s">
        <v>657</v>
      </c>
      <c r="I1277" t="s">
        <v>656</v>
      </c>
      <c r="J1277" t="s">
        <v>655</v>
      </c>
      <c r="K1277" t="s">
        <v>2660</v>
      </c>
      <c r="L1277" t="s">
        <v>1052</v>
      </c>
      <c r="M1277" t="s">
        <v>652</v>
      </c>
      <c r="N1277">
        <v>9924</v>
      </c>
      <c r="O1277" t="s">
        <v>651</v>
      </c>
      <c r="P1277">
        <v>8.26</v>
      </c>
      <c r="Q1277" s="62">
        <f t="shared" si="19"/>
        <v>8.26</v>
      </c>
      <c r="R1277" t="s">
        <v>650</v>
      </c>
    </row>
    <row r="1278" spans="1:18" hidden="1" x14ac:dyDescent="0.25">
      <c r="A1278" t="s">
        <v>2662</v>
      </c>
      <c r="B1278" t="s">
        <v>661</v>
      </c>
      <c r="C1278" t="s">
        <v>660</v>
      </c>
      <c r="D1278">
        <v>0.38640000000000002</v>
      </c>
      <c r="E1278">
        <v>52.740099999999998</v>
      </c>
      <c r="F1278" t="s">
        <v>659</v>
      </c>
      <c r="G1278" t="s">
        <v>658</v>
      </c>
      <c r="H1278" t="s">
        <v>657</v>
      </c>
      <c r="I1278" t="s">
        <v>656</v>
      </c>
      <c r="J1278" t="s">
        <v>655</v>
      </c>
      <c r="K1278" t="s">
        <v>2660</v>
      </c>
      <c r="L1278" t="s">
        <v>1052</v>
      </c>
      <c r="M1278" t="s">
        <v>652</v>
      </c>
      <c r="N1278">
        <v>9943</v>
      </c>
      <c r="O1278" t="s">
        <v>1055</v>
      </c>
      <c r="P1278">
        <v>3.3</v>
      </c>
      <c r="Q1278" s="62">
        <f t="shared" si="19"/>
        <v>3.3</v>
      </c>
      <c r="R1278" t="s">
        <v>650</v>
      </c>
    </row>
    <row r="1279" spans="1:18" hidden="1" x14ac:dyDescent="0.25">
      <c r="A1279" t="s">
        <v>2661</v>
      </c>
      <c r="B1279" t="s">
        <v>661</v>
      </c>
      <c r="C1279" t="s">
        <v>660</v>
      </c>
      <c r="D1279">
        <v>0.38640000000000002</v>
      </c>
      <c r="E1279">
        <v>52.740099999999998</v>
      </c>
      <c r="F1279" t="s">
        <v>659</v>
      </c>
      <c r="G1279" t="s">
        <v>658</v>
      </c>
      <c r="H1279" t="s">
        <v>657</v>
      </c>
      <c r="I1279" t="s">
        <v>656</v>
      </c>
      <c r="J1279" t="s">
        <v>655</v>
      </c>
      <c r="K1279" t="s">
        <v>2660</v>
      </c>
      <c r="L1279" t="s">
        <v>1052</v>
      </c>
      <c r="M1279" t="s">
        <v>652</v>
      </c>
      <c r="N1279">
        <v>9993</v>
      </c>
      <c r="O1279" t="s">
        <v>1051</v>
      </c>
      <c r="P1279">
        <v>0.18</v>
      </c>
      <c r="Q1279" s="62">
        <f t="shared" si="19"/>
        <v>0.18</v>
      </c>
      <c r="R1279" t="s">
        <v>650</v>
      </c>
    </row>
    <row r="1280" spans="1:18" hidden="1" x14ac:dyDescent="0.25">
      <c r="A1280" t="s">
        <v>2659</v>
      </c>
      <c r="B1280" t="s">
        <v>661</v>
      </c>
      <c r="C1280" t="s">
        <v>660</v>
      </c>
      <c r="D1280">
        <v>0.38640000000000002</v>
      </c>
      <c r="E1280">
        <v>52.740099999999998</v>
      </c>
      <c r="F1280" t="s">
        <v>659</v>
      </c>
      <c r="G1280" t="s">
        <v>658</v>
      </c>
      <c r="H1280" t="s">
        <v>657</v>
      </c>
      <c r="I1280" t="s">
        <v>656</v>
      </c>
      <c r="J1280" t="s">
        <v>655</v>
      </c>
      <c r="K1280" t="s">
        <v>2638</v>
      </c>
      <c r="L1280" t="s">
        <v>1052</v>
      </c>
      <c r="M1280" t="s">
        <v>652</v>
      </c>
      <c r="N1280">
        <v>4</v>
      </c>
      <c r="O1280" t="s">
        <v>696</v>
      </c>
      <c r="P1280">
        <v>20.21</v>
      </c>
      <c r="Q1280" s="62">
        <f t="shared" si="19"/>
        <v>20.21</v>
      </c>
      <c r="R1280" t="s">
        <v>669</v>
      </c>
    </row>
    <row r="1281" spans="1:18" hidden="1" x14ac:dyDescent="0.25">
      <c r="A1281" t="s">
        <v>2658</v>
      </c>
      <c r="B1281" t="s">
        <v>661</v>
      </c>
      <c r="C1281" t="s">
        <v>660</v>
      </c>
      <c r="D1281">
        <v>0.38640000000000002</v>
      </c>
      <c r="E1281">
        <v>52.740099999999998</v>
      </c>
      <c r="F1281" t="s">
        <v>659</v>
      </c>
      <c r="G1281" t="s">
        <v>658</v>
      </c>
      <c r="H1281" t="s">
        <v>657</v>
      </c>
      <c r="I1281" t="s">
        <v>656</v>
      </c>
      <c r="J1281" t="s">
        <v>655</v>
      </c>
      <c r="K1281" t="s">
        <v>2638</v>
      </c>
      <c r="L1281" t="s">
        <v>1052</v>
      </c>
      <c r="M1281" t="s">
        <v>652</v>
      </c>
      <c r="N1281">
        <v>6</v>
      </c>
      <c r="O1281" t="s">
        <v>694</v>
      </c>
      <c r="P1281">
        <v>0.2</v>
      </c>
      <c r="Q1281" s="62">
        <f t="shared" si="19"/>
        <v>0.2</v>
      </c>
      <c r="R1281" t="s">
        <v>683</v>
      </c>
    </row>
    <row r="1282" spans="1:18" hidden="1" x14ac:dyDescent="0.25">
      <c r="A1282" t="s">
        <v>2657</v>
      </c>
      <c r="B1282" t="s">
        <v>661</v>
      </c>
      <c r="C1282" t="s">
        <v>660</v>
      </c>
      <c r="D1282">
        <v>0.38640000000000002</v>
      </c>
      <c r="E1282">
        <v>52.740099999999998</v>
      </c>
      <c r="F1282" t="s">
        <v>659</v>
      </c>
      <c r="G1282" t="s">
        <v>658</v>
      </c>
      <c r="H1282" t="s">
        <v>657</v>
      </c>
      <c r="I1282" t="s">
        <v>656</v>
      </c>
      <c r="J1282" t="s">
        <v>655</v>
      </c>
      <c r="K1282" t="s">
        <v>2638</v>
      </c>
      <c r="L1282" t="s">
        <v>1052</v>
      </c>
      <c r="M1282" t="s">
        <v>652</v>
      </c>
      <c r="N1282">
        <v>76</v>
      </c>
      <c r="O1282" t="s">
        <v>690</v>
      </c>
      <c r="P1282">
        <v>21.1</v>
      </c>
      <c r="Q1282" s="62">
        <f t="shared" ref="Q1282:Q1345" si="20">IF(LEFT(P1282,1)="&lt;",VALUE(MID(P1282,2,LEN(P1282)-1)),VALUE(P1282))</f>
        <v>21.1</v>
      </c>
      <c r="R1282" t="s">
        <v>689</v>
      </c>
    </row>
    <row r="1283" spans="1:18" hidden="1" x14ac:dyDescent="0.25">
      <c r="A1283" t="s">
        <v>2656</v>
      </c>
      <c r="B1283" t="s">
        <v>661</v>
      </c>
      <c r="C1283" t="s">
        <v>660</v>
      </c>
      <c r="D1283">
        <v>0.38640000000000002</v>
      </c>
      <c r="E1283">
        <v>52.740099999999998</v>
      </c>
      <c r="F1283" t="s">
        <v>659</v>
      </c>
      <c r="G1283" t="s">
        <v>658</v>
      </c>
      <c r="H1283" t="s">
        <v>657</v>
      </c>
      <c r="I1283" t="s">
        <v>656</v>
      </c>
      <c r="J1283" t="s">
        <v>655</v>
      </c>
      <c r="K1283" t="s">
        <v>2638</v>
      </c>
      <c r="L1283" t="s">
        <v>1052</v>
      </c>
      <c r="M1283" t="s">
        <v>652</v>
      </c>
      <c r="N1283">
        <v>3428</v>
      </c>
      <c r="O1283" t="s">
        <v>684</v>
      </c>
      <c r="P1283">
        <v>1.98</v>
      </c>
      <c r="Q1283" s="62">
        <f t="shared" si="20"/>
        <v>1.98</v>
      </c>
      <c r="R1283" t="s">
        <v>683</v>
      </c>
    </row>
    <row r="1284" spans="1:18" hidden="1" x14ac:dyDescent="0.25">
      <c r="A1284" t="s">
        <v>2655</v>
      </c>
      <c r="B1284" t="s">
        <v>661</v>
      </c>
      <c r="C1284" t="s">
        <v>660</v>
      </c>
      <c r="D1284">
        <v>0.38640000000000002</v>
      </c>
      <c r="E1284">
        <v>52.740099999999998</v>
      </c>
      <c r="F1284" t="s">
        <v>659</v>
      </c>
      <c r="G1284" t="s">
        <v>658</v>
      </c>
      <c r="H1284" t="s">
        <v>657</v>
      </c>
      <c r="I1284" t="s">
        <v>656</v>
      </c>
      <c r="J1284" t="s">
        <v>655</v>
      </c>
      <c r="K1284" t="s">
        <v>2638</v>
      </c>
      <c r="L1284" t="s">
        <v>1052</v>
      </c>
      <c r="M1284" t="s">
        <v>652</v>
      </c>
      <c r="N1284">
        <v>3976</v>
      </c>
      <c r="O1284" t="s">
        <v>681</v>
      </c>
      <c r="P1284">
        <v>521.4</v>
      </c>
      <c r="Q1284" s="62">
        <f t="shared" si="20"/>
        <v>521.4</v>
      </c>
      <c r="R1284" t="s">
        <v>680</v>
      </c>
    </row>
    <row r="1285" spans="1:18" hidden="1" x14ac:dyDescent="0.25">
      <c r="A1285" t="s">
        <v>2654</v>
      </c>
      <c r="B1285" t="s">
        <v>661</v>
      </c>
      <c r="C1285" t="s">
        <v>660</v>
      </c>
      <c r="D1285">
        <v>0.38640000000000002</v>
      </c>
      <c r="E1285">
        <v>52.740099999999998</v>
      </c>
      <c r="F1285" t="s">
        <v>659</v>
      </c>
      <c r="G1285" t="s">
        <v>658</v>
      </c>
      <c r="H1285" t="s">
        <v>657</v>
      </c>
      <c r="I1285" t="s">
        <v>656</v>
      </c>
      <c r="J1285" t="s">
        <v>655</v>
      </c>
      <c r="K1285" t="s">
        <v>2638</v>
      </c>
      <c r="L1285" t="s">
        <v>1052</v>
      </c>
      <c r="M1285" t="s">
        <v>652</v>
      </c>
      <c r="N1285">
        <v>4574</v>
      </c>
      <c r="O1285" t="s">
        <v>1078</v>
      </c>
      <c r="P1285" t="s">
        <v>1077</v>
      </c>
      <c r="Q1285" s="62" t="e">
        <f t="shared" si="20"/>
        <v>#VALUE!</v>
      </c>
      <c r="R1285" t="s">
        <v>905</v>
      </c>
    </row>
    <row r="1286" spans="1:18" hidden="1" x14ac:dyDescent="0.25">
      <c r="A1286" t="s">
        <v>2653</v>
      </c>
      <c r="B1286" t="s">
        <v>661</v>
      </c>
      <c r="C1286" t="s">
        <v>660</v>
      </c>
      <c r="D1286">
        <v>0.38640000000000002</v>
      </c>
      <c r="E1286">
        <v>52.740099999999998</v>
      </c>
      <c r="F1286" t="s">
        <v>659</v>
      </c>
      <c r="G1286" t="s">
        <v>658</v>
      </c>
      <c r="H1286" t="s">
        <v>657</v>
      </c>
      <c r="I1286" t="s">
        <v>656</v>
      </c>
      <c r="J1286" t="s">
        <v>655</v>
      </c>
      <c r="K1286" t="s">
        <v>2638</v>
      </c>
      <c r="L1286" t="s">
        <v>1052</v>
      </c>
      <c r="M1286" t="s">
        <v>652</v>
      </c>
      <c r="N1286">
        <v>4865</v>
      </c>
      <c r="O1286" t="s">
        <v>912</v>
      </c>
      <c r="P1286">
        <v>200</v>
      </c>
      <c r="Q1286" s="62">
        <f t="shared" si="20"/>
        <v>200</v>
      </c>
      <c r="R1286" t="s">
        <v>911</v>
      </c>
    </row>
    <row r="1287" spans="1:18" hidden="1" x14ac:dyDescent="0.25">
      <c r="A1287" t="s">
        <v>2652</v>
      </c>
      <c r="B1287" t="s">
        <v>661</v>
      </c>
      <c r="C1287" t="s">
        <v>660</v>
      </c>
      <c r="D1287">
        <v>0.38640000000000002</v>
      </c>
      <c r="E1287">
        <v>52.740099999999998</v>
      </c>
      <c r="F1287" t="s">
        <v>659</v>
      </c>
      <c r="G1287" t="s">
        <v>658</v>
      </c>
      <c r="H1287" t="s">
        <v>657</v>
      </c>
      <c r="I1287" t="s">
        <v>656</v>
      </c>
      <c r="J1287" t="s">
        <v>655</v>
      </c>
      <c r="K1287" t="s">
        <v>2638</v>
      </c>
      <c r="L1287" t="s">
        <v>1052</v>
      </c>
      <c r="M1287" t="s">
        <v>652</v>
      </c>
      <c r="N1287">
        <v>4925</v>
      </c>
      <c r="O1287" t="s">
        <v>1074</v>
      </c>
      <c r="P1287">
        <v>4.51</v>
      </c>
      <c r="Q1287" s="62">
        <f t="shared" si="20"/>
        <v>4.51</v>
      </c>
      <c r="R1287" t="s">
        <v>650</v>
      </c>
    </row>
    <row r="1288" spans="1:18" hidden="1" x14ac:dyDescent="0.25">
      <c r="A1288" t="s">
        <v>2651</v>
      </c>
      <c r="B1288" t="s">
        <v>661</v>
      </c>
      <c r="C1288" t="s">
        <v>660</v>
      </c>
      <c r="D1288">
        <v>0.38640000000000002</v>
      </c>
      <c r="E1288">
        <v>52.740099999999998</v>
      </c>
      <c r="F1288" t="s">
        <v>659</v>
      </c>
      <c r="G1288" t="s">
        <v>658</v>
      </c>
      <c r="H1288" t="s">
        <v>657</v>
      </c>
      <c r="I1288" t="s">
        <v>656</v>
      </c>
      <c r="J1288" t="s">
        <v>655</v>
      </c>
      <c r="K1288" t="s">
        <v>2638</v>
      </c>
      <c r="L1288" t="s">
        <v>1052</v>
      </c>
      <c r="M1288" t="s">
        <v>652</v>
      </c>
      <c r="N1288">
        <v>6019</v>
      </c>
      <c r="O1288" t="s">
        <v>675</v>
      </c>
      <c r="P1288">
        <v>561349</v>
      </c>
      <c r="Q1288" s="62">
        <f t="shared" si="20"/>
        <v>561349</v>
      </c>
      <c r="R1288" t="s">
        <v>672</v>
      </c>
    </row>
    <row r="1289" spans="1:18" hidden="1" x14ac:dyDescent="0.25">
      <c r="A1289" t="s">
        <v>2650</v>
      </c>
      <c r="B1289" t="s">
        <v>661</v>
      </c>
      <c r="C1289" t="s">
        <v>660</v>
      </c>
      <c r="D1289">
        <v>0.38640000000000002</v>
      </c>
      <c r="E1289">
        <v>52.740099999999998</v>
      </c>
      <c r="F1289" t="s">
        <v>659</v>
      </c>
      <c r="G1289" t="s">
        <v>658</v>
      </c>
      <c r="H1289" t="s">
        <v>657</v>
      </c>
      <c r="I1289" t="s">
        <v>656</v>
      </c>
      <c r="J1289" t="s">
        <v>655</v>
      </c>
      <c r="K1289" t="s">
        <v>2638</v>
      </c>
      <c r="L1289" t="s">
        <v>1052</v>
      </c>
      <c r="M1289" t="s">
        <v>652</v>
      </c>
      <c r="N1289">
        <v>6020</v>
      </c>
      <c r="O1289" t="s">
        <v>673</v>
      </c>
      <c r="P1289">
        <v>318652</v>
      </c>
      <c r="Q1289" s="62">
        <f t="shared" si="20"/>
        <v>318652</v>
      </c>
      <c r="R1289" t="s">
        <v>672</v>
      </c>
    </row>
    <row r="1290" spans="1:18" hidden="1" x14ac:dyDescent="0.25">
      <c r="A1290" t="s">
        <v>2649</v>
      </c>
      <c r="B1290" t="s">
        <v>661</v>
      </c>
      <c r="C1290" t="s">
        <v>660</v>
      </c>
      <c r="D1290">
        <v>0.38640000000000002</v>
      </c>
      <c r="E1290">
        <v>52.740099999999998</v>
      </c>
      <c r="F1290" t="s">
        <v>659</v>
      </c>
      <c r="G1290" t="s">
        <v>658</v>
      </c>
      <c r="H1290" t="s">
        <v>657</v>
      </c>
      <c r="I1290" t="s">
        <v>656</v>
      </c>
      <c r="J1290" t="s">
        <v>655</v>
      </c>
      <c r="K1290" t="s">
        <v>2638</v>
      </c>
      <c r="L1290" t="s">
        <v>1052</v>
      </c>
      <c r="M1290" t="s">
        <v>652</v>
      </c>
      <c r="N1290">
        <v>6485</v>
      </c>
      <c r="O1290" t="s">
        <v>1069</v>
      </c>
      <c r="P1290">
        <v>8.4000000000000005E-2</v>
      </c>
      <c r="Q1290" s="62">
        <f t="shared" si="20"/>
        <v>8.4000000000000005E-2</v>
      </c>
      <c r="R1290" t="s">
        <v>650</v>
      </c>
    </row>
    <row r="1291" spans="1:18" hidden="1" x14ac:dyDescent="0.25">
      <c r="A1291" t="s">
        <v>2648</v>
      </c>
      <c r="B1291" t="s">
        <v>661</v>
      </c>
      <c r="C1291" t="s">
        <v>660</v>
      </c>
      <c r="D1291">
        <v>0.38640000000000002</v>
      </c>
      <c r="E1291">
        <v>52.740099999999998</v>
      </c>
      <c r="F1291" t="s">
        <v>659</v>
      </c>
      <c r="G1291" t="s">
        <v>658</v>
      </c>
      <c r="H1291" t="s">
        <v>657</v>
      </c>
      <c r="I1291" t="s">
        <v>656</v>
      </c>
      <c r="J1291" t="s">
        <v>655</v>
      </c>
      <c r="K1291" t="s">
        <v>2638</v>
      </c>
      <c r="L1291" t="s">
        <v>1052</v>
      </c>
      <c r="M1291" t="s">
        <v>652</v>
      </c>
      <c r="N1291">
        <v>7342</v>
      </c>
      <c r="O1291" t="s">
        <v>670</v>
      </c>
      <c r="P1291">
        <v>10.14</v>
      </c>
      <c r="Q1291" s="62">
        <f t="shared" si="20"/>
        <v>10.14</v>
      </c>
      <c r="R1291" t="s">
        <v>669</v>
      </c>
    </row>
    <row r="1292" spans="1:18" hidden="1" x14ac:dyDescent="0.25">
      <c r="A1292" t="s">
        <v>2647</v>
      </c>
      <c r="B1292" t="s">
        <v>661</v>
      </c>
      <c r="C1292" t="s">
        <v>660</v>
      </c>
      <c r="D1292">
        <v>0.38640000000000002</v>
      </c>
      <c r="E1292">
        <v>52.740099999999998</v>
      </c>
      <c r="F1292" t="s">
        <v>659</v>
      </c>
      <c r="G1292" t="s">
        <v>658</v>
      </c>
      <c r="H1292" t="s">
        <v>657</v>
      </c>
      <c r="I1292" t="s">
        <v>656</v>
      </c>
      <c r="J1292" t="s">
        <v>655</v>
      </c>
      <c r="K1292" t="s">
        <v>2638</v>
      </c>
      <c r="L1292" t="s">
        <v>1052</v>
      </c>
      <c r="M1292" t="s">
        <v>652</v>
      </c>
      <c r="N1292">
        <v>7608</v>
      </c>
      <c r="O1292" t="s">
        <v>667</v>
      </c>
      <c r="P1292">
        <v>1.58</v>
      </c>
      <c r="Q1292" s="62">
        <f t="shared" si="20"/>
        <v>1.58</v>
      </c>
      <c r="R1292" t="s">
        <v>666</v>
      </c>
    </row>
    <row r="1293" spans="1:18" hidden="1" x14ac:dyDescent="0.25">
      <c r="A1293" t="s">
        <v>2646</v>
      </c>
      <c r="B1293" t="s">
        <v>661</v>
      </c>
      <c r="C1293" t="s">
        <v>660</v>
      </c>
      <c r="D1293">
        <v>0.38640000000000002</v>
      </c>
      <c r="E1293">
        <v>52.740099999999998</v>
      </c>
      <c r="F1293" t="s">
        <v>659</v>
      </c>
      <c r="G1293" t="s">
        <v>658</v>
      </c>
      <c r="H1293" t="s">
        <v>657</v>
      </c>
      <c r="I1293" t="s">
        <v>656</v>
      </c>
      <c r="J1293" t="s">
        <v>655</v>
      </c>
      <c r="K1293" t="s">
        <v>2638</v>
      </c>
      <c r="L1293" t="s">
        <v>1052</v>
      </c>
      <c r="M1293" t="s">
        <v>652</v>
      </c>
      <c r="N1293">
        <v>7887</v>
      </c>
      <c r="O1293" t="s">
        <v>1065</v>
      </c>
      <c r="P1293">
        <v>240</v>
      </c>
      <c r="Q1293" s="62">
        <f t="shared" si="20"/>
        <v>240</v>
      </c>
      <c r="R1293" t="s">
        <v>686</v>
      </c>
    </row>
    <row r="1294" spans="1:18" hidden="1" x14ac:dyDescent="0.25">
      <c r="A1294" t="s">
        <v>2645</v>
      </c>
      <c r="B1294" t="s">
        <v>661</v>
      </c>
      <c r="C1294" t="s">
        <v>660</v>
      </c>
      <c r="D1294">
        <v>0.38640000000000002</v>
      </c>
      <c r="E1294">
        <v>52.740099999999998</v>
      </c>
      <c r="F1294" t="s">
        <v>659</v>
      </c>
      <c r="G1294" t="s">
        <v>658</v>
      </c>
      <c r="H1294" t="s">
        <v>657</v>
      </c>
      <c r="I1294" t="s">
        <v>656</v>
      </c>
      <c r="J1294" t="s">
        <v>655</v>
      </c>
      <c r="K1294" t="s">
        <v>2638</v>
      </c>
      <c r="L1294" t="s">
        <v>1052</v>
      </c>
      <c r="M1294" t="s">
        <v>652</v>
      </c>
      <c r="N1294">
        <v>9853</v>
      </c>
      <c r="O1294" t="s">
        <v>1063</v>
      </c>
      <c r="P1294">
        <v>4.42</v>
      </c>
      <c r="Q1294" s="62">
        <f t="shared" si="20"/>
        <v>4.42</v>
      </c>
      <c r="R1294" t="s">
        <v>650</v>
      </c>
    </row>
    <row r="1295" spans="1:18" hidden="1" x14ac:dyDescent="0.25">
      <c r="A1295" t="s">
        <v>2644</v>
      </c>
      <c r="B1295" t="s">
        <v>661</v>
      </c>
      <c r="C1295" t="s">
        <v>660</v>
      </c>
      <c r="D1295">
        <v>0.38640000000000002</v>
      </c>
      <c r="E1295">
        <v>52.740099999999998</v>
      </c>
      <c r="F1295" t="s">
        <v>659</v>
      </c>
      <c r="G1295" t="s">
        <v>658</v>
      </c>
      <c r="H1295" t="s">
        <v>657</v>
      </c>
      <c r="I1295" t="s">
        <v>656</v>
      </c>
      <c r="J1295" t="s">
        <v>655</v>
      </c>
      <c r="K1295" t="s">
        <v>2638</v>
      </c>
      <c r="L1295" t="s">
        <v>1052</v>
      </c>
      <c r="M1295" t="s">
        <v>652</v>
      </c>
      <c r="N1295">
        <v>9856</v>
      </c>
      <c r="O1295" t="s">
        <v>1061</v>
      </c>
      <c r="P1295">
        <v>5.6000000000000001E-2</v>
      </c>
      <c r="Q1295" s="62">
        <f t="shared" si="20"/>
        <v>5.6000000000000001E-2</v>
      </c>
      <c r="R1295" t="s">
        <v>650</v>
      </c>
    </row>
    <row r="1296" spans="1:18" hidden="1" x14ac:dyDescent="0.25">
      <c r="A1296" t="s">
        <v>2643</v>
      </c>
      <c r="B1296" t="s">
        <v>661</v>
      </c>
      <c r="C1296" t="s">
        <v>660</v>
      </c>
      <c r="D1296">
        <v>0.38640000000000002</v>
      </c>
      <c r="E1296">
        <v>52.740099999999998</v>
      </c>
      <c r="F1296" t="s">
        <v>659</v>
      </c>
      <c r="G1296" t="s">
        <v>658</v>
      </c>
      <c r="H1296" t="s">
        <v>657</v>
      </c>
      <c r="I1296" t="s">
        <v>656</v>
      </c>
      <c r="J1296" t="s">
        <v>655</v>
      </c>
      <c r="K1296" t="s">
        <v>2638</v>
      </c>
      <c r="L1296" t="s">
        <v>1052</v>
      </c>
      <c r="M1296" t="s">
        <v>652</v>
      </c>
      <c r="N1296">
        <v>9857</v>
      </c>
      <c r="O1296" t="s">
        <v>1059</v>
      </c>
      <c r="P1296">
        <v>0.67</v>
      </c>
      <c r="Q1296" s="62">
        <f t="shared" si="20"/>
        <v>0.67</v>
      </c>
      <c r="R1296" t="s">
        <v>650</v>
      </c>
    </row>
    <row r="1297" spans="1:18" hidden="1" x14ac:dyDescent="0.25">
      <c r="A1297" t="s">
        <v>2642</v>
      </c>
      <c r="B1297" t="s">
        <v>661</v>
      </c>
      <c r="C1297" t="s">
        <v>660</v>
      </c>
      <c r="D1297">
        <v>0.38640000000000002</v>
      </c>
      <c r="E1297">
        <v>52.740099999999998</v>
      </c>
      <c r="F1297" t="s">
        <v>659</v>
      </c>
      <c r="G1297" t="s">
        <v>658</v>
      </c>
      <c r="H1297" t="s">
        <v>657</v>
      </c>
      <c r="I1297" t="s">
        <v>656</v>
      </c>
      <c r="J1297" t="s">
        <v>655</v>
      </c>
      <c r="K1297" t="s">
        <v>2638</v>
      </c>
      <c r="L1297" t="s">
        <v>1052</v>
      </c>
      <c r="M1297" t="s">
        <v>652</v>
      </c>
      <c r="N1297">
        <v>9901</v>
      </c>
      <c r="O1297" t="s">
        <v>664</v>
      </c>
      <c r="P1297">
        <v>138.19999999999999</v>
      </c>
      <c r="Q1297" s="62">
        <f t="shared" si="20"/>
        <v>138.19999999999999</v>
      </c>
      <c r="R1297" t="s">
        <v>663</v>
      </c>
    </row>
    <row r="1298" spans="1:18" hidden="1" x14ac:dyDescent="0.25">
      <c r="A1298" t="s">
        <v>2641</v>
      </c>
      <c r="B1298" t="s">
        <v>661</v>
      </c>
      <c r="C1298" t="s">
        <v>660</v>
      </c>
      <c r="D1298">
        <v>0.38640000000000002</v>
      </c>
      <c r="E1298">
        <v>52.740099999999998</v>
      </c>
      <c r="F1298" t="s">
        <v>659</v>
      </c>
      <c r="G1298" t="s">
        <v>658</v>
      </c>
      <c r="H1298" t="s">
        <v>657</v>
      </c>
      <c r="I1298" t="s">
        <v>656</v>
      </c>
      <c r="J1298" t="s">
        <v>655</v>
      </c>
      <c r="K1298" t="s">
        <v>2638</v>
      </c>
      <c r="L1298" t="s">
        <v>1052</v>
      </c>
      <c r="M1298" t="s">
        <v>652</v>
      </c>
      <c r="N1298">
        <v>9924</v>
      </c>
      <c r="O1298" t="s">
        <v>651</v>
      </c>
      <c r="P1298">
        <v>12.2</v>
      </c>
      <c r="Q1298" s="62">
        <f t="shared" si="20"/>
        <v>12.2</v>
      </c>
      <c r="R1298" t="s">
        <v>650</v>
      </c>
    </row>
    <row r="1299" spans="1:18" hidden="1" x14ac:dyDescent="0.25">
      <c r="A1299" t="s">
        <v>2640</v>
      </c>
      <c r="B1299" t="s">
        <v>661</v>
      </c>
      <c r="C1299" t="s">
        <v>660</v>
      </c>
      <c r="D1299">
        <v>0.38640000000000002</v>
      </c>
      <c r="E1299">
        <v>52.740099999999998</v>
      </c>
      <c r="F1299" t="s">
        <v>659</v>
      </c>
      <c r="G1299" t="s">
        <v>658</v>
      </c>
      <c r="H1299" t="s">
        <v>657</v>
      </c>
      <c r="I1299" t="s">
        <v>656</v>
      </c>
      <c r="J1299" t="s">
        <v>655</v>
      </c>
      <c r="K1299" t="s">
        <v>2638</v>
      </c>
      <c r="L1299" t="s">
        <v>1052</v>
      </c>
      <c r="M1299" t="s">
        <v>652</v>
      </c>
      <c r="N1299">
        <v>9943</v>
      </c>
      <c r="O1299" t="s">
        <v>1055</v>
      </c>
      <c r="P1299">
        <v>4.5</v>
      </c>
      <c r="Q1299" s="62">
        <f t="shared" si="20"/>
        <v>4.5</v>
      </c>
      <c r="R1299" t="s">
        <v>650</v>
      </c>
    </row>
    <row r="1300" spans="1:18" hidden="1" x14ac:dyDescent="0.25">
      <c r="A1300" t="s">
        <v>2639</v>
      </c>
      <c r="B1300" t="s">
        <v>661</v>
      </c>
      <c r="C1300" t="s">
        <v>660</v>
      </c>
      <c r="D1300">
        <v>0.38640000000000002</v>
      </c>
      <c r="E1300">
        <v>52.740099999999998</v>
      </c>
      <c r="F1300" t="s">
        <v>659</v>
      </c>
      <c r="G1300" t="s">
        <v>658</v>
      </c>
      <c r="H1300" t="s">
        <v>657</v>
      </c>
      <c r="I1300" t="s">
        <v>656</v>
      </c>
      <c r="J1300" t="s">
        <v>655</v>
      </c>
      <c r="K1300" t="s">
        <v>2638</v>
      </c>
      <c r="L1300" t="s">
        <v>1052</v>
      </c>
      <c r="M1300" t="s">
        <v>652</v>
      </c>
      <c r="N1300">
        <v>9993</v>
      </c>
      <c r="O1300" t="s">
        <v>1051</v>
      </c>
      <c r="P1300">
        <v>7.3000000000000001E-3</v>
      </c>
      <c r="Q1300" s="62">
        <f t="shared" si="20"/>
        <v>7.3000000000000001E-3</v>
      </c>
      <c r="R1300" t="s">
        <v>650</v>
      </c>
    </row>
    <row r="1301" spans="1:18" hidden="1" x14ac:dyDescent="0.25">
      <c r="A1301" t="s">
        <v>2637</v>
      </c>
      <c r="B1301" t="s">
        <v>661</v>
      </c>
      <c r="C1301" t="s">
        <v>660</v>
      </c>
      <c r="D1301">
        <v>0.38640000000000002</v>
      </c>
      <c r="E1301">
        <v>52.740099999999998</v>
      </c>
      <c r="F1301" t="s">
        <v>659</v>
      </c>
      <c r="G1301" t="s">
        <v>658</v>
      </c>
      <c r="H1301" t="s">
        <v>657</v>
      </c>
      <c r="I1301" t="s">
        <v>656</v>
      </c>
      <c r="J1301" t="s">
        <v>655</v>
      </c>
      <c r="K1301" t="s">
        <v>2616</v>
      </c>
      <c r="L1301" t="s">
        <v>1052</v>
      </c>
      <c r="M1301" t="s">
        <v>652</v>
      </c>
      <c r="N1301">
        <v>4</v>
      </c>
      <c r="O1301" t="s">
        <v>696</v>
      </c>
      <c r="P1301">
        <v>6.34</v>
      </c>
      <c r="Q1301" s="62">
        <f t="shared" si="20"/>
        <v>6.34</v>
      </c>
      <c r="R1301" t="s">
        <v>669</v>
      </c>
    </row>
    <row r="1302" spans="1:18" hidden="1" x14ac:dyDescent="0.25">
      <c r="A1302" t="s">
        <v>2636</v>
      </c>
      <c r="B1302" t="s">
        <v>661</v>
      </c>
      <c r="C1302" t="s">
        <v>660</v>
      </c>
      <c r="D1302">
        <v>0.38640000000000002</v>
      </c>
      <c r="E1302">
        <v>52.740099999999998</v>
      </c>
      <c r="F1302" t="s">
        <v>659</v>
      </c>
      <c r="G1302" t="s">
        <v>658</v>
      </c>
      <c r="H1302" t="s">
        <v>657</v>
      </c>
      <c r="I1302" t="s">
        <v>656</v>
      </c>
      <c r="J1302" t="s">
        <v>655</v>
      </c>
      <c r="K1302" t="s">
        <v>2616</v>
      </c>
      <c r="L1302" t="s">
        <v>1052</v>
      </c>
      <c r="M1302" t="s">
        <v>652</v>
      </c>
      <c r="N1302">
        <v>6</v>
      </c>
      <c r="O1302" t="s">
        <v>694</v>
      </c>
      <c r="P1302">
        <v>0.2</v>
      </c>
      <c r="Q1302" s="62">
        <f t="shared" si="20"/>
        <v>0.2</v>
      </c>
      <c r="R1302" t="s">
        <v>683</v>
      </c>
    </row>
    <row r="1303" spans="1:18" hidden="1" x14ac:dyDescent="0.25">
      <c r="A1303" t="s">
        <v>2635</v>
      </c>
      <c r="B1303" t="s">
        <v>661</v>
      </c>
      <c r="C1303" t="s">
        <v>660</v>
      </c>
      <c r="D1303">
        <v>0.38640000000000002</v>
      </c>
      <c r="E1303">
        <v>52.740099999999998</v>
      </c>
      <c r="F1303" t="s">
        <v>659</v>
      </c>
      <c r="G1303" t="s">
        <v>658</v>
      </c>
      <c r="H1303" t="s">
        <v>657</v>
      </c>
      <c r="I1303" t="s">
        <v>656</v>
      </c>
      <c r="J1303" t="s">
        <v>655</v>
      </c>
      <c r="K1303" t="s">
        <v>2616</v>
      </c>
      <c r="L1303" t="s">
        <v>1052</v>
      </c>
      <c r="M1303" t="s">
        <v>652</v>
      </c>
      <c r="N1303">
        <v>76</v>
      </c>
      <c r="O1303" t="s">
        <v>690</v>
      </c>
      <c r="P1303">
        <v>13.6</v>
      </c>
      <c r="Q1303" s="62">
        <f t="shared" si="20"/>
        <v>13.6</v>
      </c>
      <c r="R1303" t="s">
        <v>689</v>
      </c>
    </row>
    <row r="1304" spans="1:18" hidden="1" x14ac:dyDescent="0.25">
      <c r="A1304" t="s">
        <v>2634</v>
      </c>
      <c r="B1304" t="s">
        <v>661</v>
      </c>
      <c r="C1304" t="s">
        <v>660</v>
      </c>
      <c r="D1304">
        <v>0.38640000000000002</v>
      </c>
      <c r="E1304">
        <v>52.740099999999998</v>
      </c>
      <c r="F1304" t="s">
        <v>659</v>
      </c>
      <c r="G1304" t="s">
        <v>658</v>
      </c>
      <c r="H1304" t="s">
        <v>657</v>
      </c>
      <c r="I1304" t="s">
        <v>656</v>
      </c>
      <c r="J1304" t="s">
        <v>655</v>
      </c>
      <c r="K1304" t="s">
        <v>2616</v>
      </c>
      <c r="L1304" t="s">
        <v>1052</v>
      </c>
      <c r="M1304" t="s">
        <v>652</v>
      </c>
      <c r="N1304">
        <v>3428</v>
      </c>
      <c r="O1304" t="s">
        <v>684</v>
      </c>
      <c r="P1304">
        <v>5.38</v>
      </c>
      <c r="Q1304" s="62">
        <f t="shared" si="20"/>
        <v>5.38</v>
      </c>
      <c r="R1304" t="s">
        <v>683</v>
      </c>
    </row>
    <row r="1305" spans="1:18" hidden="1" x14ac:dyDescent="0.25">
      <c r="A1305" t="s">
        <v>2633</v>
      </c>
      <c r="B1305" t="s">
        <v>661</v>
      </c>
      <c r="C1305" t="s">
        <v>660</v>
      </c>
      <c r="D1305">
        <v>0.38640000000000002</v>
      </c>
      <c r="E1305">
        <v>52.740099999999998</v>
      </c>
      <c r="F1305" t="s">
        <v>659</v>
      </c>
      <c r="G1305" t="s">
        <v>658</v>
      </c>
      <c r="H1305" t="s">
        <v>657</v>
      </c>
      <c r="I1305" t="s">
        <v>656</v>
      </c>
      <c r="J1305" t="s">
        <v>655</v>
      </c>
      <c r="K1305" t="s">
        <v>2616</v>
      </c>
      <c r="L1305" t="s">
        <v>1052</v>
      </c>
      <c r="M1305" t="s">
        <v>652</v>
      </c>
      <c r="N1305">
        <v>3976</v>
      </c>
      <c r="O1305" t="s">
        <v>681</v>
      </c>
      <c r="P1305">
        <v>44.4</v>
      </c>
      <c r="Q1305" s="62">
        <f t="shared" si="20"/>
        <v>44.4</v>
      </c>
      <c r="R1305" t="s">
        <v>680</v>
      </c>
    </row>
    <row r="1306" spans="1:18" hidden="1" x14ac:dyDescent="0.25">
      <c r="A1306" t="s">
        <v>2632</v>
      </c>
      <c r="B1306" t="s">
        <v>661</v>
      </c>
      <c r="C1306" t="s">
        <v>660</v>
      </c>
      <c r="D1306">
        <v>0.38640000000000002</v>
      </c>
      <c r="E1306">
        <v>52.740099999999998</v>
      </c>
      <c r="F1306" t="s">
        <v>659</v>
      </c>
      <c r="G1306" t="s">
        <v>658</v>
      </c>
      <c r="H1306" t="s">
        <v>657</v>
      </c>
      <c r="I1306" t="s">
        <v>656</v>
      </c>
      <c r="J1306" t="s">
        <v>655</v>
      </c>
      <c r="K1306" t="s">
        <v>2616</v>
      </c>
      <c r="L1306" t="s">
        <v>1052</v>
      </c>
      <c r="M1306" t="s">
        <v>652</v>
      </c>
      <c r="N1306">
        <v>4574</v>
      </c>
      <c r="O1306" t="s">
        <v>1078</v>
      </c>
      <c r="P1306" t="s">
        <v>1077</v>
      </c>
      <c r="Q1306" s="62" t="e">
        <f t="shared" si="20"/>
        <v>#VALUE!</v>
      </c>
      <c r="R1306" t="s">
        <v>905</v>
      </c>
    </row>
    <row r="1307" spans="1:18" hidden="1" x14ac:dyDescent="0.25">
      <c r="A1307" t="s">
        <v>2631</v>
      </c>
      <c r="B1307" t="s">
        <v>661</v>
      </c>
      <c r="C1307" t="s">
        <v>660</v>
      </c>
      <c r="D1307">
        <v>0.38640000000000002</v>
      </c>
      <c r="E1307">
        <v>52.740099999999998</v>
      </c>
      <c r="F1307" t="s">
        <v>659</v>
      </c>
      <c r="G1307" t="s">
        <v>658</v>
      </c>
      <c r="H1307" t="s">
        <v>657</v>
      </c>
      <c r="I1307" t="s">
        <v>656</v>
      </c>
      <c r="J1307" t="s">
        <v>655</v>
      </c>
      <c r="K1307" t="s">
        <v>2616</v>
      </c>
      <c r="L1307" t="s">
        <v>1052</v>
      </c>
      <c r="M1307" t="s">
        <v>652</v>
      </c>
      <c r="N1307">
        <v>4865</v>
      </c>
      <c r="O1307" t="s">
        <v>912</v>
      </c>
      <c r="P1307">
        <v>550</v>
      </c>
      <c r="Q1307" s="62">
        <f t="shared" si="20"/>
        <v>550</v>
      </c>
      <c r="R1307" t="s">
        <v>911</v>
      </c>
    </row>
    <row r="1308" spans="1:18" hidden="1" x14ac:dyDescent="0.25">
      <c r="A1308" t="s">
        <v>2630</v>
      </c>
      <c r="B1308" t="s">
        <v>661</v>
      </c>
      <c r="C1308" t="s">
        <v>660</v>
      </c>
      <c r="D1308">
        <v>0.38640000000000002</v>
      </c>
      <c r="E1308">
        <v>52.740099999999998</v>
      </c>
      <c r="F1308" t="s">
        <v>659</v>
      </c>
      <c r="G1308" t="s">
        <v>658</v>
      </c>
      <c r="H1308" t="s">
        <v>657</v>
      </c>
      <c r="I1308" t="s">
        <v>656</v>
      </c>
      <c r="J1308" t="s">
        <v>655</v>
      </c>
      <c r="K1308" t="s">
        <v>2616</v>
      </c>
      <c r="L1308" t="s">
        <v>1052</v>
      </c>
      <c r="M1308" t="s">
        <v>652</v>
      </c>
      <c r="N1308">
        <v>4925</v>
      </c>
      <c r="O1308" t="s">
        <v>1074</v>
      </c>
      <c r="P1308">
        <v>4.84</v>
      </c>
      <c r="Q1308" s="62">
        <f t="shared" si="20"/>
        <v>4.84</v>
      </c>
      <c r="R1308" t="s">
        <v>650</v>
      </c>
    </row>
    <row r="1309" spans="1:18" hidden="1" x14ac:dyDescent="0.25">
      <c r="A1309" t="s">
        <v>2629</v>
      </c>
      <c r="B1309" t="s">
        <v>661</v>
      </c>
      <c r="C1309" t="s">
        <v>660</v>
      </c>
      <c r="D1309">
        <v>0.38640000000000002</v>
      </c>
      <c r="E1309">
        <v>52.740099999999998</v>
      </c>
      <c r="F1309" t="s">
        <v>659</v>
      </c>
      <c r="G1309" t="s">
        <v>658</v>
      </c>
      <c r="H1309" t="s">
        <v>657</v>
      </c>
      <c r="I1309" t="s">
        <v>656</v>
      </c>
      <c r="J1309" t="s">
        <v>655</v>
      </c>
      <c r="K1309" t="s">
        <v>2616</v>
      </c>
      <c r="L1309" t="s">
        <v>1052</v>
      </c>
      <c r="M1309" t="s">
        <v>652</v>
      </c>
      <c r="N1309">
        <v>6019</v>
      </c>
      <c r="O1309" t="s">
        <v>675</v>
      </c>
      <c r="P1309">
        <v>561310</v>
      </c>
      <c r="Q1309" s="62">
        <f t="shared" si="20"/>
        <v>561310</v>
      </c>
      <c r="R1309" t="s">
        <v>672</v>
      </c>
    </row>
    <row r="1310" spans="1:18" hidden="1" x14ac:dyDescent="0.25">
      <c r="A1310" t="s">
        <v>2628</v>
      </c>
      <c r="B1310" t="s">
        <v>661</v>
      </c>
      <c r="C1310" t="s">
        <v>660</v>
      </c>
      <c r="D1310">
        <v>0.38640000000000002</v>
      </c>
      <c r="E1310">
        <v>52.740099999999998</v>
      </c>
      <c r="F1310" t="s">
        <v>659</v>
      </c>
      <c r="G1310" t="s">
        <v>658</v>
      </c>
      <c r="H1310" t="s">
        <v>657</v>
      </c>
      <c r="I1310" t="s">
        <v>656</v>
      </c>
      <c r="J1310" t="s">
        <v>655</v>
      </c>
      <c r="K1310" t="s">
        <v>2616</v>
      </c>
      <c r="L1310" t="s">
        <v>1052</v>
      </c>
      <c r="M1310" t="s">
        <v>652</v>
      </c>
      <c r="N1310">
        <v>6020</v>
      </c>
      <c r="O1310" t="s">
        <v>673</v>
      </c>
      <c r="P1310">
        <v>318622</v>
      </c>
      <c r="Q1310" s="62">
        <f t="shared" si="20"/>
        <v>318622</v>
      </c>
      <c r="R1310" t="s">
        <v>672</v>
      </c>
    </row>
    <row r="1311" spans="1:18" hidden="1" x14ac:dyDescent="0.25">
      <c r="A1311" t="s">
        <v>2627</v>
      </c>
      <c r="B1311" t="s">
        <v>661</v>
      </c>
      <c r="C1311" t="s">
        <v>660</v>
      </c>
      <c r="D1311">
        <v>0.38640000000000002</v>
      </c>
      <c r="E1311">
        <v>52.740099999999998</v>
      </c>
      <c r="F1311" t="s">
        <v>659</v>
      </c>
      <c r="G1311" t="s">
        <v>658</v>
      </c>
      <c r="H1311" t="s">
        <v>657</v>
      </c>
      <c r="I1311" t="s">
        <v>656</v>
      </c>
      <c r="J1311" t="s">
        <v>655</v>
      </c>
      <c r="K1311" t="s">
        <v>2616</v>
      </c>
      <c r="L1311" t="s">
        <v>1052</v>
      </c>
      <c r="M1311" t="s">
        <v>652</v>
      </c>
      <c r="N1311">
        <v>6485</v>
      </c>
      <c r="O1311" t="s">
        <v>1069</v>
      </c>
      <c r="P1311">
        <v>8.4000000000000005E-2</v>
      </c>
      <c r="Q1311" s="62">
        <f t="shared" si="20"/>
        <v>8.4000000000000005E-2</v>
      </c>
      <c r="R1311" t="s">
        <v>650</v>
      </c>
    </row>
    <row r="1312" spans="1:18" hidden="1" x14ac:dyDescent="0.25">
      <c r="A1312" t="s">
        <v>2626</v>
      </c>
      <c r="B1312" t="s">
        <v>661</v>
      </c>
      <c r="C1312" t="s">
        <v>660</v>
      </c>
      <c r="D1312">
        <v>0.38640000000000002</v>
      </c>
      <c r="E1312">
        <v>52.740099999999998</v>
      </c>
      <c r="F1312" t="s">
        <v>659</v>
      </c>
      <c r="G1312" t="s">
        <v>658</v>
      </c>
      <c r="H1312" t="s">
        <v>657</v>
      </c>
      <c r="I1312" t="s">
        <v>656</v>
      </c>
      <c r="J1312" t="s">
        <v>655</v>
      </c>
      <c r="K1312" t="s">
        <v>2616</v>
      </c>
      <c r="L1312" t="s">
        <v>1052</v>
      </c>
      <c r="M1312" t="s">
        <v>652</v>
      </c>
      <c r="N1312">
        <v>7342</v>
      </c>
      <c r="O1312" t="s">
        <v>670</v>
      </c>
      <c r="P1312">
        <v>1.1200000000000001</v>
      </c>
      <c r="Q1312" s="62">
        <f t="shared" si="20"/>
        <v>1.1200000000000001</v>
      </c>
      <c r="R1312" t="s">
        <v>669</v>
      </c>
    </row>
    <row r="1313" spans="1:18" hidden="1" x14ac:dyDescent="0.25">
      <c r="A1313" t="s">
        <v>2625</v>
      </c>
      <c r="B1313" t="s">
        <v>661</v>
      </c>
      <c r="C1313" t="s">
        <v>660</v>
      </c>
      <c r="D1313">
        <v>0.38640000000000002</v>
      </c>
      <c r="E1313">
        <v>52.740099999999998</v>
      </c>
      <c r="F1313" t="s">
        <v>659</v>
      </c>
      <c r="G1313" t="s">
        <v>658</v>
      </c>
      <c r="H1313" t="s">
        <v>657</v>
      </c>
      <c r="I1313" t="s">
        <v>656</v>
      </c>
      <c r="J1313" t="s">
        <v>655</v>
      </c>
      <c r="K1313" t="s">
        <v>2616</v>
      </c>
      <c r="L1313" t="s">
        <v>1052</v>
      </c>
      <c r="M1313" t="s">
        <v>652</v>
      </c>
      <c r="N1313">
        <v>7608</v>
      </c>
      <c r="O1313" t="s">
        <v>667</v>
      </c>
      <c r="P1313">
        <v>10</v>
      </c>
      <c r="Q1313" s="62">
        <f t="shared" si="20"/>
        <v>10</v>
      </c>
      <c r="R1313" t="s">
        <v>666</v>
      </c>
    </row>
    <row r="1314" spans="1:18" hidden="1" x14ac:dyDescent="0.25">
      <c r="A1314" t="s">
        <v>2624</v>
      </c>
      <c r="B1314" t="s">
        <v>661</v>
      </c>
      <c r="C1314" t="s">
        <v>660</v>
      </c>
      <c r="D1314">
        <v>0.38640000000000002</v>
      </c>
      <c r="E1314">
        <v>52.740099999999998</v>
      </c>
      <c r="F1314" t="s">
        <v>659</v>
      </c>
      <c r="G1314" t="s">
        <v>658</v>
      </c>
      <c r="H1314" t="s">
        <v>657</v>
      </c>
      <c r="I1314" t="s">
        <v>656</v>
      </c>
      <c r="J1314" t="s">
        <v>655</v>
      </c>
      <c r="K1314" t="s">
        <v>2616</v>
      </c>
      <c r="L1314" t="s">
        <v>1052</v>
      </c>
      <c r="M1314" t="s">
        <v>652</v>
      </c>
      <c r="N1314">
        <v>7887</v>
      </c>
      <c r="O1314" t="s">
        <v>1065</v>
      </c>
      <c r="P1314">
        <v>9.1</v>
      </c>
      <c r="Q1314" s="62">
        <f t="shared" si="20"/>
        <v>9.1</v>
      </c>
      <c r="R1314" t="s">
        <v>686</v>
      </c>
    </row>
    <row r="1315" spans="1:18" hidden="1" x14ac:dyDescent="0.25">
      <c r="A1315" t="s">
        <v>2623</v>
      </c>
      <c r="B1315" t="s">
        <v>661</v>
      </c>
      <c r="C1315" t="s">
        <v>660</v>
      </c>
      <c r="D1315">
        <v>0.38640000000000002</v>
      </c>
      <c r="E1315">
        <v>52.740099999999998</v>
      </c>
      <c r="F1315" t="s">
        <v>659</v>
      </c>
      <c r="G1315" t="s">
        <v>658</v>
      </c>
      <c r="H1315" t="s">
        <v>657</v>
      </c>
      <c r="I1315" t="s">
        <v>656</v>
      </c>
      <c r="J1315" t="s">
        <v>655</v>
      </c>
      <c r="K1315" t="s">
        <v>2616</v>
      </c>
      <c r="L1315" t="s">
        <v>1052</v>
      </c>
      <c r="M1315" t="s">
        <v>652</v>
      </c>
      <c r="N1315">
        <v>9853</v>
      </c>
      <c r="O1315" t="s">
        <v>1063</v>
      </c>
      <c r="P1315">
        <v>4.62</v>
      </c>
      <c r="Q1315" s="62">
        <f t="shared" si="20"/>
        <v>4.62</v>
      </c>
      <c r="R1315" t="s">
        <v>650</v>
      </c>
    </row>
    <row r="1316" spans="1:18" hidden="1" x14ac:dyDescent="0.25">
      <c r="A1316" t="s">
        <v>2622</v>
      </c>
      <c r="B1316" t="s">
        <v>661</v>
      </c>
      <c r="C1316" t="s">
        <v>660</v>
      </c>
      <c r="D1316">
        <v>0.38640000000000002</v>
      </c>
      <c r="E1316">
        <v>52.740099999999998</v>
      </c>
      <c r="F1316" t="s">
        <v>659</v>
      </c>
      <c r="G1316" t="s">
        <v>658</v>
      </c>
      <c r="H1316" t="s">
        <v>657</v>
      </c>
      <c r="I1316" t="s">
        <v>656</v>
      </c>
      <c r="J1316" t="s">
        <v>655</v>
      </c>
      <c r="K1316" t="s">
        <v>2616</v>
      </c>
      <c r="L1316" t="s">
        <v>1052</v>
      </c>
      <c r="M1316" t="s">
        <v>652</v>
      </c>
      <c r="N1316">
        <v>9856</v>
      </c>
      <c r="O1316" t="s">
        <v>1061</v>
      </c>
      <c r="P1316">
        <v>0.15</v>
      </c>
      <c r="Q1316" s="62">
        <f t="shared" si="20"/>
        <v>0.15</v>
      </c>
      <c r="R1316" t="s">
        <v>650</v>
      </c>
    </row>
    <row r="1317" spans="1:18" hidden="1" x14ac:dyDescent="0.25">
      <c r="A1317" t="s">
        <v>2621</v>
      </c>
      <c r="B1317" t="s">
        <v>661</v>
      </c>
      <c r="C1317" t="s">
        <v>660</v>
      </c>
      <c r="D1317">
        <v>0.38640000000000002</v>
      </c>
      <c r="E1317">
        <v>52.740099999999998</v>
      </c>
      <c r="F1317" t="s">
        <v>659</v>
      </c>
      <c r="G1317" t="s">
        <v>658</v>
      </c>
      <c r="H1317" t="s">
        <v>657</v>
      </c>
      <c r="I1317" t="s">
        <v>656</v>
      </c>
      <c r="J1317" t="s">
        <v>655</v>
      </c>
      <c r="K1317" t="s">
        <v>2616</v>
      </c>
      <c r="L1317" t="s">
        <v>1052</v>
      </c>
      <c r="M1317" t="s">
        <v>652</v>
      </c>
      <c r="N1317">
        <v>9857</v>
      </c>
      <c r="O1317" t="s">
        <v>1059</v>
      </c>
      <c r="P1317">
        <v>5.5</v>
      </c>
      <c r="Q1317" s="62">
        <f t="shared" si="20"/>
        <v>5.5</v>
      </c>
      <c r="R1317" t="s">
        <v>650</v>
      </c>
    </row>
    <row r="1318" spans="1:18" hidden="1" x14ac:dyDescent="0.25">
      <c r="A1318" t="s">
        <v>2620</v>
      </c>
      <c r="B1318" t="s">
        <v>661</v>
      </c>
      <c r="C1318" t="s">
        <v>660</v>
      </c>
      <c r="D1318">
        <v>0.38640000000000002</v>
      </c>
      <c r="E1318">
        <v>52.740099999999998</v>
      </c>
      <c r="F1318" t="s">
        <v>659</v>
      </c>
      <c r="G1318" t="s">
        <v>658</v>
      </c>
      <c r="H1318" t="s">
        <v>657</v>
      </c>
      <c r="I1318" t="s">
        <v>656</v>
      </c>
      <c r="J1318" t="s">
        <v>655</v>
      </c>
      <c r="K1318" t="s">
        <v>2616</v>
      </c>
      <c r="L1318" t="s">
        <v>1052</v>
      </c>
      <c r="M1318" t="s">
        <v>652</v>
      </c>
      <c r="N1318">
        <v>9901</v>
      </c>
      <c r="O1318" t="s">
        <v>664</v>
      </c>
      <c r="P1318">
        <v>93.2</v>
      </c>
      <c r="Q1318" s="62">
        <f t="shared" si="20"/>
        <v>93.2</v>
      </c>
      <c r="R1318" t="s">
        <v>663</v>
      </c>
    </row>
    <row r="1319" spans="1:18" hidden="1" x14ac:dyDescent="0.25">
      <c r="A1319" t="s">
        <v>2619</v>
      </c>
      <c r="B1319" t="s">
        <v>661</v>
      </c>
      <c r="C1319" t="s">
        <v>660</v>
      </c>
      <c r="D1319">
        <v>0.38640000000000002</v>
      </c>
      <c r="E1319">
        <v>52.740099999999998</v>
      </c>
      <c r="F1319" t="s">
        <v>659</v>
      </c>
      <c r="G1319" t="s">
        <v>658</v>
      </c>
      <c r="H1319" t="s">
        <v>657</v>
      </c>
      <c r="I1319" t="s">
        <v>656</v>
      </c>
      <c r="J1319" t="s">
        <v>655</v>
      </c>
      <c r="K1319" t="s">
        <v>2616</v>
      </c>
      <c r="L1319" t="s">
        <v>1052</v>
      </c>
      <c r="M1319" t="s">
        <v>652</v>
      </c>
      <c r="N1319">
        <v>9924</v>
      </c>
      <c r="O1319" t="s">
        <v>651</v>
      </c>
      <c r="P1319">
        <v>9.14</v>
      </c>
      <c r="Q1319" s="62">
        <f t="shared" si="20"/>
        <v>9.14</v>
      </c>
      <c r="R1319" t="s">
        <v>650</v>
      </c>
    </row>
    <row r="1320" spans="1:18" hidden="1" x14ac:dyDescent="0.25">
      <c r="A1320" t="s">
        <v>2618</v>
      </c>
      <c r="B1320" t="s">
        <v>661</v>
      </c>
      <c r="C1320" t="s">
        <v>660</v>
      </c>
      <c r="D1320">
        <v>0.38640000000000002</v>
      </c>
      <c r="E1320">
        <v>52.740099999999998</v>
      </c>
      <c r="F1320" t="s">
        <v>659</v>
      </c>
      <c r="G1320" t="s">
        <v>658</v>
      </c>
      <c r="H1320" t="s">
        <v>657</v>
      </c>
      <c r="I1320" t="s">
        <v>656</v>
      </c>
      <c r="J1320" t="s">
        <v>655</v>
      </c>
      <c r="K1320" t="s">
        <v>2616</v>
      </c>
      <c r="L1320" t="s">
        <v>1052</v>
      </c>
      <c r="M1320" t="s">
        <v>652</v>
      </c>
      <c r="N1320">
        <v>9943</v>
      </c>
      <c r="O1320" t="s">
        <v>1055</v>
      </c>
      <c r="P1320">
        <v>4.7</v>
      </c>
      <c r="Q1320" s="62">
        <f t="shared" si="20"/>
        <v>4.7</v>
      </c>
      <c r="R1320" t="s">
        <v>650</v>
      </c>
    </row>
    <row r="1321" spans="1:18" hidden="1" x14ac:dyDescent="0.25">
      <c r="A1321" t="s">
        <v>2617</v>
      </c>
      <c r="B1321" t="s">
        <v>661</v>
      </c>
      <c r="C1321" t="s">
        <v>660</v>
      </c>
      <c r="D1321">
        <v>0.38640000000000002</v>
      </c>
      <c r="E1321">
        <v>52.740099999999998</v>
      </c>
      <c r="F1321" t="s">
        <v>659</v>
      </c>
      <c r="G1321" t="s">
        <v>658</v>
      </c>
      <c r="H1321" t="s">
        <v>657</v>
      </c>
      <c r="I1321" t="s">
        <v>656</v>
      </c>
      <c r="J1321" t="s">
        <v>655</v>
      </c>
      <c r="K1321" t="s">
        <v>2616</v>
      </c>
      <c r="L1321" t="s">
        <v>1052</v>
      </c>
      <c r="M1321" t="s">
        <v>652</v>
      </c>
      <c r="N1321">
        <v>9993</v>
      </c>
      <c r="O1321" t="s">
        <v>1051</v>
      </c>
      <c r="P1321">
        <v>0.14000000000000001</v>
      </c>
      <c r="Q1321" s="62">
        <f t="shared" si="20"/>
        <v>0.14000000000000001</v>
      </c>
      <c r="R1321" t="s">
        <v>650</v>
      </c>
    </row>
    <row r="1322" spans="1:18" hidden="1" x14ac:dyDescent="0.25">
      <c r="A1322" t="s">
        <v>2615</v>
      </c>
      <c r="B1322" t="s">
        <v>661</v>
      </c>
      <c r="C1322" t="s">
        <v>660</v>
      </c>
      <c r="D1322">
        <v>0.38640000000000002</v>
      </c>
      <c r="E1322">
        <v>52.740099999999998</v>
      </c>
      <c r="F1322" t="s">
        <v>659</v>
      </c>
      <c r="G1322" t="s">
        <v>658</v>
      </c>
      <c r="H1322" t="s">
        <v>657</v>
      </c>
      <c r="I1322" t="s">
        <v>656</v>
      </c>
      <c r="J1322" t="s">
        <v>655</v>
      </c>
      <c r="K1322" t="s">
        <v>2594</v>
      </c>
      <c r="L1322" t="s">
        <v>1052</v>
      </c>
      <c r="M1322" t="s">
        <v>652</v>
      </c>
      <c r="N1322">
        <v>4</v>
      </c>
      <c r="O1322" t="s">
        <v>696</v>
      </c>
      <c r="P1322">
        <v>12.37</v>
      </c>
      <c r="Q1322" s="62">
        <f t="shared" si="20"/>
        <v>12.37</v>
      </c>
      <c r="R1322" t="s">
        <v>669</v>
      </c>
    </row>
    <row r="1323" spans="1:18" hidden="1" x14ac:dyDescent="0.25">
      <c r="A1323" t="s">
        <v>2614</v>
      </c>
      <c r="B1323" t="s">
        <v>661</v>
      </c>
      <c r="C1323" t="s">
        <v>660</v>
      </c>
      <c r="D1323">
        <v>0.38640000000000002</v>
      </c>
      <c r="E1323">
        <v>52.740099999999998</v>
      </c>
      <c r="F1323" t="s">
        <v>659</v>
      </c>
      <c r="G1323" t="s">
        <v>658</v>
      </c>
      <c r="H1323" t="s">
        <v>657</v>
      </c>
      <c r="I1323" t="s">
        <v>656</v>
      </c>
      <c r="J1323" t="s">
        <v>655</v>
      </c>
      <c r="K1323" t="s">
        <v>2594</v>
      </c>
      <c r="L1323" t="s">
        <v>1052</v>
      </c>
      <c r="M1323" t="s">
        <v>652</v>
      </c>
      <c r="N1323">
        <v>6</v>
      </c>
      <c r="O1323" t="s">
        <v>694</v>
      </c>
      <c r="P1323">
        <v>0.2</v>
      </c>
      <c r="Q1323" s="62">
        <f t="shared" si="20"/>
        <v>0.2</v>
      </c>
      <c r="R1323" t="s">
        <v>683</v>
      </c>
    </row>
    <row r="1324" spans="1:18" hidden="1" x14ac:dyDescent="0.25">
      <c r="A1324" t="s">
        <v>2613</v>
      </c>
      <c r="B1324" t="s">
        <v>661</v>
      </c>
      <c r="C1324" t="s">
        <v>660</v>
      </c>
      <c r="D1324">
        <v>0.38640000000000002</v>
      </c>
      <c r="E1324">
        <v>52.740099999999998</v>
      </c>
      <c r="F1324" t="s">
        <v>659</v>
      </c>
      <c r="G1324" t="s">
        <v>658</v>
      </c>
      <c r="H1324" t="s">
        <v>657</v>
      </c>
      <c r="I1324" t="s">
        <v>656</v>
      </c>
      <c r="J1324" t="s">
        <v>655</v>
      </c>
      <c r="K1324" t="s">
        <v>2594</v>
      </c>
      <c r="L1324" t="s">
        <v>1052</v>
      </c>
      <c r="M1324" t="s">
        <v>652</v>
      </c>
      <c r="N1324">
        <v>76</v>
      </c>
      <c r="O1324" t="s">
        <v>690</v>
      </c>
      <c r="P1324">
        <v>5.2</v>
      </c>
      <c r="Q1324" s="62">
        <f t="shared" si="20"/>
        <v>5.2</v>
      </c>
      <c r="R1324" t="s">
        <v>689</v>
      </c>
    </row>
    <row r="1325" spans="1:18" hidden="1" x14ac:dyDescent="0.25">
      <c r="A1325" t="s">
        <v>2612</v>
      </c>
      <c r="B1325" t="s">
        <v>661</v>
      </c>
      <c r="C1325" t="s">
        <v>660</v>
      </c>
      <c r="D1325">
        <v>0.38640000000000002</v>
      </c>
      <c r="E1325">
        <v>52.740099999999998</v>
      </c>
      <c r="F1325" t="s">
        <v>659</v>
      </c>
      <c r="G1325" t="s">
        <v>658</v>
      </c>
      <c r="H1325" t="s">
        <v>657</v>
      </c>
      <c r="I1325" t="s">
        <v>656</v>
      </c>
      <c r="J1325" t="s">
        <v>655</v>
      </c>
      <c r="K1325" t="s">
        <v>2594</v>
      </c>
      <c r="L1325" t="s">
        <v>1052</v>
      </c>
      <c r="M1325" t="s">
        <v>652</v>
      </c>
      <c r="N1325">
        <v>3428</v>
      </c>
      <c r="O1325" t="s">
        <v>684</v>
      </c>
      <c r="P1325">
        <v>4.95</v>
      </c>
      <c r="Q1325" s="62">
        <f t="shared" si="20"/>
        <v>4.95</v>
      </c>
      <c r="R1325" t="s">
        <v>683</v>
      </c>
    </row>
    <row r="1326" spans="1:18" hidden="1" x14ac:dyDescent="0.25">
      <c r="A1326" t="s">
        <v>2611</v>
      </c>
      <c r="B1326" t="s">
        <v>661</v>
      </c>
      <c r="C1326" t="s">
        <v>660</v>
      </c>
      <c r="D1326">
        <v>0.38640000000000002</v>
      </c>
      <c r="E1326">
        <v>52.740099999999998</v>
      </c>
      <c r="F1326" t="s">
        <v>659</v>
      </c>
      <c r="G1326" t="s">
        <v>658</v>
      </c>
      <c r="H1326" t="s">
        <v>657</v>
      </c>
      <c r="I1326" t="s">
        <v>656</v>
      </c>
      <c r="J1326" t="s">
        <v>655</v>
      </c>
      <c r="K1326" t="s">
        <v>2594</v>
      </c>
      <c r="L1326" t="s">
        <v>1052</v>
      </c>
      <c r="M1326" t="s">
        <v>652</v>
      </c>
      <c r="N1326">
        <v>3976</v>
      </c>
      <c r="O1326" t="s">
        <v>681</v>
      </c>
      <c r="P1326">
        <v>147.19999999999999</v>
      </c>
      <c r="Q1326" s="62">
        <f t="shared" si="20"/>
        <v>147.19999999999999</v>
      </c>
      <c r="R1326" t="s">
        <v>680</v>
      </c>
    </row>
    <row r="1327" spans="1:18" hidden="1" x14ac:dyDescent="0.25">
      <c r="A1327" t="s">
        <v>2610</v>
      </c>
      <c r="B1327" t="s">
        <v>661</v>
      </c>
      <c r="C1327" t="s">
        <v>660</v>
      </c>
      <c r="D1327">
        <v>0.38640000000000002</v>
      </c>
      <c r="E1327">
        <v>52.740099999999998</v>
      </c>
      <c r="F1327" t="s">
        <v>659</v>
      </c>
      <c r="G1327" t="s">
        <v>658</v>
      </c>
      <c r="H1327" t="s">
        <v>657</v>
      </c>
      <c r="I1327" t="s">
        <v>656</v>
      </c>
      <c r="J1327" t="s">
        <v>655</v>
      </c>
      <c r="K1327" t="s">
        <v>2594</v>
      </c>
      <c r="L1327" t="s">
        <v>1052</v>
      </c>
      <c r="M1327" t="s">
        <v>652</v>
      </c>
      <c r="N1327">
        <v>4574</v>
      </c>
      <c r="O1327" t="s">
        <v>1078</v>
      </c>
      <c r="P1327" t="s">
        <v>1077</v>
      </c>
      <c r="Q1327" s="62" t="e">
        <f t="shared" si="20"/>
        <v>#VALUE!</v>
      </c>
      <c r="R1327" t="s">
        <v>905</v>
      </c>
    </row>
    <row r="1328" spans="1:18" hidden="1" x14ac:dyDescent="0.25">
      <c r="A1328" t="s">
        <v>2609</v>
      </c>
      <c r="B1328" t="s">
        <v>661</v>
      </c>
      <c r="C1328" t="s">
        <v>660</v>
      </c>
      <c r="D1328">
        <v>0.38640000000000002</v>
      </c>
      <c r="E1328">
        <v>52.740099999999998</v>
      </c>
      <c r="F1328" t="s">
        <v>659</v>
      </c>
      <c r="G1328" t="s">
        <v>658</v>
      </c>
      <c r="H1328" t="s">
        <v>657</v>
      </c>
      <c r="I1328" t="s">
        <v>656</v>
      </c>
      <c r="J1328" t="s">
        <v>655</v>
      </c>
      <c r="K1328" t="s">
        <v>2594</v>
      </c>
      <c r="L1328" t="s">
        <v>1052</v>
      </c>
      <c r="M1328" t="s">
        <v>652</v>
      </c>
      <c r="N1328">
        <v>4865</v>
      </c>
      <c r="O1328" t="s">
        <v>912</v>
      </c>
      <c r="P1328">
        <v>300</v>
      </c>
      <c r="Q1328" s="62">
        <f t="shared" si="20"/>
        <v>300</v>
      </c>
      <c r="R1328" t="s">
        <v>911</v>
      </c>
    </row>
    <row r="1329" spans="1:18" hidden="1" x14ac:dyDescent="0.25">
      <c r="A1329" t="s">
        <v>2608</v>
      </c>
      <c r="B1329" t="s">
        <v>661</v>
      </c>
      <c r="C1329" t="s">
        <v>660</v>
      </c>
      <c r="D1329">
        <v>0.38640000000000002</v>
      </c>
      <c r="E1329">
        <v>52.740099999999998</v>
      </c>
      <c r="F1329" t="s">
        <v>659</v>
      </c>
      <c r="G1329" t="s">
        <v>658</v>
      </c>
      <c r="H1329" t="s">
        <v>657</v>
      </c>
      <c r="I1329" t="s">
        <v>656</v>
      </c>
      <c r="J1329" t="s">
        <v>655</v>
      </c>
      <c r="K1329" t="s">
        <v>2594</v>
      </c>
      <c r="L1329" t="s">
        <v>1052</v>
      </c>
      <c r="M1329" t="s">
        <v>652</v>
      </c>
      <c r="N1329">
        <v>4925</v>
      </c>
      <c r="O1329" t="s">
        <v>1074</v>
      </c>
      <c r="P1329">
        <v>1.1200000000000001</v>
      </c>
      <c r="Q1329" s="62">
        <f t="shared" si="20"/>
        <v>1.1200000000000001</v>
      </c>
      <c r="R1329" t="s">
        <v>650</v>
      </c>
    </row>
    <row r="1330" spans="1:18" hidden="1" x14ac:dyDescent="0.25">
      <c r="A1330" t="s">
        <v>2607</v>
      </c>
      <c r="B1330" t="s">
        <v>661</v>
      </c>
      <c r="C1330" t="s">
        <v>660</v>
      </c>
      <c r="D1330">
        <v>0.38640000000000002</v>
      </c>
      <c r="E1330">
        <v>52.740099999999998</v>
      </c>
      <c r="F1330" t="s">
        <v>659</v>
      </c>
      <c r="G1330" t="s">
        <v>658</v>
      </c>
      <c r="H1330" t="s">
        <v>657</v>
      </c>
      <c r="I1330" t="s">
        <v>656</v>
      </c>
      <c r="J1330" t="s">
        <v>655</v>
      </c>
      <c r="K1330" t="s">
        <v>2594</v>
      </c>
      <c r="L1330" t="s">
        <v>1052</v>
      </c>
      <c r="M1330" t="s">
        <v>652</v>
      </c>
      <c r="N1330">
        <v>6019</v>
      </c>
      <c r="O1330" t="s">
        <v>675</v>
      </c>
      <c r="P1330">
        <v>561304</v>
      </c>
      <c r="Q1330" s="62">
        <f t="shared" si="20"/>
        <v>561304</v>
      </c>
      <c r="R1330" t="s">
        <v>672</v>
      </c>
    </row>
    <row r="1331" spans="1:18" hidden="1" x14ac:dyDescent="0.25">
      <c r="A1331" t="s">
        <v>2606</v>
      </c>
      <c r="B1331" t="s">
        <v>661</v>
      </c>
      <c r="C1331" t="s">
        <v>660</v>
      </c>
      <c r="D1331">
        <v>0.38640000000000002</v>
      </c>
      <c r="E1331">
        <v>52.740099999999998</v>
      </c>
      <c r="F1331" t="s">
        <v>659</v>
      </c>
      <c r="G1331" t="s">
        <v>658</v>
      </c>
      <c r="H1331" t="s">
        <v>657</v>
      </c>
      <c r="I1331" t="s">
        <v>656</v>
      </c>
      <c r="J1331" t="s">
        <v>655</v>
      </c>
      <c r="K1331" t="s">
        <v>2594</v>
      </c>
      <c r="L1331" t="s">
        <v>1052</v>
      </c>
      <c r="M1331" t="s">
        <v>652</v>
      </c>
      <c r="N1331">
        <v>6020</v>
      </c>
      <c r="O1331" t="s">
        <v>673</v>
      </c>
      <c r="P1331">
        <v>318651</v>
      </c>
      <c r="Q1331" s="62">
        <f t="shared" si="20"/>
        <v>318651</v>
      </c>
      <c r="R1331" t="s">
        <v>672</v>
      </c>
    </row>
    <row r="1332" spans="1:18" hidden="1" x14ac:dyDescent="0.25">
      <c r="A1332" t="s">
        <v>2605</v>
      </c>
      <c r="B1332" t="s">
        <v>661</v>
      </c>
      <c r="C1332" t="s">
        <v>660</v>
      </c>
      <c r="D1332">
        <v>0.38640000000000002</v>
      </c>
      <c r="E1332">
        <v>52.740099999999998</v>
      </c>
      <c r="F1332" t="s">
        <v>659</v>
      </c>
      <c r="G1332" t="s">
        <v>658</v>
      </c>
      <c r="H1332" t="s">
        <v>657</v>
      </c>
      <c r="I1332" t="s">
        <v>656</v>
      </c>
      <c r="J1332" t="s">
        <v>655</v>
      </c>
      <c r="K1332" t="s">
        <v>2594</v>
      </c>
      <c r="L1332" t="s">
        <v>1052</v>
      </c>
      <c r="M1332" t="s">
        <v>652</v>
      </c>
      <c r="N1332">
        <v>6485</v>
      </c>
      <c r="O1332" t="s">
        <v>1069</v>
      </c>
      <c r="P1332" t="s">
        <v>2604</v>
      </c>
      <c r="Q1332" s="62">
        <f t="shared" si="20"/>
        <v>4.0000000000000001E-3</v>
      </c>
      <c r="R1332" t="s">
        <v>650</v>
      </c>
    </row>
    <row r="1333" spans="1:18" hidden="1" x14ac:dyDescent="0.25">
      <c r="A1333" t="s">
        <v>2603</v>
      </c>
      <c r="B1333" t="s">
        <v>661</v>
      </c>
      <c r="C1333" t="s">
        <v>660</v>
      </c>
      <c r="D1333">
        <v>0.38640000000000002</v>
      </c>
      <c r="E1333">
        <v>52.740099999999998</v>
      </c>
      <c r="F1333" t="s">
        <v>659</v>
      </c>
      <c r="G1333" t="s">
        <v>658</v>
      </c>
      <c r="H1333" t="s">
        <v>657</v>
      </c>
      <c r="I1333" t="s">
        <v>656</v>
      </c>
      <c r="J1333" t="s">
        <v>655</v>
      </c>
      <c r="K1333" t="s">
        <v>2594</v>
      </c>
      <c r="L1333" t="s">
        <v>1052</v>
      </c>
      <c r="M1333" t="s">
        <v>652</v>
      </c>
      <c r="N1333">
        <v>7342</v>
      </c>
      <c r="O1333" t="s">
        <v>670</v>
      </c>
      <c r="P1333">
        <v>13.12</v>
      </c>
      <c r="Q1333" s="62">
        <f t="shared" si="20"/>
        <v>13.12</v>
      </c>
      <c r="R1333" t="s">
        <v>669</v>
      </c>
    </row>
    <row r="1334" spans="1:18" hidden="1" x14ac:dyDescent="0.25">
      <c r="A1334" t="s">
        <v>2602</v>
      </c>
      <c r="B1334" t="s">
        <v>661</v>
      </c>
      <c r="C1334" t="s">
        <v>660</v>
      </c>
      <c r="D1334">
        <v>0.38640000000000002</v>
      </c>
      <c r="E1334">
        <v>52.740099999999998</v>
      </c>
      <c r="F1334" t="s">
        <v>659</v>
      </c>
      <c r="G1334" t="s">
        <v>658</v>
      </c>
      <c r="H1334" t="s">
        <v>657</v>
      </c>
      <c r="I1334" t="s">
        <v>656</v>
      </c>
      <c r="J1334" t="s">
        <v>655</v>
      </c>
      <c r="K1334" t="s">
        <v>2594</v>
      </c>
      <c r="L1334" t="s">
        <v>1052</v>
      </c>
      <c r="M1334" t="s">
        <v>652</v>
      </c>
      <c r="N1334">
        <v>7608</v>
      </c>
      <c r="O1334" t="s">
        <v>667</v>
      </c>
      <c r="P1334">
        <v>0.89</v>
      </c>
      <c r="Q1334" s="62">
        <f t="shared" si="20"/>
        <v>0.89</v>
      </c>
      <c r="R1334" t="s">
        <v>666</v>
      </c>
    </row>
    <row r="1335" spans="1:18" hidden="1" x14ac:dyDescent="0.25">
      <c r="A1335" t="s">
        <v>2601</v>
      </c>
      <c r="B1335" t="s">
        <v>661</v>
      </c>
      <c r="C1335" t="s">
        <v>660</v>
      </c>
      <c r="D1335">
        <v>0.38640000000000002</v>
      </c>
      <c r="E1335">
        <v>52.740099999999998</v>
      </c>
      <c r="F1335" t="s">
        <v>659</v>
      </c>
      <c r="G1335" t="s">
        <v>658</v>
      </c>
      <c r="H1335" t="s">
        <v>657</v>
      </c>
      <c r="I1335" t="s">
        <v>656</v>
      </c>
      <c r="J1335" t="s">
        <v>655</v>
      </c>
      <c r="K1335" t="s">
        <v>2594</v>
      </c>
      <c r="L1335" t="s">
        <v>1052</v>
      </c>
      <c r="M1335" t="s">
        <v>652</v>
      </c>
      <c r="N1335">
        <v>9853</v>
      </c>
      <c r="O1335" t="s">
        <v>1063</v>
      </c>
      <c r="P1335">
        <v>1.1000000000000001</v>
      </c>
      <c r="Q1335" s="62">
        <f t="shared" si="20"/>
        <v>1.1000000000000001</v>
      </c>
      <c r="R1335" t="s">
        <v>650</v>
      </c>
    </row>
    <row r="1336" spans="1:18" hidden="1" x14ac:dyDescent="0.25">
      <c r="A1336" t="s">
        <v>2600</v>
      </c>
      <c r="B1336" t="s">
        <v>661</v>
      </c>
      <c r="C1336" t="s">
        <v>660</v>
      </c>
      <c r="D1336">
        <v>0.38640000000000002</v>
      </c>
      <c r="E1336">
        <v>52.740099999999998</v>
      </c>
      <c r="F1336" t="s">
        <v>659</v>
      </c>
      <c r="G1336" t="s">
        <v>658</v>
      </c>
      <c r="H1336" t="s">
        <v>657</v>
      </c>
      <c r="I1336" t="s">
        <v>656</v>
      </c>
      <c r="J1336" t="s">
        <v>655</v>
      </c>
      <c r="K1336" t="s">
        <v>2594</v>
      </c>
      <c r="L1336" t="s">
        <v>1052</v>
      </c>
      <c r="M1336" t="s">
        <v>652</v>
      </c>
      <c r="N1336">
        <v>9856</v>
      </c>
      <c r="O1336" t="s">
        <v>1061</v>
      </c>
      <c r="P1336">
        <v>1.2E-2</v>
      </c>
      <c r="Q1336" s="62">
        <f t="shared" si="20"/>
        <v>1.2E-2</v>
      </c>
      <c r="R1336" t="s">
        <v>650</v>
      </c>
    </row>
    <row r="1337" spans="1:18" hidden="1" x14ac:dyDescent="0.25">
      <c r="A1337" t="s">
        <v>2599</v>
      </c>
      <c r="B1337" t="s">
        <v>661</v>
      </c>
      <c r="C1337" t="s">
        <v>660</v>
      </c>
      <c r="D1337">
        <v>0.38640000000000002</v>
      </c>
      <c r="E1337">
        <v>52.740099999999998</v>
      </c>
      <c r="F1337" t="s">
        <v>659</v>
      </c>
      <c r="G1337" t="s">
        <v>658</v>
      </c>
      <c r="H1337" t="s">
        <v>657</v>
      </c>
      <c r="I1337" t="s">
        <v>656</v>
      </c>
      <c r="J1337" t="s">
        <v>655</v>
      </c>
      <c r="K1337" t="s">
        <v>2594</v>
      </c>
      <c r="L1337" t="s">
        <v>1052</v>
      </c>
      <c r="M1337" t="s">
        <v>652</v>
      </c>
      <c r="N1337">
        <v>9857</v>
      </c>
      <c r="O1337" t="s">
        <v>1059</v>
      </c>
      <c r="P1337">
        <v>1.8</v>
      </c>
      <c r="Q1337" s="62">
        <f t="shared" si="20"/>
        <v>1.8</v>
      </c>
      <c r="R1337" t="s">
        <v>650</v>
      </c>
    </row>
    <row r="1338" spans="1:18" hidden="1" x14ac:dyDescent="0.25">
      <c r="A1338" t="s">
        <v>2598</v>
      </c>
      <c r="B1338" t="s">
        <v>661</v>
      </c>
      <c r="C1338" t="s">
        <v>660</v>
      </c>
      <c r="D1338">
        <v>0.38640000000000002</v>
      </c>
      <c r="E1338">
        <v>52.740099999999998</v>
      </c>
      <c r="F1338" t="s">
        <v>659</v>
      </c>
      <c r="G1338" t="s">
        <v>658</v>
      </c>
      <c r="H1338" t="s">
        <v>657</v>
      </c>
      <c r="I1338" t="s">
        <v>656</v>
      </c>
      <c r="J1338" t="s">
        <v>655</v>
      </c>
      <c r="K1338" t="s">
        <v>2594</v>
      </c>
      <c r="L1338" t="s">
        <v>1052</v>
      </c>
      <c r="M1338" t="s">
        <v>652</v>
      </c>
      <c r="N1338">
        <v>9901</v>
      </c>
      <c r="O1338" t="s">
        <v>664</v>
      </c>
      <c r="P1338">
        <v>89.5</v>
      </c>
      <c r="Q1338" s="62">
        <f t="shared" si="20"/>
        <v>89.5</v>
      </c>
      <c r="R1338" t="s">
        <v>663</v>
      </c>
    </row>
    <row r="1339" spans="1:18" hidden="1" x14ac:dyDescent="0.25">
      <c r="A1339" t="s">
        <v>2597</v>
      </c>
      <c r="B1339" t="s">
        <v>661</v>
      </c>
      <c r="C1339" t="s">
        <v>660</v>
      </c>
      <c r="D1339">
        <v>0.38640000000000002</v>
      </c>
      <c r="E1339">
        <v>52.740099999999998</v>
      </c>
      <c r="F1339" t="s">
        <v>659</v>
      </c>
      <c r="G1339" t="s">
        <v>658</v>
      </c>
      <c r="H1339" t="s">
        <v>657</v>
      </c>
      <c r="I1339" t="s">
        <v>656</v>
      </c>
      <c r="J1339" t="s">
        <v>655</v>
      </c>
      <c r="K1339" t="s">
        <v>2594</v>
      </c>
      <c r="L1339" t="s">
        <v>1052</v>
      </c>
      <c r="M1339" t="s">
        <v>652</v>
      </c>
      <c r="N1339">
        <v>9924</v>
      </c>
      <c r="O1339" t="s">
        <v>651</v>
      </c>
      <c r="P1339">
        <v>11.3</v>
      </c>
      <c r="Q1339" s="62">
        <f t="shared" si="20"/>
        <v>11.3</v>
      </c>
      <c r="R1339" t="s">
        <v>650</v>
      </c>
    </row>
    <row r="1340" spans="1:18" hidden="1" x14ac:dyDescent="0.25">
      <c r="A1340" t="s">
        <v>2596</v>
      </c>
      <c r="B1340" t="s">
        <v>661</v>
      </c>
      <c r="C1340" t="s">
        <v>660</v>
      </c>
      <c r="D1340">
        <v>0.38640000000000002</v>
      </c>
      <c r="E1340">
        <v>52.740099999999998</v>
      </c>
      <c r="F1340" t="s">
        <v>659</v>
      </c>
      <c r="G1340" t="s">
        <v>658</v>
      </c>
      <c r="H1340" t="s">
        <v>657</v>
      </c>
      <c r="I1340" t="s">
        <v>656</v>
      </c>
      <c r="J1340" t="s">
        <v>655</v>
      </c>
      <c r="K1340" t="s">
        <v>2594</v>
      </c>
      <c r="L1340" t="s">
        <v>1052</v>
      </c>
      <c r="M1340" t="s">
        <v>652</v>
      </c>
      <c r="N1340">
        <v>9943</v>
      </c>
      <c r="O1340" t="s">
        <v>1055</v>
      </c>
      <c r="P1340">
        <v>1.1000000000000001</v>
      </c>
      <c r="Q1340" s="62">
        <f t="shared" si="20"/>
        <v>1.1000000000000001</v>
      </c>
      <c r="R1340" t="s">
        <v>650</v>
      </c>
    </row>
    <row r="1341" spans="1:18" hidden="1" x14ac:dyDescent="0.25">
      <c r="A1341" t="s">
        <v>2595</v>
      </c>
      <c r="B1341" t="s">
        <v>661</v>
      </c>
      <c r="C1341" t="s">
        <v>660</v>
      </c>
      <c r="D1341">
        <v>0.38640000000000002</v>
      </c>
      <c r="E1341">
        <v>52.740099999999998</v>
      </c>
      <c r="F1341" t="s">
        <v>659</v>
      </c>
      <c r="G1341" t="s">
        <v>658</v>
      </c>
      <c r="H1341" t="s">
        <v>657</v>
      </c>
      <c r="I1341" t="s">
        <v>656</v>
      </c>
      <c r="J1341" t="s">
        <v>655</v>
      </c>
      <c r="K1341" t="s">
        <v>2594</v>
      </c>
      <c r="L1341" t="s">
        <v>1052</v>
      </c>
      <c r="M1341" t="s">
        <v>652</v>
      </c>
      <c r="N1341">
        <v>9993</v>
      </c>
      <c r="O1341" t="s">
        <v>1051</v>
      </c>
      <c r="P1341" t="s">
        <v>1524</v>
      </c>
      <c r="Q1341" s="62">
        <f t="shared" si="20"/>
        <v>0.02</v>
      </c>
      <c r="R1341" t="s">
        <v>650</v>
      </c>
    </row>
    <row r="1342" spans="1:18" hidden="1" x14ac:dyDescent="0.25">
      <c r="A1342" t="s">
        <v>2593</v>
      </c>
      <c r="B1342" t="s">
        <v>661</v>
      </c>
      <c r="C1342" t="s">
        <v>660</v>
      </c>
      <c r="D1342">
        <v>0.38640000000000002</v>
      </c>
      <c r="E1342">
        <v>52.740099999999998</v>
      </c>
      <c r="F1342" t="s">
        <v>659</v>
      </c>
      <c r="G1342" t="s">
        <v>658</v>
      </c>
      <c r="H1342" t="s">
        <v>657</v>
      </c>
      <c r="I1342" t="s">
        <v>656</v>
      </c>
      <c r="J1342" t="s">
        <v>655</v>
      </c>
      <c r="K1342" t="s">
        <v>2572</v>
      </c>
      <c r="L1342" t="s">
        <v>1052</v>
      </c>
      <c r="M1342" t="s">
        <v>652</v>
      </c>
      <c r="N1342">
        <v>4</v>
      </c>
      <c r="O1342" t="s">
        <v>696</v>
      </c>
      <c r="P1342">
        <v>8.56</v>
      </c>
      <c r="Q1342" s="62">
        <f t="shared" si="20"/>
        <v>8.56</v>
      </c>
      <c r="R1342" t="s">
        <v>669</v>
      </c>
    </row>
    <row r="1343" spans="1:18" hidden="1" x14ac:dyDescent="0.25">
      <c r="A1343" t="s">
        <v>2592</v>
      </c>
      <c r="B1343" t="s">
        <v>661</v>
      </c>
      <c r="C1343" t="s">
        <v>660</v>
      </c>
      <c r="D1343">
        <v>0.38640000000000002</v>
      </c>
      <c r="E1343">
        <v>52.740099999999998</v>
      </c>
      <c r="F1343" t="s">
        <v>659</v>
      </c>
      <c r="G1343" t="s">
        <v>658</v>
      </c>
      <c r="H1343" t="s">
        <v>657</v>
      </c>
      <c r="I1343" t="s">
        <v>656</v>
      </c>
      <c r="J1343" t="s">
        <v>655</v>
      </c>
      <c r="K1343" t="s">
        <v>2572</v>
      </c>
      <c r="L1343" t="s">
        <v>1052</v>
      </c>
      <c r="M1343" t="s">
        <v>652</v>
      </c>
      <c r="N1343">
        <v>6</v>
      </c>
      <c r="O1343" t="s">
        <v>694</v>
      </c>
      <c r="P1343">
        <v>0.2</v>
      </c>
      <c r="Q1343" s="62">
        <f t="shared" si="20"/>
        <v>0.2</v>
      </c>
      <c r="R1343" t="s">
        <v>683</v>
      </c>
    </row>
    <row r="1344" spans="1:18" hidden="1" x14ac:dyDescent="0.25">
      <c r="A1344" t="s">
        <v>2591</v>
      </c>
      <c r="B1344" t="s">
        <v>661</v>
      </c>
      <c r="C1344" t="s">
        <v>660</v>
      </c>
      <c r="D1344">
        <v>0.38640000000000002</v>
      </c>
      <c r="E1344">
        <v>52.740099999999998</v>
      </c>
      <c r="F1344" t="s">
        <v>659</v>
      </c>
      <c r="G1344" t="s">
        <v>658</v>
      </c>
      <c r="H1344" t="s">
        <v>657</v>
      </c>
      <c r="I1344" t="s">
        <v>656</v>
      </c>
      <c r="J1344" t="s">
        <v>655</v>
      </c>
      <c r="K1344" t="s">
        <v>2572</v>
      </c>
      <c r="L1344" t="s">
        <v>1052</v>
      </c>
      <c r="M1344" t="s">
        <v>652</v>
      </c>
      <c r="N1344">
        <v>76</v>
      </c>
      <c r="O1344" t="s">
        <v>690</v>
      </c>
      <c r="P1344">
        <v>5.5</v>
      </c>
      <c r="Q1344" s="62">
        <f t="shared" si="20"/>
        <v>5.5</v>
      </c>
      <c r="R1344" t="s">
        <v>689</v>
      </c>
    </row>
    <row r="1345" spans="1:18" hidden="1" x14ac:dyDescent="0.25">
      <c r="A1345" t="s">
        <v>2590</v>
      </c>
      <c r="B1345" t="s">
        <v>661</v>
      </c>
      <c r="C1345" t="s">
        <v>660</v>
      </c>
      <c r="D1345">
        <v>0.38640000000000002</v>
      </c>
      <c r="E1345">
        <v>52.740099999999998</v>
      </c>
      <c r="F1345" t="s">
        <v>659</v>
      </c>
      <c r="G1345" t="s">
        <v>658</v>
      </c>
      <c r="H1345" t="s">
        <v>657</v>
      </c>
      <c r="I1345" t="s">
        <v>656</v>
      </c>
      <c r="J1345" t="s">
        <v>655</v>
      </c>
      <c r="K1345" t="s">
        <v>2572</v>
      </c>
      <c r="L1345" t="s">
        <v>1052</v>
      </c>
      <c r="M1345" t="s">
        <v>652</v>
      </c>
      <c r="N1345">
        <v>3428</v>
      </c>
      <c r="O1345" t="s">
        <v>684</v>
      </c>
      <c r="P1345">
        <v>6.25</v>
      </c>
      <c r="Q1345" s="62">
        <f t="shared" si="20"/>
        <v>6.25</v>
      </c>
      <c r="R1345" t="s">
        <v>683</v>
      </c>
    </row>
    <row r="1346" spans="1:18" hidden="1" x14ac:dyDescent="0.25">
      <c r="A1346" t="s">
        <v>2589</v>
      </c>
      <c r="B1346" t="s">
        <v>661</v>
      </c>
      <c r="C1346" t="s">
        <v>660</v>
      </c>
      <c r="D1346">
        <v>0.38640000000000002</v>
      </c>
      <c r="E1346">
        <v>52.740099999999998</v>
      </c>
      <c r="F1346" t="s">
        <v>659</v>
      </c>
      <c r="G1346" t="s">
        <v>658</v>
      </c>
      <c r="H1346" t="s">
        <v>657</v>
      </c>
      <c r="I1346" t="s">
        <v>656</v>
      </c>
      <c r="J1346" t="s">
        <v>655</v>
      </c>
      <c r="K1346" t="s">
        <v>2572</v>
      </c>
      <c r="L1346" t="s">
        <v>1052</v>
      </c>
      <c r="M1346" t="s">
        <v>652</v>
      </c>
      <c r="N1346">
        <v>3976</v>
      </c>
      <c r="O1346" t="s">
        <v>681</v>
      </c>
      <c r="P1346">
        <v>59.2</v>
      </c>
      <c r="Q1346" s="62">
        <f t="shared" ref="Q1346:Q1409" si="21">IF(LEFT(P1346,1)="&lt;",VALUE(MID(P1346,2,LEN(P1346)-1)),VALUE(P1346))</f>
        <v>59.2</v>
      </c>
      <c r="R1346" t="s">
        <v>680</v>
      </c>
    </row>
    <row r="1347" spans="1:18" hidden="1" x14ac:dyDescent="0.25">
      <c r="A1347" t="s">
        <v>2588</v>
      </c>
      <c r="B1347" t="s">
        <v>661</v>
      </c>
      <c r="C1347" t="s">
        <v>660</v>
      </c>
      <c r="D1347">
        <v>0.38640000000000002</v>
      </c>
      <c r="E1347">
        <v>52.740099999999998</v>
      </c>
      <c r="F1347" t="s">
        <v>659</v>
      </c>
      <c r="G1347" t="s">
        <v>658</v>
      </c>
      <c r="H1347" t="s">
        <v>657</v>
      </c>
      <c r="I1347" t="s">
        <v>656</v>
      </c>
      <c r="J1347" t="s">
        <v>655</v>
      </c>
      <c r="K1347" t="s">
        <v>2572</v>
      </c>
      <c r="L1347" t="s">
        <v>1052</v>
      </c>
      <c r="M1347" t="s">
        <v>652</v>
      </c>
      <c r="N1347">
        <v>4574</v>
      </c>
      <c r="O1347" t="s">
        <v>1078</v>
      </c>
      <c r="P1347" t="s">
        <v>1077</v>
      </c>
      <c r="Q1347" s="62" t="e">
        <f t="shared" si="21"/>
        <v>#VALUE!</v>
      </c>
      <c r="R1347" t="s">
        <v>905</v>
      </c>
    </row>
    <row r="1348" spans="1:18" hidden="1" x14ac:dyDescent="0.25">
      <c r="A1348" t="s">
        <v>2587</v>
      </c>
      <c r="B1348" t="s">
        <v>661</v>
      </c>
      <c r="C1348" t="s">
        <v>660</v>
      </c>
      <c r="D1348">
        <v>0.38640000000000002</v>
      </c>
      <c r="E1348">
        <v>52.740099999999998</v>
      </c>
      <c r="F1348" t="s">
        <v>659</v>
      </c>
      <c r="G1348" t="s">
        <v>658</v>
      </c>
      <c r="H1348" t="s">
        <v>657</v>
      </c>
      <c r="I1348" t="s">
        <v>656</v>
      </c>
      <c r="J1348" t="s">
        <v>655</v>
      </c>
      <c r="K1348" t="s">
        <v>2572</v>
      </c>
      <c r="L1348" t="s">
        <v>1052</v>
      </c>
      <c r="M1348" t="s">
        <v>652</v>
      </c>
      <c r="N1348">
        <v>4865</v>
      </c>
      <c r="O1348" t="s">
        <v>912</v>
      </c>
      <c r="P1348">
        <v>450</v>
      </c>
      <c r="Q1348" s="62">
        <f t="shared" si="21"/>
        <v>450</v>
      </c>
      <c r="R1348" t="s">
        <v>911</v>
      </c>
    </row>
    <row r="1349" spans="1:18" hidden="1" x14ac:dyDescent="0.25">
      <c r="A1349" t="s">
        <v>2586</v>
      </c>
      <c r="B1349" t="s">
        <v>661</v>
      </c>
      <c r="C1349" t="s">
        <v>660</v>
      </c>
      <c r="D1349">
        <v>0.38640000000000002</v>
      </c>
      <c r="E1349">
        <v>52.740099999999998</v>
      </c>
      <c r="F1349" t="s">
        <v>659</v>
      </c>
      <c r="G1349" t="s">
        <v>658</v>
      </c>
      <c r="H1349" t="s">
        <v>657</v>
      </c>
      <c r="I1349" t="s">
        <v>656</v>
      </c>
      <c r="J1349" t="s">
        <v>655</v>
      </c>
      <c r="K1349" t="s">
        <v>2572</v>
      </c>
      <c r="L1349" t="s">
        <v>1052</v>
      </c>
      <c r="M1349" t="s">
        <v>652</v>
      </c>
      <c r="N1349">
        <v>4925</v>
      </c>
      <c r="O1349" t="s">
        <v>1074</v>
      </c>
      <c r="P1349">
        <v>11.2</v>
      </c>
      <c r="Q1349" s="62">
        <f t="shared" si="21"/>
        <v>11.2</v>
      </c>
      <c r="R1349" t="s">
        <v>650</v>
      </c>
    </row>
    <row r="1350" spans="1:18" hidden="1" x14ac:dyDescent="0.25">
      <c r="A1350" t="s">
        <v>2585</v>
      </c>
      <c r="B1350" t="s">
        <v>661</v>
      </c>
      <c r="C1350" t="s">
        <v>660</v>
      </c>
      <c r="D1350">
        <v>0.38640000000000002</v>
      </c>
      <c r="E1350">
        <v>52.740099999999998</v>
      </c>
      <c r="F1350" t="s">
        <v>659</v>
      </c>
      <c r="G1350" t="s">
        <v>658</v>
      </c>
      <c r="H1350" t="s">
        <v>657</v>
      </c>
      <c r="I1350" t="s">
        <v>656</v>
      </c>
      <c r="J1350" t="s">
        <v>655</v>
      </c>
      <c r="K1350" t="s">
        <v>2572</v>
      </c>
      <c r="L1350" t="s">
        <v>1052</v>
      </c>
      <c r="M1350" t="s">
        <v>652</v>
      </c>
      <c r="N1350">
        <v>6019</v>
      </c>
      <c r="O1350" t="s">
        <v>675</v>
      </c>
      <c r="P1350">
        <v>561341</v>
      </c>
      <c r="Q1350" s="62">
        <f t="shared" si="21"/>
        <v>561341</v>
      </c>
      <c r="R1350" t="s">
        <v>672</v>
      </c>
    </row>
    <row r="1351" spans="1:18" hidden="1" x14ac:dyDescent="0.25">
      <c r="A1351" t="s">
        <v>2584</v>
      </c>
      <c r="B1351" t="s">
        <v>661</v>
      </c>
      <c r="C1351" t="s">
        <v>660</v>
      </c>
      <c r="D1351">
        <v>0.38640000000000002</v>
      </c>
      <c r="E1351">
        <v>52.740099999999998</v>
      </c>
      <c r="F1351" t="s">
        <v>659</v>
      </c>
      <c r="G1351" t="s">
        <v>658</v>
      </c>
      <c r="H1351" t="s">
        <v>657</v>
      </c>
      <c r="I1351" t="s">
        <v>656</v>
      </c>
      <c r="J1351" t="s">
        <v>655</v>
      </c>
      <c r="K1351" t="s">
        <v>2572</v>
      </c>
      <c r="L1351" t="s">
        <v>1052</v>
      </c>
      <c r="M1351" t="s">
        <v>652</v>
      </c>
      <c r="N1351">
        <v>6020</v>
      </c>
      <c r="O1351" t="s">
        <v>673</v>
      </c>
      <c r="P1351">
        <v>318674</v>
      </c>
      <c r="Q1351" s="62">
        <f t="shared" si="21"/>
        <v>318674</v>
      </c>
      <c r="R1351" t="s">
        <v>672</v>
      </c>
    </row>
    <row r="1352" spans="1:18" hidden="1" x14ac:dyDescent="0.25">
      <c r="A1352" t="s">
        <v>2583</v>
      </c>
      <c r="B1352" t="s">
        <v>661</v>
      </c>
      <c r="C1352" t="s">
        <v>660</v>
      </c>
      <c r="D1352">
        <v>0.38640000000000002</v>
      </c>
      <c r="E1352">
        <v>52.740099999999998</v>
      </c>
      <c r="F1352" t="s">
        <v>659</v>
      </c>
      <c r="G1352" t="s">
        <v>658</v>
      </c>
      <c r="H1352" t="s">
        <v>657</v>
      </c>
      <c r="I1352" t="s">
        <v>656</v>
      </c>
      <c r="J1352" t="s">
        <v>655</v>
      </c>
      <c r="K1352" t="s">
        <v>2572</v>
      </c>
      <c r="L1352" t="s">
        <v>1052</v>
      </c>
      <c r="M1352" t="s">
        <v>652</v>
      </c>
      <c r="N1352">
        <v>6485</v>
      </c>
      <c r="O1352" t="s">
        <v>1069</v>
      </c>
      <c r="P1352">
        <v>9.9000000000000005E-2</v>
      </c>
      <c r="Q1352" s="62">
        <f t="shared" si="21"/>
        <v>9.9000000000000005E-2</v>
      </c>
      <c r="R1352" t="s">
        <v>650</v>
      </c>
    </row>
    <row r="1353" spans="1:18" hidden="1" x14ac:dyDescent="0.25">
      <c r="A1353" t="s">
        <v>2582</v>
      </c>
      <c r="B1353" t="s">
        <v>661</v>
      </c>
      <c r="C1353" t="s">
        <v>660</v>
      </c>
      <c r="D1353">
        <v>0.38640000000000002</v>
      </c>
      <c r="E1353">
        <v>52.740099999999998</v>
      </c>
      <c r="F1353" t="s">
        <v>659</v>
      </c>
      <c r="G1353" t="s">
        <v>658</v>
      </c>
      <c r="H1353" t="s">
        <v>657</v>
      </c>
      <c r="I1353" t="s">
        <v>656</v>
      </c>
      <c r="J1353" t="s">
        <v>655</v>
      </c>
      <c r="K1353" t="s">
        <v>2572</v>
      </c>
      <c r="L1353" t="s">
        <v>1052</v>
      </c>
      <c r="M1353" t="s">
        <v>652</v>
      </c>
      <c r="N1353">
        <v>7342</v>
      </c>
      <c r="O1353" t="s">
        <v>670</v>
      </c>
      <c r="P1353">
        <v>1.1100000000000001</v>
      </c>
      <c r="Q1353" s="62">
        <f t="shared" si="21"/>
        <v>1.1100000000000001</v>
      </c>
      <c r="R1353" t="s">
        <v>669</v>
      </c>
    </row>
    <row r="1354" spans="1:18" hidden="1" x14ac:dyDescent="0.25">
      <c r="A1354" t="s">
        <v>2581</v>
      </c>
      <c r="B1354" t="s">
        <v>661</v>
      </c>
      <c r="C1354" t="s">
        <v>660</v>
      </c>
      <c r="D1354">
        <v>0.38640000000000002</v>
      </c>
      <c r="E1354">
        <v>52.740099999999998</v>
      </c>
      <c r="F1354" t="s">
        <v>659</v>
      </c>
      <c r="G1354" t="s">
        <v>658</v>
      </c>
      <c r="H1354" t="s">
        <v>657</v>
      </c>
      <c r="I1354" t="s">
        <v>656</v>
      </c>
      <c r="J1354" t="s">
        <v>655</v>
      </c>
      <c r="K1354" t="s">
        <v>2572</v>
      </c>
      <c r="L1354" t="s">
        <v>1052</v>
      </c>
      <c r="M1354" t="s">
        <v>652</v>
      </c>
      <c r="N1354">
        <v>7608</v>
      </c>
      <c r="O1354" t="s">
        <v>667</v>
      </c>
      <c r="P1354">
        <v>2.34</v>
      </c>
      <c r="Q1354" s="62">
        <f t="shared" si="21"/>
        <v>2.34</v>
      </c>
      <c r="R1354" t="s">
        <v>666</v>
      </c>
    </row>
    <row r="1355" spans="1:18" hidden="1" x14ac:dyDescent="0.25">
      <c r="A1355" t="s">
        <v>2580</v>
      </c>
      <c r="B1355" t="s">
        <v>661</v>
      </c>
      <c r="C1355" t="s">
        <v>660</v>
      </c>
      <c r="D1355">
        <v>0.38640000000000002</v>
      </c>
      <c r="E1355">
        <v>52.740099999999998</v>
      </c>
      <c r="F1355" t="s">
        <v>659</v>
      </c>
      <c r="G1355" t="s">
        <v>658</v>
      </c>
      <c r="H1355" t="s">
        <v>657</v>
      </c>
      <c r="I1355" t="s">
        <v>656</v>
      </c>
      <c r="J1355" t="s">
        <v>655</v>
      </c>
      <c r="K1355" t="s">
        <v>2572</v>
      </c>
      <c r="L1355" t="s">
        <v>1052</v>
      </c>
      <c r="M1355" t="s">
        <v>652</v>
      </c>
      <c r="N1355">
        <v>7887</v>
      </c>
      <c r="O1355" t="s">
        <v>1065</v>
      </c>
      <c r="P1355">
        <v>1.4</v>
      </c>
      <c r="Q1355" s="62">
        <f t="shared" si="21"/>
        <v>1.4</v>
      </c>
      <c r="R1355" t="s">
        <v>686</v>
      </c>
    </row>
    <row r="1356" spans="1:18" hidden="1" x14ac:dyDescent="0.25">
      <c r="A1356" t="s">
        <v>2579</v>
      </c>
      <c r="B1356" t="s">
        <v>661</v>
      </c>
      <c r="C1356" t="s">
        <v>660</v>
      </c>
      <c r="D1356">
        <v>0.38640000000000002</v>
      </c>
      <c r="E1356">
        <v>52.740099999999998</v>
      </c>
      <c r="F1356" t="s">
        <v>659</v>
      </c>
      <c r="G1356" t="s">
        <v>658</v>
      </c>
      <c r="H1356" t="s">
        <v>657</v>
      </c>
      <c r="I1356" t="s">
        <v>656</v>
      </c>
      <c r="J1356" t="s">
        <v>655</v>
      </c>
      <c r="K1356" t="s">
        <v>2572</v>
      </c>
      <c r="L1356" t="s">
        <v>1052</v>
      </c>
      <c r="M1356" t="s">
        <v>652</v>
      </c>
      <c r="N1356">
        <v>9853</v>
      </c>
      <c r="O1356" t="s">
        <v>1063</v>
      </c>
      <c r="P1356">
        <v>10.9</v>
      </c>
      <c r="Q1356" s="62">
        <f t="shared" si="21"/>
        <v>10.9</v>
      </c>
      <c r="R1356" t="s">
        <v>650</v>
      </c>
    </row>
    <row r="1357" spans="1:18" hidden="1" x14ac:dyDescent="0.25">
      <c r="A1357" t="s">
        <v>2578</v>
      </c>
      <c r="B1357" t="s">
        <v>661</v>
      </c>
      <c r="C1357" t="s">
        <v>660</v>
      </c>
      <c r="D1357">
        <v>0.38640000000000002</v>
      </c>
      <c r="E1357">
        <v>52.740099999999998</v>
      </c>
      <c r="F1357" t="s">
        <v>659</v>
      </c>
      <c r="G1357" t="s">
        <v>658</v>
      </c>
      <c r="H1357" t="s">
        <v>657</v>
      </c>
      <c r="I1357" t="s">
        <v>656</v>
      </c>
      <c r="J1357" t="s">
        <v>655</v>
      </c>
      <c r="K1357" t="s">
        <v>2572</v>
      </c>
      <c r="L1357" t="s">
        <v>1052</v>
      </c>
      <c r="M1357" t="s">
        <v>652</v>
      </c>
      <c r="N1357">
        <v>9856</v>
      </c>
      <c r="O1357" t="s">
        <v>1061</v>
      </c>
      <c r="P1357">
        <v>6.3E-2</v>
      </c>
      <c r="Q1357" s="62">
        <f t="shared" si="21"/>
        <v>6.3E-2</v>
      </c>
      <c r="R1357" t="s">
        <v>650</v>
      </c>
    </row>
    <row r="1358" spans="1:18" hidden="1" x14ac:dyDescent="0.25">
      <c r="A1358" t="s">
        <v>2577</v>
      </c>
      <c r="B1358" t="s">
        <v>661</v>
      </c>
      <c r="C1358" t="s">
        <v>660</v>
      </c>
      <c r="D1358">
        <v>0.38640000000000002</v>
      </c>
      <c r="E1358">
        <v>52.740099999999998</v>
      </c>
      <c r="F1358" t="s">
        <v>659</v>
      </c>
      <c r="G1358" t="s">
        <v>658</v>
      </c>
      <c r="H1358" t="s">
        <v>657</v>
      </c>
      <c r="I1358" t="s">
        <v>656</v>
      </c>
      <c r="J1358" t="s">
        <v>655</v>
      </c>
      <c r="K1358" t="s">
        <v>2572</v>
      </c>
      <c r="L1358" t="s">
        <v>1052</v>
      </c>
      <c r="M1358" t="s">
        <v>652</v>
      </c>
      <c r="N1358">
        <v>9857</v>
      </c>
      <c r="O1358" t="s">
        <v>1059</v>
      </c>
      <c r="P1358">
        <v>11</v>
      </c>
      <c r="Q1358" s="62">
        <f t="shared" si="21"/>
        <v>11</v>
      </c>
      <c r="R1358" t="s">
        <v>650</v>
      </c>
    </row>
    <row r="1359" spans="1:18" hidden="1" x14ac:dyDescent="0.25">
      <c r="A1359" t="s">
        <v>2576</v>
      </c>
      <c r="B1359" t="s">
        <v>661</v>
      </c>
      <c r="C1359" t="s">
        <v>660</v>
      </c>
      <c r="D1359">
        <v>0.38640000000000002</v>
      </c>
      <c r="E1359">
        <v>52.740099999999998</v>
      </c>
      <c r="F1359" t="s">
        <v>659</v>
      </c>
      <c r="G1359" t="s">
        <v>658</v>
      </c>
      <c r="H1359" t="s">
        <v>657</v>
      </c>
      <c r="I1359" t="s">
        <v>656</v>
      </c>
      <c r="J1359" t="s">
        <v>655</v>
      </c>
      <c r="K1359" t="s">
        <v>2572</v>
      </c>
      <c r="L1359" t="s">
        <v>1052</v>
      </c>
      <c r="M1359" t="s">
        <v>652</v>
      </c>
      <c r="N1359">
        <v>9901</v>
      </c>
      <c r="O1359" t="s">
        <v>664</v>
      </c>
      <c r="P1359">
        <v>83.8</v>
      </c>
      <c r="Q1359" s="62">
        <f t="shared" si="21"/>
        <v>83.8</v>
      </c>
      <c r="R1359" t="s">
        <v>663</v>
      </c>
    </row>
    <row r="1360" spans="1:18" hidden="1" x14ac:dyDescent="0.25">
      <c r="A1360" t="s">
        <v>2575</v>
      </c>
      <c r="B1360" t="s">
        <v>661</v>
      </c>
      <c r="C1360" t="s">
        <v>660</v>
      </c>
      <c r="D1360">
        <v>0.38640000000000002</v>
      </c>
      <c r="E1360">
        <v>52.740099999999998</v>
      </c>
      <c r="F1360" t="s">
        <v>659</v>
      </c>
      <c r="G1360" t="s">
        <v>658</v>
      </c>
      <c r="H1360" t="s">
        <v>657</v>
      </c>
      <c r="I1360" t="s">
        <v>656</v>
      </c>
      <c r="J1360" t="s">
        <v>655</v>
      </c>
      <c r="K1360" t="s">
        <v>2572</v>
      </c>
      <c r="L1360" t="s">
        <v>1052</v>
      </c>
      <c r="M1360" t="s">
        <v>652</v>
      </c>
      <c r="N1360">
        <v>9924</v>
      </c>
      <c r="O1360" t="s">
        <v>651</v>
      </c>
      <c r="P1360">
        <v>10.4</v>
      </c>
      <c r="Q1360" s="62">
        <f t="shared" si="21"/>
        <v>10.4</v>
      </c>
      <c r="R1360" t="s">
        <v>650</v>
      </c>
    </row>
    <row r="1361" spans="1:18" hidden="1" x14ac:dyDescent="0.25">
      <c r="A1361" t="s">
        <v>2574</v>
      </c>
      <c r="B1361" t="s">
        <v>661</v>
      </c>
      <c r="C1361" t="s">
        <v>660</v>
      </c>
      <c r="D1361">
        <v>0.38640000000000002</v>
      </c>
      <c r="E1361">
        <v>52.740099999999998</v>
      </c>
      <c r="F1361" t="s">
        <v>659</v>
      </c>
      <c r="G1361" t="s">
        <v>658</v>
      </c>
      <c r="H1361" t="s">
        <v>657</v>
      </c>
      <c r="I1361" t="s">
        <v>656</v>
      </c>
      <c r="J1361" t="s">
        <v>655</v>
      </c>
      <c r="K1361" t="s">
        <v>2572</v>
      </c>
      <c r="L1361" t="s">
        <v>1052</v>
      </c>
      <c r="M1361" t="s">
        <v>652</v>
      </c>
      <c r="N1361">
        <v>9943</v>
      </c>
      <c r="O1361" t="s">
        <v>1055</v>
      </c>
      <c r="P1361">
        <v>11</v>
      </c>
      <c r="Q1361" s="62">
        <f t="shared" si="21"/>
        <v>11</v>
      </c>
      <c r="R1361" t="s">
        <v>650</v>
      </c>
    </row>
    <row r="1362" spans="1:18" hidden="1" x14ac:dyDescent="0.25">
      <c r="A1362" t="s">
        <v>2573</v>
      </c>
      <c r="B1362" t="s">
        <v>661</v>
      </c>
      <c r="C1362" t="s">
        <v>660</v>
      </c>
      <c r="D1362">
        <v>0.38640000000000002</v>
      </c>
      <c r="E1362">
        <v>52.740099999999998</v>
      </c>
      <c r="F1362" t="s">
        <v>659</v>
      </c>
      <c r="G1362" t="s">
        <v>658</v>
      </c>
      <c r="H1362" t="s">
        <v>657</v>
      </c>
      <c r="I1362" t="s">
        <v>656</v>
      </c>
      <c r="J1362" t="s">
        <v>655</v>
      </c>
      <c r="K1362" t="s">
        <v>2572</v>
      </c>
      <c r="L1362" t="s">
        <v>1052</v>
      </c>
      <c r="M1362" t="s">
        <v>652</v>
      </c>
      <c r="N1362">
        <v>9993</v>
      </c>
      <c r="O1362" t="s">
        <v>1051</v>
      </c>
      <c r="P1362">
        <v>0.19</v>
      </c>
      <c r="Q1362" s="62">
        <f t="shared" si="21"/>
        <v>0.19</v>
      </c>
      <c r="R1362" t="s">
        <v>650</v>
      </c>
    </row>
    <row r="1363" spans="1:18" hidden="1" x14ac:dyDescent="0.25">
      <c r="A1363" t="s">
        <v>2571</v>
      </c>
      <c r="B1363" t="s">
        <v>661</v>
      </c>
      <c r="C1363" t="s">
        <v>660</v>
      </c>
      <c r="D1363">
        <v>0.38640000000000002</v>
      </c>
      <c r="E1363">
        <v>52.740099999999998</v>
      </c>
      <c r="F1363" t="s">
        <v>659</v>
      </c>
      <c r="G1363" t="s">
        <v>658</v>
      </c>
      <c r="H1363" t="s">
        <v>657</v>
      </c>
      <c r="I1363" t="s">
        <v>656</v>
      </c>
      <c r="J1363" t="s">
        <v>655</v>
      </c>
      <c r="K1363" t="s">
        <v>2550</v>
      </c>
      <c r="L1363" t="s">
        <v>1052</v>
      </c>
      <c r="M1363" t="s">
        <v>652</v>
      </c>
      <c r="N1363">
        <v>4</v>
      </c>
      <c r="O1363" t="s">
        <v>696</v>
      </c>
      <c r="P1363">
        <v>6.22</v>
      </c>
      <c r="Q1363" s="62">
        <f t="shared" si="21"/>
        <v>6.22</v>
      </c>
      <c r="R1363" t="s">
        <v>669</v>
      </c>
    </row>
    <row r="1364" spans="1:18" hidden="1" x14ac:dyDescent="0.25">
      <c r="A1364" t="s">
        <v>2570</v>
      </c>
      <c r="B1364" t="s">
        <v>661</v>
      </c>
      <c r="C1364" t="s">
        <v>660</v>
      </c>
      <c r="D1364">
        <v>0.38640000000000002</v>
      </c>
      <c r="E1364">
        <v>52.740099999999998</v>
      </c>
      <c r="F1364" t="s">
        <v>659</v>
      </c>
      <c r="G1364" t="s">
        <v>658</v>
      </c>
      <c r="H1364" t="s">
        <v>657</v>
      </c>
      <c r="I1364" t="s">
        <v>656</v>
      </c>
      <c r="J1364" t="s">
        <v>655</v>
      </c>
      <c r="K1364" t="s">
        <v>2550</v>
      </c>
      <c r="L1364" t="s">
        <v>1052</v>
      </c>
      <c r="M1364" t="s">
        <v>652</v>
      </c>
      <c r="N1364">
        <v>6</v>
      </c>
      <c r="O1364" t="s">
        <v>694</v>
      </c>
      <c r="P1364">
        <v>0.2</v>
      </c>
      <c r="Q1364" s="62">
        <f t="shared" si="21"/>
        <v>0.2</v>
      </c>
      <c r="R1364" t="s">
        <v>683</v>
      </c>
    </row>
    <row r="1365" spans="1:18" hidden="1" x14ac:dyDescent="0.25">
      <c r="A1365" t="s">
        <v>2569</v>
      </c>
      <c r="B1365" t="s">
        <v>661</v>
      </c>
      <c r="C1365" t="s">
        <v>660</v>
      </c>
      <c r="D1365">
        <v>0.38640000000000002</v>
      </c>
      <c r="E1365">
        <v>52.740099999999998</v>
      </c>
      <c r="F1365" t="s">
        <v>659</v>
      </c>
      <c r="G1365" t="s">
        <v>658</v>
      </c>
      <c r="H1365" t="s">
        <v>657</v>
      </c>
      <c r="I1365" t="s">
        <v>656</v>
      </c>
      <c r="J1365" t="s">
        <v>655</v>
      </c>
      <c r="K1365" t="s">
        <v>2550</v>
      </c>
      <c r="L1365" t="s">
        <v>1052</v>
      </c>
      <c r="M1365" t="s">
        <v>652</v>
      </c>
      <c r="N1365">
        <v>76</v>
      </c>
      <c r="O1365" t="s">
        <v>690</v>
      </c>
      <c r="P1365">
        <v>6.6</v>
      </c>
      <c r="Q1365" s="62">
        <f t="shared" si="21"/>
        <v>6.6</v>
      </c>
      <c r="R1365" t="s">
        <v>689</v>
      </c>
    </row>
    <row r="1366" spans="1:18" hidden="1" x14ac:dyDescent="0.25">
      <c r="A1366" t="s">
        <v>2568</v>
      </c>
      <c r="B1366" t="s">
        <v>661</v>
      </c>
      <c r="C1366" t="s">
        <v>660</v>
      </c>
      <c r="D1366">
        <v>0.38640000000000002</v>
      </c>
      <c r="E1366">
        <v>52.740099999999998</v>
      </c>
      <c r="F1366" t="s">
        <v>659</v>
      </c>
      <c r="G1366" t="s">
        <v>658</v>
      </c>
      <c r="H1366" t="s">
        <v>657</v>
      </c>
      <c r="I1366" t="s">
        <v>656</v>
      </c>
      <c r="J1366" t="s">
        <v>655</v>
      </c>
      <c r="K1366" t="s">
        <v>2550</v>
      </c>
      <c r="L1366" t="s">
        <v>1052</v>
      </c>
      <c r="M1366" t="s">
        <v>652</v>
      </c>
      <c r="N1366">
        <v>3428</v>
      </c>
      <c r="O1366" t="s">
        <v>684</v>
      </c>
      <c r="P1366">
        <v>5.42</v>
      </c>
      <c r="Q1366" s="62">
        <f t="shared" si="21"/>
        <v>5.42</v>
      </c>
      <c r="R1366" t="s">
        <v>683</v>
      </c>
    </row>
    <row r="1367" spans="1:18" hidden="1" x14ac:dyDescent="0.25">
      <c r="A1367" t="s">
        <v>2567</v>
      </c>
      <c r="B1367" t="s">
        <v>661</v>
      </c>
      <c r="C1367" t="s">
        <v>660</v>
      </c>
      <c r="D1367">
        <v>0.38640000000000002</v>
      </c>
      <c r="E1367">
        <v>52.740099999999998</v>
      </c>
      <c r="F1367" t="s">
        <v>659</v>
      </c>
      <c r="G1367" t="s">
        <v>658</v>
      </c>
      <c r="H1367" t="s">
        <v>657</v>
      </c>
      <c r="I1367" t="s">
        <v>656</v>
      </c>
      <c r="J1367" t="s">
        <v>655</v>
      </c>
      <c r="K1367" t="s">
        <v>2550</v>
      </c>
      <c r="L1367" t="s">
        <v>1052</v>
      </c>
      <c r="M1367" t="s">
        <v>652</v>
      </c>
      <c r="N1367">
        <v>3976</v>
      </c>
      <c r="O1367" t="s">
        <v>681</v>
      </c>
      <c r="P1367">
        <v>63.4</v>
      </c>
      <c r="Q1367" s="62">
        <f t="shared" si="21"/>
        <v>63.4</v>
      </c>
      <c r="R1367" t="s">
        <v>680</v>
      </c>
    </row>
    <row r="1368" spans="1:18" hidden="1" x14ac:dyDescent="0.25">
      <c r="A1368" t="s">
        <v>2566</v>
      </c>
      <c r="B1368" t="s">
        <v>661</v>
      </c>
      <c r="C1368" t="s">
        <v>660</v>
      </c>
      <c r="D1368">
        <v>0.38640000000000002</v>
      </c>
      <c r="E1368">
        <v>52.740099999999998</v>
      </c>
      <c r="F1368" t="s">
        <v>659</v>
      </c>
      <c r="G1368" t="s">
        <v>658</v>
      </c>
      <c r="H1368" t="s">
        <v>657</v>
      </c>
      <c r="I1368" t="s">
        <v>656</v>
      </c>
      <c r="J1368" t="s">
        <v>655</v>
      </c>
      <c r="K1368" t="s">
        <v>2550</v>
      </c>
      <c r="L1368" t="s">
        <v>1052</v>
      </c>
      <c r="M1368" t="s">
        <v>652</v>
      </c>
      <c r="N1368">
        <v>4574</v>
      </c>
      <c r="O1368" t="s">
        <v>1078</v>
      </c>
      <c r="P1368" t="s">
        <v>1077</v>
      </c>
      <c r="Q1368" s="62" t="e">
        <f t="shared" si="21"/>
        <v>#VALUE!</v>
      </c>
      <c r="R1368" t="s">
        <v>905</v>
      </c>
    </row>
    <row r="1369" spans="1:18" hidden="1" x14ac:dyDescent="0.25">
      <c r="A1369" t="s">
        <v>2565</v>
      </c>
      <c r="B1369" t="s">
        <v>661</v>
      </c>
      <c r="C1369" t="s">
        <v>660</v>
      </c>
      <c r="D1369">
        <v>0.38640000000000002</v>
      </c>
      <c r="E1369">
        <v>52.740099999999998</v>
      </c>
      <c r="F1369" t="s">
        <v>659</v>
      </c>
      <c r="G1369" t="s">
        <v>658</v>
      </c>
      <c r="H1369" t="s">
        <v>657</v>
      </c>
      <c r="I1369" t="s">
        <v>656</v>
      </c>
      <c r="J1369" t="s">
        <v>655</v>
      </c>
      <c r="K1369" t="s">
        <v>2550</v>
      </c>
      <c r="L1369" t="s">
        <v>1052</v>
      </c>
      <c r="M1369" t="s">
        <v>652</v>
      </c>
      <c r="N1369">
        <v>4865</v>
      </c>
      <c r="O1369" t="s">
        <v>912</v>
      </c>
      <c r="P1369">
        <v>410</v>
      </c>
      <c r="Q1369" s="62">
        <f t="shared" si="21"/>
        <v>410</v>
      </c>
      <c r="R1369" t="s">
        <v>911</v>
      </c>
    </row>
    <row r="1370" spans="1:18" hidden="1" x14ac:dyDescent="0.25">
      <c r="A1370" t="s">
        <v>2564</v>
      </c>
      <c r="B1370" t="s">
        <v>661</v>
      </c>
      <c r="C1370" t="s">
        <v>660</v>
      </c>
      <c r="D1370">
        <v>0.38640000000000002</v>
      </c>
      <c r="E1370">
        <v>52.740099999999998</v>
      </c>
      <c r="F1370" t="s">
        <v>659</v>
      </c>
      <c r="G1370" t="s">
        <v>658</v>
      </c>
      <c r="H1370" t="s">
        <v>657</v>
      </c>
      <c r="I1370" t="s">
        <v>656</v>
      </c>
      <c r="J1370" t="s">
        <v>655</v>
      </c>
      <c r="K1370" t="s">
        <v>2550</v>
      </c>
      <c r="L1370" t="s">
        <v>1052</v>
      </c>
      <c r="M1370" t="s">
        <v>652</v>
      </c>
      <c r="N1370">
        <v>4925</v>
      </c>
      <c r="O1370" t="s">
        <v>1074</v>
      </c>
      <c r="P1370">
        <v>7.13</v>
      </c>
      <c r="Q1370" s="62">
        <f t="shared" si="21"/>
        <v>7.13</v>
      </c>
      <c r="R1370" t="s">
        <v>650</v>
      </c>
    </row>
    <row r="1371" spans="1:18" hidden="1" x14ac:dyDescent="0.25">
      <c r="A1371" t="s">
        <v>2563</v>
      </c>
      <c r="B1371" t="s">
        <v>661</v>
      </c>
      <c r="C1371" t="s">
        <v>660</v>
      </c>
      <c r="D1371">
        <v>0.38640000000000002</v>
      </c>
      <c r="E1371">
        <v>52.740099999999998</v>
      </c>
      <c r="F1371" t="s">
        <v>659</v>
      </c>
      <c r="G1371" t="s">
        <v>658</v>
      </c>
      <c r="H1371" t="s">
        <v>657</v>
      </c>
      <c r="I1371" t="s">
        <v>656</v>
      </c>
      <c r="J1371" t="s">
        <v>655</v>
      </c>
      <c r="K1371" t="s">
        <v>2550</v>
      </c>
      <c r="L1371" t="s">
        <v>1052</v>
      </c>
      <c r="M1371" t="s">
        <v>652</v>
      </c>
      <c r="N1371">
        <v>6019</v>
      </c>
      <c r="O1371" t="s">
        <v>675</v>
      </c>
      <c r="P1371">
        <v>561311</v>
      </c>
      <c r="Q1371" s="62">
        <f t="shared" si="21"/>
        <v>561311</v>
      </c>
      <c r="R1371" t="s">
        <v>672</v>
      </c>
    </row>
    <row r="1372" spans="1:18" hidden="1" x14ac:dyDescent="0.25">
      <c r="A1372" t="s">
        <v>2562</v>
      </c>
      <c r="B1372" t="s">
        <v>661</v>
      </c>
      <c r="C1372" t="s">
        <v>660</v>
      </c>
      <c r="D1372">
        <v>0.38640000000000002</v>
      </c>
      <c r="E1372">
        <v>52.740099999999998</v>
      </c>
      <c r="F1372" t="s">
        <v>659</v>
      </c>
      <c r="G1372" t="s">
        <v>658</v>
      </c>
      <c r="H1372" t="s">
        <v>657</v>
      </c>
      <c r="I1372" t="s">
        <v>656</v>
      </c>
      <c r="J1372" t="s">
        <v>655</v>
      </c>
      <c r="K1372" t="s">
        <v>2550</v>
      </c>
      <c r="L1372" t="s">
        <v>1052</v>
      </c>
      <c r="M1372" t="s">
        <v>652</v>
      </c>
      <c r="N1372">
        <v>6020</v>
      </c>
      <c r="O1372" t="s">
        <v>673</v>
      </c>
      <c r="P1372">
        <v>318623</v>
      </c>
      <c r="Q1372" s="62">
        <f t="shared" si="21"/>
        <v>318623</v>
      </c>
      <c r="R1372" t="s">
        <v>672</v>
      </c>
    </row>
    <row r="1373" spans="1:18" hidden="1" x14ac:dyDescent="0.25">
      <c r="A1373" t="s">
        <v>2561</v>
      </c>
      <c r="B1373" t="s">
        <v>661</v>
      </c>
      <c r="C1373" t="s">
        <v>660</v>
      </c>
      <c r="D1373">
        <v>0.38640000000000002</v>
      </c>
      <c r="E1373">
        <v>52.740099999999998</v>
      </c>
      <c r="F1373" t="s">
        <v>659</v>
      </c>
      <c r="G1373" t="s">
        <v>658</v>
      </c>
      <c r="H1373" t="s">
        <v>657</v>
      </c>
      <c r="I1373" t="s">
        <v>656</v>
      </c>
      <c r="J1373" t="s">
        <v>655</v>
      </c>
      <c r="K1373" t="s">
        <v>2550</v>
      </c>
      <c r="L1373" t="s">
        <v>1052</v>
      </c>
      <c r="M1373" t="s">
        <v>652</v>
      </c>
      <c r="N1373">
        <v>6485</v>
      </c>
      <c r="O1373" t="s">
        <v>1069</v>
      </c>
      <c r="P1373">
        <v>3.1E-2</v>
      </c>
      <c r="Q1373" s="62">
        <f t="shared" si="21"/>
        <v>3.1E-2</v>
      </c>
      <c r="R1373" t="s">
        <v>650</v>
      </c>
    </row>
    <row r="1374" spans="1:18" hidden="1" x14ac:dyDescent="0.25">
      <c r="A1374" t="s">
        <v>2560</v>
      </c>
      <c r="B1374" t="s">
        <v>661</v>
      </c>
      <c r="C1374" t="s">
        <v>660</v>
      </c>
      <c r="D1374">
        <v>0.38640000000000002</v>
      </c>
      <c r="E1374">
        <v>52.740099999999998</v>
      </c>
      <c r="F1374" t="s">
        <v>659</v>
      </c>
      <c r="G1374" t="s">
        <v>658</v>
      </c>
      <c r="H1374" t="s">
        <v>657</v>
      </c>
      <c r="I1374" t="s">
        <v>656</v>
      </c>
      <c r="J1374" t="s">
        <v>655</v>
      </c>
      <c r="K1374" t="s">
        <v>2550</v>
      </c>
      <c r="L1374" t="s">
        <v>1052</v>
      </c>
      <c r="M1374" t="s">
        <v>652</v>
      </c>
      <c r="N1374">
        <v>7342</v>
      </c>
      <c r="O1374" t="s">
        <v>670</v>
      </c>
      <c r="P1374">
        <v>1.31</v>
      </c>
      <c r="Q1374" s="62">
        <f t="shared" si="21"/>
        <v>1.31</v>
      </c>
      <c r="R1374" t="s">
        <v>669</v>
      </c>
    </row>
    <row r="1375" spans="1:18" hidden="1" x14ac:dyDescent="0.25">
      <c r="A1375" t="s">
        <v>2559</v>
      </c>
      <c r="B1375" t="s">
        <v>661</v>
      </c>
      <c r="C1375" t="s">
        <v>660</v>
      </c>
      <c r="D1375">
        <v>0.38640000000000002</v>
      </c>
      <c r="E1375">
        <v>52.740099999999998</v>
      </c>
      <c r="F1375" t="s">
        <v>659</v>
      </c>
      <c r="G1375" t="s">
        <v>658</v>
      </c>
      <c r="H1375" t="s">
        <v>657</v>
      </c>
      <c r="I1375" t="s">
        <v>656</v>
      </c>
      <c r="J1375" t="s">
        <v>655</v>
      </c>
      <c r="K1375" t="s">
        <v>2550</v>
      </c>
      <c r="L1375" t="s">
        <v>1052</v>
      </c>
      <c r="M1375" t="s">
        <v>652</v>
      </c>
      <c r="N1375">
        <v>7608</v>
      </c>
      <c r="O1375" t="s">
        <v>667</v>
      </c>
      <c r="P1375">
        <v>1.06</v>
      </c>
      <c r="Q1375" s="62">
        <f t="shared" si="21"/>
        <v>1.06</v>
      </c>
      <c r="R1375" t="s">
        <v>666</v>
      </c>
    </row>
    <row r="1376" spans="1:18" hidden="1" x14ac:dyDescent="0.25">
      <c r="A1376" t="s">
        <v>2558</v>
      </c>
      <c r="B1376" t="s">
        <v>661</v>
      </c>
      <c r="C1376" t="s">
        <v>660</v>
      </c>
      <c r="D1376">
        <v>0.38640000000000002</v>
      </c>
      <c r="E1376">
        <v>52.740099999999998</v>
      </c>
      <c r="F1376" t="s">
        <v>659</v>
      </c>
      <c r="G1376" t="s">
        <v>658</v>
      </c>
      <c r="H1376" t="s">
        <v>657</v>
      </c>
      <c r="I1376" t="s">
        <v>656</v>
      </c>
      <c r="J1376" t="s">
        <v>655</v>
      </c>
      <c r="K1376" t="s">
        <v>2550</v>
      </c>
      <c r="L1376" t="s">
        <v>1052</v>
      </c>
      <c r="M1376" t="s">
        <v>652</v>
      </c>
      <c r="N1376">
        <v>7887</v>
      </c>
      <c r="O1376" t="s">
        <v>1065</v>
      </c>
      <c r="P1376">
        <v>16</v>
      </c>
      <c r="Q1376" s="62">
        <f t="shared" si="21"/>
        <v>16</v>
      </c>
      <c r="R1376" t="s">
        <v>686</v>
      </c>
    </row>
    <row r="1377" spans="1:18" hidden="1" x14ac:dyDescent="0.25">
      <c r="A1377" t="s">
        <v>2557</v>
      </c>
      <c r="B1377" t="s">
        <v>661</v>
      </c>
      <c r="C1377" t="s">
        <v>660</v>
      </c>
      <c r="D1377">
        <v>0.38640000000000002</v>
      </c>
      <c r="E1377">
        <v>52.740099999999998</v>
      </c>
      <c r="F1377" t="s">
        <v>659</v>
      </c>
      <c r="G1377" t="s">
        <v>658</v>
      </c>
      <c r="H1377" t="s">
        <v>657</v>
      </c>
      <c r="I1377" t="s">
        <v>656</v>
      </c>
      <c r="J1377" t="s">
        <v>655</v>
      </c>
      <c r="K1377" t="s">
        <v>2550</v>
      </c>
      <c r="L1377" t="s">
        <v>1052</v>
      </c>
      <c r="M1377" t="s">
        <v>652</v>
      </c>
      <c r="N1377">
        <v>9853</v>
      </c>
      <c r="O1377" t="s">
        <v>1063</v>
      </c>
      <c r="P1377">
        <v>6.97</v>
      </c>
      <c r="Q1377" s="62">
        <f t="shared" si="21"/>
        <v>6.97</v>
      </c>
      <c r="R1377" t="s">
        <v>650</v>
      </c>
    </row>
    <row r="1378" spans="1:18" hidden="1" x14ac:dyDescent="0.25">
      <c r="A1378" t="s">
        <v>2556</v>
      </c>
      <c r="B1378" t="s">
        <v>661</v>
      </c>
      <c r="C1378" t="s">
        <v>660</v>
      </c>
      <c r="D1378">
        <v>0.38640000000000002</v>
      </c>
      <c r="E1378">
        <v>52.740099999999998</v>
      </c>
      <c r="F1378" t="s">
        <v>659</v>
      </c>
      <c r="G1378" t="s">
        <v>658</v>
      </c>
      <c r="H1378" t="s">
        <v>657</v>
      </c>
      <c r="I1378" t="s">
        <v>656</v>
      </c>
      <c r="J1378" t="s">
        <v>655</v>
      </c>
      <c r="K1378" t="s">
        <v>2550</v>
      </c>
      <c r="L1378" t="s">
        <v>1052</v>
      </c>
      <c r="M1378" t="s">
        <v>652</v>
      </c>
      <c r="N1378">
        <v>9856</v>
      </c>
      <c r="O1378" t="s">
        <v>1061</v>
      </c>
      <c r="P1378">
        <v>3.2000000000000001E-2</v>
      </c>
      <c r="Q1378" s="62">
        <f t="shared" si="21"/>
        <v>3.2000000000000001E-2</v>
      </c>
      <c r="R1378" t="s">
        <v>650</v>
      </c>
    </row>
    <row r="1379" spans="1:18" hidden="1" x14ac:dyDescent="0.25">
      <c r="A1379" t="s">
        <v>2555</v>
      </c>
      <c r="B1379" t="s">
        <v>661</v>
      </c>
      <c r="C1379" t="s">
        <v>660</v>
      </c>
      <c r="D1379">
        <v>0.38640000000000002</v>
      </c>
      <c r="E1379">
        <v>52.740099999999998</v>
      </c>
      <c r="F1379" t="s">
        <v>659</v>
      </c>
      <c r="G1379" t="s">
        <v>658</v>
      </c>
      <c r="H1379" t="s">
        <v>657</v>
      </c>
      <c r="I1379" t="s">
        <v>656</v>
      </c>
      <c r="J1379" t="s">
        <v>655</v>
      </c>
      <c r="K1379" t="s">
        <v>2550</v>
      </c>
      <c r="L1379" t="s">
        <v>1052</v>
      </c>
      <c r="M1379" t="s">
        <v>652</v>
      </c>
      <c r="N1379">
        <v>9857</v>
      </c>
      <c r="O1379" t="s">
        <v>1059</v>
      </c>
      <c r="P1379">
        <v>5.2</v>
      </c>
      <c r="Q1379" s="62">
        <f t="shared" si="21"/>
        <v>5.2</v>
      </c>
      <c r="R1379" t="s">
        <v>650</v>
      </c>
    </row>
    <row r="1380" spans="1:18" hidden="1" x14ac:dyDescent="0.25">
      <c r="A1380" t="s">
        <v>2554</v>
      </c>
      <c r="B1380" t="s">
        <v>661</v>
      </c>
      <c r="C1380" t="s">
        <v>660</v>
      </c>
      <c r="D1380">
        <v>0.38640000000000002</v>
      </c>
      <c r="E1380">
        <v>52.740099999999998</v>
      </c>
      <c r="F1380" t="s">
        <v>659</v>
      </c>
      <c r="G1380" t="s">
        <v>658</v>
      </c>
      <c r="H1380" t="s">
        <v>657</v>
      </c>
      <c r="I1380" t="s">
        <v>656</v>
      </c>
      <c r="J1380" t="s">
        <v>655</v>
      </c>
      <c r="K1380" t="s">
        <v>2550</v>
      </c>
      <c r="L1380" t="s">
        <v>1052</v>
      </c>
      <c r="M1380" t="s">
        <v>652</v>
      </c>
      <c r="N1380">
        <v>9901</v>
      </c>
      <c r="O1380" t="s">
        <v>664</v>
      </c>
      <c r="P1380">
        <v>96.7</v>
      </c>
      <c r="Q1380" s="62">
        <f t="shared" si="21"/>
        <v>96.7</v>
      </c>
      <c r="R1380" t="s">
        <v>663</v>
      </c>
    </row>
    <row r="1381" spans="1:18" hidden="1" x14ac:dyDescent="0.25">
      <c r="A1381" t="s">
        <v>2553</v>
      </c>
      <c r="B1381" t="s">
        <v>661</v>
      </c>
      <c r="C1381" t="s">
        <v>660</v>
      </c>
      <c r="D1381">
        <v>0.38640000000000002</v>
      </c>
      <c r="E1381">
        <v>52.740099999999998</v>
      </c>
      <c r="F1381" t="s">
        <v>659</v>
      </c>
      <c r="G1381" t="s">
        <v>658</v>
      </c>
      <c r="H1381" t="s">
        <v>657</v>
      </c>
      <c r="I1381" t="s">
        <v>656</v>
      </c>
      <c r="J1381" t="s">
        <v>655</v>
      </c>
      <c r="K1381" t="s">
        <v>2550</v>
      </c>
      <c r="L1381" t="s">
        <v>1052</v>
      </c>
      <c r="M1381" t="s">
        <v>652</v>
      </c>
      <c r="N1381">
        <v>9924</v>
      </c>
      <c r="O1381" t="s">
        <v>651</v>
      </c>
      <c r="P1381">
        <v>11.8</v>
      </c>
      <c r="Q1381" s="62">
        <f t="shared" si="21"/>
        <v>11.8</v>
      </c>
      <c r="R1381" t="s">
        <v>650</v>
      </c>
    </row>
    <row r="1382" spans="1:18" hidden="1" x14ac:dyDescent="0.25">
      <c r="A1382" t="s">
        <v>2552</v>
      </c>
      <c r="B1382" t="s">
        <v>661</v>
      </c>
      <c r="C1382" t="s">
        <v>660</v>
      </c>
      <c r="D1382">
        <v>0.38640000000000002</v>
      </c>
      <c r="E1382">
        <v>52.740099999999998</v>
      </c>
      <c r="F1382" t="s">
        <v>659</v>
      </c>
      <c r="G1382" t="s">
        <v>658</v>
      </c>
      <c r="H1382" t="s">
        <v>657</v>
      </c>
      <c r="I1382" t="s">
        <v>656</v>
      </c>
      <c r="J1382" t="s">
        <v>655</v>
      </c>
      <c r="K1382" t="s">
        <v>2550</v>
      </c>
      <c r="L1382" t="s">
        <v>1052</v>
      </c>
      <c r="M1382" t="s">
        <v>652</v>
      </c>
      <c r="N1382">
        <v>9943</v>
      </c>
      <c r="O1382" t="s">
        <v>1055</v>
      </c>
      <c r="P1382">
        <v>7</v>
      </c>
      <c r="Q1382" s="62">
        <f t="shared" si="21"/>
        <v>7</v>
      </c>
      <c r="R1382" t="s">
        <v>650</v>
      </c>
    </row>
    <row r="1383" spans="1:18" hidden="1" x14ac:dyDescent="0.25">
      <c r="A1383" t="s">
        <v>2551</v>
      </c>
      <c r="B1383" t="s">
        <v>661</v>
      </c>
      <c r="C1383" t="s">
        <v>660</v>
      </c>
      <c r="D1383">
        <v>0.38640000000000002</v>
      </c>
      <c r="E1383">
        <v>52.740099999999998</v>
      </c>
      <c r="F1383" t="s">
        <v>659</v>
      </c>
      <c r="G1383" t="s">
        <v>658</v>
      </c>
      <c r="H1383" t="s">
        <v>657</v>
      </c>
      <c r="I1383" t="s">
        <v>656</v>
      </c>
      <c r="J1383" t="s">
        <v>655</v>
      </c>
      <c r="K1383" t="s">
        <v>2550</v>
      </c>
      <c r="L1383" t="s">
        <v>1052</v>
      </c>
      <c r="M1383" t="s">
        <v>652</v>
      </c>
      <c r="N1383">
        <v>9993</v>
      </c>
      <c r="O1383" t="s">
        <v>1051</v>
      </c>
      <c r="P1383">
        <v>0.13</v>
      </c>
      <c r="Q1383" s="62">
        <f t="shared" si="21"/>
        <v>0.13</v>
      </c>
      <c r="R1383" t="s">
        <v>650</v>
      </c>
    </row>
    <row r="1384" spans="1:18" hidden="1" x14ac:dyDescent="0.25">
      <c r="A1384" t="s">
        <v>2549</v>
      </c>
      <c r="B1384" t="s">
        <v>661</v>
      </c>
      <c r="C1384" t="s">
        <v>660</v>
      </c>
      <c r="D1384">
        <v>0.38640000000000002</v>
      </c>
      <c r="E1384">
        <v>52.740099999999998</v>
      </c>
      <c r="F1384" t="s">
        <v>659</v>
      </c>
      <c r="G1384" t="s">
        <v>658</v>
      </c>
      <c r="H1384" t="s">
        <v>657</v>
      </c>
      <c r="I1384" t="s">
        <v>656</v>
      </c>
      <c r="J1384" t="s">
        <v>655</v>
      </c>
      <c r="K1384" t="s">
        <v>2525</v>
      </c>
      <c r="L1384" t="s">
        <v>1052</v>
      </c>
      <c r="M1384" t="s">
        <v>652</v>
      </c>
      <c r="N1384">
        <v>4</v>
      </c>
      <c r="O1384" t="s">
        <v>696</v>
      </c>
      <c r="P1384">
        <v>12</v>
      </c>
      <c r="Q1384" s="62">
        <f t="shared" si="21"/>
        <v>12</v>
      </c>
      <c r="R1384" t="s">
        <v>669</v>
      </c>
    </row>
    <row r="1385" spans="1:18" hidden="1" x14ac:dyDescent="0.25">
      <c r="A1385" t="s">
        <v>2548</v>
      </c>
      <c r="B1385" t="s">
        <v>661</v>
      </c>
      <c r="C1385" t="s">
        <v>660</v>
      </c>
      <c r="D1385">
        <v>0.38640000000000002</v>
      </c>
      <c r="E1385">
        <v>52.740099999999998</v>
      </c>
      <c r="F1385" t="s">
        <v>659</v>
      </c>
      <c r="G1385" t="s">
        <v>658</v>
      </c>
      <c r="H1385" t="s">
        <v>657</v>
      </c>
      <c r="I1385" t="s">
        <v>656</v>
      </c>
      <c r="J1385" t="s">
        <v>655</v>
      </c>
      <c r="K1385" t="s">
        <v>2525</v>
      </c>
      <c r="L1385" t="s">
        <v>1052</v>
      </c>
      <c r="M1385" t="s">
        <v>652</v>
      </c>
      <c r="N1385">
        <v>6</v>
      </c>
      <c r="O1385" t="s">
        <v>694</v>
      </c>
      <c r="P1385">
        <v>0.2</v>
      </c>
      <c r="Q1385" s="62">
        <f t="shared" si="21"/>
        <v>0.2</v>
      </c>
      <c r="R1385" t="s">
        <v>683</v>
      </c>
    </row>
    <row r="1386" spans="1:18" x14ac:dyDescent="0.25">
      <c r="A1386" t="s">
        <v>2547</v>
      </c>
      <c r="B1386" t="s">
        <v>661</v>
      </c>
      <c r="C1386" t="s">
        <v>660</v>
      </c>
      <c r="D1386">
        <v>0.38640000000000002</v>
      </c>
      <c r="E1386">
        <v>52.740099999999998</v>
      </c>
      <c r="F1386" t="s">
        <v>659</v>
      </c>
      <c r="G1386" t="s">
        <v>658</v>
      </c>
      <c r="H1386" t="s">
        <v>657</v>
      </c>
      <c r="I1386" t="s">
        <v>656</v>
      </c>
      <c r="J1386" t="s">
        <v>655</v>
      </c>
      <c r="K1386" t="s">
        <v>2525</v>
      </c>
      <c r="L1386" t="s">
        <v>1052</v>
      </c>
      <c r="M1386" t="s">
        <v>652</v>
      </c>
      <c r="N1386">
        <v>73</v>
      </c>
      <c r="O1386" t="s">
        <v>181</v>
      </c>
      <c r="P1386" t="s">
        <v>740</v>
      </c>
      <c r="Q1386" s="62">
        <f t="shared" si="21"/>
        <v>1.0000000000000001E-5</v>
      </c>
      <c r="R1386" t="s">
        <v>686</v>
      </c>
    </row>
    <row r="1387" spans="1:18" hidden="1" x14ac:dyDescent="0.25">
      <c r="A1387" t="s">
        <v>2546</v>
      </c>
      <c r="B1387" t="s">
        <v>661</v>
      </c>
      <c r="C1387" t="s">
        <v>660</v>
      </c>
      <c r="D1387">
        <v>0.38640000000000002</v>
      </c>
      <c r="E1387">
        <v>52.740099999999998</v>
      </c>
      <c r="F1387" t="s">
        <v>659</v>
      </c>
      <c r="G1387" t="s">
        <v>658</v>
      </c>
      <c r="H1387" t="s">
        <v>657</v>
      </c>
      <c r="I1387" t="s">
        <v>656</v>
      </c>
      <c r="J1387" t="s">
        <v>655</v>
      </c>
      <c r="K1387" t="s">
        <v>2525</v>
      </c>
      <c r="L1387" t="s">
        <v>1052</v>
      </c>
      <c r="M1387" t="s">
        <v>652</v>
      </c>
      <c r="N1387">
        <v>76</v>
      </c>
      <c r="O1387" t="s">
        <v>690</v>
      </c>
      <c r="P1387">
        <v>9.1999999999999993</v>
      </c>
      <c r="Q1387" s="62">
        <f t="shared" si="21"/>
        <v>9.1999999999999993</v>
      </c>
      <c r="R1387" t="s">
        <v>689</v>
      </c>
    </row>
    <row r="1388" spans="1:18" hidden="1" x14ac:dyDescent="0.25">
      <c r="A1388" t="s">
        <v>2545</v>
      </c>
      <c r="B1388" t="s">
        <v>661</v>
      </c>
      <c r="C1388" t="s">
        <v>660</v>
      </c>
      <c r="D1388">
        <v>0.38640000000000002</v>
      </c>
      <c r="E1388">
        <v>52.740099999999998</v>
      </c>
      <c r="F1388" t="s">
        <v>659</v>
      </c>
      <c r="G1388" t="s">
        <v>658</v>
      </c>
      <c r="H1388" t="s">
        <v>657</v>
      </c>
      <c r="I1388" t="s">
        <v>656</v>
      </c>
      <c r="J1388" t="s">
        <v>655</v>
      </c>
      <c r="K1388" t="s">
        <v>2525</v>
      </c>
      <c r="L1388" t="s">
        <v>1052</v>
      </c>
      <c r="M1388" t="s">
        <v>652</v>
      </c>
      <c r="N1388">
        <v>3410</v>
      </c>
      <c r="O1388" t="s">
        <v>687</v>
      </c>
      <c r="P1388">
        <v>3.1</v>
      </c>
      <c r="Q1388" s="62">
        <f t="shared" si="21"/>
        <v>3.1</v>
      </c>
      <c r="R1388" t="s">
        <v>686</v>
      </c>
    </row>
    <row r="1389" spans="1:18" hidden="1" x14ac:dyDescent="0.25">
      <c r="A1389" t="s">
        <v>2544</v>
      </c>
      <c r="B1389" t="s">
        <v>661</v>
      </c>
      <c r="C1389" t="s">
        <v>660</v>
      </c>
      <c r="D1389">
        <v>0.38640000000000002</v>
      </c>
      <c r="E1389">
        <v>52.740099999999998</v>
      </c>
      <c r="F1389" t="s">
        <v>659</v>
      </c>
      <c r="G1389" t="s">
        <v>658</v>
      </c>
      <c r="H1389" t="s">
        <v>657</v>
      </c>
      <c r="I1389" t="s">
        <v>656</v>
      </c>
      <c r="J1389" t="s">
        <v>655</v>
      </c>
      <c r="K1389" t="s">
        <v>2525</v>
      </c>
      <c r="L1389" t="s">
        <v>1052</v>
      </c>
      <c r="M1389" t="s">
        <v>652</v>
      </c>
      <c r="N1389">
        <v>3428</v>
      </c>
      <c r="O1389" t="s">
        <v>684</v>
      </c>
      <c r="P1389">
        <v>4.88</v>
      </c>
      <c r="Q1389" s="62">
        <f t="shared" si="21"/>
        <v>4.88</v>
      </c>
      <c r="R1389" t="s">
        <v>683</v>
      </c>
    </row>
    <row r="1390" spans="1:18" hidden="1" x14ac:dyDescent="0.25">
      <c r="A1390" t="s">
        <v>2543</v>
      </c>
      <c r="B1390" t="s">
        <v>661</v>
      </c>
      <c r="C1390" t="s">
        <v>660</v>
      </c>
      <c r="D1390">
        <v>0.38640000000000002</v>
      </c>
      <c r="E1390">
        <v>52.740099999999998</v>
      </c>
      <c r="F1390" t="s">
        <v>659</v>
      </c>
      <c r="G1390" t="s">
        <v>658</v>
      </c>
      <c r="H1390" t="s">
        <v>657</v>
      </c>
      <c r="I1390" t="s">
        <v>656</v>
      </c>
      <c r="J1390" t="s">
        <v>655</v>
      </c>
      <c r="K1390" t="s">
        <v>2525</v>
      </c>
      <c r="L1390" t="s">
        <v>1052</v>
      </c>
      <c r="M1390" t="s">
        <v>652</v>
      </c>
      <c r="N1390">
        <v>3976</v>
      </c>
      <c r="O1390" t="s">
        <v>681</v>
      </c>
      <c r="P1390">
        <v>24.4</v>
      </c>
      <c r="Q1390" s="62">
        <f t="shared" si="21"/>
        <v>24.4</v>
      </c>
      <c r="R1390" t="s">
        <v>680</v>
      </c>
    </row>
    <row r="1391" spans="1:18" hidden="1" x14ac:dyDescent="0.25">
      <c r="A1391" t="s">
        <v>2542</v>
      </c>
      <c r="B1391" t="s">
        <v>661</v>
      </c>
      <c r="C1391" t="s">
        <v>660</v>
      </c>
      <c r="D1391">
        <v>0.38640000000000002</v>
      </c>
      <c r="E1391">
        <v>52.740099999999998</v>
      </c>
      <c r="F1391" t="s">
        <v>659</v>
      </c>
      <c r="G1391" t="s">
        <v>658</v>
      </c>
      <c r="H1391" t="s">
        <v>657</v>
      </c>
      <c r="I1391" t="s">
        <v>656</v>
      </c>
      <c r="J1391" t="s">
        <v>655</v>
      </c>
      <c r="K1391" t="s">
        <v>2525</v>
      </c>
      <c r="L1391" t="s">
        <v>1052</v>
      </c>
      <c r="M1391" t="s">
        <v>652</v>
      </c>
      <c r="N1391">
        <v>4574</v>
      </c>
      <c r="O1391" t="s">
        <v>1078</v>
      </c>
      <c r="P1391" t="s">
        <v>1077</v>
      </c>
      <c r="Q1391" s="62" t="e">
        <f t="shared" si="21"/>
        <v>#VALUE!</v>
      </c>
      <c r="R1391" t="s">
        <v>905</v>
      </c>
    </row>
    <row r="1392" spans="1:18" hidden="1" x14ac:dyDescent="0.25">
      <c r="A1392" t="s">
        <v>2541</v>
      </c>
      <c r="B1392" t="s">
        <v>661</v>
      </c>
      <c r="C1392" t="s">
        <v>660</v>
      </c>
      <c r="D1392">
        <v>0.38640000000000002</v>
      </c>
      <c r="E1392">
        <v>52.740099999999998</v>
      </c>
      <c r="F1392" t="s">
        <v>659</v>
      </c>
      <c r="G1392" t="s">
        <v>658</v>
      </c>
      <c r="H1392" t="s">
        <v>657</v>
      </c>
      <c r="I1392" t="s">
        <v>656</v>
      </c>
      <c r="J1392" t="s">
        <v>655</v>
      </c>
      <c r="K1392" t="s">
        <v>2525</v>
      </c>
      <c r="L1392" t="s">
        <v>1052</v>
      </c>
      <c r="M1392" t="s">
        <v>652</v>
      </c>
      <c r="N1392">
        <v>4865</v>
      </c>
      <c r="O1392" t="s">
        <v>912</v>
      </c>
      <c r="P1392">
        <v>480</v>
      </c>
      <c r="Q1392" s="62">
        <f t="shared" si="21"/>
        <v>480</v>
      </c>
      <c r="R1392" t="s">
        <v>911</v>
      </c>
    </row>
    <row r="1393" spans="1:18" hidden="1" x14ac:dyDescent="0.25">
      <c r="A1393" t="s">
        <v>2540</v>
      </c>
      <c r="B1393" t="s">
        <v>661</v>
      </c>
      <c r="C1393" t="s">
        <v>660</v>
      </c>
      <c r="D1393">
        <v>0.38640000000000002</v>
      </c>
      <c r="E1393">
        <v>52.740099999999998</v>
      </c>
      <c r="F1393" t="s">
        <v>659</v>
      </c>
      <c r="G1393" t="s">
        <v>658</v>
      </c>
      <c r="H1393" t="s">
        <v>657</v>
      </c>
      <c r="I1393" t="s">
        <v>656</v>
      </c>
      <c r="J1393" t="s">
        <v>655</v>
      </c>
      <c r="K1393" t="s">
        <v>2525</v>
      </c>
      <c r="L1393" t="s">
        <v>1052</v>
      </c>
      <c r="M1393" t="s">
        <v>652</v>
      </c>
      <c r="N1393">
        <v>4925</v>
      </c>
      <c r="O1393" t="s">
        <v>1074</v>
      </c>
      <c r="P1393">
        <v>6.21</v>
      </c>
      <c r="Q1393" s="62">
        <f t="shared" si="21"/>
        <v>6.21</v>
      </c>
      <c r="R1393" t="s">
        <v>650</v>
      </c>
    </row>
    <row r="1394" spans="1:18" hidden="1" x14ac:dyDescent="0.25">
      <c r="A1394" t="s">
        <v>2539</v>
      </c>
      <c r="B1394" t="s">
        <v>661</v>
      </c>
      <c r="C1394" t="s">
        <v>660</v>
      </c>
      <c r="D1394">
        <v>0.38640000000000002</v>
      </c>
      <c r="E1394">
        <v>52.740099999999998</v>
      </c>
      <c r="F1394" t="s">
        <v>659</v>
      </c>
      <c r="G1394" t="s">
        <v>658</v>
      </c>
      <c r="H1394" t="s">
        <v>657</v>
      </c>
      <c r="I1394" t="s">
        <v>656</v>
      </c>
      <c r="J1394" t="s">
        <v>655</v>
      </c>
      <c r="K1394" t="s">
        <v>2525</v>
      </c>
      <c r="L1394" t="s">
        <v>1052</v>
      </c>
      <c r="M1394" t="s">
        <v>652</v>
      </c>
      <c r="N1394">
        <v>5446</v>
      </c>
      <c r="O1394" t="s">
        <v>678</v>
      </c>
      <c r="P1394">
        <v>1</v>
      </c>
      <c r="Q1394" s="62">
        <f t="shared" si="21"/>
        <v>1</v>
      </c>
      <c r="R1394" t="s">
        <v>677</v>
      </c>
    </row>
    <row r="1395" spans="1:18" hidden="1" x14ac:dyDescent="0.25">
      <c r="A1395" t="s">
        <v>2538</v>
      </c>
      <c r="B1395" t="s">
        <v>661</v>
      </c>
      <c r="C1395" t="s">
        <v>660</v>
      </c>
      <c r="D1395">
        <v>0.38640000000000002</v>
      </c>
      <c r="E1395">
        <v>52.740099999999998</v>
      </c>
      <c r="F1395" t="s">
        <v>659</v>
      </c>
      <c r="G1395" t="s">
        <v>658</v>
      </c>
      <c r="H1395" t="s">
        <v>657</v>
      </c>
      <c r="I1395" t="s">
        <v>656</v>
      </c>
      <c r="J1395" t="s">
        <v>655</v>
      </c>
      <c r="K1395" t="s">
        <v>2525</v>
      </c>
      <c r="L1395" t="s">
        <v>1052</v>
      </c>
      <c r="M1395" t="s">
        <v>652</v>
      </c>
      <c r="N1395">
        <v>6019</v>
      </c>
      <c r="O1395" t="s">
        <v>675</v>
      </c>
      <c r="P1395">
        <v>561347</v>
      </c>
      <c r="Q1395" s="62">
        <f t="shared" si="21"/>
        <v>561347</v>
      </c>
      <c r="R1395" t="s">
        <v>672</v>
      </c>
    </row>
    <row r="1396" spans="1:18" hidden="1" x14ac:dyDescent="0.25">
      <c r="A1396" t="s">
        <v>2537</v>
      </c>
      <c r="B1396" t="s">
        <v>661</v>
      </c>
      <c r="C1396" t="s">
        <v>660</v>
      </c>
      <c r="D1396">
        <v>0.38640000000000002</v>
      </c>
      <c r="E1396">
        <v>52.740099999999998</v>
      </c>
      <c r="F1396" t="s">
        <v>659</v>
      </c>
      <c r="G1396" t="s">
        <v>658</v>
      </c>
      <c r="H1396" t="s">
        <v>657</v>
      </c>
      <c r="I1396" t="s">
        <v>656</v>
      </c>
      <c r="J1396" t="s">
        <v>655</v>
      </c>
      <c r="K1396" t="s">
        <v>2525</v>
      </c>
      <c r="L1396" t="s">
        <v>1052</v>
      </c>
      <c r="M1396" t="s">
        <v>652</v>
      </c>
      <c r="N1396">
        <v>6020</v>
      </c>
      <c r="O1396" t="s">
        <v>673</v>
      </c>
      <c r="P1396">
        <v>318659</v>
      </c>
      <c r="Q1396" s="62">
        <f t="shared" si="21"/>
        <v>318659</v>
      </c>
      <c r="R1396" t="s">
        <v>672</v>
      </c>
    </row>
    <row r="1397" spans="1:18" hidden="1" x14ac:dyDescent="0.25">
      <c r="A1397" t="s">
        <v>2536</v>
      </c>
      <c r="B1397" t="s">
        <v>661</v>
      </c>
      <c r="C1397" t="s">
        <v>660</v>
      </c>
      <c r="D1397">
        <v>0.38640000000000002</v>
      </c>
      <c r="E1397">
        <v>52.740099999999998</v>
      </c>
      <c r="F1397" t="s">
        <v>659</v>
      </c>
      <c r="G1397" t="s">
        <v>658</v>
      </c>
      <c r="H1397" t="s">
        <v>657</v>
      </c>
      <c r="I1397" t="s">
        <v>656</v>
      </c>
      <c r="J1397" t="s">
        <v>655</v>
      </c>
      <c r="K1397" t="s">
        <v>2525</v>
      </c>
      <c r="L1397" t="s">
        <v>1052</v>
      </c>
      <c r="M1397" t="s">
        <v>652</v>
      </c>
      <c r="N1397">
        <v>6485</v>
      </c>
      <c r="O1397" t="s">
        <v>1069</v>
      </c>
      <c r="P1397">
        <v>3.1E-2</v>
      </c>
      <c r="Q1397" s="62">
        <f t="shared" si="21"/>
        <v>3.1E-2</v>
      </c>
      <c r="R1397" t="s">
        <v>650</v>
      </c>
    </row>
    <row r="1398" spans="1:18" hidden="1" x14ac:dyDescent="0.25">
      <c r="A1398" t="s">
        <v>2535</v>
      </c>
      <c r="B1398" t="s">
        <v>661</v>
      </c>
      <c r="C1398" t="s">
        <v>660</v>
      </c>
      <c r="D1398">
        <v>0.38640000000000002</v>
      </c>
      <c r="E1398">
        <v>52.740099999999998</v>
      </c>
      <c r="F1398" t="s">
        <v>659</v>
      </c>
      <c r="G1398" t="s">
        <v>658</v>
      </c>
      <c r="H1398" t="s">
        <v>657</v>
      </c>
      <c r="I1398" t="s">
        <v>656</v>
      </c>
      <c r="J1398" t="s">
        <v>655</v>
      </c>
      <c r="K1398" t="s">
        <v>2525</v>
      </c>
      <c r="L1398" t="s">
        <v>1052</v>
      </c>
      <c r="M1398" t="s">
        <v>652</v>
      </c>
      <c r="N1398">
        <v>7342</v>
      </c>
      <c r="O1398" t="s">
        <v>670</v>
      </c>
      <c r="P1398">
        <v>0.24</v>
      </c>
      <c r="Q1398" s="62">
        <f t="shared" si="21"/>
        <v>0.24</v>
      </c>
      <c r="R1398" t="s">
        <v>669</v>
      </c>
    </row>
    <row r="1399" spans="1:18" hidden="1" x14ac:dyDescent="0.25">
      <c r="A1399" t="s">
        <v>2534</v>
      </c>
      <c r="B1399" t="s">
        <v>661</v>
      </c>
      <c r="C1399" t="s">
        <v>660</v>
      </c>
      <c r="D1399">
        <v>0.38640000000000002</v>
      </c>
      <c r="E1399">
        <v>52.740099999999998</v>
      </c>
      <c r="F1399" t="s">
        <v>659</v>
      </c>
      <c r="G1399" t="s">
        <v>658</v>
      </c>
      <c r="H1399" t="s">
        <v>657</v>
      </c>
      <c r="I1399" t="s">
        <v>656</v>
      </c>
      <c r="J1399" t="s">
        <v>655</v>
      </c>
      <c r="K1399" t="s">
        <v>2525</v>
      </c>
      <c r="L1399" t="s">
        <v>1052</v>
      </c>
      <c r="M1399" t="s">
        <v>652</v>
      </c>
      <c r="N1399">
        <v>7608</v>
      </c>
      <c r="O1399" t="s">
        <v>667</v>
      </c>
      <c r="P1399">
        <v>0.7</v>
      </c>
      <c r="Q1399" s="62">
        <f t="shared" si="21"/>
        <v>0.7</v>
      </c>
      <c r="R1399" t="s">
        <v>666</v>
      </c>
    </row>
    <row r="1400" spans="1:18" hidden="1" x14ac:dyDescent="0.25">
      <c r="A1400" t="s">
        <v>2533</v>
      </c>
      <c r="B1400" t="s">
        <v>661</v>
      </c>
      <c r="C1400" t="s">
        <v>660</v>
      </c>
      <c r="D1400">
        <v>0.38640000000000002</v>
      </c>
      <c r="E1400">
        <v>52.740099999999998</v>
      </c>
      <c r="F1400" t="s">
        <v>659</v>
      </c>
      <c r="G1400" t="s">
        <v>658</v>
      </c>
      <c r="H1400" t="s">
        <v>657</v>
      </c>
      <c r="I1400" t="s">
        <v>656</v>
      </c>
      <c r="J1400" t="s">
        <v>655</v>
      </c>
      <c r="K1400" t="s">
        <v>2525</v>
      </c>
      <c r="L1400" t="s">
        <v>1052</v>
      </c>
      <c r="M1400" t="s">
        <v>652</v>
      </c>
      <c r="N1400">
        <v>7887</v>
      </c>
      <c r="O1400" t="s">
        <v>1065</v>
      </c>
      <c r="P1400">
        <v>8</v>
      </c>
      <c r="Q1400" s="62">
        <f t="shared" si="21"/>
        <v>8</v>
      </c>
      <c r="R1400" t="s">
        <v>686</v>
      </c>
    </row>
    <row r="1401" spans="1:18" hidden="1" x14ac:dyDescent="0.25">
      <c r="A1401" t="s">
        <v>2532</v>
      </c>
      <c r="B1401" t="s">
        <v>661</v>
      </c>
      <c r="C1401" t="s">
        <v>660</v>
      </c>
      <c r="D1401">
        <v>0.38640000000000002</v>
      </c>
      <c r="E1401">
        <v>52.740099999999998</v>
      </c>
      <c r="F1401" t="s">
        <v>659</v>
      </c>
      <c r="G1401" t="s">
        <v>658</v>
      </c>
      <c r="H1401" t="s">
        <v>657</v>
      </c>
      <c r="I1401" t="s">
        <v>656</v>
      </c>
      <c r="J1401" t="s">
        <v>655</v>
      </c>
      <c r="K1401" t="s">
        <v>2525</v>
      </c>
      <c r="L1401" t="s">
        <v>1052</v>
      </c>
      <c r="M1401" t="s">
        <v>652</v>
      </c>
      <c r="N1401">
        <v>9853</v>
      </c>
      <c r="O1401" t="s">
        <v>1063</v>
      </c>
      <c r="P1401">
        <v>6.07</v>
      </c>
      <c r="Q1401" s="62">
        <f t="shared" si="21"/>
        <v>6.07</v>
      </c>
      <c r="R1401" t="s">
        <v>650</v>
      </c>
    </row>
    <row r="1402" spans="1:18" hidden="1" x14ac:dyDescent="0.25">
      <c r="A1402" t="s">
        <v>2531</v>
      </c>
      <c r="B1402" t="s">
        <v>661</v>
      </c>
      <c r="C1402" t="s">
        <v>660</v>
      </c>
      <c r="D1402">
        <v>0.38640000000000002</v>
      </c>
      <c r="E1402">
        <v>52.740099999999998</v>
      </c>
      <c r="F1402" t="s">
        <v>659</v>
      </c>
      <c r="G1402" t="s">
        <v>658</v>
      </c>
      <c r="H1402" t="s">
        <v>657</v>
      </c>
      <c r="I1402" t="s">
        <v>656</v>
      </c>
      <c r="J1402" t="s">
        <v>655</v>
      </c>
      <c r="K1402" t="s">
        <v>2525</v>
      </c>
      <c r="L1402" t="s">
        <v>1052</v>
      </c>
      <c r="M1402" t="s">
        <v>652</v>
      </c>
      <c r="N1402">
        <v>9856</v>
      </c>
      <c r="O1402" t="s">
        <v>1061</v>
      </c>
      <c r="P1402">
        <v>3.2000000000000001E-2</v>
      </c>
      <c r="Q1402" s="62">
        <f t="shared" si="21"/>
        <v>3.2000000000000001E-2</v>
      </c>
      <c r="R1402" t="s">
        <v>650</v>
      </c>
    </row>
    <row r="1403" spans="1:18" hidden="1" x14ac:dyDescent="0.25">
      <c r="A1403" t="s">
        <v>2530</v>
      </c>
      <c r="B1403" t="s">
        <v>661</v>
      </c>
      <c r="C1403" t="s">
        <v>660</v>
      </c>
      <c r="D1403">
        <v>0.38640000000000002</v>
      </c>
      <c r="E1403">
        <v>52.740099999999998</v>
      </c>
      <c r="F1403" t="s">
        <v>659</v>
      </c>
      <c r="G1403" t="s">
        <v>658</v>
      </c>
      <c r="H1403" t="s">
        <v>657</v>
      </c>
      <c r="I1403" t="s">
        <v>656</v>
      </c>
      <c r="J1403" t="s">
        <v>655</v>
      </c>
      <c r="K1403" t="s">
        <v>2525</v>
      </c>
      <c r="L1403" t="s">
        <v>1052</v>
      </c>
      <c r="M1403" t="s">
        <v>652</v>
      </c>
      <c r="N1403">
        <v>9857</v>
      </c>
      <c r="O1403" t="s">
        <v>1059</v>
      </c>
      <c r="P1403">
        <v>2.7</v>
      </c>
      <c r="Q1403" s="62">
        <f t="shared" si="21"/>
        <v>2.7</v>
      </c>
      <c r="R1403" t="s">
        <v>650</v>
      </c>
    </row>
    <row r="1404" spans="1:18" hidden="1" x14ac:dyDescent="0.25">
      <c r="A1404" t="s">
        <v>2529</v>
      </c>
      <c r="B1404" t="s">
        <v>661</v>
      </c>
      <c r="C1404" t="s">
        <v>660</v>
      </c>
      <c r="D1404">
        <v>0.38640000000000002</v>
      </c>
      <c r="E1404">
        <v>52.740099999999998</v>
      </c>
      <c r="F1404" t="s">
        <v>659</v>
      </c>
      <c r="G1404" t="s">
        <v>658</v>
      </c>
      <c r="H1404" t="s">
        <v>657</v>
      </c>
      <c r="I1404" t="s">
        <v>656</v>
      </c>
      <c r="J1404" t="s">
        <v>655</v>
      </c>
      <c r="K1404" t="s">
        <v>2525</v>
      </c>
      <c r="L1404" t="s">
        <v>1052</v>
      </c>
      <c r="M1404" t="s">
        <v>652</v>
      </c>
      <c r="N1404">
        <v>9901</v>
      </c>
      <c r="O1404" t="s">
        <v>664</v>
      </c>
      <c r="P1404">
        <v>93.9</v>
      </c>
      <c r="Q1404" s="62">
        <f t="shared" si="21"/>
        <v>93.9</v>
      </c>
      <c r="R1404" t="s">
        <v>663</v>
      </c>
    </row>
    <row r="1405" spans="1:18" hidden="1" x14ac:dyDescent="0.25">
      <c r="A1405" t="s">
        <v>2528</v>
      </c>
      <c r="B1405" t="s">
        <v>661</v>
      </c>
      <c r="C1405" t="s">
        <v>660</v>
      </c>
      <c r="D1405">
        <v>0.38640000000000002</v>
      </c>
      <c r="E1405">
        <v>52.740099999999998</v>
      </c>
      <c r="F1405" t="s">
        <v>659</v>
      </c>
      <c r="G1405" t="s">
        <v>658</v>
      </c>
      <c r="H1405" t="s">
        <v>657</v>
      </c>
      <c r="I1405" t="s">
        <v>656</v>
      </c>
      <c r="J1405" t="s">
        <v>655</v>
      </c>
      <c r="K1405" t="s">
        <v>2525</v>
      </c>
      <c r="L1405" t="s">
        <v>1052</v>
      </c>
      <c r="M1405" t="s">
        <v>652</v>
      </c>
      <c r="N1405">
        <v>9924</v>
      </c>
      <c r="O1405" t="s">
        <v>651</v>
      </c>
      <c r="P1405">
        <v>10.7</v>
      </c>
      <c r="Q1405" s="62">
        <f t="shared" si="21"/>
        <v>10.7</v>
      </c>
      <c r="R1405" t="s">
        <v>650</v>
      </c>
    </row>
    <row r="1406" spans="1:18" hidden="1" x14ac:dyDescent="0.25">
      <c r="A1406" t="s">
        <v>2527</v>
      </c>
      <c r="B1406" t="s">
        <v>661</v>
      </c>
      <c r="C1406" t="s">
        <v>660</v>
      </c>
      <c r="D1406">
        <v>0.38640000000000002</v>
      </c>
      <c r="E1406">
        <v>52.740099999999998</v>
      </c>
      <c r="F1406" t="s">
        <v>659</v>
      </c>
      <c r="G1406" t="s">
        <v>658</v>
      </c>
      <c r="H1406" t="s">
        <v>657</v>
      </c>
      <c r="I1406" t="s">
        <v>656</v>
      </c>
      <c r="J1406" t="s">
        <v>655</v>
      </c>
      <c r="K1406" t="s">
        <v>2525</v>
      </c>
      <c r="L1406" t="s">
        <v>1052</v>
      </c>
      <c r="M1406" t="s">
        <v>652</v>
      </c>
      <c r="N1406">
        <v>9943</v>
      </c>
      <c r="O1406" t="s">
        <v>1055</v>
      </c>
      <c r="P1406">
        <v>6.1</v>
      </c>
      <c r="Q1406" s="62">
        <f t="shared" si="21"/>
        <v>6.1</v>
      </c>
      <c r="R1406" t="s">
        <v>650</v>
      </c>
    </row>
    <row r="1407" spans="1:18" hidden="1" x14ac:dyDescent="0.25">
      <c r="A1407" t="s">
        <v>2526</v>
      </c>
      <c r="B1407" t="s">
        <v>661</v>
      </c>
      <c r="C1407" t="s">
        <v>660</v>
      </c>
      <c r="D1407">
        <v>0.38640000000000002</v>
      </c>
      <c r="E1407">
        <v>52.740099999999998</v>
      </c>
      <c r="F1407" t="s">
        <v>659</v>
      </c>
      <c r="G1407" t="s">
        <v>658</v>
      </c>
      <c r="H1407" t="s">
        <v>657</v>
      </c>
      <c r="I1407" t="s">
        <v>656</v>
      </c>
      <c r="J1407" t="s">
        <v>655</v>
      </c>
      <c r="K1407" t="s">
        <v>2525</v>
      </c>
      <c r="L1407" t="s">
        <v>1052</v>
      </c>
      <c r="M1407" t="s">
        <v>652</v>
      </c>
      <c r="N1407">
        <v>9993</v>
      </c>
      <c r="O1407" t="s">
        <v>1051</v>
      </c>
      <c r="P1407">
        <v>0.11</v>
      </c>
      <c r="Q1407" s="62">
        <f t="shared" si="21"/>
        <v>0.11</v>
      </c>
      <c r="R1407" t="s">
        <v>650</v>
      </c>
    </row>
    <row r="1408" spans="1:18" hidden="1" x14ac:dyDescent="0.25">
      <c r="A1408" t="s">
        <v>2524</v>
      </c>
      <c r="B1408" t="s">
        <v>661</v>
      </c>
      <c r="C1408" t="s">
        <v>660</v>
      </c>
      <c r="D1408">
        <v>0.38640000000000002</v>
      </c>
      <c r="E1408">
        <v>52.740099999999998</v>
      </c>
      <c r="F1408" t="s">
        <v>659</v>
      </c>
      <c r="G1408" t="s">
        <v>658</v>
      </c>
      <c r="H1408" t="s">
        <v>657</v>
      </c>
      <c r="I1408" t="s">
        <v>656</v>
      </c>
      <c r="J1408" t="s">
        <v>655</v>
      </c>
      <c r="K1408" t="s">
        <v>2500</v>
      </c>
      <c r="L1408" t="s">
        <v>1052</v>
      </c>
      <c r="M1408" t="s">
        <v>652</v>
      </c>
      <c r="N1408">
        <v>4</v>
      </c>
      <c r="O1408" t="s">
        <v>696</v>
      </c>
      <c r="P1408">
        <v>10.18</v>
      </c>
      <c r="Q1408" s="62">
        <f t="shared" si="21"/>
        <v>10.18</v>
      </c>
      <c r="R1408" t="s">
        <v>669</v>
      </c>
    </row>
    <row r="1409" spans="1:18" hidden="1" x14ac:dyDescent="0.25">
      <c r="A1409" t="s">
        <v>2523</v>
      </c>
      <c r="B1409" t="s">
        <v>661</v>
      </c>
      <c r="C1409" t="s">
        <v>660</v>
      </c>
      <c r="D1409">
        <v>0.38640000000000002</v>
      </c>
      <c r="E1409">
        <v>52.740099999999998</v>
      </c>
      <c r="F1409" t="s">
        <v>659</v>
      </c>
      <c r="G1409" t="s">
        <v>658</v>
      </c>
      <c r="H1409" t="s">
        <v>657</v>
      </c>
      <c r="I1409" t="s">
        <v>656</v>
      </c>
      <c r="J1409" t="s">
        <v>655</v>
      </c>
      <c r="K1409" t="s">
        <v>2500</v>
      </c>
      <c r="L1409" t="s">
        <v>1052</v>
      </c>
      <c r="M1409" t="s">
        <v>652</v>
      </c>
      <c r="N1409">
        <v>6</v>
      </c>
      <c r="O1409" t="s">
        <v>694</v>
      </c>
      <c r="P1409">
        <v>0.2</v>
      </c>
      <c r="Q1409" s="62">
        <f t="shared" si="21"/>
        <v>0.2</v>
      </c>
      <c r="R1409" t="s">
        <v>683</v>
      </c>
    </row>
    <row r="1410" spans="1:18" x14ac:dyDescent="0.25">
      <c r="A1410" t="s">
        <v>2522</v>
      </c>
      <c r="B1410" t="s">
        <v>661</v>
      </c>
      <c r="C1410" t="s">
        <v>660</v>
      </c>
      <c r="D1410">
        <v>0.38640000000000002</v>
      </c>
      <c r="E1410">
        <v>52.740099999999998</v>
      </c>
      <c r="F1410" t="s">
        <v>659</v>
      </c>
      <c r="G1410" t="s">
        <v>658</v>
      </c>
      <c r="H1410" t="s">
        <v>657</v>
      </c>
      <c r="I1410" t="s">
        <v>656</v>
      </c>
      <c r="J1410" t="s">
        <v>655</v>
      </c>
      <c r="K1410" t="s">
        <v>2500</v>
      </c>
      <c r="L1410" t="s">
        <v>1052</v>
      </c>
      <c r="M1410" t="s">
        <v>652</v>
      </c>
      <c r="N1410">
        <v>73</v>
      </c>
      <c r="O1410" t="s">
        <v>181</v>
      </c>
      <c r="P1410" t="s">
        <v>740</v>
      </c>
      <c r="Q1410" s="62">
        <f t="shared" ref="Q1410:Q1473" si="22">IF(LEFT(P1410,1)="&lt;",VALUE(MID(P1410,2,LEN(P1410)-1)),VALUE(P1410))</f>
        <v>1.0000000000000001E-5</v>
      </c>
      <c r="R1410" t="s">
        <v>686</v>
      </c>
    </row>
    <row r="1411" spans="1:18" hidden="1" x14ac:dyDescent="0.25">
      <c r="A1411" t="s">
        <v>2521</v>
      </c>
      <c r="B1411" t="s">
        <v>661</v>
      </c>
      <c r="C1411" t="s">
        <v>660</v>
      </c>
      <c r="D1411">
        <v>0.38640000000000002</v>
      </c>
      <c r="E1411">
        <v>52.740099999999998</v>
      </c>
      <c r="F1411" t="s">
        <v>659</v>
      </c>
      <c r="G1411" t="s">
        <v>658</v>
      </c>
      <c r="H1411" t="s">
        <v>657</v>
      </c>
      <c r="I1411" t="s">
        <v>656</v>
      </c>
      <c r="J1411" t="s">
        <v>655</v>
      </c>
      <c r="K1411" t="s">
        <v>2500</v>
      </c>
      <c r="L1411" t="s">
        <v>1052</v>
      </c>
      <c r="M1411" t="s">
        <v>652</v>
      </c>
      <c r="N1411">
        <v>76</v>
      </c>
      <c r="O1411" t="s">
        <v>690</v>
      </c>
      <c r="P1411">
        <v>15.3</v>
      </c>
      <c r="Q1411" s="62">
        <f t="shared" si="22"/>
        <v>15.3</v>
      </c>
      <c r="R1411" t="s">
        <v>689</v>
      </c>
    </row>
    <row r="1412" spans="1:18" hidden="1" x14ac:dyDescent="0.25">
      <c r="A1412" t="s">
        <v>2520</v>
      </c>
      <c r="B1412" t="s">
        <v>661</v>
      </c>
      <c r="C1412" t="s">
        <v>660</v>
      </c>
      <c r="D1412">
        <v>0.38640000000000002</v>
      </c>
      <c r="E1412">
        <v>52.740099999999998</v>
      </c>
      <c r="F1412" t="s">
        <v>659</v>
      </c>
      <c r="G1412" t="s">
        <v>658</v>
      </c>
      <c r="H1412" t="s">
        <v>657</v>
      </c>
      <c r="I1412" t="s">
        <v>656</v>
      </c>
      <c r="J1412" t="s">
        <v>655</v>
      </c>
      <c r="K1412" t="s">
        <v>2500</v>
      </c>
      <c r="L1412" t="s">
        <v>1052</v>
      </c>
      <c r="M1412" t="s">
        <v>652</v>
      </c>
      <c r="N1412">
        <v>3410</v>
      </c>
      <c r="O1412" t="s">
        <v>687</v>
      </c>
      <c r="P1412">
        <v>2.7</v>
      </c>
      <c r="Q1412" s="62">
        <f t="shared" si="22"/>
        <v>2.7</v>
      </c>
      <c r="R1412" t="s">
        <v>686</v>
      </c>
    </row>
    <row r="1413" spans="1:18" hidden="1" x14ac:dyDescent="0.25">
      <c r="A1413" t="s">
        <v>2519</v>
      </c>
      <c r="B1413" t="s">
        <v>661</v>
      </c>
      <c r="C1413" t="s">
        <v>660</v>
      </c>
      <c r="D1413">
        <v>0.38640000000000002</v>
      </c>
      <c r="E1413">
        <v>52.740099999999998</v>
      </c>
      <c r="F1413" t="s">
        <v>659</v>
      </c>
      <c r="G1413" t="s">
        <v>658</v>
      </c>
      <c r="H1413" t="s">
        <v>657</v>
      </c>
      <c r="I1413" t="s">
        <v>656</v>
      </c>
      <c r="J1413" t="s">
        <v>655</v>
      </c>
      <c r="K1413" t="s">
        <v>2500</v>
      </c>
      <c r="L1413" t="s">
        <v>1052</v>
      </c>
      <c r="M1413" t="s">
        <v>652</v>
      </c>
      <c r="N1413">
        <v>3428</v>
      </c>
      <c r="O1413" t="s">
        <v>684</v>
      </c>
      <c r="P1413">
        <v>5.14</v>
      </c>
      <c r="Q1413" s="62">
        <f t="shared" si="22"/>
        <v>5.14</v>
      </c>
      <c r="R1413" t="s">
        <v>683</v>
      </c>
    </row>
    <row r="1414" spans="1:18" hidden="1" x14ac:dyDescent="0.25">
      <c r="A1414" t="s">
        <v>2518</v>
      </c>
      <c r="B1414" t="s">
        <v>661</v>
      </c>
      <c r="C1414" t="s">
        <v>660</v>
      </c>
      <c r="D1414">
        <v>0.38640000000000002</v>
      </c>
      <c r="E1414">
        <v>52.740099999999998</v>
      </c>
      <c r="F1414" t="s">
        <v>659</v>
      </c>
      <c r="G1414" t="s">
        <v>658</v>
      </c>
      <c r="H1414" t="s">
        <v>657</v>
      </c>
      <c r="I1414" t="s">
        <v>656</v>
      </c>
      <c r="J1414" t="s">
        <v>655</v>
      </c>
      <c r="K1414" t="s">
        <v>2500</v>
      </c>
      <c r="L1414" t="s">
        <v>1052</v>
      </c>
      <c r="M1414" t="s">
        <v>652</v>
      </c>
      <c r="N1414">
        <v>3976</v>
      </c>
      <c r="O1414" t="s">
        <v>681</v>
      </c>
      <c r="P1414">
        <v>51.1</v>
      </c>
      <c r="Q1414" s="62">
        <f t="shared" si="22"/>
        <v>51.1</v>
      </c>
      <c r="R1414" t="s">
        <v>680</v>
      </c>
    </row>
    <row r="1415" spans="1:18" hidden="1" x14ac:dyDescent="0.25">
      <c r="A1415" t="s">
        <v>2517</v>
      </c>
      <c r="B1415" t="s">
        <v>661</v>
      </c>
      <c r="C1415" t="s">
        <v>660</v>
      </c>
      <c r="D1415">
        <v>0.38640000000000002</v>
      </c>
      <c r="E1415">
        <v>52.740099999999998</v>
      </c>
      <c r="F1415" t="s">
        <v>659</v>
      </c>
      <c r="G1415" t="s">
        <v>658</v>
      </c>
      <c r="H1415" t="s">
        <v>657</v>
      </c>
      <c r="I1415" t="s">
        <v>656</v>
      </c>
      <c r="J1415" t="s">
        <v>655</v>
      </c>
      <c r="K1415" t="s">
        <v>2500</v>
      </c>
      <c r="L1415" t="s">
        <v>1052</v>
      </c>
      <c r="M1415" t="s">
        <v>652</v>
      </c>
      <c r="N1415">
        <v>4574</v>
      </c>
      <c r="O1415" t="s">
        <v>1078</v>
      </c>
      <c r="P1415" t="s">
        <v>1077</v>
      </c>
      <c r="Q1415" s="62" t="e">
        <f t="shared" si="22"/>
        <v>#VALUE!</v>
      </c>
      <c r="R1415" t="s">
        <v>905</v>
      </c>
    </row>
    <row r="1416" spans="1:18" hidden="1" x14ac:dyDescent="0.25">
      <c r="A1416" t="s">
        <v>2516</v>
      </c>
      <c r="B1416" t="s">
        <v>661</v>
      </c>
      <c r="C1416" t="s">
        <v>660</v>
      </c>
      <c r="D1416">
        <v>0.38640000000000002</v>
      </c>
      <c r="E1416">
        <v>52.740099999999998</v>
      </c>
      <c r="F1416" t="s">
        <v>659</v>
      </c>
      <c r="G1416" t="s">
        <v>658</v>
      </c>
      <c r="H1416" t="s">
        <v>657</v>
      </c>
      <c r="I1416" t="s">
        <v>656</v>
      </c>
      <c r="J1416" t="s">
        <v>655</v>
      </c>
      <c r="K1416" t="s">
        <v>2500</v>
      </c>
      <c r="L1416" t="s">
        <v>1052</v>
      </c>
      <c r="M1416" t="s">
        <v>652</v>
      </c>
      <c r="N1416">
        <v>4865</v>
      </c>
      <c r="O1416" t="s">
        <v>912</v>
      </c>
      <c r="P1416">
        <v>560</v>
      </c>
      <c r="Q1416" s="62">
        <f t="shared" si="22"/>
        <v>560</v>
      </c>
      <c r="R1416" t="s">
        <v>911</v>
      </c>
    </row>
    <row r="1417" spans="1:18" hidden="1" x14ac:dyDescent="0.25">
      <c r="A1417" t="s">
        <v>2515</v>
      </c>
      <c r="B1417" t="s">
        <v>661</v>
      </c>
      <c r="C1417" t="s">
        <v>660</v>
      </c>
      <c r="D1417">
        <v>0.38640000000000002</v>
      </c>
      <c r="E1417">
        <v>52.740099999999998</v>
      </c>
      <c r="F1417" t="s">
        <v>659</v>
      </c>
      <c r="G1417" t="s">
        <v>658</v>
      </c>
      <c r="H1417" t="s">
        <v>657</v>
      </c>
      <c r="I1417" t="s">
        <v>656</v>
      </c>
      <c r="J1417" t="s">
        <v>655</v>
      </c>
      <c r="K1417" t="s">
        <v>2500</v>
      </c>
      <c r="L1417" t="s">
        <v>1052</v>
      </c>
      <c r="M1417" t="s">
        <v>652</v>
      </c>
      <c r="N1417">
        <v>4925</v>
      </c>
      <c r="O1417" t="s">
        <v>1074</v>
      </c>
      <c r="P1417">
        <v>8.41</v>
      </c>
      <c r="Q1417" s="62">
        <f t="shared" si="22"/>
        <v>8.41</v>
      </c>
      <c r="R1417" t="s">
        <v>650</v>
      </c>
    </row>
    <row r="1418" spans="1:18" hidden="1" x14ac:dyDescent="0.25">
      <c r="A1418" t="s">
        <v>2514</v>
      </c>
      <c r="B1418" t="s">
        <v>661</v>
      </c>
      <c r="C1418" t="s">
        <v>660</v>
      </c>
      <c r="D1418">
        <v>0.38640000000000002</v>
      </c>
      <c r="E1418">
        <v>52.740099999999998</v>
      </c>
      <c r="F1418" t="s">
        <v>659</v>
      </c>
      <c r="G1418" t="s">
        <v>658</v>
      </c>
      <c r="H1418" t="s">
        <v>657</v>
      </c>
      <c r="I1418" t="s">
        <v>656</v>
      </c>
      <c r="J1418" t="s">
        <v>655</v>
      </c>
      <c r="K1418" t="s">
        <v>2500</v>
      </c>
      <c r="L1418" t="s">
        <v>1052</v>
      </c>
      <c r="M1418" t="s">
        <v>652</v>
      </c>
      <c r="N1418">
        <v>5446</v>
      </c>
      <c r="O1418" t="s">
        <v>678</v>
      </c>
      <c r="P1418">
        <v>1</v>
      </c>
      <c r="Q1418" s="62">
        <f t="shared" si="22"/>
        <v>1</v>
      </c>
      <c r="R1418" t="s">
        <v>677</v>
      </c>
    </row>
    <row r="1419" spans="1:18" hidden="1" x14ac:dyDescent="0.25">
      <c r="A1419" t="s">
        <v>2513</v>
      </c>
      <c r="B1419" t="s">
        <v>661</v>
      </c>
      <c r="C1419" t="s">
        <v>660</v>
      </c>
      <c r="D1419">
        <v>0.38640000000000002</v>
      </c>
      <c r="E1419">
        <v>52.740099999999998</v>
      </c>
      <c r="F1419" t="s">
        <v>659</v>
      </c>
      <c r="G1419" t="s">
        <v>658</v>
      </c>
      <c r="H1419" t="s">
        <v>657</v>
      </c>
      <c r="I1419" t="s">
        <v>656</v>
      </c>
      <c r="J1419" t="s">
        <v>655</v>
      </c>
      <c r="K1419" t="s">
        <v>2500</v>
      </c>
      <c r="L1419" t="s">
        <v>1052</v>
      </c>
      <c r="M1419" t="s">
        <v>652</v>
      </c>
      <c r="N1419">
        <v>6019</v>
      </c>
      <c r="O1419" t="s">
        <v>675</v>
      </c>
      <c r="P1419">
        <v>561308</v>
      </c>
      <c r="Q1419" s="62">
        <f t="shared" si="22"/>
        <v>561308</v>
      </c>
      <c r="R1419" t="s">
        <v>672</v>
      </c>
    </row>
    <row r="1420" spans="1:18" hidden="1" x14ac:dyDescent="0.25">
      <c r="A1420" t="s">
        <v>2512</v>
      </c>
      <c r="B1420" t="s">
        <v>661</v>
      </c>
      <c r="C1420" t="s">
        <v>660</v>
      </c>
      <c r="D1420">
        <v>0.38640000000000002</v>
      </c>
      <c r="E1420">
        <v>52.740099999999998</v>
      </c>
      <c r="F1420" t="s">
        <v>659</v>
      </c>
      <c r="G1420" t="s">
        <v>658</v>
      </c>
      <c r="H1420" t="s">
        <v>657</v>
      </c>
      <c r="I1420" t="s">
        <v>656</v>
      </c>
      <c r="J1420" t="s">
        <v>655</v>
      </c>
      <c r="K1420" t="s">
        <v>2500</v>
      </c>
      <c r="L1420" t="s">
        <v>1052</v>
      </c>
      <c r="M1420" t="s">
        <v>652</v>
      </c>
      <c r="N1420">
        <v>6020</v>
      </c>
      <c r="O1420" t="s">
        <v>673</v>
      </c>
      <c r="P1420">
        <v>318627</v>
      </c>
      <c r="Q1420" s="62">
        <f t="shared" si="22"/>
        <v>318627</v>
      </c>
      <c r="R1420" t="s">
        <v>672</v>
      </c>
    </row>
    <row r="1421" spans="1:18" hidden="1" x14ac:dyDescent="0.25">
      <c r="A1421" t="s">
        <v>2511</v>
      </c>
      <c r="B1421" t="s">
        <v>661</v>
      </c>
      <c r="C1421" t="s">
        <v>660</v>
      </c>
      <c r="D1421">
        <v>0.38640000000000002</v>
      </c>
      <c r="E1421">
        <v>52.740099999999998</v>
      </c>
      <c r="F1421" t="s">
        <v>659</v>
      </c>
      <c r="G1421" t="s">
        <v>658</v>
      </c>
      <c r="H1421" t="s">
        <v>657</v>
      </c>
      <c r="I1421" t="s">
        <v>656</v>
      </c>
      <c r="J1421" t="s">
        <v>655</v>
      </c>
      <c r="K1421" t="s">
        <v>2500</v>
      </c>
      <c r="L1421" t="s">
        <v>1052</v>
      </c>
      <c r="M1421" t="s">
        <v>652</v>
      </c>
      <c r="N1421">
        <v>6485</v>
      </c>
      <c r="O1421" t="s">
        <v>1069</v>
      </c>
      <c r="P1421">
        <v>0.11</v>
      </c>
      <c r="Q1421" s="62">
        <f t="shared" si="22"/>
        <v>0.11</v>
      </c>
      <c r="R1421" t="s">
        <v>650</v>
      </c>
    </row>
    <row r="1422" spans="1:18" hidden="1" x14ac:dyDescent="0.25">
      <c r="A1422" t="s">
        <v>2510</v>
      </c>
      <c r="B1422" t="s">
        <v>661</v>
      </c>
      <c r="C1422" t="s">
        <v>660</v>
      </c>
      <c r="D1422">
        <v>0.38640000000000002</v>
      </c>
      <c r="E1422">
        <v>52.740099999999998</v>
      </c>
      <c r="F1422" t="s">
        <v>659</v>
      </c>
      <c r="G1422" t="s">
        <v>658</v>
      </c>
      <c r="H1422" t="s">
        <v>657</v>
      </c>
      <c r="I1422" t="s">
        <v>656</v>
      </c>
      <c r="J1422" t="s">
        <v>655</v>
      </c>
      <c r="K1422" t="s">
        <v>2500</v>
      </c>
      <c r="L1422" t="s">
        <v>1052</v>
      </c>
      <c r="M1422" t="s">
        <v>652</v>
      </c>
      <c r="N1422">
        <v>7342</v>
      </c>
      <c r="O1422" t="s">
        <v>670</v>
      </c>
      <c r="P1422">
        <v>0.56999999999999995</v>
      </c>
      <c r="Q1422" s="62">
        <f t="shared" si="22"/>
        <v>0.56999999999999995</v>
      </c>
      <c r="R1422" t="s">
        <v>669</v>
      </c>
    </row>
    <row r="1423" spans="1:18" hidden="1" x14ac:dyDescent="0.25">
      <c r="A1423" t="s">
        <v>2509</v>
      </c>
      <c r="B1423" t="s">
        <v>661</v>
      </c>
      <c r="C1423" t="s">
        <v>660</v>
      </c>
      <c r="D1423">
        <v>0.38640000000000002</v>
      </c>
      <c r="E1423">
        <v>52.740099999999998</v>
      </c>
      <c r="F1423" t="s">
        <v>659</v>
      </c>
      <c r="G1423" t="s">
        <v>658</v>
      </c>
      <c r="H1423" t="s">
        <v>657</v>
      </c>
      <c r="I1423" t="s">
        <v>656</v>
      </c>
      <c r="J1423" t="s">
        <v>655</v>
      </c>
      <c r="K1423" t="s">
        <v>2500</v>
      </c>
      <c r="L1423" t="s">
        <v>1052</v>
      </c>
      <c r="M1423" t="s">
        <v>652</v>
      </c>
      <c r="N1423">
        <v>7608</v>
      </c>
      <c r="O1423" t="s">
        <v>667</v>
      </c>
      <c r="P1423">
        <v>10.14</v>
      </c>
      <c r="Q1423" s="62">
        <f t="shared" si="22"/>
        <v>10.14</v>
      </c>
      <c r="R1423" t="s">
        <v>666</v>
      </c>
    </row>
    <row r="1424" spans="1:18" hidden="1" x14ac:dyDescent="0.25">
      <c r="A1424" t="s">
        <v>2508</v>
      </c>
      <c r="B1424" t="s">
        <v>661</v>
      </c>
      <c r="C1424" t="s">
        <v>660</v>
      </c>
      <c r="D1424">
        <v>0.38640000000000002</v>
      </c>
      <c r="E1424">
        <v>52.740099999999998</v>
      </c>
      <c r="F1424" t="s">
        <v>659</v>
      </c>
      <c r="G1424" t="s">
        <v>658</v>
      </c>
      <c r="H1424" t="s">
        <v>657</v>
      </c>
      <c r="I1424" t="s">
        <v>656</v>
      </c>
      <c r="J1424" t="s">
        <v>655</v>
      </c>
      <c r="K1424" t="s">
        <v>2500</v>
      </c>
      <c r="L1424" t="s">
        <v>1052</v>
      </c>
      <c r="M1424" t="s">
        <v>652</v>
      </c>
      <c r="N1424">
        <v>7887</v>
      </c>
      <c r="O1424" t="s">
        <v>1065</v>
      </c>
      <c r="P1424">
        <v>10</v>
      </c>
      <c r="Q1424" s="62">
        <f t="shared" si="22"/>
        <v>10</v>
      </c>
      <c r="R1424" t="s">
        <v>686</v>
      </c>
    </row>
    <row r="1425" spans="1:18" hidden="1" x14ac:dyDescent="0.25">
      <c r="A1425" t="s">
        <v>2507</v>
      </c>
      <c r="B1425" t="s">
        <v>661</v>
      </c>
      <c r="C1425" t="s">
        <v>660</v>
      </c>
      <c r="D1425">
        <v>0.38640000000000002</v>
      </c>
      <c r="E1425">
        <v>52.740099999999998</v>
      </c>
      <c r="F1425" t="s">
        <v>659</v>
      </c>
      <c r="G1425" t="s">
        <v>658</v>
      </c>
      <c r="H1425" t="s">
        <v>657</v>
      </c>
      <c r="I1425" t="s">
        <v>656</v>
      </c>
      <c r="J1425" t="s">
        <v>655</v>
      </c>
      <c r="K1425" t="s">
        <v>2500</v>
      </c>
      <c r="L1425" t="s">
        <v>1052</v>
      </c>
      <c r="M1425" t="s">
        <v>652</v>
      </c>
      <c r="N1425">
        <v>9853</v>
      </c>
      <c r="O1425" t="s">
        <v>1063</v>
      </c>
      <c r="P1425">
        <v>7.89</v>
      </c>
      <c r="Q1425" s="62">
        <f t="shared" si="22"/>
        <v>7.89</v>
      </c>
      <c r="R1425" t="s">
        <v>650</v>
      </c>
    </row>
    <row r="1426" spans="1:18" hidden="1" x14ac:dyDescent="0.25">
      <c r="A1426" t="s">
        <v>2506</v>
      </c>
      <c r="B1426" t="s">
        <v>661</v>
      </c>
      <c r="C1426" t="s">
        <v>660</v>
      </c>
      <c r="D1426">
        <v>0.38640000000000002</v>
      </c>
      <c r="E1426">
        <v>52.740099999999998</v>
      </c>
      <c r="F1426" t="s">
        <v>659</v>
      </c>
      <c r="G1426" t="s">
        <v>658</v>
      </c>
      <c r="H1426" t="s">
        <v>657</v>
      </c>
      <c r="I1426" t="s">
        <v>656</v>
      </c>
      <c r="J1426" t="s">
        <v>655</v>
      </c>
      <c r="K1426" t="s">
        <v>2500</v>
      </c>
      <c r="L1426" t="s">
        <v>1052</v>
      </c>
      <c r="M1426" t="s">
        <v>652</v>
      </c>
      <c r="N1426">
        <v>9856</v>
      </c>
      <c r="O1426" t="s">
        <v>1061</v>
      </c>
      <c r="P1426">
        <v>0.13</v>
      </c>
      <c r="Q1426" s="62">
        <f t="shared" si="22"/>
        <v>0.13</v>
      </c>
      <c r="R1426" t="s">
        <v>650</v>
      </c>
    </row>
    <row r="1427" spans="1:18" hidden="1" x14ac:dyDescent="0.25">
      <c r="A1427" t="s">
        <v>2505</v>
      </c>
      <c r="B1427" t="s">
        <v>661</v>
      </c>
      <c r="C1427" t="s">
        <v>660</v>
      </c>
      <c r="D1427">
        <v>0.38640000000000002</v>
      </c>
      <c r="E1427">
        <v>52.740099999999998</v>
      </c>
      <c r="F1427" t="s">
        <v>659</v>
      </c>
      <c r="G1427" t="s">
        <v>658</v>
      </c>
      <c r="H1427" t="s">
        <v>657</v>
      </c>
      <c r="I1427" t="s">
        <v>656</v>
      </c>
      <c r="J1427" t="s">
        <v>655</v>
      </c>
      <c r="K1427" t="s">
        <v>2500</v>
      </c>
      <c r="L1427" t="s">
        <v>1052</v>
      </c>
      <c r="M1427" t="s">
        <v>652</v>
      </c>
      <c r="N1427">
        <v>9857</v>
      </c>
      <c r="O1427" t="s">
        <v>1059</v>
      </c>
      <c r="P1427">
        <v>2.9</v>
      </c>
      <c r="Q1427" s="62">
        <f t="shared" si="22"/>
        <v>2.9</v>
      </c>
      <c r="R1427" t="s">
        <v>650</v>
      </c>
    </row>
    <row r="1428" spans="1:18" hidden="1" x14ac:dyDescent="0.25">
      <c r="A1428" t="s">
        <v>2504</v>
      </c>
      <c r="B1428" t="s">
        <v>661</v>
      </c>
      <c r="C1428" t="s">
        <v>660</v>
      </c>
      <c r="D1428">
        <v>0.38640000000000002</v>
      </c>
      <c r="E1428">
        <v>52.740099999999998</v>
      </c>
      <c r="F1428" t="s">
        <v>659</v>
      </c>
      <c r="G1428" t="s">
        <v>658</v>
      </c>
      <c r="H1428" t="s">
        <v>657</v>
      </c>
      <c r="I1428" t="s">
        <v>656</v>
      </c>
      <c r="J1428" t="s">
        <v>655</v>
      </c>
      <c r="K1428" t="s">
        <v>2500</v>
      </c>
      <c r="L1428" t="s">
        <v>1052</v>
      </c>
      <c r="M1428" t="s">
        <v>652</v>
      </c>
      <c r="N1428">
        <v>9901</v>
      </c>
      <c r="O1428" t="s">
        <v>664</v>
      </c>
      <c r="P1428">
        <v>86.3</v>
      </c>
      <c r="Q1428" s="62">
        <f t="shared" si="22"/>
        <v>86.3</v>
      </c>
      <c r="R1428" t="s">
        <v>663</v>
      </c>
    </row>
    <row r="1429" spans="1:18" hidden="1" x14ac:dyDescent="0.25">
      <c r="A1429" t="s">
        <v>2503</v>
      </c>
      <c r="B1429" t="s">
        <v>661</v>
      </c>
      <c r="C1429" t="s">
        <v>660</v>
      </c>
      <c r="D1429">
        <v>0.38640000000000002</v>
      </c>
      <c r="E1429">
        <v>52.740099999999998</v>
      </c>
      <c r="F1429" t="s">
        <v>659</v>
      </c>
      <c r="G1429" t="s">
        <v>658</v>
      </c>
      <c r="H1429" t="s">
        <v>657</v>
      </c>
      <c r="I1429" t="s">
        <v>656</v>
      </c>
      <c r="J1429" t="s">
        <v>655</v>
      </c>
      <c r="K1429" t="s">
        <v>2500</v>
      </c>
      <c r="L1429" t="s">
        <v>1052</v>
      </c>
      <c r="M1429" t="s">
        <v>652</v>
      </c>
      <c r="N1429">
        <v>9924</v>
      </c>
      <c r="O1429" t="s">
        <v>651</v>
      </c>
      <c r="P1429">
        <v>8.15</v>
      </c>
      <c r="Q1429" s="62">
        <f t="shared" si="22"/>
        <v>8.15</v>
      </c>
      <c r="R1429" t="s">
        <v>650</v>
      </c>
    </row>
    <row r="1430" spans="1:18" hidden="1" x14ac:dyDescent="0.25">
      <c r="A1430" t="s">
        <v>2502</v>
      </c>
      <c r="B1430" t="s">
        <v>661</v>
      </c>
      <c r="C1430" t="s">
        <v>660</v>
      </c>
      <c r="D1430">
        <v>0.38640000000000002</v>
      </c>
      <c r="E1430">
        <v>52.740099999999998</v>
      </c>
      <c r="F1430" t="s">
        <v>659</v>
      </c>
      <c r="G1430" t="s">
        <v>658</v>
      </c>
      <c r="H1430" t="s">
        <v>657</v>
      </c>
      <c r="I1430" t="s">
        <v>656</v>
      </c>
      <c r="J1430" t="s">
        <v>655</v>
      </c>
      <c r="K1430" t="s">
        <v>2500</v>
      </c>
      <c r="L1430" t="s">
        <v>1052</v>
      </c>
      <c r="M1430" t="s">
        <v>652</v>
      </c>
      <c r="N1430">
        <v>9943</v>
      </c>
      <c r="O1430" t="s">
        <v>1055</v>
      </c>
      <c r="P1430">
        <v>8</v>
      </c>
      <c r="Q1430" s="62">
        <f t="shared" si="22"/>
        <v>8</v>
      </c>
      <c r="R1430" t="s">
        <v>650</v>
      </c>
    </row>
    <row r="1431" spans="1:18" hidden="1" x14ac:dyDescent="0.25">
      <c r="A1431" t="s">
        <v>2501</v>
      </c>
      <c r="B1431" t="s">
        <v>661</v>
      </c>
      <c r="C1431" t="s">
        <v>660</v>
      </c>
      <c r="D1431">
        <v>0.38640000000000002</v>
      </c>
      <c r="E1431">
        <v>52.740099999999998</v>
      </c>
      <c r="F1431" t="s">
        <v>659</v>
      </c>
      <c r="G1431" t="s">
        <v>658</v>
      </c>
      <c r="H1431" t="s">
        <v>657</v>
      </c>
      <c r="I1431" t="s">
        <v>656</v>
      </c>
      <c r="J1431" t="s">
        <v>655</v>
      </c>
      <c r="K1431" t="s">
        <v>2500</v>
      </c>
      <c r="L1431" t="s">
        <v>1052</v>
      </c>
      <c r="M1431" t="s">
        <v>652</v>
      </c>
      <c r="N1431">
        <v>9993</v>
      </c>
      <c r="O1431" t="s">
        <v>1051</v>
      </c>
      <c r="P1431">
        <v>0.41</v>
      </c>
      <c r="Q1431" s="62">
        <f t="shared" si="22"/>
        <v>0.41</v>
      </c>
      <c r="R1431" t="s">
        <v>650</v>
      </c>
    </row>
    <row r="1432" spans="1:18" hidden="1" x14ac:dyDescent="0.25">
      <c r="A1432" t="s">
        <v>2499</v>
      </c>
      <c r="B1432" t="s">
        <v>661</v>
      </c>
      <c r="C1432" t="s">
        <v>660</v>
      </c>
      <c r="D1432">
        <v>0.38640000000000002</v>
      </c>
      <c r="E1432">
        <v>52.740099999999998</v>
      </c>
      <c r="F1432" t="s">
        <v>659</v>
      </c>
      <c r="G1432" t="s">
        <v>658</v>
      </c>
      <c r="H1432" t="s">
        <v>657</v>
      </c>
      <c r="I1432" t="s">
        <v>656</v>
      </c>
      <c r="J1432" t="s">
        <v>655</v>
      </c>
      <c r="K1432" t="s">
        <v>2458</v>
      </c>
      <c r="L1432" t="s">
        <v>908</v>
      </c>
      <c r="M1432" t="s">
        <v>652</v>
      </c>
      <c r="N1432">
        <v>76</v>
      </c>
      <c r="O1432" t="s">
        <v>690</v>
      </c>
      <c r="P1432">
        <v>15.84</v>
      </c>
      <c r="Q1432" s="62">
        <f t="shared" si="22"/>
        <v>15.84</v>
      </c>
      <c r="R1432" t="s">
        <v>689</v>
      </c>
    </row>
    <row r="1433" spans="1:18" hidden="1" x14ac:dyDescent="0.25">
      <c r="A1433" t="s">
        <v>2498</v>
      </c>
      <c r="B1433" t="s">
        <v>661</v>
      </c>
      <c r="C1433" t="s">
        <v>660</v>
      </c>
      <c r="D1433">
        <v>0.38640000000000002</v>
      </c>
      <c r="E1433">
        <v>52.740099999999998</v>
      </c>
      <c r="F1433" t="s">
        <v>659</v>
      </c>
      <c r="G1433" t="s">
        <v>658</v>
      </c>
      <c r="H1433" t="s">
        <v>657</v>
      </c>
      <c r="I1433" t="s">
        <v>656</v>
      </c>
      <c r="J1433" t="s">
        <v>655</v>
      </c>
      <c r="K1433" t="s">
        <v>2458</v>
      </c>
      <c r="L1433" t="s">
        <v>908</v>
      </c>
      <c r="M1433" t="s">
        <v>652</v>
      </c>
      <c r="N1433">
        <v>714</v>
      </c>
      <c r="O1433" t="s">
        <v>1735</v>
      </c>
      <c r="P1433">
        <v>0.01</v>
      </c>
      <c r="Q1433" s="62">
        <f t="shared" si="22"/>
        <v>0.01</v>
      </c>
      <c r="R1433" t="s">
        <v>686</v>
      </c>
    </row>
    <row r="1434" spans="1:18" hidden="1" x14ac:dyDescent="0.25">
      <c r="A1434" t="s">
        <v>2497</v>
      </c>
      <c r="B1434" t="s">
        <v>661</v>
      </c>
      <c r="C1434" t="s">
        <v>660</v>
      </c>
      <c r="D1434">
        <v>0.38640000000000002</v>
      </c>
      <c r="E1434">
        <v>52.740099999999998</v>
      </c>
      <c r="F1434" t="s">
        <v>659</v>
      </c>
      <c r="G1434" t="s">
        <v>658</v>
      </c>
      <c r="H1434" t="s">
        <v>657</v>
      </c>
      <c r="I1434" t="s">
        <v>656</v>
      </c>
      <c r="J1434" t="s">
        <v>655</v>
      </c>
      <c r="K1434" t="s">
        <v>2458</v>
      </c>
      <c r="L1434" t="s">
        <v>908</v>
      </c>
      <c r="M1434" t="s">
        <v>652</v>
      </c>
      <c r="N1434">
        <v>731</v>
      </c>
      <c r="O1434" t="s">
        <v>1733</v>
      </c>
      <c r="P1434">
        <v>1.2999999999999999E-2</v>
      </c>
      <c r="Q1434" s="62">
        <f t="shared" si="22"/>
        <v>1.2999999999999999E-2</v>
      </c>
      <c r="R1434" t="s">
        <v>686</v>
      </c>
    </row>
    <row r="1435" spans="1:18" hidden="1" x14ac:dyDescent="0.25">
      <c r="A1435" t="s">
        <v>2496</v>
      </c>
      <c r="B1435" t="s">
        <v>661</v>
      </c>
      <c r="C1435" t="s">
        <v>660</v>
      </c>
      <c r="D1435">
        <v>0.38640000000000002</v>
      </c>
      <c r="E1435">
        <v>52.740099999999998</v>
      </c>
      <c r="F1435" t="s">
        <v>659</v>
      </c>
      <c r="G1435" t="s">
        <v>658</v>
      </c>
      <c r="H1435" t="s">
        <v>657</v>
      </c>
      <c r="I1435" t="s">
        <v>656</v>
      </c>
      <c r="J1435" t="s">
        <v>655</v>
      </c>
      <c r="K1435" t="s">
        <v>2458</v>
      </c>
      <c r="L1435" t="s">
        <v>908</v>
      </c>
      <c r="M1435" t="s">
        <v>652</v>
      </c>
      <c r="N1435">
        <v>733</v>
      </c>
      <c r="O1435" t="s">
        <v>1731</v>
      </c>
      <c r="P1435" t="s">
        <v>1560</v>
      </c>
      <c r="Q1435" s="62">
        <f t="shared" si="22"/>
        <v>0.01</v>
      </c>
      <c r="R1435" t="s">
        <v>686</v>
      </c>
    </row>
    <row r="1436" spans="1:18" hidden="1" x14ac:dyDescent="0.25">
      <c r="A1436" t="s">
        <v>2495</v>
      </c>
      <c r="B1436" t="s">
        <v>661</v>
      </c>
      <c r="C1436" t="s">
        <v>660</v>
      </c>
      <c r="D1436">
        <v>0.38640000000000002</v>
      </c>
      <c r="E1436">
        <v>52.740099999999998</v>
      </c>
      <c r="F1436" t="s">
        <v>659</v>
      </c>
      <c r="G1436" t="s">
        <v>658</v>
      </c>
      <c r="H1436" t="s">
        <v>657</v>
      </c>
      <c r="I1436" t="s">
        <v>656</v>
      </c>
      <c r="J1436" t="s">
        <v>655</v>
      </c>
      <c r="K1436" t="s">
        <v>2458</v>
      </c>
      <c r="L1436" t="s">
        <v>908</v>
      </c>
      <c r="M1436" t="s">
        <v>652</v>
      </c>
      <c r="N1436">
        <v>736</v>
      </c>
      <c r="O1436" t="s">
        <v>142</v>
      </c>
      <c r="P1436">
        <v>1.2999999999999999E-2</v>
      </c>
      <c r="Q1436" s="62">
        <f t="shared" si="22"/>
        <v>1.2999999999999999E-2</v>
      </c>
      <c r="R1436" t="s">
        <v>686</v>
      </c>
    </row>
    <row r="1437" spans="1:18" hidden="1" x14ac:dyDescent="0.25">
      <c r="A1437" t="s">
        <v>2494</v>
      </c>
      <c r="B1437" t="s">
        <v>661</v>
      </c>
      <c r="C1437" t="s">
        <v>660</v>
      </c>
      <c r="D1437">
        <v>0.38640000000000002</v>
      </c>
      <c r="E1437">
        <v>52.740099999999998</v>
      </c>
      <c r="F1437" t="s">
        <v>659</v>
      </c>
      <c r="G1437" t="s">
        <v>658</v>
      </c>
      <c r="H1437" t="s">
        <v>657</v>
      </c>
      <c r="I1437" t="s">
        <v>656</v>
      </c>
      <c r="J1437" t="s">
        <v>655</v>
      </c>
      <c r="K1437" t="s">
        <v>2458</v>
      </c>
      <c r="L1437" t="s">
        <v>908</v>
      </c>
      <c r="M1437" t="s">
        <v>652</v>
      </c>
      <c r="N1437">
        <v>746</v>
      </c>
      <c r="O1437" t="s">
        <v>1728</v>
      </c>
      <c r="P1437" t="s">
        <v>1560</v>
      </c>
      <c r="Q1437" s="62">
        <f t="shared" si="22"/>
        <v>0.01</v>
      </c>
      <c r="R1437" t="s">
        <v>686</v>
      </c>
    </row>
    <row r="1438" spans="1:18" hidden="1" x14ac:dyDescent="0.25">
      <c r="A1438" t="s">
        <v>2493</v>
      </c>
      <c r="B1438" t="s">
        <v>661</v>
      </c>
      <c r="C1438" t="s">
        <v>660</v>
      </c>
      <c r="D1438">
        <v>0.38640000000000002</v>
      </c>
      <c r="E1438">
        <v>52.740099999999998</v>
      </c>
      <c r="F1438" t="s">
        <v>659</v>
      </c>
      <c r="G1438" t="s">
        <v>658</v>
      </c>
      <c r="H1438" t="s">
        <v>657</v>
      </c>
      <c r="I1438" t="s">
        <v>656</v>
      </c>
      <c r="J1438" t="s">
        <v>655</v>
      </c>
      <c r="K1438" t="s">
        <v>2458</v>
      </c>
      <c r="L1438" t="s">
        <v>908</v>
      </c>
      <c r="M1438" t="s">
        <v>652</v>
      </c>
      <c r="N1438">
        <v>772</v>
      </c>
      <c r="O1438" t="s">
        <v>1726</v>
      </c>
      <c r="P1438" t="s">
        <v>1560</v>
      </c>
      <c r="Q1438" s="62">
        <f t="shared" si="22"/>
        <v>0.01</v>
      </c>
      <c r="R1438" t="s">
        <v>686</v>
      </c>
    </row>
    <row r="1439" spans="1:18" hidden="1" x14ac:dyDescent="0.25">
      <c r="A1439" t="s">
        <v>2492</v>
      </c>
      <c r="B1439" t="s">
        <v>661</v>
      </c>
      <c r="C1439" t="s">
        <v>660</v>
      </c>
      <c r="D1439">
        <v>0.38640000000000002</v>
      </c>
      <c r="E1439">
        <v>52.740099999999998</v>
      </c>
      <c r="F1439" t="s">
        <v>659</v>
      </c>
      <c r="G1439" t="s">
        <v>658</v>
      </c>
      <c r="H1439" t="s">
        <v>657</v>
      </c>
      <c r="I1439" t="s">
        <v>656</v>
      </c>
      <c r="J1439" t="s">
        <v>655</v>
      </c>
      <c r="K1439" t="s">
        <v>2458</v>
      </c>
      <c r="L1439" t="s">
        <v>908</v>
      </c>
      <c r="M1439" t="s">
        <v>652</v>
      </c>
      <c r="N1439">
        <v>3941</v>
      </c>
      <c r="O1439" t="s">
        <v>1724</v>
      </c>
      <c r="P1439" t="s">
        <v>2382</v>
      </c>
      <c r="Q1439" s="62">
        <f t="shared" si="22"/>
        <v>0.5</v>
      </c>
      <c r="R1439" t="s">
        <v>650</v>
      </c>
    </row>
    <row r="1440" spans="1:18" hidden="1" x14ac:dyDescent="0.25">
      <c r="A1440" t="s">
        <v>2491</v>
      </c>
      <c r="B1440" t="s">
        <v>661</v>
      </c>
      <c r="C1440" t="s">
        <v>660</v>
      </c>
      <c r="D1440">
        <v>0.38640000000000002</v>
      </c>
      <c r="E1440">
        <v>52.740099999999998</v>
      </c>
      <c r="F1440" t="s">
        <v>659</v>
      </c>
      <c r="G1440" t="s">
        <v>658</v>
      </c>
      <c r="H1440" t="s">
        <v>657</v>
      </c>
      <c r="I1440" t="s">
        <v>656</v>
      </c>
      <c r="J1440" t="s">
        <v>655</v>
      </c>
      <c r="K1440" t="s">
        <v>2458</v>
      </c>
      <c r="L1440" t="s">
        <v>908</v>
      </c>
      <c r="M1440" t="s">
        <v>652</v>
      </c>
      <c r="N1440">
        <v>4084</v>
      </c>
      <c r="O1440" t="s">
        <v>1722</v>
      </c>
      <c r="P1440">
        <v>1</v>
      </c>
      <c r="Q1440" s="62">
        <f t="shared" si="22"/>
        <v>1</v>
      </c>
      <c r="R1440" t="s">
        <v>1551</v>
      </c>
    </row>
    <row r="1441" spans="1:18" hidden="1" x14ac:dyDescent="0.25">
      <c r="A1441" t="s">
        <v>2490</v>
      </c>
      <c r="B1441" t="s">
        <v>661</v>
      </c>
      <c r="C1441" t="s">
        <v>660</v>
      </c>
      <c r="D1441">
        <v>0.38640000000000002</v>
      </c>
      <c r="E1441">
        <v>52.740099999999998</v>
      </c>
      <c r="F1441" t="s">
        <v>659</v>
      </c>
      <c r="G1441" t="s">
        <v>658</v>
      </c>
      <c r="H1441" t="s">
        <v>657</v>
      </c>
      <c r="I1441" t="s">
        <v>656</v>
      </c>
      <c r="J1441" t="s">
        <v>655</v>
      </c>
      <c r="K1441" t="s">
        <v>2458</v>
      </c>
      <c r="L1441" t="s">
        <v>908</v>
      </c>
      <c r="M1441" t="s">
        <v>652</v>
      </c>
      <c r="N1441">
        <v>4329</v>
      </c>
      <c r="O1441" t="s">
        <v>1720</v>
      </c>
      <c r="P1441" t="s">
        <v>1661</v>
      </c>
      <c r="Q1441" s="62">
        <f t="shared" si="22"/>
        <v>500</v>
      </c>
      <c r="R1441" t="s">
        <v>686</v>
      </c>
    </row>
    <row r="1442" spans="1:18" hidden="1" x14ac:dyDescent="0.25">
      <c r="A1442" t="s">
        <v>2489</v>
      </c>
      <c r="B1442" t="s">
        <v>661</v>
      </c>
      <c r="C1442" t="s">
        <v>660</v>
      </c>
      <c r="D1442">
        <v>0.38640000000000002</v>
      </c>
      <c r="E1442">
        <v>52.740099999999998</v>
      </c>
      <c r="F1442" t="s">
        <v>659</v>
      </c>
      <c r="G1442" t="s">
        <v>658</v>
      </c>
      <c r="H1442" t="s">
        <v>657</v>
      </c>
      <c r="I1442" t="s">
        <v>656</v>
      </c>
      <c r="J1442" t="s">
        <v>655</v>
      </c>
      <c r="K1442" t="s">
        <v>2458</v>
      </c>
      <c r="L1442" t="s">
        <v>908</v>
      </c>
      <c r="M1442" t="s">
        <v>652</v>
      </c>
      <c r="N1442">
        <v>4330</v>
      </c>
      <c r="O1442" t="s">
        <v>1718</v>
      </c>
      <c r="P1442" t="s">
        <v>1717</v>
      </c>
      <c r="Q1442" s="62">
        <f t="shared" si="22"/>
        <v>1000</v>
      </c>
      <c r="R1442" t="s">
        <v>686</v>
      </c>
    </row>
    <row r="1443" spans="1:18" hidden="1" x14ac:dyDescent="0.25">
      <c r="A1443" t="s">
        <v>2488</v>
      </c>
      <c r="B1443" t="s">
        <v>661</v>
      </c>
      <c r="C1443" t="s">
        <v>660</v>
      </c>
      <c r="D1443">
        <v>0.38640000000000002</v>
      </c>
      <c r="E1443">
        <v>52.740099999999998</v>
      </c>
      <c r="F1443" t="s">
        <v>659</v>
      </c>
      <c r="G1443" t="s">
        <v>658</v>
      </c>
      <c r="H1443" t="s">
        <v>657</v>
      </c>
      <c r="I1443" t="s">
        <v>656</v>
      </c>
      <c r="J1443" t="s">
        <v>655</v>
      </c>
      <c r="K1443" t="s">
        <v>2458</v>
      </c>
      <c r="L1443" t="s">
        <v>908</v>
      </c>
      <c r="M1443" t="s">
        <v>652</v>
      </c>
      <c r="N1443">
        <v>4884</v>
      </c>
      <c r="O1443" t="s">
        <v>1715</v>
      </c>
      <c r="P1443" t="s">
        <v>1661</v>
      </c>
      <c r="Q1443" s="62">
        <f t="shared" si="22"/>
        <v>500</v>
      </c>
      <c r="R1443" t="s">
        <v>686</v>
      </c>
    </row>
    <row r="1444" spans="1:18" hidden="1" x14ac:dyDescent="0.25">
      <c r="A1444" t="s">
        <v>2487</v>
      </c>
      <c r="B1444" t="s">
        <v>661</v>
      </c>
      <c r="C1444" t="s">
        <v>660</v>
      </c>
      <c r="D1444">
        <v>0.38640000000000002</v>
      </c>
      <c r="E1444">
        <v>52.740099999999998</v>
      </c>
      <c r="F1444" t="s">
        <v>659</v>
      </c>
      <c r="G1444" t="s">
        <v>658</v>
      </c>
      <c r="H1444" t="s">
        <v>657</v>
      </c>
      <c r="I1444" t="s">
        <v>656</v>
      </c>
      <c r="J1444" t="s">
        <v>655</v>
      </c>
      <c r="K1444" t="s">
        <v>2458</v>
      </c>
      <c r="L1444" t="s">
        <v>908</v>
      </c>
      <c r="M1444" t="s">
        <v>652</v>
      </c>
      <c r="N1444">
        <v>4885</v>
      </c>
      <c r="O1444" t="s">
        <v>1713</v>
      </c>
      <c r="P1444" t="s">
        <v>1712</v>
      </c>
      <c r="Q1444" s="62">
        <f t="shared" si="22"/>
        <v>700</v>
      </c>
      <c r="R1444" t="s">
        <v>686</v>
      </c>
    </row>
    <row r="1445" spans="1:18" hidden="1" x14ac:dyDescent="0.25">
      <c r="A1445" t="s">
        <v>2486</v>
      </c>
      <c r="B1445" t="s">
        <v>661</v>
      </c>
      <c r="C1445" t="s">
        <v>660</v>
      </c>
      <c r="D1445">
        <v>0.38640000000000002</v>
      </c>
      <c r="E1445">
        <v>52.740099999999998</v>
      </c>
      <c r="F1445" t="s">
        <v>659</v>
      </c>
      <c r="G1445" t="s">
        <v>658</v>
      </c>
      <c r="H1445" t="s">
        <v>657</v>
      </c>
      <c r="I1445" t="s">
        <v>656</v>
      </c>
      <c r="J1445" t="s">
        <v>655</v>
      </c>
      <c r="K1445" t="s">
        <v>2458</v>
      </c>
      <c r="L1445" t="s">
        <v>908</v>
      </c>
      <c r="M1445" t="s">
        <v>652</v>
      </c>
      <c r="N1445">
        <v>4886</v>
      </c>
      <c r="O1445" t="s">
        <v>1710</v>
      </c>
      <c r="P1445" t="s">
        <v>1661</v>
      </c>
      <c r="Q1445" s="62">
        <f t="shared" si="22"/>
        <v>500</v>
      </c>
      <c r="R1445" t="s">
        <v>686</v>
      </c>
    </row>
    <row r="1446" spans="1:18" hidden="1" x14ac:dyDescent="0.25">
      <c r="A1446" t="s">
        <v>2485</v>
      </c>
      <c r="B1446" t="s">
        <v>661</v>
      </c>
      <c r="C1446" t="s">
        <v>660</v>
      </c>
      <c r="D1446">
        <v>0.38640000000000002</v>
      </c>
      <c r="E1446">
        <v>52.740099999999998</v>
      </c>
      <c r="F1446" t="s">
        <v>659</v>
      </c>
      <c r="G1446" t="s">
        <v>658</v>
      </c>
      <c r="H1446" t="s">
        <v>657</v>
      </c>
      <c r="I1446" t="s">
        <v>656</v>
      </c>
      <c r="J1446" t="s">
        <v>655</v>
      </c>
      <c r="K1446" t="s">
        <v>2458</v>
      </c>
      <c r="L1446" t="s">
        <v>908</v>
      </c>
      <c r="M1446" t="s">
        <v>652</v>
      </c>
      <c r="N1446">
        <v>4888</v>
      </c>
      <c r="O1446" t="s">
        <v>1708</v>
      </c>
      <c r="P1446" t="s">
        <v>1661</v>
      </c>
      <c r="Q1446" s="62">
        <f t="shared" si="22"/>
        <v>500</v>
      </c>
      <c r="R1446" t="s">
        <v>686</v>
      </c>
    </row>
    <row r="1447" spans="1:18" hidden="1" x14ac:dyDescent="0.25">
      <c r="A1447" t="s">
        <v>2484</v>
      </c>
      <c r="B1447" t="s">
        <v>661</v>
      </c>
      <c r="C1447" t="s">
        <v>660</v>
      </c>
      <c r="D1447">
        <v>0.38640000000000002</v>
      </c>
      <c r="E1447">
        <v>52.740099999999998</v>
      </c>
      <c r="F1447" t="s">
        <v>659</v>
      </c>
      <c r="G1447" t="s">
        <v>658</v>
      </c>
      <c r="H1447" t="s">
        <v>657</v>
      </c>
      <c r="I1447" t="s">
        <v>656</v>
      </c>
      <c r="J1447" t="s">
        <v>655</v>
      </c>
      <c r="K1447" t="s">
        <v>2458</v>
      </c>
      <c r="L1447" t="s">
        <v>908</v>
      </c>
      <c r="M1447" t="s">
        <v>652</v>
      </c>
      <c r="N1447">
        <v>4889</v>
      </c>
      <c r="O1447" t="s">
        <v>550</v>
      </c>
      <c r="P1447" t="s">
        <v>1661</v>
      </c>
      <c r="Q1447" s="62">
        <f t="shared" si="22"/>
        <v>500</v>
      </c>
      <c r="R1447" t="s">
        <v>686</v>
      </c>
    </row>
    <row r="1448" spans="1:18" hidden="1" x14ac:dyDescent="0.25">
      <c r="A1448" t="s">
        <v>2483</v>
      </c>
      <c r="B1448" t="s">
        <v>661</v>
      </c>
      <c r="C1448" t="s">
        <v>660</v>
      </c>
      <c r="D1448">
        <v>0.38640000000000002</v>
      </c>
      <c r="E1448">
        <v>52.740099999999998</v>
      </c>
      <c r="F1448" t="s">
        <v>659</v>
      </c>
      <c r="G1448" t="s">
        <v>658</v>
      </c>
      <c r="H1448" t="s">
        <v>657</v>
      </c>
      <c r="I1448" t="s">
        <v>656</v>
      </c>
      <c r="J1448" t="s">
        <v>655</v>
      </c>
      <c r="K1448" t="s">
        <v>2458</v>
      </c>
      <c r="L1448" t="s">
        <v>908</v>
      </c>
      <c r="M1448" t="s">
        <v>652</v>
      </c>
      <c r="N1448">
        <v>4890</v>
      </c>
      <c r="O1448" t="s">
        <v>1705</v>
      </c>
      <c r="P1448" t="s">
        <v>1661</v>
      </c>
      <c r="Q1448" s="62">
        <f t="shared" si="22"/>
        <v>500</v>
      </c>
      <c r="R1448" t="s">
        <v>686</v>
      </c>
    </row>
    <row r="1449" spans="1:18" hidden="1" x14ac:dyDescent="0.25">
      <c r="A1449" t="s">
        <v>2482</v>
      </c>
      <c r="B1449" t="s">
        <v>661</v>
      </c>
      <c r="C1449" t="s">
        <v>660</v>
      </c>
      <c r="D1449">
        <v>0.38640000000000002</v>
      </c>
      <c r="E1449">
        <v>52.740099999999998</v>
      </c>
      <c r="F1449" t="s">
        <v>659</v>
      </c>
      <c r="G1449" t="s">
        <v>658</v>
      </c>
      <c r="H1449" t="s">
        <v>657</v>
      </c>
      <c r="I1449" t="s">
        <v>656</v>
      </c>
      <c r="J1449" t="s">
        <v>655</v>
      </c>
      <c r="K1449" t="s">
        <v>2458</v>
      </c>
      <c r="L1449" t="s">
        <v>908</v>
      </c>
      <c r="M1449" t="s">
        <v>652</v>
      </c>
      <c r="N1449">
        <v>5569</v>
      </c>
      <c r="O1449" t="s">
        <v>1703</v>
      </c>
      <c r="P1449" t="s">
        <v>1661</v>
      </c>
      <c r="Q1449" s="62">
        <f t="shared" si="22"/>
        <v>500</v>
      </c>
      <c r="R1449" t="s">
        <v>686</v>
      </c>
    </row>
    <row r="1450" spans="1:18" hidden="1" x14ac:dyDescent="0.25">
      <c r="A1450" t="s">
        <v>2481</v>
      </c>
      <c r="B1450" t="s">
        <v>661</v>
      </c>
      <c r="C1450" t="s">
        <v>660</v>
      </c>
      <c r="D1450">
        <v>0.38640000000000002</v>
      </c>
      <c r="E1450">
        <v>52.740099999999998</v>
      </c>
      <c r="F1450" t="s">
        <v>659</v>
      </c>
      <c r="G1450" t="s">
        <v>658</v>
      </c>
      <c r="H1450" t="s">
        <v>657</v>
      </c>
      <c r="I1450" t="s">
        <v>656</v>
      </c>
      <c r="J1450" t="s">
        <v>655</v>
      </c>
      <c r="K1450" t="s">
        <v>2458</v>
      </c>
      <c r="L1450" t="s">
        <v>908</v>
      </c>
      <c r="M1450" t="s">
        <v>652</v>
      </c>
      <c r="N1450">
        <v>6399</v>
      </c>
      <c r="O1450" t="s">
        <v>1701</v>
      </c>
      <c r="P1450">
        <v>1.0999999999999999E-2</v>
      </c>
      <c r="Q1450" s="62">
        <f t="shared" si="22"/>
        <v>1.0999999999999999E-2</v>
      </c>
      <c r="R1450" t="s">
        <v>686</v>
      </c>
    </row>
    <row r="1451" spans="1:18" hidden="1" x14ac:dyDescent="0.25">
      <c r="A1451" t="s">
        <v>2480</v>
      </c>
      <c r="B1451" t="s">
        <v>661</v>
      </c>
      <c r="C1451" t="s">
        <v>660</v>
      </c>
      <c r="D1451">
        <v>0.38640000000000002</v>
      </c>
      <c r="E1451">
        <v>52.740099999999998</v>
      </c>
      <c r="F1451" t="s">
        <v>659</v>
      </c>
      <c r="G1451" t="s">
        <v>658</v>
      </c>
      <c r="H1451" t="s">
        <v>657</v>
      </c>
      <c r="I1451" t="s">
        <v>656</v>
      </c>
      <c r="J1451" t="s">
        <v>655</v>
      </c>
      <c r="K1451" t="s">
        <v>2458</v>
      </c>
      <c r="L1451" t="s">
        <v>908</v>
      </c>
      <c r="M1451" t="s">
        <v>652</v>
      </c>
      <c r="N1451">
        <v>6594</v>
      </c>
      <c r="O1451" t="s">
        <v>1699</v>
      </c>
      <c r="P1451" t="s">
        <v>1698</v>
      </c>
      <c r="Q1451" s="62">
        <f t="shared" si="22"/>
        <v>4000</v>
      </c>
      <c r="R1451" t="s">
        <v>686</v>
      </c>
    </row>
    <row r="1452" spans="1:18" hidden="1" x14ac:dyDescent="0.25">
      <c r="A1452" t="s">
        <v>2479</v>
      </c>
      <c r="B1452" t="s">
        <v>661</v>
      </c>
      <c r="C1452" t="s">
        <v>660</v>
      </c>
      <c r="D1452">
        <v>0.38640000000000002</v>
      </c>
      <c r="E1452">
        <v>52.740099999999998</v>
      </c>
      <c r="F1452" t="s">
        <v>659</v>
      </c>
      <c r="G1452" t="s">
        <v>658</v>
      </c>
      <c r="H1452" t="s">
        <v>657</v>
      </c>
      <c r="I1452" t="s">
        <v>656</v>
      </c>
      <c r="J1452" t="s">
        <v>655</v>
      </c>
      <c r="K1452" t="s">
        <v>2458</v>
      </c>
      <c r="L1452" t="s">
        <v>908</v>
      </c>
      <c r="M1452" t="s">
        <v>652</v>
      </c>
      <c r="N1452">
        <v>6685</v>
      </c>
      <c r="O1452" t="s">
        <v>1696</v>
      </c>
      <c r="P1452" t="s">
        <v>1695</v>
      </c>
      <c r="Q1452" s="62">
        <f t="shared" si="22"/>
        <v>2000</v>
      </c>
      <c r="R1452" t="s">
        <v>686</v>
      </c>
    </row>
    <row r="1453" spans="1:18" hidden="1" x14ac:dyDescent="0.25">
      <c r="A1453" t="s">
        <v>2478</v>
      </c>
      <c r="B1453" t="s">
        <v>661</v>
      </c>
      <c r="C1453" t="s">
        <v>660</v>
      </c>
      <c r="D1453">
        <v>0.38640000000000002</v>
      </c>
      <c r="E1453">
        <v>52.740099999999998</v>
      </c>
      <c r="F1453" t="s">
        <v>659</v>
      </c>
      <c r="G1453" t="s">
        <v>658</v>
      </c>
      <c r="H1453" t="s">
        <v>657</v>
      </c>
      <c r="I1453" t="s">
        <v>656</v>
      </c>
      <c r="J1453" t="s">
        <v>655</v>
      </c>
      <c r="K1453" t="s">
        <v>2458</v>
      </c>
      <c r="L1453" t="s">
        <v>908</v>
      </c>
      <c r="M1453" t="s">
        <v>652</v>
      </c>
      <c r="N1453">
        <v>6753</v>
      </c>
      <c r="O1453" t="s">
        <v>249</v>
      </c>
      <c r="P1453" t="s">
        <v>1560</v>
      </c>
      <c r="Q1453" s="62">
        <f t="shared" si="22"/>
        <v>0.01</v>
      </c>
      <c r="R1453" t="s">
        <v>686</v>
      </c>
    </row>
    <row r="1454" spans="1:18" hidden="1" x14ac:dyDescent="0.25">
      <c r="A1454" t="s">
        <v>2477</v>
      </c>
      <c r="B1454" t="s">
        <v>661</v>
      </c>
      <c r="C1454" t="s">
        <v>660</v>
      </c>
      <c r="D1454">
        <v>0.38640000000000002</v>
      </c>
      <c r="E1454">
        <v>52.740099999999998</v>
      </c>
      <c r="F1454" t="s">
        <v>659</v>
      </c>
      <c r="G1454" t="s">
        <v>658</v>
      </c>
      <c r="H1454" t="s">
        <v>657</v>
      </c>
      <c r="I1454" t="s">
        <v>656</v>
      </c>
      <c r="J1454" t="s">
        <v>655</v>
      </c>
      <c r="K1454" t="s">
        <v>2458</v>
      </c>
      <c r="L1454" t="s">
        <v>908</v>
      </c>
      <c r="M1454" t="s">
        <v>652</v>
      </c>
      <c r="N1454">
        <v>7101</v>
      </c>
      <c r="O1454" t="s">
        <v>1692</v>
      </c>
      <c r="P1454" t="s">
        <v>1661</v>
      </c>
      <c r="Q1454" s="62">
        <f t="shared" si="22"/>
        <v>500</v>
      </c>
      <c r="R1454" t="s">
        <v>686</v>
      </c>
    </row>
    <row r="1455" spans="1:18" hidden="1" x14ac:dyDescent="0.25">
      <c r="A1455" t="s">
        <v>2476</v>
      </c>
      <c r="B1455" t="s">
        <v>661</v>
      </c>
      <c r="C1455" t="s">
        <v>660</v>
      </c>
      <c r="D1455">
        <v>0.38640000000000002</v>
      </c>
      <c r="E1455">
        <v>52.740099999999998</v>
      </c>
      <c r="F1455" t="s">
        <v>659</v>
      </c>
      <c r="G1455" t="s">
        <v>658</v>
      </c>
      <c r="H1455" t="s">
        <v>657</v>
      </c>
      <c r="I1455" t="s">
        <v>656</v>
      </c>
      <c r="J1455" t="s">
        <v>655</v>
      </c>
      <c r="K1455" t="s">
        <v>2458</v>
      </c>
      <c r="L1455" t="s">
        <v>908</v>
      </c>
      <c r="M1455" t="s">
        <v>652</v>
      </c>
      <c r="N1455">
        <v>7171</v>
      </c>
      <c r="O1455" t="s">
        <v>1690</v>
      </c>
      <c r="P1455" t="s">
        <v>1661</v>
      </c>
      <c r="Q1455" s="62">
        <f t="shared" si="22"/>
        <v>500</v>
      </c>
      <c r="R1455" t="s">
        <v>686</v>
      </c>
    </row>
    <row r="1456" spans="1:18" hidden="1" x14ac:dyDescent="0.25">
      <c r="A1456" t="s">
        <v>2475</v>
      </c>
      <c r="B1456" t="s">
        <v>661</v>
      </c>
      <c r="C1456" t="s">
        <v>660</v>
      </c>
      <c r="D1456">
        <v>0.38640000000000002</v>
      </c>
      <c r="E1456">
        <v>52.740099999999998</v>
      </c>
      <c r="F1456" t="s">
        <v>659</v>
      </c>
      <c r="G1456" t="s">
        <v>658</v>
      </c>
      <c r="H1456" t="s">
        <v>657</v>
      </c>
      <c r="I1456" t="s">
        <v>656</v>
      </c>
      <c r="J1456" t="s">
        <v>655</v>
      </c>
      <c r="K1456" t="s">
        <v>2458</v>
      </c>
      <c r="L1456" t="s">
        <v>908</v>
      </c>
      <c r="M1456" t="s">
        <v>652</v>
      </c>
      <c r="N1456">
        <v>7325</v>
      </c>
      <c r="O1456" t="s">
        <v>1688</v>
      </c>
      <c r="P1456">
        <v>1.2E-2</v>
      </c>
      <c r="Q1456" s="62">
        <f t="shared" si="22"/>
        <v>1.2E-2</v>
      </c>
      <c r="R1456" t="s">
        <v>686</v>
      </c>
    </row>
    <row r="1457" spans="1:18" hidden="1" x14ac:dyDescent="0.25">
      <c r="A1457" t="s">
        <v>2474</v>
      </c>
      <c r="B1457" t="s">
        <v>661</v>
      </c>
      <c r="C1457" t="s">
        <v>660</v>
      </c>
      <c r="D1457">
        <v>0.38640000000000002</v>
      </c>
      <c r="E1457">
        <v>52.740099999999998</v>
      </c>
      <c r="F1457" t="s">
        <v>659</v>
      </c>
      <c r="G1457" t="s">
        <v>658</v>
      </c>
      <c r="H1457" t="s">
        <v>657</v>
      </c>
      <c r="I1457" t="s">
        <v>656</v>
      </c>
      <c r="J1457" t="s">
        <v>655</v>
      </c>
      <c r="K1457" t="s">
        <v>2458</v>
      </c>
      <c r="L1457" t="s">
        <v>908</v>
      </c>
      <c r="M1457" t="s">
        <v>652</v>
      </c>
      <c r="N1457">
        <v>7395</v>
      </c>
      <c r="O1457" t="s">
        <v>1686</v>
      </c>
      <c r="P1457" t="s">
        <v>1560</v>
      </c>
      <c r="Q1457" s="62">
        <f t="shared" si="22"/>
        <v>0.01</v>
      </c>
      <c r="R1457" t="s">
        <v>686</v>
      </c>
    </row>
    <row r="1458" spans="1:18" hidden="1" x14ac:dyDescent="0.25">
      <c r="A1458" t="s">
        <v>2473</v>
      </c>
      <c r="B1458" t="s">
        <v>661</v>
      </c>
      <c r="C1458" t="s">
        <v>660</v>
      </c>
      <c r="D1458">
        <v>0.38640000000000002</v>
      </c>
      <c r="E1458">
        <v>52.740099999999998</v>
      </c>
      <c r="F1458" t="s">
        <v>659</v>
      </c>
      <c r="G1458" t="s">
        <v>658</v>
      </c>
      <c r="H1458" t="s">
        <v>657</v>
      </c>
      <c r="I1458" t="s">
        <v>656</v>
      </c>
      <c r="J1458" t="s">
        <v>655</v>
      </c>
      <c r="K1458" t="s">
        <v>2458</v>
      </c>
      <c r="L1458" t="s">
        <v>908</v>
      </c>
      <c r="M1458" t="s">
        <v>652</v>
      </c>
      <c r="N1458">
        <v>7434</v>
      </c>
      <c r="O1458" t="s">
        <v>1552</v>
      </c>
      <c r="P1458">
        <v>1</v>
      </c>
      <c r="Q1458" s="62">
        <f t="shared" si="22"/>
        <v>1</v>
      </c>
      <c r="R1458" t="s">
        <v>1551</v>
      </c>
    </row>
    <row r="1459" spans="1:18" hidden="1" x14ac:dyDescent="0.25">
      <c r="A1459" t="s">
        <v>2472</v>
      </c>
      <c r="B1459" t="s">
        <v>661</v>
      </c>
      <c r="C1459" t="s">
        <v>660</v>
      </c>
      <c r="D1459">
        <v>0.38640000000000002</v>
      </c>
      <c r="E1459">
        <v>52.740099999999998</v>
      </c>
      <c r="F1459" t="s">
        <v>659</v>
      </c>
      <c r="G1459" t="s">
        <v>658</v>
      </c>
      <c r="H1459" t="s">
        <v>657</v>
      </c>
      <c r="I1459" t="s">
        <v>656</v>
      </c>
      <c r="J1459" t="s">
        <v>655</v>
      </c>
      <c r="K1459" t="s">
        <v>2458</v>
      </c>
      <c r="L1459" t="s">
        <v>908</v>
      </c>
      <c r="M1459" t="s">
        <v>652</v>
      </c>
      <c r="N1459">
        <v>7518</v>
      </c>
      <c r="O1459" t="s">
        <v>1683</v>
      </c>
      <c r="P1459" t="s">
        <v>1661</v>
      </c>
      <c r="Q1459" s="62">
        <f t="shared" si="22"/>
        <v>500</v>
      </c>
      <c r="R1459" t="s">
        <v>686</v>
      </c>
    </row>
    <row r="1460" spans="1:18" hidden="1" x14ac:dyDescent="0.25">
      <c r="A1460" t="s">
        <v>2471</v>
      </c>
      <c r="B1460" t="s">
        <v>661</v>
      </c>
      <c r="C1460" t="s">
        <v>660</v>
      </c>
      <c r="D1460">
        <v>0.38640000000000002</v>
      </c>
      <c r="E1460">
        <v>52.740099999999998</v>
      </c>
      <c r="F1460" t="s">
        <v>659</v>
      </c>
      <c r="G1460" t="s">
        <v>658</v>
      </c>
      <c r="H1460" t="s">
        <v>657</v>
      </c>
      <c r="I1460" t="s">
        <v>656</v>
      </c>
      <c r="J1460" t="s">
        <v>655</v>
      </c>
      <c r="K1460" t="s">
        <v>2458</v>
      </c>
      <c r="L1460" t="s">
        <v>908</v>
      </c>
      <c r="M1460" t="s">
        <v>652</v>
      </c>
      <c r="N1460">
        <v>7608</v>
      </c>
      <c r="O1460" t="s">
        <v>667</v>
      </c>
      <c r="P1460">
        <v>4.34</v>
      </c>
      <c r="Q1460" s="62">
        <f t="shared" si="22"/>
        <v>4.34</v>
      </c>
      <c r="R1460" t="s">
        <v>666</v>
      </c>
    </row>
    <row r="1461" spans="1:18" hidden="1" x14ac:dyDescent="0.25">
      <c r="A1461" t="s">
        <v>2470</v>
      </c>
      <c r="B1461" t="s">
        <v>661</v>
      </c>
      <c r="C1461" t="s">
        <v>660</v>
      </c>
      <c r="D1461">
        <v>0.38640000000000002</v>
      </c>
      <c r="E1461">
        <v>52.740099999999998</v>
      </c>
      <c r="F1461" t="s">
        <v>659</v>
      </c>
      <c r="G1461" t="s">
        <v>658</v>
      </c>
      <c r="H1461" t="s">
        <v>657</v>
      </c>
      <c r="I1461" t="s">
        <v>656</v>
      </c>
      <c r="J1461" t="s">
        <v>655</v>
      </c>
      <c r="K1461" t="s">
        <v>2458</v>
      </c>
      <c r="L1461" t="s">
        <v>908</v>
      </c>
      <c r="M1461" t="s">
        <v>652</v>
      </c>
      <c r="N1461">
        <v>7864</v>
      </c>
      <c r="O1461" t="s">
        <v>1680</v>
      </c>
      <c r="P1461" t="s">
        <v>1560</v>
      </c>
      <c r="Q1461" s="62">
        <f t="shared" si="22"/>
        <v>0.01</v>
      </c>
      <c r="R1461" t="s">
        <v>686</v>
      </c>
    </row>
    <row r="1462" spans="1:18" hidden="1" x14ac:dyDescent="0.25">
      <c r="A1462" t="s">
        <v>2469</v>
      </c>
      <c r="B1462" t="s">
        <v>661</v>
      </c>
      <c r="C1462" t="s">
        <v>660</v>
      </c>
      <c r="D1462">
        <v>0.38640000000000002</v>
      </c>
      <c r="E1462">
        <v>52.740099999999998</v>
      </c>
      <c r="F1462" t="s">
        <v>659</v>
      </c>
      <c r="G1462" t="s">
        <v>658</v>
      </c>
      <c r="H1462" t="s">
        <v>657</v>
      </c>
      <c r="I1462" t="s">
        <v>656</v>
      </c>
      <c r="J1462" t="s">
        <v>655</v>
      </c>
      <c r="K1462" t="s">
        <v>2458</v>
      </c>
      <c r="L1462" t="s">
        <v>908</v>
      </c>
      <c r="M1462" t="s">
        <v>652</v>
      </c>
      <c r="N1462">
        <v>8310</v>
      </c>
      <c r="O1462" t="s">
        <v>480</v>
      </c>
      <c r="P1462" t="s">
        <v>1560</v>
      </c>
      <c r="Q1462" s="62">
        <f t="shared" si="22"/>
        <v>0.01</v>
      </c>
      <c r="R1462" t="s">
        <v>686</v>
      </c>
    </row>
    <row r="1463" spans="1:18" hidden="1" x14ac:dyDescent="0.25">
      <c r="A1463" t="s">
        <v>2468</v>
      </c>
      <c r="B1463" t="s">
        <v>661</v>
      </c>
      <c r="C1463" t="s">
        <v>660</v>
      </c>
      <c r="D1463">
        <v>0.38640000000000002</v>
      </c>
      <c r="E1463">
        <v>52.740099999999998</v>
      </c>
      <c r="F1463" t="s">
        <v>659</v>
      </c>
      <c r="G1463" t="s">
        <v>658</v>
      </c>
      <c r="H1463" t="s">
        <v>657</v>
      </c>
      <c r="I1463" t="s">
        <v>656</v>
      </c>
      <c r="J1463" t="s">
        <v>655</v>
      </c>
      <c r="K1463" t="s">
        <v>2458</v>
      </c>
      <c r="L1463" t="s">
        <v>908</v>
      </c>
      <c r="M1463" t="s">
        <v>652</v>
      </c>
      <c r="N1463">
        <v>8311</v>
      </c>
      <c r="O1463" t="s">
        <v>1677</v>
      </c>
      <c r="P1463" t="s">
        <v>1560</v>
      </c>
      <c r="Q1463" s="62">
        <f t="shared" si="22"/>
        <v>0.01</v>
      </c>
      <c r="R1463" t="s">
        <v>686</v>
      </c>
    </row>
    <row r="1464" spans="1:18" hidden="1" x14ac:dyDescent="0.25">
      <c r="A1464" t="s">
        <v>2467</v>
      </c>
      <c r="B1464" t="s">
        <v>661</v>
      </c>
      <c r="C1464" t="s">
        <v>660</v>
      </c>
      <c r="D1464">
        <v>0.38640000000000002</v>
      </c>
      <c r="E1464">
        <v>52.740099999999998</v>
      </c>
      <c r="F1464" t="s">
        <v>659</v>
      </c>
      <c r="G1464" t="s">
        <v>658</v>
      </c>
      <c r="H1464" t="s">
        <v>657</v>
      </c>
      <c r="I1464" t="s">
        <v>656</v>
      </c>
      <c r="J1464" t="s">
        <v>655</v>
      </c>
      <c r="K1464" t="s">
        <v>2458</v>
      </c>
      <c r="L1464" t="s">
        <v>908</v>
      </c>
      <c r="M1464" t="s">
        <v>652</v>
      </c>
      <c r="N1464">
        <v>8360</v>
      </c>
      <c r="O1464" t="s">
        <v>1675</v>
      </c>
      <c r="P1464" t="s">
        <v>1560</v>
      </c>
      <c r="Q1464" s="62">
        <f t="shared" si="22"/>
        <v>0.01</v>
      </c>
      <c r="R1464" t="s">
        <v>686</v>
      </c>
    </row>
    <row r="1465" spans="1:18" hidden="1" x14ac:dyDescent="0.25">
      <c r="A1465" t="s">
        <v>2466</v>
      </c>
      <c r="B1465" t="s">
        <v>661</v>
      </c>
      <c r="C1465" t="s">
        <v>660</v>
      </c>
      <c r="D1465">
        <v>0.38640000000000002</v>
      </c>
      <c r="E1465">
        <v>52.740099999999998</v>
      </c>
      <c r="F1465" t="s">
        <v>659</v>
      </c>
      <c r="G1465" t="s">
        <v>658</v>
      </c>
      <c r="H1465" t="s">
        <v>657</v>
      </c>
      <c r="I1465" t="s">
        <v>656</v>
      </c>
      <c r="J1465" t="s">
        <v>655</v>
      </c>
      <c r="K1465" t="s">
        <v>2458</v>
      </c>
      <c r="L1465" t="s">
        <v>908</v>
      </c>
      <c r="M1465" t="s">
        <v>652</v>
      </c>
      <c r="N1465">
        <v>8940</v>
      </c>
      <c r="O1465" t="s">
        <v>1673</v>
      </c>
      <c r="P1465" t="s">
        <v>1560</v>
      </c>
      <c r="Q1465" s="62">
        <f t="shared" si="22"/>
        <v>0.01</v>
      </c>
      <c r="R1465" t="s">
        <v>686</v>
      </c>
    </row>
    <row r="1466" spans="1:18" hidden="1" x14ac:dyDescent="0.25">
      <c r="A1466" t="s">
        <v>2465</v>
      </c>
      <c r="B1466" t="s">
        <v>661</v>
      </c>
      <c r="C1466" t="s">
        <v>660</v>
      </c>
      <c r="D1466">
        <v>0.38640000000000002</v>
      </c>
      <c r="E1466">
        <v>52.740099999999998</v>
      </c>
      <c r="F1466" t="s">
        <v>659</v>
      </c>
      <c r="G1466" t="s">
        <v>658</v>
      </c>
      <c r="H1466" t="s">
        <v>657</v>
      </c>
      <c r="I1466" t="s">
        <v>656</v>
      </c>
      <c r="J1466" t="s">
        <v>655</v>
      </c>
      <c r="K1466" t="s">
        <v>2458</v>
      </c>
      <c r="L1466" t="s">
        <v>908</v>
      </c>
      <c r="M1466" t="s">
        <v>652</v>
      </c>
      <c r="N1466">
        <v>9003</v>
      </c>
      <c r="O1466" t="s">
        <v>1671</v>
      </c>
      <c r="P1466" t="s">
        <v>1560</v>
      </c>
      <c r="Q1466" s="62">
        <f t="shared" si="22"/>
        <v>0.01</v>
      </c>
      <c r="R1466" t="s">
        <v>686</v>
      </c>
    </row>
    <row r="1467" spans="1:18" hidden="1" x14ac:dyDescent="0.25">
      <c r="A1467" t="s">
        <v>2464</v>
      </c>
      <c r="B1467" t="s">
        <v>661</v>
      </c>
      <c r="C1467" t="s">
        <v>660</v>
      </c>
      <c r="D1467">
        <v>0.38640000000000002</v>
      </c>
      <c r="E1467">
        <v>52.740099999999998</v>
      </c>
      <c r="F1467" t="s">
        <v>659</v>
      </c>
      <c r="G1467" t="s">
        <v>658</v>
      </c>
      <c r="H1467" t="s">
        <v>657</v>
      </c>
      <c r="I1467" t="s">
        <v>656</v>
      </c>
      <c r="J1467" t="s">
        <v>655</v>
      </c>
      <c r="K1467" t="s">
        <v>2458</v>
      </c>
      <c r="L1467" t="s">
        <v>908</v>
      </c>
      <c r="M1467" t="s">
        <v>652</v>
      </c>
      <c r="N1467">
        <v>9097</v>
      </c>
      <c r="O1467" t="s">
        <v>1669</v>
      </c>
      <c r="P1467" t="s">
        <v>1661</v>
      </c>
      <c r="Q1467" s="62">
        <f t="shared" si="22"/>
        <v>500</v>
      </c>
      <c r="R1467" t="s">
        <v>686</v>
      </c>
    </row>
    <row r="1468" spans="1:18" hidden="1" x14ac:dyDescent="0.25">
      <c r="A1468" t="s">
        <v>2463</v>
      </c>
      <c r="B1468" t="s">
        <v>661</v>
      </c>
      <c r="C1468" t="s">
        <v>660</v>
      </c>
      <c r="D1468">
        <v>0.38640000000000002</v>
      </c>
      <c r="E1468">
        <v>52.740099999999998</v>
      </c>
      <c r="F1468" t="s">
        <v>659</v>
      </c>
      <c r="G1468" t="s">
        <v>658</v>
      </c>
      <c r="H1468" t="s">
        <v>657</v>
      </c>
      <c r="I1468" t="s">
        <v>656</v>
      </c>
      <c r="J1468" t="s">
        <v>655</v>
      </c>
      <c r="K1468" t="s">
        <v>2458</v>
      </c>
      <c r="L1468" t="s">
        <v>908</v>
      </c>
      <c r="M1468" t="s">
        <v>652</v>
      </c>
      <c r="N1468">
        <v>9340</v>
      </c>
      <c r="O1468" t="s">
        <v>1667</v>
      </c>
      <c r="P1468" t="s">
        <v>1661</v>
      </c>
      <c r="Q1468" s="62">
        <f t="shared" si="22"/>
        <v>500</v>
      </c>
      <c r="R1468" t="s">
        <v>686</v>
      </c>
    </row>
    <row r="1469" spans="1:18" hidden="1" x14ac:dyDescent="0.25">
      <c r="A1469" t="s">
        <v>2462</v>
      </c>
      <c r="B1469" t="s">
        <v>661</v>
      </c>
      <c r="C1469" t="s">
        <v>660</v>
      </c>
      <c r="D1469">
        <v>0.38640000000000002</v>
      </c>
      <c r="E1469">
        <v>52.740099999999998</v>
      </c>
      <c r="F1469" t="s">
        <v>659</v>
      </c>
      <c r="G1469" t="s">
        <v>658</v>
      </c>
      <c r="H1469" t="s">
        <v>657</v>
      </c>
      <c r="I1469" t="s">
        <v>656</v>
      </c>
      <c r="J1469" t="s">
        <v>655</v>
      </c>
      <c r="K1469" t="s">
        <v>2458</v>
      </c>
      <c r="L1469" t="s">
        <v>908</v>
      </c>
      <c r="M1469" t="s">
        <v>652</v>
      </c>
      <c r="N1469">
        <v>9669</v>
      </c>
      <c r="O1469" t="s">
        <v>88</v>
      </c>
      <c r="P1469" t="s">
        <v>1560</v>
      </c>
      <c r="Q1469" s="62">
        <f t="shared" si="22"/>
        <v>0.01</v>
      </c>
      <c r="R1469" t="s">
        <v>686</v>
      </c>
    </row>
    <row r="1470" spans="1:18" hidden="1" x14ac:dyDescent="0.25">
      <c r="A1470" t="s">
        <v>2461</v>
      </c>
      <c r="B1470" t="s">
        <v>661</v>
      </c>
      <c r="C1470" t="s">
        <v>660</v>
      </c>
      <c r="D1470">
        <v>0.38640000000000002</v>
      </c>
      <c r="E1470">
        <v>52.740099999999998</v>
      </c>
      <c r="F1470" t="s">
        <v>659</v>
      </c>
      <c r="G1470" t="s">
        <v>658</v>
      </c>
      <c r="H1470" t="s">
        <v>657</v>
      </c>
      <c r="I1470" t="s">
        <v>656</v>
      </c>
      <c r="J1470" t="s">
        <v>655</v>
      </c>
      <c r="K1470" t="s">
        <v>2458</v>
      </c>
      <c r="L1470" t="s">
        <v>908</v>
      </c>
      <c r="M1470" t="s">
        <v>652</v>
      </c>
      <c r="N1470">
        <v>9671</v>
      </c>
      <c r="O1470" t="s">
        <v>1664</v>
      </c>
      <c r="P1470" t="s">
        <v>1560</v>
      </c>
      <c r="Q1470" s="62">
        <f t="shared" si="22"/>
        <v>0.01</v>
      </c>
      <c r="R1470" t="s">
        <v>686</v>
      </c>
    </row>
    <row r="1471" spans="1:18" hidden="1" x14ac:dyDescent="0.25">
      <c r="A1471" t="s">
        <v>2460</v>
      </c>
      <c r="B1471" t="s">
        <v>661</v>
      </c>
      <c r="C1471" t="s">
        <v>660</v>
      </c>
      <c r="D1471">
        <v>0.38640000000000002</v>
      </c>
      <c r="E1471">
        <v>52.740099999999998</v>
      </c>
      <c r="F1471" t="s">
        <v>659</v>
      </c>
      <c r="G1471" t="s">
        <v>658</v>
      </c>
      <c r="H1471" t="s">
        <v>657</v>
      </c>
      <c r="I1471" t="s">
        <v>656</v>
      </c>
      <c r="J1471" t="s">
        <v>655</v>
      </c>
      <c r="K1471" t="s">
        <v>2458</v>
      </c>
      <c r="L1471" t="s">
        <v>908</v>
      </c>
      <c r="M1471" t="s">
        <v>652</v>
      </c>
      <c r="N1471">
        <v>9891</v>
      </c>
      <c r="O1471" t="s">
        <v>1662</v>
      </c>
      <c r="P1471" t="s">
        <v>1661</v>
      </c>
      <c r="Q1471" s="62">
        <f t="shared" si="22"/>
        <v>500</v>
      </c>
      <c r="R1471" t="s">
        <v>686</v>
      </c>
    </row>
    <row r="1472" spans="1:18" hidden="1" x14ac:dyDescent="0.25">
      <c r="A1472" t="s">
        <v>2459</v>
      </c>
      <c r="B1472" t="s">
        <v>661</v>
      </c>
      <c r="C1472" t="s">
        <v>660</v>
      </c>
      <c r="D1472">
        <v>0.38640000000000002</v>
      </c>
      <c r="E1472">
        <v>52.740099999999998</v>
      </c>
      <c r="F1472" t="s">
        <v>659</v>
      </c>
      <c r="G1472" t="s">
        <v>658</v>
      </c>
      <c r="H1472" t="s">
        <v>657</v>
      </c>
      <c r="I1472" t="s">
        <v>656</v>
      </c>
      <c r="J1472" t="s">
        <v>655</v>
      </c>
      <c r="K1472" t="s">
        <v>2458</v>
      </c>
      <c r="L1472" t="s">
        <v>908</v>
      </c>
      <c r="M1472" t="s">
        <v>652</v>
      </c>
      <c r="N1472">
        <v>9901</v>
      </c>
      <c r="O1472" t="s">
        <v>664</v>
      </c>
      <c r="P1472">
        <v>85</v>
      </c>
      <c r="Q1472" s="62">
        <f t="shared" si="22"/>
        <v>85</v>
      </c>
      <c r="R1472" t="s">
        <v>663</v>
      </c>
    </row>
    <row r="1473" spans="1:18" hidden="1" x14ac:dyDescent="0.25">
      <c r="A1473" t="s">
        <v>2457</v>
      </c>
      <c r="B1473" t="s">
        <v>661</v>
      </c>
      <c r="C1473" t="s">
        <v>660</v>
      </c>
      <c r="D1473">
        <v>0.38640000000000002</v>
      </c>
      <c r="E1473">
        <v>52.740099999999998</v>
      </c>
      <c r="F1473" t="s">
        <v>659</v>
      </c>
      <c r="G1473" t="s">
        <v>658</v>
      </c>
      <c r="H1473" t="s">
        <v>657</v>
      </c>
      <c r="I1473" t="s">
        <v>656</v>
      </c>
      <c r="J1473" t="s">
        <v>655</v>
      </c>
      <c r="K1473" t="s">
        <v>2391</v>
      </c>
      <c r="L1473" t="s">
        <v>908</v>
      </c>
      <c r="M1473" t="s">
        <v>652</v>
      </c>
      <c r="N1473">
        <v>749</v>
      </c>
      <c r="O1473" t="s">
        <v>1804</v>
      </c>
      <c r="P1473" t="s">
        <v>1598</v>
      </c>
      <c r="Q1473" s="62">
        <f t="shared" si="22"/>
        <v>0.04</v>
      </c>
      <c r="R1473" t="s">
        <v>650</v>
      </c>
    </row>
    <row r="1474" spans="1:18" hidden="1" x14ac:dyDescent="0.25">
      <c r="A1474" t="s">
        <v>2456</v>
      </c>
      <c r="B1474" t="s">
        <v>661</v>
      </c>
      <c r="C1474" t="s">
        <v>660</v>
      </c>
      <c r="D1474">
        <v>0.38640000000000002</v>
      </c>
      <c r="E1474">
        <v>52.740099999999998</v>
      </c>
      <c r="F1474" t="s">
        <v>659</v>
      </c>
      <c r="G1474" t="s">
        <v>658</v>
      </c>
      <c r="H1474" t="s">
        <v>657</v>
      </c>
      <c r="I1474" t="s">
        <v>656</v>
      </c>
      <c r="J1474" t="s">
        <v>655</v>
      </c>
      <c r="K1474" t="s">
        <v>2391</v>
      </c>
      <c r="L1474" t="s">
        <v>908</v>
      </c>
      <c r="M1474" t="s">
        <v>652</v>
      </c>
      <c r="N1474">
        <v>1085</v>
      </c>
      <c r="O1474" t="s">
        <v>587</v>
      </c>
      <c r="P1474" t="s">
        <v>1524</v>
      </c>
      <c r="Q1474" s="62">
        <f t="shared" ref="Q1474:Q1537" si="23">IF(LEFT(P1474,1)="&lt;",VALUE(MID(P1474,2,LEN(P1474)-1)),VALUE(P1474))</f>
        <v>0.02</v>
      </c>
      <c r="R1474" t="s">
        <v>686</v>
      </c>
    </row>
    <row r="1475" spans="1:18" hidden="1" x14ac:dyDescent="0.25">
      <c r="A1475" t="s">
        <v>2455</v>
      </c>
      <c r="B1475" t="s">
        <v>661</v>
      </c>
      <c r="C1475" t="s">
        <v>660</v>
      </c>
      <c r="D1475">
        <v>0.38640000000000002</v>
      </c>
      <c r="E1475">
        <v>52.740099999999998</v>
      </c>
      <c r="F1475" t="s">
        <v>659</v>
      </c>
      <c r="G1475" t="s">
        <v>658</v>
      </c>
      <c r="H1475" t="s">
        <v>657</v>
      </c>
      <c r="I1475" t="s">
        <v>656</v>
      </c>
      <c r="J1475" t="s">
        <v>655</v>
      </c>
      <c r="K1475" t="s">
        <v>2391</v>
      </c>
      <c r="L1475" t="s">
        <v>908</v>
      </c>
      <c r="M1475" t="s">
        <v>652</v>
      </c>
      <c r="N1475">
        <v>3341</v>
      </c>
      <c r="O1475" t="s">
        <v>1656</v>
      </c>
      <c r="P1475" t="s">
        <v>1524</v>
      </c>
      <c r="Q1475" s="62">
        <f t="shared" si="23"/>
        <v>0.02</v>
      </c>
      <c r="R1475" t="s">
        <v>686</v>
      </c>
    </row>
    <row r="1476" spans="1:18" hidden="1" x14ac:dyDescent="0.25">
      <c r="A1476" t="s">
        <v>2454</v>
      </c>
      <c r="B1476" t="s">
        <v>661</v>
      </c>
      <c r="C1476" t="s">
        <v>660</v>
      </c>
      <c r="D1476">
        <v>0.38640000000000002</v>
      </c>
      <c r="E1476">
        <v>52.740099999999998</v>
      </c>
      <c r="F1476" t="s">
        <v>659</v>
      </c>
      <c r="G1476" t="s">
        <v>658</v>
      </c>
      <c r="H1476" t="s">
        <v>657</v>
      </c>
      <c r="I1476" t="s">
        <v>656</v>
      </c>
      <c r="J1476" t="s">
        <v>655</v>
      </c>
      <c r="K1476" t="s">
        <v>2391</v>
      </c>
      <c r="L1476" t="s">
        <v>908</v>
      </c>
      <c r="M1476" t="s">
        <v>652</v>
      </c>
      <c r="N1476">
        <v>3342</v>
      </c>
      <c r="O1476" t="s">
        <v>1654</v>
      </c>
      <c r="P1476" t="s">
        <v>1524</v>
      </c>
      <c r="Q1476" s="62">
        <f t="shared" si="23"/>
        <v>0.02</v>
      </c>
      <c r="R1476" t="s">
        <v>686</v>
      </c>
    </row>
    <row r="1477" spans="1:18" hidden="1" x14ac:dyDescent="0.25">
      <c r="A1477" t="s">
        <v>2453</v>
      </c>
      <c r="B1477" t="s">
        <v>661</v>
      </c>
      <c r="C1477" t="s">
        <v>660</v>
      </c>
      <c r="D1477">
        <v>0.38640000000000002</v>
      </c>
      <c r="E1477">
        <v>52.740099999999998</v>
      </c>
      <c r="F1477" t="s">
        <v>659</v>
      </c>
      <c r="G1477" t="s">
        <v>658</v>
      </c>
      <c r="H1477" t="s">
        <v>657</v>
      </c>
      <c r="I1477" t="s">
        <v>656</v>
      </c>
      <c r="J1477" t="s">
        <v>655</v>
      </c>
      <c r="K1477" t="s">
        <v>2391</v>
      </c>
      <c r="L1477" t="s">
        <v>908</v>
      </c>
      <c r="M1477" t="s">
        <v>652</v>
      </c>
      <c r="N1477">
        <v>3343</v>
      </c>
      <c r="O1477" t="s">
        <v>1652</v>
      </c>
      <c r="P1477" t="s">
        <v>1524</v>
      </c>
      <c r="Q1477" s="62">
        <f t="shared" si="23"/>
        <v>0.02</v>
      </c>
      <c r="R1477" t="s">
        <v>686</v>
      </c>
    </row>
    <row r="1478" spans="1:18" hidden="1" x14ac:dyDescent="0.25">
      <c r="A1478" t="s">
        <v>2452</v>
      </c>
      <c r="B1478" t="s">
        <v>661</v>
      </c>
      <c r="C1478" t="s">
        <v>660</v>
      </c>
      <c r="D1478">
        <v>0.38640000000000002</v>
      </c>
      <c r="E1478">
        <v>52.740099999999998</v>
      </c>
      <c r="F1478" t="s">
        <v>659</v>
      </c>
      <c r="G1478" t="s">
        <v>658</v>
      </c>
      <c r="H1478" t="s">
        <v>657</v>
      </c>
      <c r="I1478" t="s">
        <v>656</v>
      </c>
      <c r="J1478" t="s">
        <v>655</v>
      </c>
      <c r="K1478" t="s">
        <v>2391</v>
      </c>
      <c r="L1478" t="s">
        <v>908</v>
      </c>
      <c r="M1478" t="s">
        <v>652</v>
      </c>
      <c r="N1478">
        <v>4427</v>
      </c>
      <c r="O1478" t="s">
        <v>1650</v>
      </c>
      <c r="P1478" t="s">
        <v>1560</v>
      </c>
      <c r="Q1478" s="62">
        <f t="shared" si="23"/>
        <v>0.01</v>
      </c>
      <c r="R1478" t="s">
        <v>650</v>
      </c>
    </row>
    <row r="1479" spans="1:18" hidden="1" x14ac:dyDescent="0.25">
      <c r="A1479" t="s">
        <v>2451</v>
      </c>
      <c r="B1479" t="s">
        <v>661</v>
      </c>
      <c r="C1479" t="s">
        <v>660</v>
      </c>
      <c r="D1479">
        <v>0.38640000000000002</v>
      </c>
      <c r="E1479">
        <v>52.740099999999998</v>
      </c>
      <c r="F1479" t="s">
        <v>659</v>
      </c>
      <c r="G1479" t="s">
        <v>658</v>
      </c>
      <c r="H1479" t="s">
        <v>657</v>
      </c>
      <c r="I1479" t="s">
        <v>656</v>
      </c>
      <c r="J1479" t="s">
        <v>655</v>
      </c>
      <c r="K1479" t="s">
        <v>2391</v>
      </c>
      <c r="L1479" t="s">
        <v>908</v>
      </c>
      <c r="M1479" t="s">
        <v>652</v>
      </c>
      <c r="N1479">
        <v>4428</v>
      </c>
      <c r="O1479" t="s">
        <v>1648</v>
      </c>
      <c r="P1479" t="s">
        <v>1560</v>
      </c>
      <c r="Q1479" s="62">
        <f t="shared" si="23"/>
        <v>0.01</v>
      </c>
      <c r="R1479" t="s">
        <v>650</v>
      </c>
    </row>
    <row r="1480" spans="1:18" hidden="1" x14ac:dyDescent="0.25">
      <c r="A1480" t="s">
        <v>2450</v>
      </c>
      <c r="B1480" t="s">
        <v>661</v>
      </c>
      <c r="C1480" t="s">
        <v>660</v>
      </c>
      <c r="D1480">
        <v>0.38640000000000002</v>
      </c>
      <c r="E1480">
        <v>52.740099999999998</v>
      </c>
      <c r="F1480" t="s">
        <v>659</v>
      </c>
      <c r="G1480" t="s">
        <v>658</v>
      </c>
      <c r="H1480" t="s">
        <v>657</v>
      </c>
      <c r="I1480" t="s">
        <v>656</v>
      </c>
      <c r="J1480" t="s">
        <v>655</v>
      </c>
      <c r="K1480" t="s">
        <v>2391</v>
      </c>
      <c r="L1480" t="s">
        <v>908</v>
      </c>
      <c r="M1480" t="s">
        <v>652</v>
      </c>
      <c r="N1480">
        <v>4429</v>
      </c>
      <c r="O1480" t="s">
        <v>1646</v>
      </c>
      <c r="P1480" t="s">
        <v>1560</v>
      </c>
      <c r="Q1480" s="62">
        <f t="shared" si="23"/>
        <v>0.01</v>
      </c>
      <c r="R1480" t="s">
        <v>650</v>
      </c>
    </row>
    <row r="1481" spans="1:18" hidden="1" x14ac:dyDescent="0.25">
      <c r="A1481" t="s">
        <v>2449</v>
      </c>
      <c r="B1481" t="s">
        <v>661</v>
      </c>
      <c r="C1481" t="s">
        <v>660</v>
      </c>
      <c r="D1481">
        <v>0.38640000000000002</v>
      </c>
      <c r="E1481">
        <v>52.740099999999998</v>
      </c>
      <c r="F1481" t="s">
        <v>659</v>
      </c>
      <c r="G1481" t="s">
        <v>658</v>
      </c>
      <c r="H1481" t="s">
        <v>657</v>
      </c>
      <c r="I1481" t="s">
        <v>656</v>
      </c>
      <c r="J1481" t="s">
        <v>655</v>
      </c>
      <c r="K1481" t="s">
        <v>2391</v>
      </c>
      <c r="L1481" t="s">
        <v>908</v>
      </c>
      <c r="M1481" t="s">
        <v>652</v>
      </c>
      <c r="N1481">
        <v>4430</v>
      </c>
      <c r="O1481" t="s">
        <v>1644</v>
      </c>
      <c r="P1481" t="s">
        <v>1560</v>
      </c>
      <c r="Q1481" s="62">
        <f t="shared" si="23"/>
        <v>0.01</v>
      </c>
      <c r="R1481" t="s">
        <v>650</v>
      </c>
    </row>
    <row r="1482" spans="1:18" hidden="1" x14ac:dyDescent="0.25">
      <c r="A1482" t="s">
        <v>2448</v>
      </c>
      <c r="B1482" t="s">
        <v>661</v>
      </c>
      <c r="C1482" t="s">
        <v>660</v>
      </c>
      <c r="D1482">
        <v>0.38640000000000002</v>
      </c>
      <c r="E1482">
        <v>52.740099999999998</v>
      </c>
      <c r="F1482" t="s">
        <v>659</v>
      </c>
      <c r="G1482" t="s">
        <v>658</v>
      </c>
      <c r="H1482" t="s">
        <v>657</v>
      </c>
      <c r="I1482" t="s">
        <v>656</v>
      </c>
      <c r="J1482" t="s">
        <v>655</v>
      </c>
      <c r="K1482" t="s">
        <v>2391</v>
      </c>
      <c r="L1482" t="s">
        <v>908</v>
      </c>
      <c r="M1482" t="s">
        <v>652</v>
      </c>
      <c r="N1482">
        <v>4431</v>
      </c>
      <c r="O1482" t="s">
        <v>1642</v>
      </c>
      <c r="P1482" t="s">
        <v>1524</v>
      </c>
      <c r="Q1482" s="62">
        <f t="shared" si="23"/>
        <v>0.02</v>
      </c>
      <c r="R1482" t="s">
        <v>650</v>
      </c>
    </row>
    <row r="1483" spans="1:18" hidden="1" x14ac:dyDescent="0.25">
      <c r="A1483" t="s">
        <v>2447</v>
      </c>
      <c r="B1483" t="s">
        <v>661</v>
      </c>
      <c r="C1483" t="s">
        <v>660</v>
      </c>
      <c r="D1483">
        <v>0.38640000000000002</v>
      </c>
      <c r="E1483">
        <v>52.740099999999998</v>
      </c>
      <c r="F1483" t="s">
        <v>659</v>
      </c>
      <c r="G1483" t="s">
        <v>658</v>
      </c>
      <c r="H1483" t="s">
        <v>657</v>
      </c>
      <c r="I1483" t="s">
        <v>656</v>
      </c>
      <c r="J1483" t="s">
        <v>655</v>
      </c>
      <c r="K1483" t="s">
        <v>2391</v>
      </c>
      <c r="L1483" t="s">
        <v>908</v>
      </c>
      <c r="M1483" t="s">
        <v>652</v>
      </c>
      <c r="N1483">
        <v>4432</v>
      </c>
      <c r="O1483" t="s">
        <v>1640</v>
      </c>
      <c r="P1483" t="s">
        <v>1560</v>
      </c>
      <c r="Q1483" s="62">
        <f t="shared" si="23"/>
        <v>0.01</v>
      </c>
      <c r="R1483" t="s">
        <v>650</v>
      </c>
    </row>
    <row r="1484" spans="1:18" hidden="1" x14ac:dyDescent="0.25">
      <c r="A1484" t="s">
        <v>2446</v>
      </c>
      <c r="B1484" t="s">
        <v>661</v>
      </c>
      <c r="C1484" t="s">
        <v>660</v>
      </c>
      <c r="D1484">
        <v>0.38640000000000002</v>
      </c>
      <c r="E1484">
        <v>52.740099999999998</v>
      </c>
      <c r="F1484" t="s">
        <v>659</v>
      </c>
      <c r="G1484" t="s">
        <v>658</v>
      </c>
      <c r="H1484" t="s">
        <v>657</v>
      </c>
      <c r="I1484" t="s">
        <v>656</v>
      </c>
      <c r="J1484" t="s">
        <v>655</v>
      </c>
      <c r="K1484" t="s">
        <v>2391</v>
      </c>
      <c r="L1484" t="s">
        <v>908</v>
      </c>
      <c r="M1484" t="s">
        <v>652</v>
      </c>
      <c r="N1484">
        <v>4433</v>
      </c>
      <c r="O1484" t="s">
        <v>1638</v>
      </c>
      <c r="P1484" t="s">
        <v>1524</v>
      </c>
      <c r="Q1484" s="62">
        <f t="shared" si="23"/>
        <v>0.02</v>
      </c>
      <c r="R1484" t="s">
        <v>650</v>
      </c>
    </row>
    <row r="1485" spans="1:18" hidden="1" x14ac:dyDescent="0.25">
      <c r="A1485" t="s">
        <v>2445</v>
      </c>
      <c r="B1485" t="s">
        <v>661</v>
      </c>
      <c r="C1485" t="s">
        <v>660</v>
      </c>
      <c r="D1485">
        <v>0.38640000000000002</v>
      </c>
      <c r="E1485">
        <v>52.740099999999998</v>
      </c>
      <c r="F1485" t="s">
        <v>659</v>
      </c>
      <c r="G1485" t="s">
        <v>658</v>
      </c>
      <c r="H1485" t="s">
        <v>657</v>
      </c>
      <c r="I1485" t="s">
        <v>656</v>
      </c>
      <c r="J1485" t="s">
        <v>655</v>
      </c>
      <c r="K1485" t="s">
        <v>2391</v>
      </c>
      <c r="L1485" t="s">
        <v>908</v>
      </c>
      <c r="M1485" t="s">
        <v>652</v>
      </c>
      <c r="N1485">
        <v>4434</v>
      </c>
      <c r="O1485" t="s">
        <v>1636</v>
      </c>
      <c r="P1485" t="s">
        <v>1524</v>
      </c>
      <c r="Q1485" s="62">
        <f t="shared" si="23"/>
        <v>0.02</v>
      </c>
      <c r="R1485" t="s">
        <v>650</v>
      </c>
    </row>
    <row r="1486" spans="1:18" hidden="1" x14ac:dyDescent="0.25">
      <c r="A1486" t="s">
        <v>2444</v>
      </c>
      <c r="B1486" t="s">
        <v>661</v>
      </c>
      <c r="C1486" t="s">
        <v>660</v>
      </c>
      <c r="D1486">
        <v>0.38640000000000002</v>
      </c>
      <c r="E1486">
        <v>52.740099999999998</v>
      </c>
      <c r="F1486" t="s">
        <v>659</v>
      </c>
      <c r="G1486" t="s">
        <v>658</v>
      </c>
      <c r="H1486" t="s">
        <v>657</v>
      </c>
      <c r="I1486" t="s">
        <v>656</v>
      </c>
      <c r="J1486" t="s">
        <v>655</v>
      </c>
      <c r="K1486" t="s">
        <v>2391</v>
      </c>
      <c r="L1486" t="s">
        <v>908</v>
      </c>
      <c r="M1486" t="s">
        <v>652</v>
      </c>
      <c r="N1486">
        <v>4435</v>
      </c>
      <c r="O1486" t="s">
        <v>1634</v>
      </c>
      <c r="P1486" t="s">
        <v>1573</v>
      </c>
      <c r="Q1486" s="62">
        <f t="shared" si="23"/>
        <v>0.03</v>
      </c>
      <c r="R1486" t="s">
        <v>650</v>
      </c>
    </row>
    <row r="1487" spans="1:18" hidden="1" x14ac:dyDescent="0.25">
      <c r="A1487" t="s">
        <v>2443</v>
      </c>
      <c r="B1487" t="s">
        <v>661</v>
      </c>
      <c r="C1487" t="s">
        <v>660</v>
      </c>
      <c r="D1487">
        <v>0.38640000000000002</v>
      </c>
      <c r="E1487">
        <v>52.740099999999998</v>
      </c>
      <c r="F1487" t="s">
        <v>659</v>
      </c>
      <c r="G1487" t="s">
        <v>658</v>
      </c>
      <c r="H1487" t="s">
        <v>657</v>
      </c>
      <c r="I1487" t="s">
        <v>656</v>
      </c>
      <c r="J1487" t="s">
        <v>655</v>
      </c>
      <c r="K1487" t="s">
        <v>2391</v>
      </c>
      <c r="L1487" t="s">
        <v>908</v>
      </c>
      <c r="M1487" t="s">
        <v>652</v>
      </c>
      <c r="N1487">
        <v>4436</v>
      </c>
      <c r="O1487" t="s">
        <v>1632</v>
      </c>
      <c r="P1487" t="s">
        <v>1524</v>
      </c>
      <c r="Q1487" s="62">
        <f t="shared" si="23"/>
        <v>0.02</v>
      </c>
      <c r="R1487" t="s">
        <v>650</v>
      </c>
    </row>
    <row r="1488" spans="1:18" hidden="1" x14ac:dyDescent="0.25">
      <c r="A1488" t="s">
        <v>2442</v>
      </c>
      <c r="B1488" t="s">
        <v>661</v>
      </c>
      <c r="C1488" t="s">
        <v>660</v>
      </c>
      <c r="D1488">
        <v>0.38640000000000002</v>
      </c>
      <c r="E1488">
        <v>52.740099999999998</v>
      </c>
      <c r="F1488" t="s">
        <v>659</v>
      </c>
      <c r="G1488" t="s">
        <v>658</v>
      </c>
      <c r="H1488" t="s">
        <v>657</v>
      </c>
      <c r="I1488" t="s">
        <v>656</v>
      </c>
      <c r="J1488" t="s">
        <v>655</v>
      </c>
      <c r="K1488" t="s">
        <v>2391</v>
      </c>
      <c r="L1488" t="s">
        <v>908</v>
      </c>
      <c r="M1488" t="s">
        <v>652</v>
      </c>
      <c r="N1488">
        <v>4437</v>
      </c>
      <c r="O1488" t="s">
        <v>1630</v>
      </c>
      <c r="P1488" t="s">
        <v>1598</v>
      </c>
      <c r="Q1488" s="62">
        <f t="shared" si="23"/>
        <v>0.04</v>
      </c>
      <c r="R1488" t="s">
        <v>650</v>
      </c>
    </row>
    <row r="1489" spans="1:18" hidden="1" x14ac:dyDescent="0.25">
      <c r="A1489" t="s">
        <v>2441</v>
      </c>
      <c r="B1489" t="s">
        <v>661</v>
      </c>
      <c r="C1489" t="s">
        <v>660</v>
      </c>
      <c r="D1489">
        <v>0.38640000000000002</v>
      </c>
      <c r="E1489">
        <v>52.740099999999998</v>
      </c>
      <c r="F1489" t="s">
        <v>659</v>
      </c>
      <c r="G1489" t="s">
        <v>658</v>
      </c>
      <c r="H1489" t="s">
        <v>657</v>
      </c>
      <c r="I1489" t="s">
        <v>656</v>
      </c>
      <c r="J1489" t="s">
        <v>655</v>
      </c>
      <c r="K1489" t="s">
        <v>2391</v>
      </c>
      <c r="L1489" t="s">
        <v>908</v>
      </c>
      <c r="M1489" t="s">
        <v>652</v>
      </c>
      <c r="N1489">
        <v>4438</v>
      </c>
      <c r="O1489" t="s">
        <v>1628</v>
      </c>
      <c r="P1489" t="s">
        <v>1524</v>
      </c>
      <c r="Q1489" s="62">
        <f t="shared" si="23"/>
        <v>0.02</v>
      </c>
      <c r="R1489" t="s">
        <v>650</v>
      </c>
    </row>
    <row r="1490" spans="1:18" hidden="1" x14ac:dyDescent="0.25">
      <c r="A1490" t="s">
        <v>2440</v>
      </c>
      <c r="B1490" t="s">
        <v>661</v>
      </c>
      <c r="C1490" t="s">
        <v>660</v>
      </c>
      <c r="D1490">
        <v>0.38640000000000002</v>
      </c>
      <c r="E1490">
        <v>52.740099999999998</v>
      </c>
      <c r="F1490" t="s">
        <v>659</v>
      </c>
      <c r="G1490" t="s">
        <v>658</v>
      </c>
      <c r="H1490" t="s">
        <v>657</v>
      </c>
      <c r="I1490" t="s">
        <v>656</v>
      </c>
      <c r="J1490" t="s">
        <v>655</v>
      </c>
      <c r="K1490" t="s">
        <v>2391</v>
      </c>
      <c r="L1490" t="s">
        <v>908</v>
      </c>
      <c r="M1490" t="s">
        <v>652</v>
      </c>
      <c r="N1490">
        <v>4439</v>
      </c>
      <c r="O1490" t="s">
        <v>1626</v>
      </c>
      <c r="P1490" t="s">
        <v>1598</v>
      </c>
      <c r="Q1490" s="62">
        <f t="shared" si="23"/>
        <v>0.04</v>
      </c>
      <c r="R1490" t="s">
        <v>650</v>
      </c>
    </row>
    <row r="1491" spans="1:18" hidden="1" x14ac:dyDescent="0.25">
      <c r="A1491" t="s">
        <v>2439</v>
      </c>
      <c r="B1491" t="s">
        <v>661</v>
      </c>
      <c r="C1491" t="s">
        <v>660</v>
      </c>
      <c r="D1491">
        <v>0.38640000000000002</v>
      </c>
      <c r="E1491">
        <v>52.740099999999998</v>
      </c>
      <c r="F1491" t="s">
        <v>659</v>
      </c>
      <c r="G1491" t="s">
        <v>658</v>
      </c>
      <c r="H1491" t="s">
        <v>657</v>
      </c>
      <c r="I1491" t="s">
        <v>656</v>
      </c>
      <c r="J1491" t="s">
        <v>655</v>
      </c>
      <c r="K1491" t="s">
        <v>2391</v>
      </c>
      <c r="L1491" t="s">
        <v>908</v>
      </c>
      <c r="M1491" t="s">
        <v>652</v>
      </c>
      <c r="N1491">
        <v>4440</v>
      </c>
      <c r="O1491" t="s">
        <v>1624</v>
      </c>
      <c r="P1491" t="s">
        <v>1524</v>
      </c>
      <c r="Q1491" s="62">
        <f t="shared" si="23"/>
        <v>0.02</v>
      </c>
      <c r="R1491" t="s">
        <v>650</v>
      </c>
    </row>
    <row r="1492" spans="1:18" hidden="1" x14ac:dyDescent="0.25">
      <c r="A1492" t="s">
        <v>2438</v>
      </c>
      <c r="B1492" t="s">
        <v>661</v>
      </c>
      <c r="C1492" t="s">
        <v>660</v>
      </c>
      <c r="D1492">
        <v>0.38640000000000002</v>
      </c>
      <c r="E1492">
        <v>52.740099999999998</v>
      </c>
      <c r="F1492" t="s">
        <v>659</v>
      </c>
      <c r="G1492" t="s">
        <v>658</v>
      </c>
      <c r="H1492" t="s">
        <v>657</v>
      </c>
      <c r="I1492" t="s">
        <v>656</v>
      </c>
      <c r="J1492" t="s">
        <v>655</v>
      </c>
      <c r="K1492" t="s">
        <v>2391</v>
      </c>
      <c r="L1492" t="s">
        <v>908</v>
      </c>
      <c r="M1492" t="s">
        <v>652</v>
      </c>
      <c r="N1492">
        <v>4441</v>
      </c>
      <c r="O1492" t="s">
        <v>1622</v>
      </c>
      <c r="P1492" t="s">
        <v>1598</v>
      </c>
      <c r="Q1492" s="62">
        <f t="shared" si="23"/>
        <v>0.04</v>
      </c>
      <c r="R1492" t="s">
        <v>650</v>
      </c>
    </row>
    <row r="1493" spans="1:18" hidden="1" x14ac:dyDescent="0.25">
      <c r="A1493" t="s">
        <v>2437</v>
      </c>
      <c r="B1493" t="s">
        <v>661</v>
      </c>
      <c r="C1493" t="s">
        <v>660</v>
      </c>
      <c r="D1493">
        <v>0.38640000000000002</v>
      </c>
      <c r="E1493">
        <v>52.740099999999998</v>
      </c>
      <c r="F1493" t="s">
        <v>659</v>
      </c>
      <c r="G1493" t="s">
        <v>658</v>
      </c>
      <c r="H1493" t="s">
        <v>657</v>
      </c>
      <c r="I1493" t="s">
        <v>656</v>
      </c>
      <c r="J1493" t="s">
        <v>655</v>
      </c>
      <c r="K1493" t="s">
        <v>2391</v>
      </c>
      <c r="L1493" t="s">
        <v>908</v>
      </c>
      <c r="M1493" t="s">
        <v>652</v>
      </c>
      <c r="N1493">
        <v>4442</v>
      </c>
      <c r="O1493" t="s">
        <v>1620</v>
      </c>
      <c r="P1493" t="s">
        <v>1524</v>
      </c>
      <c r="Q1493" s="62">
        <f t="shared" si="23"/>
        <v>0.02</v>
      </c>
      <c r="R1493" t="s">
        <v>650</v>
      </c>
    </row>
    <row r="1494" spans="1:18" hidden="1" x14ac:dyDescent="0.25">
      <c r="A1494" t="s">
        <v>2436</v>
      </c>
      <c r="B1494" t="s">
        <v>661</v>
      </c>
      <c r="C1494" t="s">
        <v>660</v>
      </c>
      <c r="D1494">
        <v>0.38640000000000002</v>
      </c>
      <c r="E1494">
        <v>52.740099999999998</v>
      </c>
      <c r="F1494" t="s">
        <v>659</v>
      </c>
      <c r="G1494" t="s">
        <v>658</v>
      </c>
      <c r="H1494" t="s">
        <v>657</v>
      </c>
      <c r="I1494" t="s">
        <v>656</v>
      </c>
      <c r="J1494" t="s">
        <v>655</v>
      </c>
      <c r="K1494" t="s">
        <v>2391</v>
      </c>
      <c r="L1494" t="s">
        <v>908</v>
      </c>
      <c r="M1494" t="s">
        <v>652</v>
      </c>
      <c r="N1494">
        <v>4443</v>
      </c>
      <c r="O1494" t="s">
        <v>1618</v>
      </c>
      <c r="P1494" t="s">
        <v>1607</v>
      </c>
      <c r="Q1494" s="62">
        <f t="shared" si="23"/>
        <v>0.05</v>
      </c>
      <c r="R1494" t="s">
        <v>650</v>
      </c>
    </row>
    <row r="1495" spans="1:18" hidden="1" x14ac:dyDescent="0.25">
      <c r="A1495" t="s">
        <v>2435</v>
      </c>
      <c r="B1495" t="s">
        <v>661</v>
      </c>
      <c r="C1495" t="s">
        <v>660</v>
      </c>
      <c r="D1495">
        <v>0.38640000000000002</v>
      </c>
      <c r="E1495">
        <v>52.740099999999998</v>
      </c>
      <c r="F1495" t="s">
        <v>659</v>
      </c>
      <c r="G1495" t="s">
        <v>658</v>
      </c>
      <c r="H1495" t="s">
        <v>657</v>
      </c>
      <c r="I1495" t="s">
        <v>656</v>
      </c>
      <c r="J1495" t="s">
        <v>655</v>
      </c>
      <c r="K1495" t="s">
        <v>2391</v>
      </c>
      <c r="L1495" t="s">
        <v>908</v>
      </c>
      <c r="M1495" t="s">
        <v>652</v>
      </c>
      <c r="N1495">
        <v>4444</v>
      </c>
      <c r="O1495" t="s">
        <v>1616</v>
      </c>
      <c r="P1495" t="s">
        <v>1607</v>
      </c>
      <c r="Q1495" s="62">
        <f t="shared" si="23"/>
        <v>0.05</v>
      </c>
      <c r="R1495" t="s">
        <v>650</v>
      </c>
    </row>
    <row r="1496" spans="1:18" hidden="1" x14ac:dyDescent="0.25">
      <c r="A1496" t="s">
        <v>2434</v>
      </c>
      <c r="B1496" t="s">
        <v>661</v>
      </c>
      <c r="C1496" t="s">
        <v>660</v>
      </c>
      <c r="D1496">
        <v>0.38640000000000002</v>
      </c>
      <c r="E1496">
        <v>52.740099999999998</v>
      </c>
      <c r="F1496" t="s">
        <v>659</v>
      </c>
      <c r="G1496" t="s">
        <v>658</v>
      </c>
      <c r="H1496" t="s">
        <v>657</v>
      </c>
      <c r="I1496" t="s">
        <v>656</v>
      </c>
      <c r="J1496" t="s">
        <v>655</v>
      </c>
      <c r="K1496" t="s">
        <v>2391</v>
      </c>
      <c r="L1496" t="s">
        <v>908</v>
      </c>
      <c r="M1496" t="s">
        <v>652</v>
      </c>
      <c r="N1496">
        <v>4445</v>
      </c>
      <c r="O1496" t="s">
        <v>1614</v>
      </c>
      <c r="P1496" t="s">
        <v>1524</v>
      </c>
      <c r="Q1496" s="62">
        <f t="shared" si="23"/>
        <v>0.02</v>
      </c>
      <c r="R1496" t="s">
        <v>650</v>
      </c>
    </row>
    <row r="1497" spans="1:18" hidden="1" x14ac:dyDescent="0.25">
      <c r="A1497" t="s">
        <v>2433</v>
      </c>
      <c r="B1497" t="s">
        <v>661</v>
      </c>
      <c r="C1497" t="s">
        <v>660</v>
      </c>
      <c r="D1497">
        <v>0.38640000000000002</v>
      </c>
      <c r="E1497">
        <v>52.740099999999998</v>
      </c>
      <c r="F1497" t="s">
        <v>659</v>
      </c>
      <c r="G1497" t="s">
        <v>658</v>
      </c>
      <c r="H1497" t="s">
        <v>657</v>
      </c>
      <c r="I1497" t="s">
        <v>656</v>
      </c>
      <c r="J1497" t="s">
        <v>655</v>
      </c>
      <c r="K1497" t="s">
        <v>2391</v>
      </c>
      <c r="L1497" t="s">
        <v>908</v>
      </c>
      <c r="M1497" t="s">
        <v>652</v>
      </c>
      <c r="N1497">
        <v>4446</v>
      </c>
      <c r="O1497" t="s">
        <v>1612</v>
      </c>
      <c r="P1497" t="s">
        <v>1607</v>
      </c>
      <c r="Q1497" s="62">
        <f t="shared" si="23"/>
        <v>0.05</v>
      </c>
      <c r="R1497" t="s">
        <v>650</v>
      </c>
    </row>
    <row r="1498" spans="1:18" hidden="1" x14ac:dyDescent="0.25">
      <c r="A1498" t="s">
        <v>2432</v>
      </c>
      <c r="B1498" t="s">
        <v>661</v>
      </c>
      <c r="C1498" t="s">
        <v>660</v>
      </c>
      <c r="D1498">
        <v>0.38640000000000002</v>
      </c>
      <c r="E1498">
        <v>52.740099999999998</v>
      </c>
      <c r="F1498" t="s">
        <v>659</v>
      </c>
      <c r="G1498" t="s">
        <v>658</v>
      </c>
      <c r="H1498" t="s">
        <v>657</v>
      </c>
      <c r="I1498" t="s">
        <v>656</v>
      </c>
      <c r="J1498" t="s">
        <v>655</v>
      </c>
      <c r="K1498" t="s">
        <v>2391</v>
      </c>
      <c r="L1498" t="s">
        <v>908</v>
      </c>
      <c r="M1498" t="s">
        <v>652</v>
      </c>
      <c r="N1498">
        <v>4447</v>
      </c>
      <c r="O1498" t="s">
        <v>1610</v>
      </c>
      <c r="P1498" t="s">
        <v>1524</v>
      </c>
      <c r="Q1498" s="62">
        <f t="shared" si="23"/>
        <v>0.02</v>
      </c>
      <c r="R1498" t="s">
        <v>650</v>
      </c>
    </row>
    <row r="1499" spans="1:18" hidden="1" x14ac:dyDescent="0.25">
      <c r="A1499" t="s">
        <v>2431</v>
      </c>
      <c r="B1499" t="s">
        <v>661</v>
      </c>
      <c r="C1499" t="s">
        <v>660</v>
      </c>
      <c r="D1499">
        <v>0.38640000000000002</v>
      </c>
      <c r="E1499">
        <v>52.740099999999998</v>
      </c>
      <c r="F1499" t="s">
        <v>659</v>
      </c>
      <c r="G1499" t="s">
        <v>658</v>
      </c>
      <c r="H1499" t="s">
        <v>657</v>
      </c>
      <c r="I1499" t="s">
        <v>656</v>
      </c>
      <c r="J1499" t="s">
        <v>655</v>
      </c>
      <c r="K1499" t="s">
        <v>2391</v>
      </c>
      <c r="L1499" t="s">
        <v>908</v>
      </c>
      <c r="M1499" t="s">
        <v>652</v>
      </c>
      <c r="N1499">
        <v>4449</v>
      </c>
      <c r="O1499" t="s">
        <v>1608</v>
      </c>
      <c r="P1499" t="s">
        <v>1607</v>
      </c>
      <c r="Q1499" s="62">
        <f t="shared" si="23"/>
        <v>0.05</v>
      </c>
      <c r="R1499" t="s">
        <v>650</v>
      </c>
    </row>
    <row r="1500" spans="1:18" hidden="1" x14ac:dyDescent="0.25">
      <c r="A1500" t="s">
        <v>2430</v>
      </c>
      <c r="B1500" t="s">
        <v>661</v>
      </c>
      <c r="C1500" t="s">
        <v>660</v>
      </c>
      <c r="D1500">
        <v>0.38640000000000002</v>
      </c>
      <c r="E1500">
        <v>52.740099999999998</v>
      </c>
      <c r="F1500" t="s">
        <v>659</v>
      </c>
      <c r="G1500" t="s">
        <v>658</v>
      </c>
      <c r="H1500" t="s">
        <v>657</v>
      </c>
      <c r="I1500" t="s">
        <v>656</v>
      </c>
      <c r="J1500" t="s">
        <v>655</v>
      </c>
      <c r="K1500" t="s">
        <v>2391</v>
      </c>
      <c r="L1500" t="s">
        <v>908</v>
      </c>
      <c r="M1500" t="s">
        <v>652</v>
      </c>
      <c r="N1500">
        <v>4450</v>
      </c>
      <c r="O1500" t="s">
        <v>1605</v>
      </c>
      <c r="P1500" t="s">
        <v>1524</v>
      </c>
      <c r="Q1500" s="62">
        <f t="shared" si="23"/>
        <v>0.02</v>
      </c>
      <c r="R1500" t="s">
        <v>650</v>
      </c>
    </row>
    <row r="1501" spans="1:18" hidden="1" x14ac:dyDescent="0.25">
      <c r="A1501" t="s">
        <v>2429</v>
      </c>
      <c r="B1501" t="s">
        <v>661</v>
      </c>
      <c r="C1501" t="s">
        <v>660</v>
      </c>
      <c r="D1501">
        <v>0.38640000000000002</v>
      </c>
      <c r="E1501">
        <v>52.740099999999998</v>
      </c>
      <c r="F1501" t="s">
        <v>659</v>
      </c>
      <c r="G1501" t="s">
        <v>658</v>
      </c>
      <c r="H1501" t="s">
        <v>657</v>
      </c>
      <c r="I1501" t="s">
        <v>656</v>
      </c>
      <c r="J1501" t="s">
        <v>655</v>
      </c>
      <c r="K1501" t="s">
        <v>2391</v>
      </c>
      <c r="L1501" t="s">
        <v>908</v>
      </c>
      <c r="M1501" t="s">
        <v>652</v>
      </c>
      <c r="N1501">
        <v>4451</v>
      </c>
      <c r="O1501" t="s">
        <v>1603</v>
      </c>
      <c r="P1501" t="s">
        <v>1598</v>
      </c>
      <c r="Q1501" s="62">
        <f t="shared" si="23"/>
        <v>0.04</v>
      </c>
      <c r="R1501" t="s">
        <v>650</v>
      </c>
    </row>
    <row r="1502" spans="1:18" hidden="1" x14ac:dyDescent="0.25">
      <c r="A1502" t="s">
        <v>2428</v>
      </c>
      <c r="B1502" t="s">
        <v>661</v>
      </c>
      <c r="C1502" t="s">
        <v>660</v>
      </c>
      <c r="D1502">
        <v>0.38640000000000002</v>
      </c>
      <c r="E1502">
        <v>52.740099999999998</v>
      </c>
      <c r="F1502" t="s">
        <v>659</v>
      </c>
      <c r="G1502" t="s">
        <v>658</v>
      </c>
      <c r="H1502" t="s">
        <v>657</v>
      </c>
      <c r="I1502" t="s">
        <v>656</v>
      </c>
      <c r="J1502" t="s">
        <v>655</v>
      </c>
      <c r="K1502" t="s">
        <v>2391</v>
      </c>
      <c r="L1502" t="s">
        <v>908</v>
      </c>
      <c r="M1502" t="s">
        <v>652</v>
      </c>
      <c r="N1502">
        <v>4452</v>
      </c>
      <c r="O1502" t="s">
        <v>1601</v>
      </c>
      <c r="P1502" t="s">
        <v>1524</v>
      </c>
      <c r="Q1502" s="62">
        <f t="shared" si="23"/>
        <v>0.02</v>
      </c>
      <c r="R1502" t="s">
        <v>650</v>
      </c>
    </row>
    <row r="1503" spans="1:18" hidden="1" x14ac:dyDescent="0.25">
      <c r="A1503" t="s">
        <v>2427</v>
      </c>
      <c r="B1503" t="s">
        <v>661</v>
      </c>
      <c r="C1503" t="s">
        <v>660</v>
      </c>
      <c r="D1503">
        <v>0.38640000000000002</v>
      </c>
      <c r="E1503">
        <v>52.740099999999998</v>
      </c>
      <c r="F1503" t="s">
        <v>659</v>
      </c>
      <c r="G1503" t="s">
        <v>658</v>
      </c>
      <c r="H1503" t="s">
        <v>657</v>
      </c>
      <c r="I1503" t="s">
        <v>656</v>
      </c>
      <c r="J1503" t="s">
        <v>655</v>
      </c>
      <c r="K1503" t="s">
        <v>2391</v>
      </c>
      <c r="L1503" t="s">
        <v>908</v>
      </c>
      <c r="M1503" t="s">
        <v>652</v>
      </c>
      <c r="N1503">
        <v>4453</v>
      </c>
      <c r="O1503" t="s">
        <v>1599</v>
      </c>
      <c r="P1503" t="s">
        <v>1598</v>
      </c>
      <c r="Q1503" s="62">
        <f t="shared" si="23"/>
        <v>0.04</v>
      </c>
      <c r="R1503" t="s">
        <v>650</v>
      </c>
    </row>
    <row r="1504" spans="1:18" hidden="1" x14ac:dyDescent="0.25">
      <c r="A1504" t="s">
        <v>2426</v>
      </c>
      <c r="B1504" t="s">
        <v>661</v>
      </c>
      <c r="C1504" t="s">
        <v>660</v>
      </c>
      <c r="D1504">
        <v>0.38640000000000002</v>
      </c>
      <c r="E1504">
        <v>52.740099999999998</v>
      </c>
      <c r="F1504" t="s">
        <v>659</v>
      </c>
      <c r="G1504" t="s">
        <v>658</v>
      </c>
      <c r="H1504" t="s">
        <v>657</v>
      </c>
      <c r="I1504" t="s">
        <v>656</v>
      </c>
      <c r="J1504" t="s">
        <v>655</v>
      </c>
      <c r="K1504" t="s">
        <v>2391</v>
      </c>
      <c r="L1504" t="s">
        <v>908</v>
      </c>
      <c r="M1504" t="s">
        <v>652</v>
      </c>
      <c r="N1504">
        <v>4454</v>
      </c>
      <c r="O1504" t="s">
        <v>1596</v>
      </c>
      <c r="P1504" t="s">
        <v>1524</v>
      </c>
      <c r="Q1504" s="62">
        <f t="shared" si="23"/>
        <v>0.02</v>
      </c>
      <c r="R1504" t="s">
        <v>650</v>
      </c>
    </row>
    <row r="1505" spans="1:18" hidden="1" x14ac:dyDescent="0.25">
      <c r="A1505" t="s">
        <v>2425</v>
      </c>
      <c r="B1505" t="s">
        <v>661</v>
      </c>
      <c r="C1505" t="s">
        <v>660</v>
      </c>
      <c r="D1505">
        <v>0.38640000000000002</v>
      </c>
      <c r="E1505">
        <v>52.740099999999998</v>
      </c>
      <c r="F1505" t="s">
        <v>659</v>
      </c>
      <c r="G1505" t="s">
        <v>658</v>
      </c>
      <c r="H1505" t="s">
        <v>657</v>
      </c>
      <c r="I1505" t="s">
        <v>656</v>
      </c>
      <c r="J1505" t="s">
        <v>655</v>
      </c>
      <c r="K1505" t="s">
        <v>2391</v>
      </c>
      <c r="L1505" t="s">
        <v>908</v>
      </c>
      <c r="M1505" t="s">
        <v>652</v>
      </c>
      <c r="N1505">
        <v>4455</v>
      </c>
      <c r="O1505" t="s">
        <v>1594</v>
      </c>
      <c r="P1505" t="s">
        <v>1524</v>
      </c>
      <c r="Q1505" s="62">
        <f t="shared" si="23"/>
        <v>0.02</v>
      </c>
      <c r="R1505" t="s">
        <v>650</v>
      </c>
    </row>
    <row r="1506" spans="1:18" hidden="1" x14ac:dyDescent="0.25">
      <c r="A1506" t="s">
        <v>2424</v>
      </c>
      <c r="B1506" t="s">
        <v>661</v>
      </c>
      <c r="C1506" t="s">
        <v>660</v>
      </c>
      <c r="D1506">
        <v>0.38640000000000002</v>
      </c>
      <c r="E1506">
        <v>52.740099999999998</v>
      </c>
      <c r="F1506" t="s">
        <v>659</v>
      </c>
      <c r="G1506" t="s">
        <v>658</v>
      </c>
      <c r="H1506" t="s">
        <v>657</v>
      </c>
      <c r="I1506" t="s">
        <v>656</v>
      </c>
      <c r="J1506" t="s">
        <v>655</v>
      </c>
      <c r="K1506" t="s">
        <v>2391</v>
      </c>
      <c r="L1506" t="s">
        <v>908</v>
      </c>
      <c r="M1506" t="s">
        <v>652</v>
      </c>
      <c r="N1506">
        <v>4456</v>
      </c>
      <c r="O1506" t="s">
        <v>1592</v>
      </c>
      <c r="P1506" t="s">
        <v>1524</v>
      </c>
      <c r="Q1506" s="62">
        <f t="shared" si="23"/>
        <v>0.02</v>
      </c>
      <c r="R1506" t="s">
        <v>650</v>
      </c>
    </row>
    <row r="1507" spans="1:18" hidden="1" x14ac:dyDescent="0.25">
      <c r="A1507" t="s">
        <v>2423</v>
      </c>
      <c r="B1507" t="s">
        <v>661</v>
      </c>
      <c r="C1507" t="s">
        <v>660</v>
      </c>
      <c r="D1507">
        <v>0.38640000000000002</v>
      </c>
      <c r="E1507">
        <v>52.740099999999998</v>
      </c>
      <c r="F1507" t="s">
        <v>659</v>
      </c>
      <c r="G1507" t="s">
        <v>658</v>
      </c>
      <c r="H1507" t="s">
        <v>657</v>
      </c>
      <c r="I1507" t="s">
        <v>656</v>
      </c>
      <c r="J1507" t="s">
        <v>655</v>
      </c>
      <c r="K1507" t="s">
        <v>2391</v>
      </c>
      <c r="L1507" t="s">
        <v>908</v>
      </c>
      <c r="M1507" t="s">
        <v>652</v>
      </c>
      <c r="N1507">
        <v>5283</v>
      </c>
      <c r="O1507" t="s">
        <v>1590</v>
      </c>
      <c r="P1507" t="s">
        <v>1524</v>
      </c>
      <c r="Q1507" s="62">
        <f t="shared" si="23"/>
        <v>0.02</v>
      </c>
      <c r="R1507" t="s">
        <v>650</v>
      </c>
    </row>
    <row r="1508" spans="1:18" hidden="1" x14ac:dyDescent="0.25">
      <c r="A1508" t="s">
        <v>2422</v>
      </c>
      <c r="B1508" t="s">
        <v>661</v>
      </c>
      <c r="C1508" t="s">
        <v>660</v>
      </c>
      <c r="D1508">
        <v>0.38640000000000002</v>
      </c>
      <c r="E1508">
        <v>52.740099999999998</v>
      </c>
      <c r="F1508" t="s">
        <v>659</v>
      </c>
      <c r="G1508" t="s">
        <v>658</v>
      </c>
      <c r="H1508" t="s">
        <v>657</v>
      </c>
      <c r="I1508" t="s">
        <v>656</v>
      </c>
      <c r="J1508" t="s">
        <v>655</v>
      </c>
      <c r="K1508" t="s">
        <v>2391</v>
      </c>
      <c r="L1508" t="s">
        <v>908</v>
      </c>
      <c r="M1508" t="s">
        <v>652</v>
      </c>
      <c r="N1508">
        <v>5284</v>
      </c>
      <c r="O1508" t="s">
        <v>1588</v>
      </c>
      <c r="P1508" t="s">
        <v>1560</v>
      </c>
      <c r="Q1508" s="62">
        <f t="shared" si="23"/>
        <v>0.01</v>
      </c>
      <c r="R1508" t="s">
        <v>650</v>
      </c>
    </row>
    <row r="1509" spans="1:18" hidden="1" x14ac:dyDescent="0.25">
      <c r="A1509" t="s">
        <v>2421</v>
      </c>
      <c r="B1509" t="s">
        <v>661</v>
      </c>
      <c r="C1509" t="s">
        <v>660</v>
      </c>
      <c r="D1509">
        <v>0.38640000000000002</v>
      </c>
      <c r="E1509">
        <v>52.740099999999998</v>
      </c>
      <c r="F1509" t="s">
        <v>659</v>
      </c>
      <c r="G1509" t="s">
        <v>658</v>
      </c>
      <c r="H1509" t="s">
        <v>657</v>
      </c>
      <c r="I1509" t="s">
        <v>656</v>
      </c>
      <c r="J1509" t="s">
        <v>655</v>
      </c>
      <c r="K1509" t="s">
        <v>2391</v>
      </c>
      <c r="L1509" t="s">
        <v>908</v>
      </c>
      <c r="M1509" t="s">
        <v>652</v>
      </c>
      <c r="N1509">
        <v>5558</v>
      </c>
      <c r="O1509" t="s">
        <v>1586</v>
      </c>
      <c r="P1509" t="s">
        <v>1524</v>
      </c>
      <c r="Q1509" s="62">
        <f t="shared" si="23"/>
        <v>0.02</v>
      </c>
      <c r="R1509" t="s">
        <v>686</v>
      </c>
    </row>
    <row r="1510" spans="1:18" hidden="1" x14ac:dyDescent="0.25">
      <c r="A1510" t="s">
        <v>2420</v>
      </c>
      <c r="B1510" t="s">
        <v>661</v>
      </c>
      <c r="C1510" t="s">
        <v>660</v>
      </c>
      <c r="D1510">
        <v>0.38640000000000002</v>
      </c>
      <c r="E1510">
        <v>52.740099999999998</v>
      </c>
      <c r="F1510" t="s">
        <v>659</v>
      </c>
      <c r="G1510" t="s">
        <v>658</v>
      </c>
      <c r="H1510" t="s">
        <v>657</v>
      </c>
      <c r="I1510" t="s">
        <v>656</v>
      </c>
      <c r="J1510" t="s">
        <v>655</v>
      </c>
      <c r="K1510" t="s">
        <v>2391</v>
      </c>
      <c r="L1510" t="s">
        <v>908</v>
      </c>
      <c r="M1510" t="s">
        <v>652</v>
      </c>
      <c r="N1510">
        <v>5560</v>
      </c>
      <c r="O1510" t="s">
        <v>1584</v>
      </c>
      <c r="P1510" t="s">
        <v>1524</v>
      </c>
      <c r="Q1510" s="62">
        <f t="shared" si="23"/>
        <v>0.02</v>
      </c>
      <c r="R1510" t="s">
        <v>686</v>
      </c>
    </row>
    <row r="1511" spans="1:18" hidden="1" x14ac:dyDescent="0.25">
      <c r="A1511" t="s">
        <v>2419</v>
      </c>
      <c r="B1511" t="s">
        <v>661</v>
      </c>
      <c r="C1511" t="s">
        <v>660</v>
      </c>
      <c r="D1511">
        <v>0.38640000000000002</v>
      </c>
      <c r="E1511">
        <v>52.740099999999998</v>
      </c>
      <c r="F1511" t="s">
        <v>659</v>
      </c>
      <c r="G1511" t="s">
        <v>658</v>
      </c>
      <c r="H1511" t="s">
        <v>657</v>
      </c>
      <c r="I1511" t="s">
        <v>656</v>
      </c>
      <c r="J1511" t="s">
        <v>655</v>
      </c>
      <c r="K1511" t="s">
        <v>2391</v>
      </c>
      <c r="L1511" t="s">
        <v>908</v>
      </c>
      <c r="M1511" t="s">
        <v>652</v>
      </c>
      <c r="N1511">
        <v>5561</v>
      </c>
      <c r="O1511" t="s">
        <v>1582</v>
      </c>
      <c r="P1511" t="s">
        <v>1524</v>
      </c>
      <c r="Q1511" s="62">
        <f t="shared" si="23"/>
        <v>0.02</v>
      </c>
      <c r="R1511" t="s">
        <v>686</v>
      </c>
    </row>
    <row r="1512" spans="1:18" hidden="1" x14ac:dyDescent="0.25">
      <c r="A1512" t="s">
        <v>2418</v>
      </c>
      <c r="B1512" t="s">
        <v>661</v>
      </c>
      <c r="C1512" t="s">
        <v>660</v>
      </c>
      <c r="D1512">
        <v>0.38640000000000002</v>
      </c>
      <c r="E1512">
        <v>52.740099999999998</v>
      </c>
      <c r="F1512" t="s">
        <v>659</v>
      </c>
      <c r="G1512" t="s">
        <v>658</v>
      </c>
      <c r="H1512" t="s">
        <v>657</v>
      </c>
      <c r="I1512" t="s">
        <v>656</v>
      </c>
      <c r="J1512" t="s">
        <v>655</v>
      </c>
      <c r="K1512" t="s">
        <v>2391</v>
      </c>
      <c r="L1512" t="s">
        <v>908</v>
      </c>
      <c r="M1512" t="s">
        <v>652</v>
      </c>
      <c r="N1512">
        <v>5562</v>
      </c>
      <c r="O1512" t="s">
        <v>1580</v>
      </c>
      <c r="P1512" t="s">
        <v>1524</v>
      </c>
      <c r="Q1512" s="62">
        <f t="shared" si="23"/>
        <v>0.02</v>
      </c>
      <c r="R1512" t="s">
        <v>686</v>
      </c>
    </row>
    <row r="1513" spans="1:18" hidden="1" x14ac:dyDescent="0.25">
      <c r="A1513" t="s">
        <v>2417</v>
      </c>
      <c r="B1513" t="s">
        <v>661</v>
      </c>
      <c r="C1513" t="s">
        <v>660</v>
      </c>
      <c r="D1513">
        <v>0.38640000000000002</v>
      </c>
      <c r="E1513">
        <v>52.740099999999998</v>
      </c>
      <c r="F1513" t="s">
        <v>659</v>
      </c>
      <c r="G1513" t="s">
        <v>658</v>
      </c>
      <c r="H1513" t="s">
        <v>657</v>
      </c>
      <c r="I1513" t="s">
        <v>656</v>
      </c>
      <c r="J1513" t="s">
        <v>655</v>
      </c>
      <c r="K1513" t="s">
        <v>2391</v>
      </c>
      <c r="L1513" t="s">
        <v>908</v>
      </c>
      <c r="M1513" t="s">
        <v>652</v>
      </c>
      <c r="N1513">
        <v>5679</v>
      </c>
      <c r="O1513" t="s">
        <v>1578</v>
      </c>
      <c r="P1513" t="s">
        <v>1560</v>
      </c>
      <c r="Q1513" s="62">
        <f t="shared" si="23"/>
        <v>0.01</v>
      </c>
      <c r="R1513" t="s">
        <v>650</v>
      </c>
    </row>
    <row r="1514" spans="1:18" hidden="1" x14ac:dyDescent="0.25">
      <c r="A1514" t="s">
        <v>2416</v>
      </c>
      <c r="B1514" t="s">
        <v>661</v>
      </c>
      <c r="C1514" t="s">
        <v>660</v>
      </c>
      <c r="D1514">
        <v>0.38640000000000002</v>
      </c>
      <c r="E1514">
        <v>52.740099999999998</v>
      </c>
      <c r="F1514" t="s">
        <v>659</v>
      </c>
      <c r="G1514" t="s">
        <v>658</v>
      </c>
      <c r="H1514" t="s">
        <v>657</v>
      </c>
      <c r="I1514" t="s">
        <v>656</v>
      </c>
      <c r="J1514" t="s">
        <v>655</v>
      </c>
      <c r="K1514" t="s">
        <v>2391</v>
      </c>
      <c r="L1514" t="s">
        <v>908</v>
      </c>
      <c r="M1514" t="s">
        <v>652</v>
      </c>
      <c r="N1514">
        <v>5680</v>
      </c>
      <c r="O1514" t="s">
        <v>1576</v>
      </c>
      <c r="P1514" t="s">
        <v>1573</v>
      </c>
      <c r="Q1514" s="62">
        <f t="shared" si="23"/>
        <v>0.03</v>
      </c>
      <c r="R1514" t="s">
        <v>650</v>
      </c>
    </row>
    <row r="1515" spans="1:18" hidden="1" x14ac:dyDescent="0.25">
      <c r="A1515" t="s">
        <v>2415</v>
      </c>
      <c r="B1515" t="s">
        <v>661</v>
      </c>
      <c r="C1515" t="s">
        <v>660</v>
      </c>
      <c r="D1515">
        <v>0.38640000000000002</v>
      </c>
      <c r="E1515">
        <v>52.740099999999998</v>
      </c>
      <c r="F1515" t="s">
        <v>659</v>
      </c>
      <c r="G1515" t="s">
        <v>658</v>
      </c>
      <c r="H1515" t="s">
        <v>657</v>
      </c>
      <c r="I1515" t="s">
        <v>656</v>
      </c>
      <c r="J1515" t="s">
        <v>655</v>
      </c>
      <c r="K1515" t="s">
        <v>2391</v>
      </c>
      <c r="L1515" t="s">
        <v>908</v>
      </c>
      <c r="M1515" t="s">
        <v>652</v>
      </c>
      <c r="N1515">
        <v>5681</v>
      </c>
      <c r="O1515" t="s">
        <v>1574</v>
      </c>
      <c r="P1515" t="s">
        <v>1573</v>
      </c>
      <c r="Q1515" s="62">
        <f t="shared" si="23"/>
        <v>0.03</v>
      </c>
      <c r="R1515" t="s">
        <v>650</v>
      </c>
    </row>
    <row r="1516" spans="1:18" hidden="1" x14ac:dyDescent="0.25">
      <c r="A1516" t="s">
        <v>2414</v>
      </c>
      <c r="B1516" t="s">
        <v>661</v>
      </c>
      <c r="C1516" t="s">
        <v>660</v>
      </c>
      <c r="D1516">
        <v>0.38640000000000002</v>
      </c>
      <c r="E1516">
        <v>52.740099999999998</v>
      </c>
      <c r="F1516" t="s">
        <v>659</v>
      </c>
      <c r="G1516" t="s">
        <v>658</v>
      </c>
      <c r="H1516" t="s">
        <v>657</v>
      </c>
      <c r="I1516" t="s">
        <v>656</v>
      </c>
      <c r="J1516" t="s">
        <v>655</v>
      </c>
      <c r="K1516" t="s">
        <v>2391</v>
      </c>
      <c r="L1516" t="s">
        <v>908</v>
      </c>
      <c r="M1516" t="s">
        <v>652</v>
      </c>
      <c r="N1516">
        <v>5682</v>
      </c>
      <c r="O1516" t="s">
        <v>1571</v>
      </c>
      <c r="P1516" t="s">
        <v>1560</v>
      </c>
      <c r="Q1516" s="62">
        <f t="shared" si="23"/>
        <v>0.01</v>
      </c>
      <c r="R1516" t="s">
        <v>650</v>
      </c>
    </row>
    <row r="1517" spans="1:18" hidden="1" x14ac:dyDescent="0.25">
      <c r="A1517" t="s">
        <v>2413</v>
      </c>
      <c r="B1517" t="s">
        <v>661</v>
      </c>
      <c r="C1517" t="s">
        <v>660</v>
      </c>
      <c r="D1517">
        <v>0.38640000000000002</v>
      </c>
      <c r="E1517">
        <v>52.740099999999998</v>
      </c>
      <c r="F1517" t="s">
        <v>659</v>
      </c>
      <c r="G1517" t="s">
        <v>658</v>
      </c>
      <c r="H1517" t="s">
        <v>657</v>
      </c>
      <c r="I1517" t="s">
        <v>656</v>
      </c>
      <c r="J1517" t="s">
        <v>655</v>
      </c>
      <c r="K1517" t="s">
        <v>2391</v>
      </c>
      <c r="L1517" t="s">
        <v>908</v>
      </c>
      <c r="M1517" t="s">
        <v>652</v>
      </c>
      <c r="N1517">
        <v>5683</v>
      </c>
      <c r="O1517" t="s">
        <v>1569</v>
      </c>
      <c r="P1517" t="s">
        <v>1560</v>
      </c>
      <c r="Q1517" s="62">
        <f t="shared" si="23"/>
        <v>0.01</v>
      </c>
      <c r="R1517" t="s">
        <v>650</v>
      </c>
    </row>
    <row r="1518" spans="1:18" hidden="1" x14ac:dyDescent="0.25">
      <c r="A1518" t="s">
        <v>2412</v>
      </c>
      <c r="B1518" t="s">
        <v>661</v>
      </c>
      <c r="C1518" t="s">
        <v>660</v>
      </c>
      <c r="D1518">
        <v>0.38640000000000002</v>
      </c>
      <c r="E1518">
        <v>52.740099999999998</v>
      </c>
      <c r="F1518" t="s">
        <v>659</v>
      </c>
      <c r="G1518" t="s">
        <v>658</v>
      </c>
      <c r="H1518" t="s">
        <v>657</v>
      </c>
      <c r="I1518" t="s">
        <v>656</v>
      </c>
      <c r="J1518" t="s">
        <v>655</v>
      </c>
      <c r="K1518" t="s">
        <v>2391</v>
      </c>
      <c r="L1518" t="s">
        <v>908</v>
      </c>
      <c r="M1518" t="s">
        <v>652</v>
      </c>
      <c r="N1518">
        <v>5687</v>
      </c>
      <c r="O1518" t="s">
        <v>1567</v>
      </c>
      <c r="P1518" t="s">
        <v>1560</v>
      </c>
      <c r="Q1518" s="62">
        <f t="shared" si="23"/>
        <v>0.01</v>
      </c>
      <c r="R1518" t="s">
        <v>650</v>
      </c>
    </row>
    <row r="1519" spans="1:18" hidden="1" x14ac:dyDescent="0.25">
      <c r="A1519" t="s">
        <v>2411</v>
      </c>
      <c r="B1519" t="s">
        <v>661</v>
      </c>
      <c r="C1519" t="s">
        <v>660</v>
      </c>
      <c r="D1519">
        <v>0.38640000000000002</v>
      </c>
      <c r="E1519">
        <v>52.740099999999998</v>
      </c>
      <c r="F1519" t="s">
        <v>659</v>
      </c>
      <c r="G1519" t="s">
        <v>658</v>
      </c>
      <c r="H1519" t="s">
        <v>657</v>
      </c>
      <c r="I1519" t="s">
        <v>656</v>
      </c>
      <c r="J1519" t="s">
        <v>655</v>
      </c>
      <c r="K1519" t="s">
        <v>2391</v>
      </c>
      <c r="L1519" t="s">
        <v>908</v>
      </c>
      <c r="M1519" t="s">
        <v>652</v>
      </c>
      <c r="N1519">
        <v>5688</v>
      </c>
      <c r="O1519" t="s">
        <v>1565</v>
      </c>
      <c r="P1519" t="s">
        <v>1524</v>
      </c>
      <c r="Q1519" s="62">
        <f t="shared" si="23"/>
        <v>0.02</v>
      </c>
      <c r="R1519" t="s">
        <v>650</v>
      </c>
    </row>
    <row r="1520" spans="1:18" hidden="1" x14ac:dyDescent="0.25">
      <c r="A1520" t="s">
        <v>2410</v>
      </c>
      <c r="B1520" t="s">
        <v>661</v>
      </c>
      <c r="C1520" t="s">
        <v>660</v>
      </c>
      <c r="D1520">
        <v>0.38640000000000002</v>
      </c>
      <c r="E1520">
        <v>52.740099999999998</v>
      </c>
      <c r="F1520" t="s">
        <v>659</v>
      </c>
      <c r="G1520" t="s">
        <v>658</v>
      </c>
      <c r="H1520" t="s">
        <v>657</v>
      </c>
      <c r="I1520" t="s">
        <v>656</v>
      </c>
      <c r="J1520" t="s">
        <v>655</v>
      </c>
      <c r="K1520" t="s">
        <v>2391</v>
      </c>
      <c r="L1520" t="s">
        <v>908</v>
      </c>
      <c r="M1520" t="s">
        <v>652</v>
      </c>
      <c r="N1520">
        <v>5689</v>
      </c>
      <c r="O1520" t="s">
        <v>1563</v>
      </c>
      <c r="P1520" t="s">
        <v>1560</v>
      </c>
      <c r="Q1520" s="62">
        <f t="shared" si="23"/>
        <v>0.01</v>
      </c>
      <c r="R1520" t="s">
        <v>650</v>
      </c>
    </row>
    <row r="1521" spans="1:18" hidden="1" x14ac:dyDescent="0.25">
      <c r="A1521" t="s">
        <v>2409</v>
      </c>
      <c r="B1521" t="s">
        <v>661</v>
      </c>
      <c r="C1521" t="s">
        <v>660</v>
      </c>
      <c r="D1521">
        <v>0.38640000000000002</v>
      </c>
      <c r="E1521">
        <v>52.740099999999998</v>
      </c>
      <c r="F1521" t="s">
        <v>659</v>
      </c>
      <c r="G1521" t="s">
        <v>658</v>
      </c>
      <c r="H1521" t="s">
        <v>657</v>
      </c>
      <c r="I1521" t="s">
        <v>656</v>
      </c>
      <c r="J1521" t="s">
        <v>655</v>
      </c>
      <c r="K1521" t="s">
        <v>2391</v>
      </c>
      <c r="L1521" t="s">
        <v>908</v>
      </c>
      <c r="M1521" t="s">
        <v>652</v>
      </c>
      <c r="N1521">
        <v>5690</v>
      </c>
      <c r="O1521" t="s">
        <v>1561</v>
      </c>
      <c r="P1521" t="s">
        <v>1560</v>
      </c>
      <c r="Q1521" s="62">
        <f t="shared" si="23"/>
        <v>0.01</v>
      </c>
      <c r="R1521" t="s">
        <v>650</v>
      </c>
    </row>
    <row r="1522" spans="1:18" hidden="1" x14ac:dyDescent="0.25">
      <c r="A1522" t="s">
        <v>2408</v>
      </c>
      <c r="B1522" t="s">
        <v>661</v>
      </c>
      <c r="C1522" t="s">
        <v>660</v>
      </c>
      <c r="D1522">
        <v>0.38640000000000002</v>
      </c>
      <c r="E1522">
        <v>52.740099999999998</v>
      </c>
      <c r="F1522" t="s">
        <v>659</v>
      </c>
      <c r="G1522" t="s">
        <v>658</v>
      </c>
      <c r="H1522" t="s">
        <v>657</v>
      </c>
      <c r="I1522" t="s">
        <v>656</v>
      </c>
      <c r="J1522" t="s">
        <v>655</v>
      </c>
      <c r="K1522" t="s">
        <v>2391</v>
      </c>
      <c r="L1522" t="s">
        <v>908</v>
      </c>
      <c r="M1522" t="s">
        <v>652</v>
      </c>
      <c r="N1522">
        <v>6569</v>
      </c>
      <c r="O1522" t="s">
        <v>1558</v>
      </c>
      <c r="P1522" t="s">
        <v>1524</v>
      </c>
      <c r="Q1522" s="62">
        <f t="shared" si="23"/>
        <v>0.02</v>
      </c>
      <c r="R1522" t="s">
        <v>686</v>
      </c>
    </row>
    <row r="1523" spans="1:18" hidden="1" x14ac:dyDescent="0.25">
      <c r="A1523" t="s">
        <v>2407</v>
      </c>
      <c r="B1523" t="s">
        <v>661</v>
      </c>
      <c r="C1523" t="s">
        <v>660</v>
      </c>
      <c r="D1523">
        <v>0.38640000000000002</v>
      </c>
      <c r="E1523">
        <v>52.740099999999998</v>
      </c>
      <c r="F1523" t="s">
        <v>659</v>
      </c>
      <c r="G1523" t="s">
        <v>658</v>
      </c>
      <c r="H1523" t="s">
        <v>657</v>
      </c>
      <c r="I1523" t="s">
        <v>656</v>
      </c>
      <c r="J1523" t="s">
        <v>655</v>
      </c>
      <c r="K1523" t="s">
        <v>2391</v>
      </c>
      <c r="L1523" t="s">
        <v>908</v>
      </c>
      <c r="M1523" t="s">
        <v>652</v>
      </c>
      <c r="N1523">
        <v>6577</v>
      </c>
      <c r="O1523" t="s">
        <v>1556</v>
      </c>
      <c r="P1523" t="s">
        <v>1524</v>
      </c>
      <c r="Q1523" s="62">
        <f t="shared" si="23"/>
        <v>0.02</v>
      </c>
      <c r="R1523" t="s">
        <v>686</v>
      </c>
    </row>
    <row r="1524" spans="1:18" hidden="1" x14ac:dyDescent="0.25">
      <c r="A1524" t="s">
        <v>2406</v>
      </c>
      <c r="B1524" t="s">
        <v>661</v>
      </c>
      <c r="C1524" t="s">
        <v>660</v>
      </c>
      <c r="D1524">
        <v>0.38640000000000002</v>
      </c>
      <c r="E1524">
        <v>52.740099999999998</v>
      </c>
      <c r="F1524" t="s">
        <v>659</v>
      </c>
      <c r="G1524" t="s">
        <v>658</v>
      </c>
      <c r="H1524" t="s">
        <v>657</v>
      </c>
      <c r="I1524" t="s">
        <v>656</v>
      </c>
      <c r="J1524" t="s">
        <v>655</v>
      </c>
      <c r="K1524" t="s">
        <v>2391</v>
      </c>
      <c r="L1524" t="s">
        <v>908</v>
      </c>
      <c r="M1524" t="s">
        <v>652</v>
      </c>
      <c r="N1524">
        <v>6584</v>
      </c>
      <c r="O1524" t="s">
        <v>1554</v>
      </c>
      <c r="P1524" t="s">
        <v>1524</v>
      </c>
      <c r="Q1524" s="62">
        <f t="shared" si="23"/>
        <v>0.02</v>
      </c>
      <c r="R1524" t="s">
        <v>686</v>
      </c>
    </row>
    <row r="1525" spans="1:18" hidden="1" x14ac:dyDescent="0.25">
      <c r="A1525" t="s">
        <v>2405</v>
      </c>
      <c r="B1525" t="s">
        <v>661</v>
      </c>
      <c r="C1525" t="s">
        <v>660</v>
      </c>
      <c r="D1525">
        <v>0.38640000000000002</v>
      </c>
      <c r="E1525">
        <v>52.740099999999998</v>
      </c>
      <c r="F1525" t="s">
        <v>659</v>
      </c>
      <c r="G1525" t="s">
        <v>658</v>
      </c>
      <c r="H1525" t="s">
        <v>657</v>
      </c>
      <c r="I1525" t="s">
        <v>656</v>
      </c>
      <c r="J1525" t="s">
        <v>655</v>
      </c>
      <c r="K1525" t="s">
        <v>2391</v>
      </c>
      <c r="L1525" t="s">
        <v>908</v>
      </c>
      <c r="M1525" t="s">
        <v>652</v>
      </c>
      <c r="N1525">
        <v>7434</v>
      </c>
      <c r="O1525" t="s">
        <v>1552</v>
      </c>
      <c r="P1525">
        <v>1</v>
      </c>
      <c r="Q1525" s="62">
        <f t="shared" si="23"/>
        <v>1</v>
      </c>
      <c r="R1525" t="s">
        <v>1551</v>
      </c>
    </row>
    <row r="1526" spans="1:18" hidden="1" x14ac:dyDescent="0.25">
      <c r="A1526" t="s">
        <v>2404</v>
      </c>
      <c r="B1526" t="s">
        <v>661</v>
      </c>
      <c r="C1526" t="s">
        <v>660</v>
      </c>
      <c r="D1526">
        <v>0.38640000000000002</v>
      </c>
      <c r="E1526">
        <v>52.740099999999998</v>
      </c>
      <c r="F1526" t="s">
        <v>659</v>
      </c>
      <c r="G1526" t="s">
        <v>658</v>
      </c>
      <c r="H1526" t="s">
        <v>657</v>
      </c>
      <c r="I1526" t="s">
        <v>656</v>
      </c>
      <c r="J1526" t="s">
        <v>655</v>
      </c>
      <c r="K1526" t="s">
        <v>2391</v>
      </c>
      <c r="L1526" t="s">
        <v>908</v>
      </c>
      <c r="M1526" t="s">
        <v>652</v>
      </c>
      <c r="N1526">
        <v>9091</v>
      </c>
      <c r="O1526" t="s">
        <v>1549</v>
      </c>
      <c r="P1526" t="s">
        <v>1524</v>
      </c>
      <c r="Q1526" s="62">
        <f t="shared" si="23"/>
        <v>0.02</v>
      </c>
      <c r="R1526" t="s">
        <v>686</v>
      </c>
    </row>
    <row r="1527" spans="1:18" hidden="1" x14ac:dyDescent="0.25">
      <c r="A1527" t="s">
        <v>2403</v>
      </c>
      <c r="B1527" t="s">
        <v>661</v>
      </c>
      <c r="C1527" t="s">
        <v>660</v>
      </c>
      <c r="D1527">
        <v>0.38640000000000002</v>
      </c>
      <c r="E1527">
        <v>52.740099999999998</v>
      </c>
      <c r="F1527" t="s">
        <v>659</v>
      </c>
      <c r="G1527" t="s">
        <v>658</v>
      </c>
      <c r="H1527" t="s">
        <v>657</v>
      </c>
      <c r="I1527" t="s">
        <v>656</v>
      </c>
      <c r="J1527" t="s">
        <v>655</v>
      </c>
      <c r="K1527" t="s">
        <v>2391</v>
      </c>
      <c r="L1527" t="s">
        <v>908</v>
      </c>
      <c r="M1527" t="s">
        <v>652</v>
      </c>
      <c r="N1527">
        <v>9094</v>
      </c>
      <c r="O1527" t="s">
        <v>1547</v>
      </c>
      <c r="P1527" t="s">
        <v>1524</v>
      </c>
      <c r="Q1527" s="62">
        <f t="shared" si="23"/>
        <v>0.02</v>
      </c>
      <c r="R1527" t="s">
        <v>686</v>
      </c>
    </row>
    <row r="1528" spans="1:18" hidden="1" x14ac:dyDescent="0.25">
      <c r="A1528" t="s">
        <v>2402</v>
      </c>
      <c r="B1528" t="s">
        <v>661</v>
      </c>
      <c r="C1528" t="s">
        <v>660</v>
      </c>
      <c r="D1528">
        <v>0.38640000000000002</v>
      </c>
      <c r="E1528">
        <v>52.740099999999998</v>
      </c>
      <c r="F1528" t="s">
        <v>659</v>
      </c>
      <c r="G1528" t="s">
        <v>658</v>
      </c>
      <c r="H1528" t="s">
        <v>657</v>
      </c>
      <c r="I1528" t="s">
        <v>656</v>
      </c>
      <c r="J1528" t="s">
        <v>655</v>
      </c>
      <c r="K1528" t="s">
        <v>2391</v>
      </c>
      <c r="L1528" t="s">
        <v>908</v>
      </c>
      <c r="M1528" t="s">
        <v>652</v>
      </c>
      <c r="N1528">
        <v>9451</v>
      </c>
      <c r="O1528" t="s">
        <v>1545</v>
      </c>
      <c r="P1528" t="s">
        <v>1524</v>
      </c>
      <c r="Q1528" s="62">
        <f t="shared" si="23"/>
        <v>0.02</v>
      </c>
      <c r="R1528" t="s">
        <v>686</v>
      </c>
    </row>
    <row r="1529" spans="1:18" hidden="1" x14ac:dyDescent="0.25">
      <c r="A1529" t="s">
        <v>2401</v>
      </c>
      <c r="B1529" t="s">
        <v>661</v>
      </c>
      <c r="C1529" t="s">
        <v>660</v>
      </c>
      <c r="D1529">
        <v>0.38640000000000002</v>
      </c>
      <c r="E1529">
        <v>52.740099999999998</v>
      </c>
      <c r="F1529" t="s">
        <v>659</v>
      </c>
      <c r="G1529" t="s">
        <v>658</v>
      </c>
      <c r="H1529" t="s">
        <v>657</v>
      </c>
      <c r="I1529" t="s">
        <v>656</v>
      </c>
      <c r="J1529" t="s">
        <v>655</v>
      </c>
      <c r="K1529" t="s">
        <v>2391</v>
      </c>
      <c r="L1529" t="s">
        <v>908</v>
      </c>
      <c r="M1529" t="s">
        <v>652</v>
      </c>
      <c r="N1529">
        <v>9453</v>
      </c>
      <c r="O1529" t="s">
        <v>1543</v>
      </c>
      <c r="P1529" t="s">
        <v>1524</v>
      </c>
      <c r="Q1529" s="62">
        <f t="shared" si="23"/>
        <v>0.02</v>
      </c>
      <c r="R1529" t="s">
        <v>686</v>
      </c>
    </row>
    <row r="1530" spans="1:18" hidden="1" x14ac:dyDescent="0.25">
      <c r="A1530" t="s">
        <v>2400</v>
      </c>
      <c r="B1530" t="s">
        <v>661</v>
      </c>
      <c r="C1530" t="s">
        <v>660</v>
      </c>
      <c r="D1530">
        <v>0.38640000000000002</v>
      </c>
      <c r="E1530">
        <v>52.740099999999998</v>
      </c>
      <c r="F1530" t="s">
        <v>659</v>
      </c>
      <c r="G1530" t="s">
        <v>658</v>
      </c>
      <c r="H1530" t="s">
        <v>657</v>
      </c>
      <c r="I1530" t="s">
        <v>656</v>
      </c>
      <c r="J1530" t="s">
        <v>655</v>
      </c>
      <c r="K1530" t="s">
        <v>2391</v>
      </c>
      <c r="L1530" t="s">
        <v>908</v>
      </c>
      <c r="M1530" t="s">
        <v>652</v>
      </c>
      <c r="N1530">
        <v>9454</v>
      </c>
      <c r="O1530" t="s">
        <v>1541</v>
      </c>
      <c r="P1530" t="s">
        <v>1524</v>
      </c>
      <c r="Q1530" s="62">
        <f t="shared" si="23"/>
        <v>0.02</v>
      </c>
      <c r="R1530" t="s">
        <v>686</v>
      </c>
    </row>
    <row r="1531" spans="1:18" hidden="1" x14ac:dyDescent="0.25">
      <c r="A1531" t="s">
        <v>2399</v>
      </c>
      <c r="B1531" t="s">
        <v>661</v>
      </c>
      <c r="C1531" t="s">
        <v>660</v>
      </c>
      <c r="D1531">
        <v>0.38640000000000002</v>
      </c>
      <c r="E1531">
        <v>52.740099999999998</v>
      </c>
      <c r="F1531" t="s">
        <v>659</v>
      </c>
      <c r="G1531" t="s">
        <v>658</v>
      </c>
      <c r="H1531" t="s">
        <v>657</v>
      </c>
      <c r="I1531" t="s">
        <v>656</v>
      </c>
      <c r="J1531" t="s">
        <v>655</v>
      </c>
      <c r="K1531" t="s">
        <v>2391</v>
      </c>
      <c r="L1531" t="s">
        <v>908</v>
      </c>
      <c r="M1531" t="s">
        <v>652</v>
      </c>
      <c r="N1531">
        <v>9522</v>
      </c>
      <c r="O1531" t="s">
        <v>62</v>
      </c>
      <c r="P1531">
        <v>0.13</v>
      </c>
      <c r="Q1531" s="62">
        <f t="shared" si="23"/>
        <v>0.13</v>
      </c>
      <c r="R1531" t="s">
        <v>686</v>
      </c>
    </row>
    <row r="1532" spans="1:18" hidden="1" x14ac:dyDescent="0.25">
      <c r="A1532" t="s">
        <v>2398</v>
      </c>
      <c r="B1532" t="s">
        <v>661</v>
      </c>
      <c r="C1532" t="s">
        <v>660</v>
      </c>
      <c r="D1532">
        <v>0.38640000000000002</v>
      </c>
      <c r="E1532">
        <v>52.740099999999998</v>
      </c>
      <c r="F1532" t="s">
        <v>659</v>
      </c>
      <c r="G1532" t="s">
        <v>658</v>
      </c>
      <c r="H1532" t="s">
        <v>657</v>
      </c>
      <c r="I1532" t="s">
        <v>656</v>
      </c>
      <c r="J1532" t="s">
        <v>655</v>
      </c>
      <c r="K1532" t="s">
        <v>2391</v>
      </c>
      <c r="L1532" t="s">
        <v>908</v>
      </c>
      <c r="M1532" t="s">
        <v>652</v>
      </c>
      <c r="N1532">
        <v>9703</v>
      </c>
      <c r="O1532" t="s">
        <v>1538</v>
      </c>
      <c r="P1532" t="s">
        <v>1524</v>
      </c>
      <c r="Q1532" s="62">
        <f t="shared" si="23"/>
        <v>0.02</v>
      </c>
      <c r="R1532" t="s">
        <v>686</v>
      </c>
    </row>
    <row r="1533" spans="1:18" hidden="1" x14ac:dyDescent="0.25">
      <c r="A1533" t="s">
        <v>2397</v>
      </c>
      <c r="B1533" t="s">
        <v>661</v>
      </c>
      <c r="C1533" t="s">
        <v>660</v>
      </c>
      <c r="D1533">
        <v>0.38640000000000002</v>
      </c>
      <c r="E1533">
        <v>52.740099999999998</v>
      </c>
      <c r="F1533" t="s">
        <v>659</v>
      </c>
      <c r="G1533" t="s">
        <v>658</v>
      </c>
      <c r="H1533" t="s">
        <v>657</v>
      </c>
      <c r="I1533" t="s">
        <v>656</v>
      </c>
      <c r="J1533" t="s">
        <v>655</v>
      </c>
      <c r="K1533" t="s">
        <v>2391</v>
      </c>
      <c r="L1533" t="s">
        <v>908</v>
      </c>
      <c r="M1533" t="s">
        <v>652</v>
      </c>
      <c r="N1533">
        <v>9814</v>
      </c>
      <c r="O1533" t="s">
        <v>1536</v>
      </c>
      <c r="P1533" t="s">
        <v>1524</v>
      </c>
      <c r="Q1533" s="62">
        <f t="shared" si="23"/>
        <v>0.02</v>
      </c>
      <c r="R1533" t="s">
        <v>686</v>
      </c>
    </row>
    <row r="1534" spans="1:18" hidden="1" x14ac:dyDescent="0.25">
      <c r="A1534" t="s">
        <v>2396</v>
      </c>
      <c r="B1534" t="s">
        <v>661</v>
      </c>
      <c r="C1534" t="s">
        <v>660</v>
      </c>
      <c r="D1534">
        <v>0.38640000000000002</v>
      </c>
      <c r="E1534">
        <v>52.740099999999998</v>
      </c>
      <c r="F1534" t="s">
        <v>659</v>
      </c>
      <c r="G1534" t="s">
        <v>658</v>
      </c>
      <c r="H1534" t="s">
        <v>657</v>
      </c>
      <c r="I1534" t="s">
        <v>656</v>
      </c>
      <c r="J1534" t="s">
        <v>655</v>
      </c>
      <c r="K1534" t="s">
        <v>2391</v>
      </c>
      <c r="L1534" t="s">
        <v>908</v>
      </c>
      <c r="M1534" t="s">
        <v>652</v>
      </c>
      <c r="N1534">
        <v>9815</v>
      </c>
      <c r="O1534" t="s">
        <v>1534</v>
      </c>
      <c r="P1534" t="s">
        <v>1524</v>
      </c>
      <c r="Q1534" s="62">
        <f t="shared" si="23"/>
        <v>0.02</v>
      </c>
      <c r="R1534" t="s">
        <v>686</v>
      </c>
    </row>
    <row r="1535" spans="1:18" hidden="1" x14ac:dyDescent="0.25">
      <c r="A1535" t="s">
        <v>2395</v>
      </c>
      <c r="B1535" t="s">
        <v>661</v>
      </c>
      <c r="C1535" t="s">
        <v>660</v>
      </c>
      <c r="D1535">
        <v>0.38640000000000002</v>
      </c>
      <c r="E1535">
        <v>52.740099999999998</v>
      </c>
      <c r="F1535" t="s">
        <v>659</v>
      </c>
      <c r="G1535" t="s">
        <v>658</v>
      </c>
      <c r="H1535" t="s">
        <v>657</v>
      </c>
      <c r="I1535" t="s">
        <v>656</v>
      </c>
      <c r="J1535" t="s">
        <v>655</v>
      </c>
      <c r="K1535" t="s">
        <v>2391</v>
      </c>
      <c r="L1535" t="s">
        <v>908</v>
      </c>
      <c r="M1535" t="s">
        <v>652</v>
      </c>
      <c r="N1535">
        <v>9816</v>
      </c>
      <c r="O1535" t="s">
        <v>1532</v>
      </c>
      <c r="P1535" t="s">
        <v>1524</v>
      </c>
      <c r="Q1535" s="62">
        <f t="shared" si="23"/>
        <v>0.02</v>
      </c>
      <c r="R1535" t="s">
        <v>686</v>
      </c>
    </row>
    <row r="1536" spans="1:18" hidden="1" x14ac:dyDescent="0.25">
      <c r="A1536" t="s">
        <v>2394</v>
      </c>
      <c r="B1536" t="s">
        <v>661</v>
      </c>
      <c r="C1536" t="s">
        <v>660</v>
      </c>
      <c r="D1536">
        <v>0.38640000000000002</v>
      </c>
      <c r="E1536">
        <v>52.740099999999998</v>
      </c>
      <c r="F1536" t="s">
        <v>659</v>
      </c>
      <c r="G1536" t="s">
        <v>658</v>
      </c>
      <c r="H1536" t="s">
        <v>657</v>
      </c>
      <c r="I1536" t="s">
        <v>656</v>
      </c>
      <c r="J1536" t="s">
        <v>655</v>
      </c>
      <c r="K1536" t="s">
        <v>2391</v>
      </c>
      <c r="L1536" t="s">
        <v>908</v>
      </c>
      <c r="M1536" t="s">
        <v>652</v>
      </c>
      <c r="N1536">
        <v>9817</v>
      </c>
      <c r="O1536" t="s">
        <v>1530</v>
      </c>
      <c r="P1536" t="s">
        <v>1524</v>
      </c>
      <c r="Q1536" s="62">
        <f t="shared" si="23"/>
        <v>0.02</v>
      </c>
      <c r="R1536" t="s">
        <v>686</v>
      </c>
    </row>
    <row r="1537" spans="1:18" hidden="1" x14ac:dyDescent="0.25">
      <c r="A1537" t="s">
        <v>2393</v>
      </c>
      <c r="B1537" t="s">
        <v>661</v>
      </c>
      <c r="C1537" t="s">
        <v>660</v>
      </c>
      <c r="D1537">
        <v>0.38640000000000002</v>
      </c>
      <c r="E1537">
        <v>52.740099999999998</v>
      </c>
      <c r="F1537" t="s">
        <v>659</v>
      </c>
      <c r="G1537" t="s">
        <v>658</v>
      </c>
      <c r="H1537" t="s">
        <v>657</v>
      </c>
      <c r="I1537" t="s">
        <v>656</v>
      </c>
      <c r="J1537" t="s">
        <v>655</v>
      </c>
      <c r="K1537" t="s">
        <v>2391</v>
      </c>
      <c r="L1537" t="s">
        <v>908</v>
      </c>
      <c r="M1537" t="s">
        <v>652</v>
      </c>
      <c r="N1537">
        <v>9818</v>
      </c>
      <c r="O1537" t="s">
        <v>1528</v>
      </c>
      <c r="P1537" t="s">
        <v>1524</v>
      </c>
      <c r="Q1537" s="62">
        <f t="shared" si="23"/>
        <v>0.02</v>
      </c>
      <c r="R1537" t="s">
        <v>686</v>
      </c>
    </row>
    <row r="1538" spans="1:18" hidden="1" x14ac:dyDescent="0.25">
      <c r="A1538" t="s">
        <v>2392</v>
      </c>
      <c r="B1538" t="s">
        <v>661</v>
      </c>
      <c r="C1538" t="s">
        <v>660</v>
      </c>
      <c r="D1538">
        <v>0.38640000000000002</v>
      </c>
      <c r="E1538">
        <v>52.740099999999998</v>
      </c>
      <c r="F1538" t="s">
        <v>659</v>
      </c>
      <c r="G1538" t="s">
        <v>658</v>
      </c>
      <c r="H1538" t="s">
        <v>657</v>
      </c>
      <c r="I1538" t="s">
        <v>656</v>
      </c>
      <c r="J1538" t="s">
        <v>655</v>
      </c>
      <c r="K1538" t="s">
        <v>2391</v>
      </c>
      <c r="L1538" t="s">
        <v>908</v>
      </c>
      <c r="M1538" t="s">
        <v>652</v>
      </c>
      <c r="N1538">
        <v>9819</v>
      </c>
      <c r="O1538" t="s">
        <v>1525</v>
      </c>
      <c r="P1538" t="s">
        <v>1524</v>
      </c>
      <c r="Q1538" s="62">
        <f t="shared" ref="Q1538:Q1601" si="24">IF(LEFT(P1538,1)="&lt;",VALUE(MID(P1538,2,LEN(P1538)-1)),VALUE(P1538))</f>
        <v>0.02</v>
      </c>
      <c r="R1538" t="s">
        <v>686</v>
      </c>
    </row>
    <row r="1539" spans="1:18" hidden="1" x14ac:dyDescent="0.25">
      <c r="A1539" t="s">
        <v>2390</v>
      </c>
      <c r="B1539" t="s">
        <v>661</v>
      </c>
      <c r="C1539" t="s">
        <v>660</v>
      </c>
      <c r="D1539">
        <v>0.38640000000000002</v>
      </c>
      <c r="E1539">
        <v>52.740099999999998</v>
      </c>
      <c r="F1539" t="s">
        <v>659</v>
      </c>
      <c r="G1539" t="s">
        <v>658</v>
      </c>
      <c r="H1539" t="s">
        <v>657</v>
      </c>
      <c r="I1539" t="s">
        <v>656</v>
      </c>
      <c r="J1539" t="s">
        <v>655</v>
      </c>
      <c r="K1539" t="s">
        <v>2348</v>
      </c>
      <c r="L1539" t="s">
        <v>908</v>
      </c>
      <c r="M1539" t="s">
        <v>652</v>
      </c>
      <c r="N1539">
        <v>76</v>
      </c>
      <c r="O1539" t="s">
        <v>690</v>
      </c>
      <c r="P1539">
        <v>15.82</v>
      </c>
      <c r="Q1539" s="62">
        <f t="shared" si="24"/>
        <v>15.82</v>
      </c>
      <c r="R1539" t="s">
        <v>689</v>
      </c>
    </row>
    <row r="1540" spans="1:18" hidden="1" x14ac:dyDescent="0.25">
      <c r="A1540" t="s">
        <v>2389</v>
      </c>
      <c r="B1540" t="s">
        <v>661</v>
      </c>
      <c r="C1540" t="s">
        <v>660</v>
      </c>
      <c r="D1540">
        <v>0.38640000000000002</v>
      </c>
      <c r="E1540">
        <v>52.740099999999998</v>
      </c>
      <c r="F1540" t="s">
        <v>659</v>
      </c>
      <c r="G1540" t="s">
        <v>658</v>
      </c>
      <c r="H1540" t="s">
        <v>657</v>
      </c>
      <c r="I1540" t="s">
        <v>656</v>
      </c>
      <c r="J1540" t="s">
        <v>655</v>
      </c>
      <c r="K1540" t="s">
        <v>2348</v>
      </c>
      <c r="L1540" t="s">
        <v>908</v>
      </c>
      <c r="M1540" t="s">
        <v>652</v>
      </c>
      <c r="N1540">
        <v>714</v>
      </c>
      <c r="O1540" t="s">
        <v>1735</v>
      </c>
      <c r="P1540" t="s">
        <v>1560</v>
      </c>
      <c r="Q1540" s="62">
        <f t="shared" si="24"/>
        <v>0.01</v>
      </c>
      <c r="R1540" t="s">
        <v>686</v>
      </c>
    </row>
    <row r="1541" spans="1:18" hidden="1" x14ac:dyDescent="0.25">
      <c r="A1541" t="s">
        <v>2388</v>
      </c>
      <c r="B1541" t="s">
        <v>661</v>
      </c>
      <c r="C1541" t="s">
        <v>660</v>
      </c>
      <c r="D1541">
        <v>0.38640000000000002</v>
      </c>
      <c r="E1541">
        <v>52.740099999999998</v>
      </c>
      <c r="F1541" t="s">
        <v>659</v>
      </c>
      <c r="G1541" t="s">
        <v>658</v>
      </c>
      <c r="H1541" t="s">
        <v>657</v>
      </c>
      <c r="I1541" t="s">
        <v>656</v>
      </c>
      <c r="J1541" t="s">
        <v>655</v>
      </c>
      <c r="K1541" t="s">
        <v>2348</v>
      </c>
      <c r="L1541" t="s">
        <v>908</v>
      </c>
      <c r="M1541" t="s">
        <v>652</v>
      </c>
      <c r="N1541">
        <v>731</v>
      </c>
      <c r="O1541" t="s">
        <v>1733</v>
      </c>
      <c r="P1541" t="s">
        <v>1560</v>
      </c>
      <c r="Q1541" s="62">
        <f t="shared" si="24"/>
        <v>0.01</v>
      </c>
      <c r="R1541" t="s">
        <v>686</v>
      </c>
    </row>
    <row r="1542" spans="1:18" hidden="1" x14ac:dyDescent="0.25">
      <c r="A1542" t="s">
        <v>2387</v>
      </c>
      <c r="B1542" t="s">
        <v>661</v>
      </c>
      <c r="C1542" t="s">
        <v>660</v>
      </c>
      <c r="D1542">
        <v>0.38640000000000002</v>
      </c>
      <c r="E1542">
        <v>52.740099999999998</v>
      </c>
      <c r="F1542" t="s">
        <v>659</v>
      </c>
      <c r="G1542" t="s">
        <v>658</v>
      </c>
      <c r="H1542" t="s">
        <v>657</v>
      </c>
      <c r="I1542" t="s">
        <v>656</v>
      </c>
      <c r="J1542" t="s">
        <v>655</v>
      </c>
      <c r="K1542" t="s">
        <v>2348</v>
      </c>
      <c r="L1542" t="s">
        <v>908</v>
      </c>
      <c r="M1542" t="s">
        <v>652</v>
      </c>
      <c r="N1542">
        <v>733</v>
      </c>
      <c r="O1542" t="s">
        <v>1731</v>
      </c>
      <c r="P1542" t="s">
        <v>1560</v>
      </c>
      <c r="Q1542" s="62">
        <f t="shared" si="24"/>
        <v>0.01</v>
      </c>
      <c r="R1542" t="s">
        <v>686</v>
      </c>
    </row>
    <row r="1543" spans="1:18" hidden="1" x14ac:dyDescent="0.25">
      <c r="A1543" t="s">
        <v>2386</v>
      </c>
      <c r="B1543" t="s">
        <v>661</v>
      </c>
      <c r="C1543" t="s">
        <v>660</v>
      </c>
      <c r="D1543">
        <v>0.38640000000000002</v>
      </c>
      <c r="E1543">
        <v>52.740099999999998</v>
      </c>
      <c r="F1543" t="s">
        <v>659</v>
      </c>
      <c r="G1543" t="s">
        <v>658</v>
      </c>
      <c r="H1543" t="s">
        <v>657</v>
      </c>
      <c r="I1543" t="s">
        <v>656</v>
      </c>
      <c r="J1543" t="s">
        <v>655</v>
      </c>
      <c r="K1543" t="s">
        <v>2348</v>
      </c>
      <c r="L1543" t="s">
        <v>908</v>
      </c>
      <c r="M1543" t="s">
        <v>652</v>
      </c>
      <c r="N1543">
        <v>736</v>
      </c>
      <c r="O1543" t="s">
        <v>142</v>
      </c>
      <c r="P1543">
        <v>0.01</v>
      </c>
      <c r="Q1543" s="62">
        <f t="shared" si="24"/>
        <v>0.01</v>
      </c>
      <c r="R1543" t="s">
        <v>686</v>
      </c>
    </row>
    <row r="1544" spans="1:18" hidden="1" x14ac:dyDescent="0.25">
      <c r="A1544" t="s">
        <v>2385</v>
      </c>
      <c r="B1544" t="s">
        <v>661</v>
      </c>
      <c r="C1544" t="s">
        <v>660</v>
      </c>
      <c r="D1544">
        <v>0.38640000000000002</v>
      </c>
      <c r="E1544">
        <v>52.740099999999998</v>
      </c>
      <c r="F1544" t="s">
        <v>659</v>
      </c>
      <c r="G1544" t="s">
        <v>658</v>
      </c>
      <c r="H1544" t="s">
        <v>657</v>
      </c>
      <c r="I1544" t="s">
        <v>656</v>
      </c>
      <c r="J1544" t="s">
        <v>655</v>
      </c>
      <c r="K1544" t="s">
        <v>2348</v>
      </c>
      <c r="L1544" t="s">
        <v>908</v>
      </c>
      <c r="M1544" t="s">
        <v>652</v>
      </c>
      <c r="N1544">
        <v>746</v>
      </c>
      <c r="O1544" t="s">
        <v>1728</v>
      </c>
      <c r="P1544" t="s">
        <v>1560</v>
      </c>
      <c r="Q1544" s="62">
        <f t="shared" si="24"/>
        <v>0.01</v>
      </c>
      <c r="R1544" t="s">
        <v>686</v>
      </c>
    </row>
    <row r="1545" spans="1:18" hidden="1" x14ac:dyDescent="0.25">
      <c r="A1545" t="s">
        <v>2384</v>
      </c>
      <c r="B1545" t="s">
        <v>661</v>
      </c>
      <c r="C1545" t="s">
        <v>660</v>
      </c>
      <c r="D1545">
        <v>0.38640000000000002</v>
      </c>
      <c r="E1545">
        <v>52.740099999999998</v>
      </c>
      <c r="F1545" t="s">
        <v>659</v>
      </c>
      <c r="G1545" t="s">
        <v>658</v>
      </c>
      <c r="H1545" t="s">
        <v>657</v>
      </c>
      <c r="I1545" t="s">
        <v>656</v>
      </c>
      <c r="J1545" t="s">
        <v>655</v>
      </c>
      <c r="K1545" t="s">
        <v>2348</v>
      </c>
      <c r="L1545" t="s">
        <v>908</v>
      </c>
      <c r="M1545" t="s">
        <v>652</v>
      </c>
      <c r="N1545">
        <v>772</v>
      </c>
      <c r="O1545" t="s">
        <v>1726</v>
      </c>
      <c r="P1545" t="s">
        <v>1560</v>
      </c>
      <c r="Q1545" s="62">
        <f t="shared" si="24"/>
        <v>0.01</v>
      </c>
      <c r="R1545" t="s">
        <v>686</v>
      </c>
    </row>
    <row r="1546" spans="1:18" hidden="1" x14ac:dyDescent="0.25">
      <c r="A1546" t="s">
        <v>2383</v>
      </c>
      <c r="B1546" t="s">
        <v>661</v>
      </c>
      <c r="C1546" t="s">
        <v>660</v>
      </c>
      <c r="D1546">
        <v>0.38640000000000002</v>
      </c>
      <c r="E1546">
        <v>52.740099999999998</v>
      </c>
      <c r="F1546" t="s">
        <v>659</v>
      </c>
      <c r="G1546" t="s">
        <v>658</v>
      </c>
      <c r="H1546" t="s">
        <v>657</v>
      </c>
      <c r="I1546" t="s">
        <v>656</v>
      </c>
      <c r="J1546" t="s">
        <v>655</v>
      </c>
      <c r="K1546" t="s">
        <v>2348</v>
      </c>
      <c r="L1546" t="s">
        <v>908</v>
      </c>
      <c r="M1546" t="s">
        <v>652</v>
      </c>
      <c r="N1546">
        <v>3941</v>
      </c>
      <c r="O1546" t="s">
        <v>1724</v>
      </c>
      <c r="P1546" t="s">
        <v>2382</v>
      </c>
      <c r="Q1546" s="62">
        <f t="shared" si="24"/>
        <v>0.5</v>
      </c>
      <c r="R1546" t="s">
        <v>650</v>
      </c>
    </row>
    <row r="1547" spans="1:18" hidden="1" x14ac:dyDescent="0.25">
      <c r="A1547" t="s">
        <v>2381</v>
      </c>
      <c r="B1547" t="s">
        <v>661</v>
      </c>
      <c r="C1547" t="s">
        <v>660</v>
      </c>
      <c r="D1547">
        <v>0.38640000000000002</v>
      </c>
      <c r="E1547">
        <v>52.740099999999998</v>
      </c>
      <c r="F1547" t="s">
        <v>659</v>
      </c>
      <c r="G1547" t="s">
        <v>658</v>
      </c>
      <c r="H1547" t="s">
        <v>657</v>
      </c>
      <c r="I1547" t="s">
        <v>656</v>
      </c>
      <c r="J1547" t="s">
        <v>655</v>
      </c>
      <c r="K1547" t="s">
        <v>2348</v>
      </c>
      <c r="L1547" t="s">
        <v>908</v>
      </c>
      <c r="M1547" t="s">
        <v>652</v>
      </c>
      <c r="N1547">
        <v>4084</v>
      </c>
      <c r="O1547" t="s">
        <v>1722</v>
      </c>
      <c r="P1547">
        <v>1</v>
      </c>
      <c r="Q1547" s="62">
        <f t="shared" si="24"/>
        <v>1</v>
      </c>
      <c r="R1547" t="s">
        <v>1551</v>
      </c>
    </row>
    <row r="1548" spans="1:18" hidden="1" x14ac:dyDescent="0.25">
      <c r="A1548" t="s">
        <v>2380</v>
      </c>
      <c r="B1548" t="s">
        <v>661</v>
      </c>
      <c r="C1548" t="s">
        <v>660</v>
      </c>
      <c r="D1548">
        <v>0.38640000000000002</v>
      </c>
      <c r="E1548">
        <v>52.740099999999998</v>
      </c>
      <c r="F1548" t="s">
        <v>659</v>
      </c>
      <c r="G1548" t="s">
        <v>658</v>
      </c>
      <c r="H1548" t="s">
        <v>657</v>
      </c>
      <c r="I1548" t="s">
        <v>656</v>
      </c>
      <c r="J1548" t="s">
        <v>655</v>
      </c>
      <c r="K1548" t="s">
        <v>2348</v>
      </c>
      <c r="L1548" t="s">
        <v>908</v>
      </c>
      <c r="M1548" t="s">
        <v>652</v>
      </c>
      <c r="N1548">
        <v>4329</v>
      </c>
      <c r="O1548" t="s">
        <v>1720</v>
      </c>
      <c r="P1548" t="s">
        <v>1661</v>
      </c>
      <c r="Q1548" s="62">
        <f t="shared" si="24"/>
        <v>500</v>
      </c>
      <c r="R1548" t="s">
        <v>686</v>
      </c>
    </row>
    <row r="1549" spans="1:18" hidden="1" x14ac:dyDescent="0.25">
      <c r="A1549" t="s">
        <v>2379</v>
      </c>
      <c r="B1549" t="s">
        <v>661</v>
      </c>
      <c r="C1549" t="s">
        <v>660</v>
      </c>
      <c r="D1549">
        <v>0.38640000000000002</v>
      </c>
      <c r="E1549">
        <v>52.740099999999998</v>
      </c>
      <c r="F1549" t="s">
        <v>659</v>
      </c>
      <c r="G1549" t="s">
        <v>658</v>
      </c>
      <c r="H1549" t="s">
        <v>657</v>
      </c>
      <c r="I1549" t="s">
        <v>656</v>
      </c>
      <c r="J1549" t="s">
        <v>655</v>
      </c>
      <c r="K1549" t="s">
        <v>2348</v>
      </c>
      <c r="L1549" t="s">
        <v>908</v>
      </c>
      <c r="M1549" t="s">
        <v>652</v>
      </c>
      <c r="N1549">
        <v>4330</v>
      </c>
      <c r="O1549" t="s">
        <v>1718</v>
      </c>
      <c r="P1549" t="s">
        <v>1717</v>
      </c>
      <c r="Q1549" s="62">
        <f t="shared" si="24"/>
        <v>1000</v>
      </c>
      <c r="R1549" t="s">
        <v>686</v>
      </c>
    </row>
    <row r="1550" spans="1:18" hidden="1" x14ac:dyDescent="0.25">
      <c r="A1550" t="s">
        <v>2378</v>
      </c>
      <c r="B1550" t="s">
        <v>661</v>
      </c>
      <c r="C1550" t="s">
        <v>660</v>
      </c>
      <c r="D1550">
        <v>0.38640000000000002</v>
      </c>
      <c r="E1550">
        <v>52.740099999999998</v>
      </c>
      <c r="F1550" t="s">
        <v>659</v>
      </c>
      <c r="G1550" t="s">
        <v>658</v>
      </c>
      <c r="H1550" t="s">
        <v>657</v>
      </c>
      <c r="I1550" t="s">
        <v>656</v>
      </c>
      <c r="J1550" t="s">
        <v>655</v>
      </c>
      <c r="K1550" t="s">
        <v>2348</v>
      </c>
      <c r="L1550" t="s">
        <v>908</v>
      </c>
      <c r="M1550" t="s">
        <v>652</v>
      </c>
      <c r="N1550">
        <v>4884</v>
      </c>
      <c r="O1550" t="s">
        <v>1715</v>
      </c>
      <c r="P1550" t="s">
        <v>1661</v>
      </c>
      <c r="Q1550" s="62">
        <f t="shared" si="24"/>
        <v>500</v>
      </c>
      <c r="R1550" t="s">
        <v>686</v>
      </c>
    </row>
    <row r="1551" spans="1:18" hidden="1" x14ac:dyDescent="0.25">
      <c r="A1551" t="s">
        <v>2377</v>
      </c>
      <c r="B1551" t="s">
        <v>661</v>
      </c>
      <c r="C1551" t="s">
        <v>660</v>
      </c>
      <c r="D1551">
        <v>0.38640000000000002</v>
      </c>
      <c r="E1551">
        <v>52.740099999999998</v>
      </c>
      <c r="F1551" t="s">
        <v>659</v>
      </c>
      <c r="G1551" t="s">
        <v>658</v>
      </c>
      <c r="H1551" t="s">
        <v>657</v>
      </c>
      <c r="I1551" t="s">
        <v>656</v>
      </c>
      <c r="J1551" t="s">
        <v>655</v>
      </c>
      <c r="K1551" t="s">
        <v>2348</v>
      </c>
      <c r="L1551" t="s">
        <v>908</v>
      </c>
      <c r="M1551" t="s">
        <v>652</v>
      </c>
      <c r="N1551">
        <v>4885</v>
      </c>
      <c r="O1551" t="s">
        <v>1713</v>
      </c>
      <c r="P1551" t="s">
        <v>1712</v>
      </c>
      <c r="Q1551" s="62">
        <f t="shared" si="24"/>
        <v>700</v>
      </c>
      <c r="R1551" t="s">
        <v>686</v>
      </c>
    </row>
    <row r="1552" spans="1:18" hidden="1" x14ac:dyDescent="0.25">
      <c r="A1552" t="s">
        <v>2376</v>
      </c>
      <c r="B1552" t="s">
        <v>661</v>
      </c>
      <c r="C1552" t="s">
        <v>660</v>
      </c>
      <c r="D1552">
        <v>0.38640000000000002</v>
      </c>
      <c r="E1552">
        <v>52.740099999999998</v>
      </c>
      <c r="F1552" t="s">
        <v>659</v>
      </c>
      <c r="G1552" t="s">
        <v>658</v>
      </c>
      <c r="H1552" t="s">
        <v>657</v>
      </c>
      <c r="I1552" t="s">
        <v>656</v>
      </c>
      <c r="J1552" t="s">
        <v>655</v>
      </c>
      <c r="K1552" t="s">
        <v>2348</v>
      </c>
      <c r="L1552" t="s">
        <v>908</v>
      </c>
      <c r="M1552" t="s">
        <v>652</v>
      </c>
      <c r="N1552">
        <v>4886</v>
      </c>
      <c r="O1552" t="s">
        <v>1710</v>
      </c>
      <c r="P1552" t="s">
        <v>1661</v>
      </c>
      <c r="Q1552" s="62">
        <f t="shared" si="24"/>
        <v>500</v>
      </c>
      <c r="R1552" t="s">
        <v>686</v>
      </c>
    </row>
    <row r="1553" spans="1:18" hidden="1" x14ac:dyDescent="0.25">
      <c r="A1553" t="s">
        <v>2375</v>
      </c>
      <c r="B1553" t="s">
        <v>661</v>
      </c>
      <c r="C1553" t="s">
        <v>660</v>
      </c>
      <c r="D1553">
        <v>0.38640000000000002</v>
      </c>
      <c r="E1553">
        <v>52.740099999999998</v>
      </c>
      <c r="F1553" t="s">
        <v>659</v>
      </c>
      <c r="G1553" t="s">
        <v>658</v>
      </c>
      <c r="H1553" t="s">
        <v>657</v>
      </c>
      <c r="I1553" t="s">
        <v>656</v>
      </c>
      <c r="J1553" t="s">
        <v>655</v>
      </c>
      <c r="K1553" t="s">
        <v>2348</v>
      </c>
      <c r="L1553" t="s">
        <v>908</v>
      </c>
      <c r="M1553" t="s">
        <v>652</v>
      </c>
      <c r="N1553">
        <v>4888</v>
      </c>
      <c r="O1553" t="s">
        <v>1708</v>
      </c>
      <c r="P1553" t="s">
        <v>1661</v>
      </c>
      <c r="Q1553" s="62">
        <f t="shared" si="24"/>
        <v>500</v>
      </c>
      <c r="R1553" t="s">
        <v>686</v>
      </c>
    </row>
    <row r="1554" spans="1:18" hidden="1" x14ac:dyDescent="0.25">
      <c r="A1554" t="s">
        <v>2374</v>
      </c>
      <c r="B1554" t="s">
        <v>661</v>
      </c>
      <c r="C1554" t="s">
        <v>660</v>
      </c>
      <c r="D1554">
        <v>0.38640000000000002</v>
      </c>
      <c r="E1554">
        <v>52.740099999999998</v>
      </c>
      <c r="F1554" t="s">
        <v>659</v>
      </c>
      <c r="G1554" t="s">
        <v>658</v>
      </c>
      <c r="H1554" t="s">
        <v>657</v>
      </c>
      <c r="I1554" t="s">
        <v>656</v>
      </c>
      <c r="J1554" t="s">
        <v>655</v>
      </c>
      <c r="K1554" t="s">
        <v>2348</v>
      </c>
      <c r="L1554" t="s">
        <v>908</v>
      </c>
      <c r="M1554" t="s">
        <v>652</v>
      </c>
      <c r="N1554">
        <v>4889</v>
      </c>
      <c r="O1554" t="s">
        <v>550</v>
      </c>
      <c r="P1554" t="s">
        <v>1661</v>
      </c>
      <c r="Q1554" s="62">
        <f t="shared" si="24"/>
        <v>500</v>
      </c>
      <c r="R1554" t="s">
        <v>686</v>
      </c>
    </row>
    <row r="1555" spans="1:18" hidden="1" x14ac:dyDescent="0.25">
      <c r="A1555" t="s">
        <v>2373</v>
      </c>
      <c r="B1555" t="s">
        <v>661</v>
      </c>
      <c r="C1555" t="s">
        <v>660</v>
      </c>
      <c r="D1555">
        <v>0.38640000000000002</v>
      </c>
      <c r="E1555">
        <v>52.740099999999998</v>
      </c>
      <c r="F1555" t="s">
        <v>659</v>
      </c>
      <c r="G1555" t="s">
        <v>658</v>
      </c>
      <c r="H1555" t="s">
        <v>657</v>
      </c>
      <c r="I1555" t="s">
        <v>656</v>
      </c>
      <c r="J1555" t="s">
        <v>655</v>
      </c>
      <c r="K1555" t="s">
        <v>2348</v>
      </c>
      <c r="L1555" t="s">
        <v>908</v>
      </c>
      <c r="M1555" t="s">
        <v>652</v>
      </c>
      <c r="N1555">
        <v>4890</v>
      </c>
      <c r="O1555" t="s">
        <v>1705</v>
      </c>
      <c r="P1555" t="s">
        <v>1661</v>
      </c>
      <c r="Q1555" s="62">
        <f t="shared" si="24"/>
        <v>500</v>
      </c>
      <c r="R1555" t="s">
        <v>686</v>
      </c>
    </row>
    <row r="1556" spans="1:18" hidden="1" x14ac:dyDescent="0.25">
      <c r="A1556" t="s">
        <v>2372</v>
      </c>
      <c r="B1556" t="s">
        <v>661</v>
      </c>
      <c r="C1556" t="s">
        <v>660</v>
      </c>
      <c r="D1556">
        <v>0.38640000000000002</v>
      </c>
      <c r="E1556">
        <v>52.740099999999998</v>
      </c>
      <c r="F1556" t="s">
        <v>659</v>
      </c>
      <c r="G1556" t="s">
        <v>658</v>
      </c>
      <c r="H1556" t="s">
        <v>657</v>
      </c>
      <c r="I1556" t="s">
        <v>656</v>
      </c>
      <c r="J1556" t="s">
        <v>655</v>
      </c>
      <c r="K1556" t="s">
        <v>2348</v>
      </c>
      <c r="L1556" t="s">
        <v>908</v>
      </c>
      <c r="M1556" t="s">
        <v>652</v>
      </c>
      <c r="N1556">
        <v>5569</v>
      </c>
      <c r="O1556" t="s">
        <v>1703</v>
      </c>
      <c r="P1556" t="s">
        <v>1661</v>
      </c>
      <c r="Q1556" s="62">
        <f t="shared" si="24"/>
        <v>500</v>
      </c>
      <c r="R1556" t="s">
        <v>686</v>
      </c>
    </row>
    <row r="1557" spans="1:18" hidden="1" x14ac:dyDescent="0.25">
      <c r="A1557" t="s">
        <v>2371</v>
      </c>
      <c r="B1557" t="s">
        <v>661</v>
      </c>
      <c r="C1557" t="s">
        <v>660</v>
      </c>
      <c r="D1557">
        <v>0.38640000000000002</v>
      </c>
      <c r="E1557">
        <v>52.740099999999998</v>
      </c>
      <c r="F1557" t="s">
        <v>659</v>
      </c>
      <c r="G1557" t="s">
        <v>658</v>
      </c>
      <c r="H1557" t="s">
        <v>657</v>
      </c>
      <c r="I1557" t="s">
        <v>656</v>
      </c>
      <c r="J1557" t="s">
        <v>655</v>
      </c>
      <c r="K1557" t="s">
        <v>2348</v>
      </c>
      <c r="L1557" t="s">
        <v>908</v>
      </c>
      <c r="M1557" t="s">
        <v>652</v>
      </c>
      <c r="N1557">
        <v>6399</v>
      </c>
      <c r="O1557" t="s">
        <v>1701</v>
      </c>
      <c r="P1557" t="s">
        <v>1560</v>
      </c>
      <c r="Q1557" s="62">
        <f t="shared" si="24"/>
        <v>0.01</v>
      </c>
      <c r="R1557" t="s">
        <v>686</v>
      </c>
    </row>
    <row r="1558" spans="1:18" hidden="1" x14ac:dyDescent="0.25">
      <c r="A1558" t="s">
        <v>2370</v>
      </c>
      <c r="B1558" t="s">
        <v>661</v>
      </c>
      <c r="C1558" t="s">
        <v>660</v>
      </c>
      <c r="D1558">
        <v>0.38640000000000002</v>
      </c>
      <c r="E1558">
        <v>52.740099999999998</v>
      </c>
      <c r="F1558" t="s">
        <v>659</v>
      </c>
      <c r="G1558" t="s">
        <v>658</v>
      </c>
      <c r="H1558" t="s">
        <v>657</v>
      </c>
      <c r="I1558" t="s">
        <v>656</v>
      </c>
      <c r="J1558" t="s">
        <v>655</v>
      </c>
      <c r="K1558" t="s">
        <v>2348</v>
      </c>
      <c r="L1558" t="s">
        <v>908</v>
      </c>
      <c r="M1558" t="s">
        <v>652</v>
      </c>
      <c r="N1558">
        <v>6594</v>
      </c>
      <c r="O1558" t="s">
        <v>1699</v>
      </c>
      <c r="P1558" t="s">
        <v>1698</v>
      </c>
      <c r="Q1558" s="62">
        <f t="shared" si="24"/>
        <v>4000</v>
      </c>
      <c r="R1558" t="s">
        <v>686</v>
      </c>
    </row>
    <row r="1559" spans="1:18" hidden="1" x14ac:dyDescent="0.25">
      <c r="A1559" t="s">
        <v>2369</v>
      </c>
      <c r="B1559" t="s">
        <v>661</v>
      </c>
      <c r="C1559" t="s">
        <v>660</v>
      </c>
      <c r="D1559">
        <v>0.38640000000000002</v>
      </c>
      <c r="E1559">
        <v>52.740099999999998</v>
      </c>
      <c r="F1559" t="s">
        <v>659</v>
      </c>
      <c r="G1559" t="s">
        <v>658</v>
      </c>
      <c r="H1559" t="s">
        <v>657</v>
      </c>
      <c r="I1559" t="s">
        <v>656</v>
      </c>
      <c r="J1559" t="s">
        <v>655</v>
      </c>
      <c r="K1559" t="s">
        <v>2348</v>
      </c>
      <c r="L1559" t="s">
        <v>908</v>
      </c>
      <c r="M1559" t="s">
        <v>652</v>
      </c>
      <c r="N1559">
        <v>6685</v>
      </c>
      <c r="O1559" t="s">
        <v>1696</v>
      </c>
      <c r="P1559" t="s">
        <v>1695</v>
      </c>
      <c r="Q1559" s="62">
        <f t="shared" si="24"/>
        <v>2000</v>
      </c>
      <c r="R1559" t="s">
        <v>686</v>
      </c>
    </row>
    <row r="1560" spans="1:18" hidden="1" x14ac:dyDescent="0.25">
      <c r="A1560" t="s">
        <v>2368</v>
      </c>
      <c r="B1560" t="s">
        <v>661</v>
      </c>
      <c r="C1560" t="s">
        <v>660</v>
      </c>
      <c r="D1560">
        <v>0.38640000000000002</v>
      </c>
      <c r="E1560">
        <v>52.740099999999998</v>
      </c>
      <c r="F1560" t="s">
        <v>659</v>
      </c>
      <c r="G1560" t="s">
        <v>658</v>
      </c>
      <c r="H1560" t="s">
        <v>657</v>
      </c>
      <c r="I1560" t="s">
        <v>656</v>
      </c>
      <c r="J1560" t="s">
        <v>655</v>
      </c>
      <c r="K1560" t="s">
        <v>2348</v>
      </c>
      <c r="L1560" t="s">
        <v>908</v>
      </c>
      <c r="M1560" t="s">
        <v>652</v>
      </c>
      <c r="N1560">
        <v>6753</v>
      </c>
      <c r="O1560" t="s">
        <v>249</v>
      </c>
      <c r="P1560" t="s">
        <v>1560</v>
      </c>
      <c r="Q1560" s="62">
        <f t="shared" si="24"/>
        <v>0.01</v>
      </c>
      <c r="R1560" t="s">
        <v>686</v>
      </c>
    </row>
    <row r="1561" spans="1:18" hidden="1" x14ac:dyDescent="0.25">
      <c r="A1561" t="s">
        <v>2367</v>
      </c>
      <c r="B1561" t="s">
        <v>661</v>
      </c>
      <c r="C1561" t="s">
        <v>660</v>
      </c>
      <c r="D1561">
        <v>0.38640000000000002</v>
      </c>
      <c r="E1561">
        <v>52.740099999999998</v>
      </c>
      <c r="F1561" t="s">
        <v>659</v>
      </c>
      <c r="G1561" t="s">
        <v>658</v>
      </c>
      <c r="H1561" t="s">
        <v>657</v>
      </c>
      <c r="I1561" t="s">
        <v>656</v>
      </c>
      <c r="J1561" t="s">
        <v>655</v>
      </c>
      <c r="K1561" t="s">
        <v>2348</v>
      </c>
      <c r="L1561" t="s">
        <v>908</v>
      </c>
      <c r="M1561" t="s">
        <v>652</v>
      </c>
      <c r="N1561">
        <v>7101</v>
      </c>
      <c r="O1561" t="s">
        <v>1692</v>
      </c>
      <c r="P1561" t="s">
        <v>1661</v>
      </c>
      <c r="Q1561" s="62">
        <f t="shared" si="24"/>
        <v>500</v>
      </c>
      <c r="R1561" t="s">
        <v>686</v>
      </c>
    </row>
    <row r="1562" spans="1:18" hidden="1" x14ac:dyDescent="0.25">
      <c r="A1562" t="s">
        <v>2366</v>
      </c>
      <c r="B1562" t="s">
        <v>661</v>
      </c>
      <c r="C1562" t="s">
        <v>660</v>
      </c>
      <c r="D1562">
        <v>0.38640000000000002</v>
      </c>
      <c r="E1562">
        <v>52.740099999999998</v>
      </c>
      <c r="F1562" t="s">
        <v>659</v>
      </c>
      <c r="G1562" t="s">
        <v>658</v>
      </c>
      <c r="H1562" t="s">
        <v>657</v>
      </c>
      <c r="I1562" t="s">
        <v>656</v>
      </c>
      <c r="J1562" t="s">
        <v>655</v>
      </c>
      <c r="K1562" t="s">
        <v>2348</v>
      </c>
      <c r="L1562" t="s">
        <v>908</v>
      </c>
      <c r="M1562" t="s">
        <v>652</v>
      </c>
      <c r="N1562">
        <v>7171</v>
      </c>
      <c r="O1562" t="s">
        <v>1690</v>
      </c>
      <c r="P1562" t="s">
        <v>1661</v>
      </c>
      <c r="Q1562" s="62">
        <f t="shared" si="24"/>
        <v>500</v>
      </c>
      <c r="R1562" t="s">
        <v>686</v>
      </c>
    </row>
    <row r="1563" spans="1:18" hidden="1" x14ac:dyDescent="0.25">
      <c r="A1563" t="s">
        <v>2365</v>
      </c>
      <c r="B1563" t="s">
        <v>661</v>
      </c>
      <c r="C1563" t="s">
        <v>660</v>
      </c>
      <c r="D1563">
        <v>0.38640000000000002</v>
      </c>
      <c r="E1563">
        <v>52.740099999999998</v>
      </c>
      <c r="F1563" t="s">
        <v>659</v>
      </c>
      <c r="G1563" t="s">
        <v>658</v>
      </c>
      <c r="H1563" t="s">
        <v>657</v>
      </c>
      <c r="I1563" t="s">
        <v>656</v>
      </c>
      <c r="J1563" t="s">
        <v>655</v>
      </c>
      <c r="K1563" t="s">
        <v>2348</v>
      </c>
      <c r="L1563" t="s">
        <v>908</v>
      </c>
      <c r="M1563" t="s">
        <v>652</v>
      </c>
      <c r="N1563">
        <v>7325</v>
      </c>
      <c r="O1563" t="s">
        <v>1688</v>
      </c>
      <c r="P1563">
        <v>0.01</v>
      </c>
      <c r="Q1563" s="62">
        <f t="shared" si="24"/>
        <v>0.01</v>
      </c>
      <c r="R1563" t="s">
        <v>686</v>
      </c>
    </row>
    <row r="1564" spans="1:18" hidden="1" x14ac:dyDescent="0.25">
      <c r="A1564" t="s">
        <v>2364</v>
      </c>
      <c r="B1564" t="s">
        <v>661</v>
      </c>
      <c r="C1564" t="s">
        <v>660</v>
      </c>
      <c r="D1564">
        <v>0.38640000000000002</v>
      </c>
      <c r="E1564">
        <v>52.740099999999998</v>
      </c>
      <c r="F1564" t="s">
        <v>659</v>
      </c>
      <c r="G1564" t="s">
        <v>658</v>
      </c>
      <c r="H1564" t="s">
        <v>657</v>
      </c>
      <c r="I1564" t="s">
        <v>656</v>
      </c>
      <c r="J1564" t="s">
        <v>655</v>
      </c>
      <c r="K1564" t="s">
        <v>2348</v>
      </c>
      <c r="L1564" t="s">
        <v>908</v>
      </c>
      <c r="M1564" t="s">
        <v>652</v>
      </c>
      <c r="N1564">
        <v>7395</v>
      </c>
      <c r="O1564" t="s">
        <v>1686</v>
      </c>
      <c r="P1564" t="s">
        <v>1560</v>
      </c>
      <c r="Q1564" s="62">
        <f t="shared" si="24"/>
        <v>0.01</v>
      </c>
      <c r="R1564" t="s">
        <v>686</v>
      </c>
    </row>
    <row r="1565" spans="1:18" hidden="1" x14ac:dyDescent="0.25">
      <c r="A1565" t="s">
        <v>2363</v>
      </c>
      <c r="B1565" t="s">
        <v>661</v>
      </c>
      <c r="C1565" t="s">
        <v>660</v>
      </c>
      <c r="D1565">
        <v>0.38640000000000002</v>
      </c>
      <c r="E1565">
        <v>52.740099999999998</v>
      </c>
      <c r="F1565" t="s">
        <v>659</v>
      </c>
      <c r="G1565" t="s">
        <v>658</v>
      </c>
      <c r="H1565" t="s">
        <v>657</v>
      </c>
      <c r="I1565" t="s">
        <v>656</v>
      </c>
      <c r="J1565" t="s">
        <v>655</v>
      </c>
      <c r="K1565" t="s">
        <v>2348</v>
      </c>
      <c r="L1565" t="s">
        <v>908</v>
      </c>
      <c r="M1565" t="s">
        <v>652</v>
      </c>
      <c r="N1565">
        <v>7434</v>
      </c>
      <c r="O1565" t="s">
        <v>1552</v>
      </c>
      <c r="P1565">
        <v>1</v>
      </c>
      <c r="Q1565" s="62">
        <f t="shared" si="24"/>
        <v>1</v>
      </c>
      <c r="R1565" t="s">
        <v>1551</v>
      </c>
    </row>
    <row r="1566" spans="1:18" hidden="1" x14ac:dyDescent="0.25">
      <c r="A1566" t="s">
        <v>2362</v>
      </c>
      <c r="B1566" t="s">
        <v>661</v>
      </c>
      <c r="C1566" t="s">
        <v>660</v>
      </c>
      <c r="D1566">
        <v>0.38640000000000002</v>
      </c>
      <c r="E1566">
        <v>52.740099999999998</v>
      </c>
      <c r="F1566" t="s">
        <v>659</v>
      </c>
      <c r="G1566" t="s">
        <v>658</v>
      </c>
      <c r="H1566" t="s">
        <v>657</v>
      </c>
      <c r="I1566" t="s">
        <v>656</v>
      </c>
      <c r="J1566" t="s">
        <v>655</v>
      </c>
      <c r="K1566" t="s">
        <v>2348</v>
      </c>
      <c r="L1566" t="s">
        <v>908</v>
      </c>
      <c r="M1566" t="s">
        <v>652</v>
      </c>
      <c r="N1566">
        <v>7518</v>
      </c>
      <c r="O1566" t="s">
        <v>1683</v>
      </c>
      <c r="P1566" t="s">
        <v>1661</v>
      </c>
      <c r="Q1566" s="62">
        <f t="shared" si="24"/>
        <v>500</v>
      </c>
      <c r="R1566" t="s">
        <v>686</v>
      </c>
    </row>
    <row r="1567" spans="1:18" hidden="1" x14ac:dyDescent="0.25">
      <c r="A1567" t="s">
        <v>2361</v>
      </c>
      <c r="B1567" t="s">
        <v>661</v>
      </c>
      <c r="C1567" t="s">
        <v>660</v>
      </c>
      <c r="D1567">
        <v>0.38640000000000002</v>
      </c>
      <c r="E1567">
        <v>52.740099999999998</v>
      </c>
      <c r="F1567" t="s">
        <v>659</v>
      </c>
      <c r="G1567" t="s">
        <v>658</v>
      </c>
      <c r="H1567" t="s">
        <v>657</v>
      </c>
      <c r="I1567" t="s">
        <v>656</v>
      </c>
      <c r="J1567" t="s">
        <v>655</v>
      </c>
      <c r="K1567" t="s">
        <v>2348</v>
      </c>
      <c r="L1567" t="s">
        <v>908</v>
      </c>
      <c r="M1567" t="s">
        <v>652</v>
      </c>
      <c r="N1567">
        <v>7608</v>
      </c>
      <c r="O1567" t="s">
        <v>667</v>
      </c>
      <c r="P1567">
        <v>4.88</v>
      </c>
      <c r="Q1567" s="62">
        <f t="shared" si="24"/>
        <v>4.88</v>
      </c>
      <c r="R1567" t="s">
        <v>666</v>
      </c>
    </row>
    <row r="1568" spans="1:18" hidden="1" x14ac:dyDescent="0.25">
      <c r="A1568" t="s">
        <v>2360</v>
      </c>
      <c r="B1568" t="s">
        <v>661</v>
      </c>
      <c r="C1568" t="s">
        <v>660</v>
      </c>
      <c r="D1568">
        <v>0.38640000000000002</v>
      </c>
      <c r="E1568">
        <v>52.740099999999998</v>
      </c>
      <c r="F1568" t="s">
        <v>659</v>
      </c>
      <c r="G1568" t="s">
        <v>658</v>
      </c>
      <c r="H1568" t="s">
        <v>657</v>
      </c>
      <c r="I1568" t="s">
        <v>656</v>
      </c>
      <c r="J1568" t="s">
        <v>655</v>
      </c>
      <c r="K1568" t="s">
        <v>2348</v>
      </c>
      <c r="L1568" t="s">
        <v>908</v>
      </c>
      <c r="M1568" t="s">
        <v>652</v>
      </c>
      <c r="N1568">
        <v>7864</v>
      </c>
      <c r="O1568" t="s">
        <v>1680</v>
      </c>
      <c r="P1568" t="s">
        <v>1560</v>
      </c>
      <c r="Q1568" s="62">
        <f t="shared" si="24"/>
        <v>0.01</v>
      </c>
      <c r="R1568" t="s">
        <v>686</v>
      </c>
    </row>
    <row r="1569" spans="1:18" hidden="1" x14ac:dyDescent="0.25">
      <c r="A1569" t="s">
        <v>2359</v>
      </c>
      <c r="B1569" t="s">
        <v>661</v>
      </c>
      <c r="C1569" t="s">
        <v>660</v>
      </c>
      <c r="D1569">
        <v>0.38640000000000002</v>
      </c>
      <c r="E1569">
        <v>52.740099999999998</v>
      </c>
      <c r="F1569" t="s">
        <v>659</v>
      </c>
      <c r="G1569" t="s">
        <v>658</v>
      </c>
      <c r="H1569" t="s">
        <v>657</v>
      </c>
      <c r="I1569" t="s">
        <v>656</v>
      </c>
      <c r="J1569" t="s">
        <v>655</v>
      </c>
      <c r="K1569" t="s">
        <v>2348</v>
      </c>
      <c r="L1569" t="s">
        <v>908</v>
      </c>
      <c r="M1569" t="s">
        <v>652</v>
      </c>
      <c r="N1569">
        <v>8310</v>
      </c>
      <c r="O1569" t="s">
        <v>480</v>
      </c>
      <c r="P1569" t="s">
        <v>1560</v>
      </c>
      <c r="Q1569" s="62">
        <f t="shared" si="24"/>
        <v>0.01</v>
      </c>
      <c r="R1569" t="s">
        <v>686</v>
      </c>
    </row>
    <row r="1570" spans="1:18" hidden="1" x14ac:dyDescent="0.25">
      <c r="A1570" t="s">
        <v>2358</v>
      </c>
      <c r="B1570" t="s">
        <v>661</v>
      </c>
      <c r="C1570" t="s">
        <v>660</v>
      </c>
      <c r="D1570">
        <v>0.38640000000000002</v>
      </c>
      <c r="E1570">
        <v>52.740099999999998</v>
      </c>
      <c r="F1570" t="s">
        <v>659</v>
      </c>
      <c r="G1570" t="s">
        <v>658</v>
      </c>
      <c r="H1570" t="s">
        <v>657</v>
      </c>
      <c r="I1570" t="s">
        <v>656</v>
      </c>
      <c r="J1570" t="s">
        <v>655</v>
      </c>
      <c r="K1570" t="s">
        <v>2348</v>
      </c>
      <c r="L1570" t="s">
        <v>908</v>
      </c>
      <c r="M1570" t="s">
        <v>652</v>
      </c>
      <c r="N1570">
        <v>8311</v>
      </c>
      <c r="O1570" t="s">
        <v>1677</v>
      </c>
      <c r="P1570" t="s">
        <v>1560</v>
      </c>
      <c r="Q1570" s="62">
        <f t="shared" si="24"/>
        <v>0.01</v>
      </c>
      <c r="R1570" t="s">
        <v>686</v>
      </c>
    </row>
    <row r="1571" spans="1:18" hidden="1" x14ac:dyDescent="0.25">
      <c r="A1571" t="s">
        <v>2357</v>
      </c>
      <c r="B1571" t="s">
        <v>661</v>
      </c>
      <c r="C1571" t="s">
        <v>660</v>
      </c>
      <c r="D1571">
        <v>0.38640000000000002</v>
      </c>
      <c r="E1571">
        <v>52.740099999999998</v>
      </c>
      <c r="F1571" t="s">
        <v>659</v>
      </c>
      <c r="G1571" t="s">
        <v>658</v>
      </c>
      <c r="H1571" t="s">
        <v>657</v>
      </c>
      <c r="I1571" t="s">
        <v>656</v>
      </c>
      <c r="J1571" t="s">
        <v>655</v>
      </c>
      <c r="K1571" t="s">
        <v>2348</v>
      </c>
      <c r="L1571" t="s">
        <v>908</v>
      </c>
      <c r="M1571" t="s">
        <v>652</v>
      </c>
      <c r="N1571">
        <v>8360</v>
      </c>
      <c r="O1571" t="s">
        <v>1675</v>
      </c>
      <c r="P1571" t="s">
        <v>1560</v>
      </c>
      <c r="Q1571" s="62">
        <f t="shared" si="24"/>
        <v>0.01</v>
      </c>
      <c r="R1571" t="s">
        <v>686</v>
      </c>
    </row>
    <row r="1572" spans="1:18" hidden="1" x14ac:dyDescent="0.25">
      <c r="A1572" t="s">
        <v>2356</v>
      </c>
      <c r="B1572" t="s">
        <v>661</v>
      </c>
      <c r="C1572" t="s">
        <v>660</v>
      </c>
      <c r="D1572">
        <v>0.38640000000000002</v>
      </c>
      <c r="E1572">
        <v>52.740099999999998</v>
      </c>
      <c r="F1572" t="s">
        <v>659</v>
      </c>
      <c r="G1572" t="s">
        <v>658</v>
      </c>
      <c r="H1572" t="s">
        <v>657</v>
      </c>
      <c r="I1572" t="s">
        <v>656</v>
      </c>
      <c r="J1572" t="s">
        <v>655</v>
      </c>
      <c r="K1572" t="s">
        <v>2348</v>
      </c>
      <c r="L1572" t="s">
        <v>908</v>
      </c>
      <c r="M1572" t="s">
        <v>652</v>
      </c>
      <c r="N1572">
        <v>8940</v>
      </c>
      <c r="O1572" t="s">
        <v>1673</v>
      </c>
      <c r="P1572" t="s">
        <v>1560</v>
      </c>
      <c r="Q1572" s="62">
        <f t="shared" si="24"/>
        <v>0.01</v>
      </c>
      <c r="R1572" t="s">
        <v>686</v>
      </c>
    </row>
    <row r="1573" spans="1:18" hidden="1" x14ac:dyDescent="0.25">
      <c r="A1573" t="s">
        <v>2355</v>
      </c>
      <c r="B1573" t="s">
        <v>661</v>
      </c>
      <c r="C1573" t="s">
        <v>660</v>
      </c>
      <c r="D1573">
        <v>0.38640000000000002</v>
      </c>
      <c r="E1573">
        <v>52.740099999999998</v>
      </c>
      <c r="F1573" t="s">
        <v>659</v>
      </c>
      <c r="G1573" t="s">
        <v>658</v>
      </c>
      <c r="H1573" t="s">
        <v>657</v>
      </c>
      <c r="I1573" t="s">
        <v>656</v>
      </c>
      <c r="J1573" t="s">
        <v>655</v>
      </c>
      <c r="K1573" t="s">
        <v>2348</v>
      </c>
      <c r="L1573" t="s">
        <v>908</v>
      </c>
      <c r="M1573" t="s">
        <v>652</v>
      </c>
      <c r="N1573">
        <v>9003</v>
      </c>
      <c r="O1573" t="s">
        <v>1671</v>
      </c>
      <c r="P1573" t="s">
        <v>1560</v>
      </c>
      <c r="Q1573" s="62">
        <f t="shared" si="24"/>
        <v>0.01</v>
      </c>
      <c r="R1573" t="s">
        <v>686</v>
      </c>
    </row>
    <row r="1574" spans="1:18" hidden="1" x14ac:dyDescent="0.25">
      <c r="A1574" t="s">
        <v>2354</v>
      </c>
      <c r="B1574" t="s">
        <v>661</v>
      </c>
      <c r="C1574" t="s">
        <v>660</v>
      </c>
      <c r="D1574">
        <v>0.38640000000000002</v>
      </c>
      <c r="E1574">
        <v>52.740099999999998</v>
      </c>
      <c r="F1574" t="s">
        <v>659</v>
      </c>
      <c r="G1574" t="s">
        <v>658</v>
      </c>
      <c r="H1574" t="s">
        <v>657</v>
      </c>
      <c r="I1574" t="s">
        <v>656</v>
      </c>
      <c r="J1574" t="s">
        <v>655</v>
      </c>
      <c r="K1574" t="s">
        <v>2348</v>
      </c>
      <c r="L1574" t="s">
        <v>908</v>
      </c>
      <c r="M1574" t="s">
        <v>652</v>
      </c>
      <c r="N1574">
        <v>9097</v>
      </c>
      <c r="O1574" t="s">
        <v>1669</v>
      </c>
      <c r="P1574" t="s">
        <v>1661</v>
      </c>
      <c r="Q1574" s="62">
        <f t="shared" si="24"/>
        <v>500</v>
      </c>
      <c r="R1574" t="s">
        <v>686</v>
      </c>
    </row>
    <row r="1575" spans="1:18" hidden="1" x14ac:dyDescent="0.25">
      <c r="A1575" t="s">
        <v>2353</v>
      </c>
      <c r="B1575" t="s">
        <v>661</v>
      </c>
      <c r="C1575" t="s">
        <v>660</v>
      </c>
      <c r="D1575">
        <v>0.38640000000000002</v>
      </c>
      <c r="E1575">
        <v>52.740099999999998</v>
      </c>
      <c r="F1575" t="s">
        <v>659</v>
      </c>
      <c r="G1575" t="s">
        <v>658</v>
      </c>
      <c r="H1575" t="s">
        <v>657</v>
      </c>
      <c r="I1575" t="s">
        <v>656</v>
      </c>
      <c r="J1575" t="s">
        <v>655</v>
      </c>
      <c r="K1575" t="s">
        <v>2348</v>
      </c>
      <c r="L1575" t="s">
        <v>908</v>
      </c>
      <c r="M1575" t="s">
        <v>652</v>
      </c>
      <c r="N1575">
        <v>9340</v>
      </c>
      <c r="O1575" t="s">
        <v>1667</v>
      </c>
      <c r="P1575" t="s">
        <v>1661</v>
      </c>
      <c r="Q1575" s="62">
        <f t="shared" si="24"/>
        <v>500</v>
      </c>
      <c r="R1575" t="s">
        <v>686</v>
      </c>
    </row>
    <row r="1576" spans="1:18" hidden="1" x14ac:dyDescent="0.25">
      <c r="A1576" t="s">
        <v>2352</v>
      </c>
      <c r="B1576" t="s">
        <v>661</v>
      </c>
      <c r="C1576" t="s">
        <v>660</v>
      </c>
      <c r="D1576">
        <v>0.38640000000000002</v>
      </c>
      <c r="E1576">
        <v>52.740099999999998</v>
      </c>
      <c r="F1576" t="s">
        <v>659</v>
      </c>
      <c r="G1576" t="s">
        <v>658</v>
      </c>
      <c r="H1576" t="s">
        <v>657</v>
      </c>
      <c r="I1576" t="s">
        <v>656</v>
      </c>
      <c r="J1576" t="s">
        <v>655</v>
      </c>
      <c r="K1576" t="s">
        <v>2348</v>
      </c>
      <c r="L1576" t="s">
        <v>908</v>
      </c>
      <c r="M1576" t="s">
        <v>652</v>
      </c>
      <c r="N1576">
        <v>9669</v>
      </c>
      <c r="O1576" t="s">
        <v>88</v>
      </c>
      <c r="P1576" t="s">
        <v>1560</v>
      </c>
      <c r="Q1576" s="62">
        <f t="shared" si="24"/>
        <v>0.01</v>
      </c>
      <c r="R1576" t="s">
        <v>686</v>
      </c>
    </row>
    <row r="1577" spans="1:18" hidden="1" x14ac:dyDescent="0.25">
      <c r="A1577" t="s">
        <v>2351</v>
      </c>
      <c r="B1577" t="s">
        <v>661</v>
      </c>
      <c r="C1577" t="s">
        <v>660</v>
      </c>
      <c r="D1577">
        <v>0.38640000000000002</v>
      </c>
      <c r="E1577">
        <v>52.740099999999998</v>
      </c>
      <c r="F1577" t="s">
        <v>659</v>
      </c>
      <c r="G1577" t="s">
        <v>658</v>
      </c>
      <c r="H1577" t="s">
        <v>657</v>
      </c>
      <c r="I1577" t="s">
        <v>656</v>
      </c>
      <c r="J1577" t="s">
        <v>655</v>
      </c>
      <c r="K1577" t="s">
        <v>2348</v>
      </c>
      <c r="L1577" t="s">
        <v>908</v>
      </c>
      <c r="M1577" t="s">
        <v>652</v>
      </c>
      <c r="N1577">
        <v>9671</v>
      </c>
      <c r="O1577" t="s">
        <v>1664</v>
      </c>
      <c r="P1577" t="s">
        <v>1560</v>
      </c>
      <c r="Q1577" s="62">
        <f t="shared" si="24"/>
        <v>0.01</v>
      </c>
      <c r="R1577" t="s">
        <v>686</v>
      </c>
    </row>
    <row r="1578" spans="1:18" hidden="1" x14ac:dyDescent="0.25">
      <c r="A1578" t="s">
        <v>2350</v>
      </c>
      <c r="B1578" t="s">
        <v>661</v>
      </c>
      <c r="C1578" t="s">
        <v>660</v>
      </c>
      <c r="D1578">
        <v>0.38640000000000002</v>
      </c>
      <c r="E1578">
        <v>52.740099999999998</v>
      </c>
      <c r="F1578" t="s">
        <v>659</v>
      </c>
      <c r="G1578" t="s">
        <v>658</v>
      </c>
      <c r="H1578" t="s">
        <v>657</v>
      </c>
      <c r="I1578" t="s">
        <v>656</v>
      </c>
      <c r="J1578" t="s">
        <v>655</v>
      </c>
      <c r="K1578" t="s">
        <v>2348</v>
      </c>
      <c r="L1578" t="s">
        <v>908</v>
      </c>
      <c r="M1578" t="s">
        <v>652</v>
      </c>
      <c r="N1578">
        <v>9891</v>
      </c>
      <c r="O1578" t="s">
        <v>1662</v>
      </c>
      <c r="P1578" t="s">
        <v>1661</v>
      </c>
      <c r="Q1578" s="62">
        <f t="shared" si="24"/>
        <v>500</v>
      </c>
      <c r="R1578" t="s">
        <v>686</v>
      </c>
    </row>
    <row r="1579" spans="1:18" hidden="1" x14ac:dyDescent="0.25">
      <c r="A1579" t="s">
        <v>2349</v>
      </c>
      <c r="B1579" t="s">
        <v>661</v>
      </c>
      <c r="C1579" t="s">
        <v>660</v>
      </c>
      <c r="D1579">
        <v>0.38640000000000002</v>
      </c>
      <c r="E1579">
        <v>52.740099999999998</v>
      </c>
      <c r="F1579" t="s">
        <v>659</v>
      </c>
      <c r="G1579" t="s">
        <v>658</v>
      </c>
      <c r="H1579" t="s">
        <v>657</v>
      </c>
      <c r="I1579" t="s">
        <v>656</v>
      </c>
      <c r="J1579" t="s">
        <v>655</v>
      </c>
      <c r="K1579" t="s">
        <v>2348</v>
      </c>
      <c r="L1579" t="s">
        <v>908</v>
      </c>
      <c r="M1579" t="s">
        <v>652</v>
      </c>
      <c r="N1579">
        <v>9901</v>
      </c>
      <c r="O1579" t="s">
        <v>664</v>
      </c>
      <c r="P1579">
        <v>85.5</v>
      </c>
      <c r="Q1579" s="62">
        <f t="shared" si="24"/>
        <v>85.5</v>
      </c>
      <c r="R1579" t="s">
        <v>663</v>
      </c>
    </row>
    <row r="1580" spans="1:18" hidden="1" x14ac:dyDescent="0.25">
      <c r="A1580" t="s">
        <v>2347</v>
      </c>
      <c r="B1580" t="s">
        <v>661</v>
      </c>
      <c r="C1580" t="s">
        <v>660</v>
      </c>
      <c r="D1580">
        <v>0.38640000000000002</v>
      </c>
      <c r="E1580">
        <v>52.740099999999998</v>
      </c>
      <c r="F1580" t="s">
        <v>659</v>
      </c>
      <c r="G1580" t="s">
        <v>658</v>
      </c>
      <c r="H1580" t="s">
        <v>657</v>
      </c>
      <c r="I1580" t="s">
        <v>656</v>
      </c>
      <c r="J1580" t="s">
        <v>655</v>
      </c>
      <c r="K1580" t="s">
        <v>2281</v>
      </c>
      <c r="L1580" t="s">
        <v>908</v>
      </c>
      <c r="M1580" t="s">
        <v>652</v>
      </c>
      <c r="N1580">
        <v>749</v>
      </c>
      <c r="O1580" t="s">
        <v>1804</v>
      </c>
      <c r="P1580" t="s">
        <v>1598</v>
      </c>
      <c r="Q1580" s="62">
        <f t="shared" si="24"/>
        <v>0.04</v>
      </c>
      <c r="R1580" t="s">
        <v>650</v>
      </c>
    </row>
    <row r="1581" spans="1:18" hidden="1" x14ac:dyDescent="0.25">
      <c r="A1581" t="s">
        <v>2346</v>
      </c>
      <c r="B1581" t="s">
        <v>661</v>
      </c>
      <c r="C1581" t="s">
        <v>660</v>
      </c>
      <c r="D1581">
        <v>0.38640000000000002</v>
      </c>
      <c r="E1581">
        <v>52.740099999999998</v>
      </c>
      <c r="F1581" t="s">
        <v>659</v>
      </c>
      <c r="G1581" t="s">
        <v>658</v>
      </c>
      <c r="H1581" t="s">
        <v>657</v>
      </c>
      <c r="I1581" t="s">
        <v>656</v>
      </c>
      <c r="J1581" t="s">
        <v>655</v>
      </c>
      <c r="K1581" t="s">
        <v>2281</v>
      </c>
      <c r="L1581" t="s">
        <v>908</v>
      </c>
      <c r="M1581" t="s">
        <v>652</v>
      </c>
      <c r="N1581">
        <v>1085</v>
      </c>
      <c r="O1581" t="s">
        <v>587</v>
      </c>
      <c r="P1581" t="s">
        <v>1524</v>
      </c>
      <c r="Q1581" s="62">
        <f t="shared" si="24"/>
        <v>0.02</v>
      </c>
      <c r="R1581" t="s">
        <v>686</v>
      </c>
    </row>
    <row r="1582" spans="1:18" hidden="1" x14ac:dyDescent="0.25">
      <c r="A1582" t="s">
        <v>2345</v>
      </c>
      <c r="B1582" t="s">
        <v>661</v>
      </c>
      <c r="C1582" t="s">
        <v>660</v>
      </c>
      <c r="D1582">
        <v>0.38640000000000002</v>
      </c>
      <c r="E1582">
        <v>52.740099999999998</v>
      </c>
      <c r="F1582" t="s">
        <v>659</v>
      </c>
      <c r="G1582" t="s">
        <v>658</v>
      </c>
      <c r="H1582" t="s">
        <v>657</v>
      </c>
      <c r="I1582" t="s">
        <v>656</v>
      </c>
      <c r="J1582" t="s">
        <v>655</v>
      </c>
      <c r="K1582" t="s">
        <v>2281</v>
      </c>
      <c r="L1582" t="s">
        <v>908</v>
      </c>
      <c r="M1582" t="s">
        <v>652</v>
      </c>
      <c r="N1582">
        <v>3341</v>
      </c>
      <c r="O1582" t="s">
        <v>1656</v>
      </c>
      <c r="P1582" t="s">
        <v>1524</v>
      </c>
      <c r="Q1582" s="62">
        <f t="shared" si="24"/>
        <v>0.02</v>
      </c>
      <c r="R1582" t="s">
        <v>686</v>
      </c>
    </row>
    <row r="1583" spans="1:18" hidden="1" x14ac:dyDescent="0.25">
      <c r="A1583" t="s">
        <v>2344</v>
      </c>
      <c r="B1583" t="s">
        <v>661</v>
      </c>
      <c r="C1583" t="s">
        <v>660</v>
      </c>
      <c r="D1583">
        <v>0.38640000000000002</v>
      </c>
      <c r="E1583">
        <v>52.740099999999998</v>
      </c>
      <c r="F1583" t="s">
        <v>659</v>
      </c>
      <c r="G1583" t="s">
        <v>658</v>
      </c>
      <c r="H1583" t="s">
        <v>657</v>
      </c>
      <c r="I1583" t="s">
        <v>656</v>
      </c>
      <c r="J1583" t="s">
        <v>655</v>
      </c>
      <c r="K1583" t="s">
        <v>2281</v>
      </c>
      <c r="L1583" t="s">
        <v>908</v>
      </c>
      <c r="M1583" t="s">
        <v>652</v>
      </c>
      <c r="N1583">
        <v>3342</v>
      </c>
      <c r="O1583" t="s">
        <v>1654</v>
      </c>
      <c r="P1583" t="s">
        <v>1524</v>
      </c>
      <c r="Q1583" s="62">
        <f t="shared" si="24"/>
        <v>0.02</v>
      </c>
      <c r="R1583" t="s">
        <v>686</v>
      </c>
    </row>
    <row r="1584" spans="1:18" hidden="1" x14ac:dyDescent="0.25">
      <c r="A1584" t="s">
        <v>2343</v>
      </c>
      <c r="B1584" t="s">
        <v>661</v>
      </c>
      <c r="C1584" t="s">
        <v>660</v>
      </c>
      <c r="D1584">
        <v>0.38640000000000002</v>
      </c>
      <c r="E1584">
        <v>52.740099999999998</v>
      </c>
      <c r="F1584" t="s">
        <v>659</v>
      </c>
      <c r="G1584" t="s">
        <v>658</v>
      </c>
      <c r="H1584" t="s">
        <v>657</v>
      </c>
      <c r="I1584" t="s">
        <v>656</v>
      </c>
      <c r="J1584" t="s">
        <v>655</v>
      </c>
      <c r="K1584" t="s">
        <v>2281</v>
      </c>
      <c r="L1584" t="s">
        <v>908</v>
      </c>
      <c r="M1584" t="s">
        <v>652</v>
      </c>
      <c r="N1584">
        <v>3343</v>
      </c>
      <c r="O1584" t="s">
        <v>1652</v>
      </c>
      <c r="P1584" t="s">
        <v>1524</v>
      </c>
      <c r="Q1584" s="62">
        <f t="shared" si="24"/>
        <v>0.02</v>
      </c>
      <c r="R1584" t="s">
        <v>686</v>
      </c>
    </row>
    <row r="1585" spans="1:18" hidden="1" x14ac:dyDescent="0.25">
      <c r="A1585" t="s">
        <v>2342</v>
      </c>
      <c r="B1585" t="s">
        <v>661</v>
      </c>
      <c r="C1585" t="s">
        <v>660</v>
      </c>
      <c r="D1585">
        <v>0.38640000000000002</v>
      </c>
      <c r="E1585">
        <v>52.740099999999998</v>
      </c>
      <c r="F1585" t="s">
        <v>659</v>
      </c>
      <c r="G1585" t="s">
        <v>658</v>
      </c>
      <c r="H1585" t="s">
        <v>657</v>
      </c>
      <c r="I1585" t="s">
        <v>656</v>
      </c>
      <c r="J1585" t="s">
        <v>655</v>
      </c>
      <c r="K1585" t="s">
        <v>2281</v>
      </c>
      <c r="L1585" t="s">
        <v>908</v>
      </c>
      <c r="M1585" t="s">
        <v>652</v>
      </c>
      <c r="N1585">
        <v>4427</v>
      </c>
      <c r="O1585" t="s">
        <v>1650</v>
      </c>
      <c r="P1585" t="s">
        <v>1560</v>
      </c>
      <c r="Q1585" s="62">
        <f t="shared" si="24"/>
        <v>0.01</v>
      </c>
      <c r="R1585" t="s">
        <v>650</v>
      </c>
    </row>
    <row r="1586" spans="1:18" hidden="1" x14ac:dyDescent="0.25">
      <c r="A1586" t="s">
        <v>2341</v>
      </c>
      <c r="B1586" t="s">
        <v>661</v>
      </c>
      <c r="C1586" t="s">
        <v>660</v>
      </c>
      <c r="D1586">
        <v>0.38640000000000002</v>
      </c>
      <c r="E1586">
        <v>52.740099999999998</v>
      </c>
      <c r="F1586" t="s">
        <v>659</v>
      </c>
      <c r="G1586" t="s">
        <v>658</v>
      </c>
      <c r="H1586" t="s">
        <v>657</v>
      </c>
      <c r="I1586" t="s">
        <v>656</v>
      </c>
      <c r="J1586" t="s">
        <v>655</v>
      </c>
      <c r="K1586" t="s">
        <v>2281</v>
      </c>
      <c r="L1586" t="s">
        <v>908</v>
      </c>
      <c r="M1586" t="s">
        <v>652</v>
      </c>
      <c r="N1586">
        <v>4428</v>
      </c>
      <c r="O1586" t="s">
        <v>1648</v>
      </c>
      <c r="P1586" t="s">
        <v>1560</v>
      </c>
      <c r="Q1586" s="62">
        <f t="shared" si="24"/>
        <v>0.01</v>
      </c>
      <c r="R1586" t="s">
        <v>650</v>
      </c>
    </row>
    <row r="1587" spans="1:18" hidden="1" x14ac:dyDescent="0.25">
      <c r="A1587" t="s">
        <v>2340</v>
      </c>
      <c r="B1587" t="s">
        <v>661</v>
      </c>
      <c r="C1587" t="s">
        <v>660</v>
      </c>
      <c r="D1587">
        <v>0.38640000000000002</v>
      </c>
      <c r="E1587">
        <v>52.740099999999998</v>
      </c>
      <c r="F1587" t="s">
        <v>659</v>
      </c>
      <c r="G1587" t="s">
        <v>658</v>
      </c>
      <c r="H1587" t="s">
        <v>657</v>
      </c>
      <c r="I1587" t="s">
        <v>656</v>
      </c>
      <c r="J1587" t="s">
        <v>655</v>
      </c>
      <c r="K1587" t="s">
        <v>2281</v>
      </c>
      <c r="L1587" t="s">
        <v>908</v>
      </c>
      <c r="M1587" t="s">
        <v>652</v>
      </c>
      <c r="N1587">
        <v>4429</v>
      </c>
      <c r="O1587" t="s">
        <v>1646</v>
      </c>
      <c r="P1587" t="s">
        <v>1560</v>
      </c>
      <c r="Q1587" s="62">
        <f t="shared" si="24"/>
        <v>0.01</v>
      </c>
      <c r="R1587" t="s">
        <v>650</v>
      </c>
    </row>
    <row r="1588" spans="1:18" hidden="1" x14ac:dyDescent="0.25">
      <c r="A1588" t="s">
        <v>2339</v>
      </c>
      <c r="B1588" t="s">
        <v>661</v>
      </c>
      <c r="C1588" t="s">
        <v>660</v>
      </c>
      <c r="D1588">
        <v>0.38640000000000002</v>
      </c>
      <c r="E1588">
        <v>52.740099999999998</v>
      </c>
      <c r="F1588" t="s">
        <v>659</v>
      </c>
      <c r="G1588" t="s">
        <v>658</v>
      </c>
      <c r="H1588" t="s">
        <v>657</v>
      </c>
      <c r="I1588" t="s">
        <v>656</v>
      </c>
      <c r="J1588" t="s">
        <v>655</v>
      </c>
      <c r="K1588" t="s">
        <v>2281</v>
      </c>
      <c r="L1588" t="s">
        <v>908</v>
      </c>
      <c r="M1588" t="s">
        <v>652</v>
      </c>
      <c r="N1588">
        <v>4430</v>
      </c>
      <c r="O1588" t="s">
        <v>1644</v>
      </c>
      <c r="P1588" t="s">
        <v>1560</v>
      </c>
      <c r="Q1588" s="62">
        <f t="shared" si="24"/>
        <v>0.01</v>
      </c>
      <c r="R1588" t="s">
        <v>650</v>
      </c>
    </row>
    <row r="1589" spans="1:18" hidden="1" x14ac:dyDescent="0.25">
      <c r="A1589" t="s">
        <v>2338</v>
      </c>
      <c r="B1589" t="s">
        <v>661</v>
      </c>
      <c r="C1589" t="s">
        <v>660</v>
      </c>
      <c r="D1589">
        <v>0.38640000000000002</v>
      </c>
      <c r="E1589">
        <v>52.740099999999998</v>
      </c>
      <c r="F1589" t="s">
        <v>659</v>
      </c>
      <c r="G1589" t="s">
        <v>658</v>
      </c>
      <c r="H1589" t="s">
        <v>657</v>
      </c>
      <c r="I1589" t="s">
        <v>656</v>
      </c>
      <c r="J1589" t="s">
        <v>655</v>
      </c>
      <c r="K1589" t="s">
        <v>2281</v>
      </c>
      <c r="L1589" t="s">
        <v>908</v>
      </c>
      <c r="M1589" t="s">
        <v>652</v>
      </c>
      <c r="N1589">
        <v>4431</v>
      </c>
      <c r="O1589" t="s">
        <v>1642</v>
      </c>
      <c r="P1589" t="s">
        <v>1524</v>
      </c>
      <c r="Q1589" s="62">
        <f t="shared" si="24"/>
        <v>0.02</v>
      </c>
      <c r="R1589" t="s">
        <v>650</v>
      </c>
    </row>
    <row r="1590" spans="1:18" hidden="1" x14ac:dyDescent="0.25">
      <c r="A1590" t="s">
        <v>2337</v>
      </c>
      <c r="B1590" t="s">
        <v>661</v>
      </c>
      <c r="C1590" t="s">
        <v>660</v>
      </c>
      <c r="D1590">
        <v>0.38640000000000002</v>
      </c>
      <c r="E1590">
        <v>52.740099999999998</v>
      </c>
      <c r="F1590" t="s">
        <v>659</v>
      </c>
      <c r="G1590" t="s">
        <v>658</v>
      </c>
      <c r="H1590" t="s">
        <v>657</v>
      </c>
      <c r="I1590" t="s">
        <v>656</v>
      </c>
      <c r="J1590" t="s">
        <v>655</v>
      </c>
      <c r="K1590" t="s">
        <v>2281</v>
      </c>
      <c r="L1590" t="s">
        <v>908</v>
      </c>
      <c r="M1590" t="s">
        <v>652</v>
      </c>
      <c r="N1590">
        <v>4432</v>
      </c>
      <c r="O1590" t="s">
        <v>1640</v>
      </c>
      <c r="P1590" t="s">
        <v>1560</v>
      </c>
      <c r="Q1590" s="62">
        <f t="shared" si="24"/>
        <v>0.01</v>
      </c>
      <c r="R1590" t="s">
        <v>650</v>
      </c>
    </row>
    <row r="1591" spans="1:18" hidden="1" x14ac:dyDescent="0.25">
      <c r="A1591" t="s">
        <v>2336</v>
      </c>
      <c r="B1591" t="s">
        <v>661</v>
      </c>
      <c r="C1591" t="s">
        <v>660</v>
      </c>
      <c r="D1591">
        <v>0.38640000000000002</v>
      </c>
      <c r="E1591">
        <v>52.740099999999998</v>
      </c>
      <c r="F1591" t="s">
        <v>659</v>
      </c>
      <c r="G1591" t="s">
        <v>658</v>
      </c>
      <c r="H1591" t="s">
        <v>657</v>
      </c>
      <c r="I1591" t="s">
        <v>656</v>
      </c>
      <c r="J1591" t="s">
        <v>655</v>
      </c>
      <c r="K1591" t="s">
        <v>2281</v>
      </c>
      <c r="L1591" t="s">
        <v>908</v>
      </c>
      <c r="M1591" t="s">
        <v>652</v>
      </c>
      <c r="N1591">
        <v>4433</v>
      </c>
      <c r="O1591" t="s">
        <v>1638</v>
      </c>
      <c r="P1591" t="s">
        <v>1524</v>
      </c>
      <c r="Q1591" s="62">
        <f t="shared" si="24"/>
        <v>0.02</v>
      </c>
      <c r="R1591" t="s">
        <v>650</v>
      </c>
    </row>
    <row r="1592" spans="1:18" hidden="1" x14ac:dyDescent="0.25">
      <c r="A1592" t="s">
        <v>2335</v>
      </c>
      <c r="B1592" t="s">
        <v>661</v>
      </c>
      <c r="C1592" t="s">
        <v>660</v>
      </c>
      <c r="D1592">
        <v>0.38640000000000002</v>
      </c>
      <c r="E1592">
        <v>52.740099999999998</v>
      </c>
      <c r="F1592" t="s">
        <v>659</v>
      </c>
      <c r="G1592" t="s">
        <v>658</v>
      </c>
      <c r="H1592" t="s">
        <v>657</v>
      </c>
      <c r="I1592" t="s">
        <v>656</v>
      </c>
      <c r="J1592" t="s">
        <v>655</v>
      </c>
      <c r="K1592" t="s">
        <v>2281</v>
      </c>
      <c r="L1592" t="s">
        <v>908</v>
      </c>
      <c r="M1592" t="s">
        <v>652</v>
      </c>
      <c r="N1592">
        <v>4434</v>
      </c>
      <c r="O1592" t="s">
        <v>1636</v>
      </c>
      <c r="P1592" t="s">
        <v>1524</v>
      </c>
      <c r="Q1592" s="62">
        <f t="shared" si="24"/>
        <v>0.02</v>
      </c>
      <c r="R1592" t="s">
        <v>650</v>
      </c>
    </row>
    <row r="1593" spans="1:18" hidden="1" x14ac:dyDescent="0.25">
      <c r="A1593" t="s">
        <v>2334</v>
      </c>
      <c r="B1593" t="s">
        <v>661</v>
      </c>
      <c r="C1593" t="s">
        <v>660</v>
      </c>
      <c r="D1593">
        <v>0.38640000000000002</v>
      </c>
      <c r="E1593">
        <v>52.740099999999998</v>
      </c>
      <c r="F1593" t="s">
        <v>659</v>
      </c>
      <c r="G1593" t="s">
        <v>658</v>
      </c>
      <c r="H1593" t="s">
        <v>657</v>
      </c>
      <c r="I1593" t="s">
        <v>656</v>
      </c>
      <c r="J1593" t="s">
        <v>655</v>
      </c>
      <c r="K1593" t="s">
        <v>2281</v>
      </c>
      <c r="L1593" t="s">
        <v>908</v>
      </c>
      <c r="M1593" t="s">
        <v>652</v>
      </c>
      <c r="N1593">
        <v>4435</v>
      </c>
      <c r="O1593" t="s">
        <v>1634</v>
      </c>
      <c r="P1593" t="s">
        <v>1573</v>
      </c>
      <c r="Q1593" s="62">
        <f t="shared" si="24"/>
        <v>0.03</v>
      </c>
      <c r="R1593" t="s">
        <v>650</v>
      </c>
    </row>
    <row r="1594" spans="1:18" hidden="1" x14ac:dyDescent="0.25">
      <c r="A1594" t="s">
        <v>2333</v>
      </c>
      <c r="B1594" t="s">
        <v>661</v>
      </c>
      <c r="C1594" t="s">
        <v>660</v>
      </c>
      <c r="D1594">
        <v>0.38640000000000002</v>
      </c>
      <c r="E1594">
        <v>52.740099999999998</v>
      </c>
      <c r="F1594" t="s">
        <v>659</v>
      </c>
      <c r="G1594" t="s">
        <v>658</v>
      </c>
      <c r="H1594" t="s">
        <v>657</v>
      </c>
      <c r="I1594" t="s">
        <v>656</v>
      </c>
      <c r="J1594" t="s">
        <v>655</v>
      </c>
      <c r="K1594" t="s">
        <v>2281</v>
      </c>
      <c r="L1594" t="s">
        <v>908</v>
      </c>
      <c r="M1594" t="s">
        <v>652</v>
      </c>
      <c r="N1594">
        <v>4436</v>
      </c>
      <c r="O1594" t="s">
        <v>1632</v>
      </c>
      <c r="P1594" t="s">
        <v>1524</v>
      </c>
      <c r="Q1594" s="62">
        <f t="shared" si="24"/>
        <v>0.02</v>
      </c>
      <c r="R1594" t="s">
        <v>650</v>
      </c>
    </row>
    <row r="1595" spans="1:18" hidden="1" x14ac:dyDescent="0.25">
      <c r="A1595" t="s">
        <v>2332</v>
      </c>
      <c r="B1595" t="s">
        <v>661</v>
      </c>
      <c r="C1595" t="s">
        <v>660</v>
      </c>
      <c r="D1595">
        <v>0.38640000000000002</v>
      </c>
      <c r="E1595">
        <v>52.740099999999998</v>
      </c>
      <c r="F1595" t="s">
        <v>659</v>
      </c>
      <c r="G1595" t="s">
        <v>658</v>
      </c>
      <c r="H1595" t="s">
        <v>657</v>
      </c>
      <c r="I1595" t="s">
        <v>656</v>
      </c>
      <c r="J1595" t="s">
        <v>655</v>
      </c>
      <c r="K1595" t="s">
        <v>2281</v>
      </c>
      <c r="L1595" t="s">
        <v>908</v>
      </c>
      <c r="M1595" t="s">
        <v>652</v>
      </c>
      <c r="N1595">
        <v>4437</v>
      </c>
      <c r="O1595" t="s">
        <v>1630</v>
      </c>
      <c r="P1595" t="s">
        <v>1598</v>
      </c>
      <c r="Q1595" s="62">
        <f t="shared" si="24"/>
        <v>0.04</v>
      </c>
      <c r="R1595" t="s">
        <v>650</v>
      </c>
    </row>
    <row r="1596" spans="1:18" hidden="1" x14ac:dyDescent="0.25">
      <c r="A1596" t="s">
        <v>2331</v>
      </c>
      <c r="B1596" t="s">
        <v>661</v>
      </c>
      <c r="C1596" t="s">
        <v>660</v>
      </c>
      <c r="D1596">
        <v>0.38640000000000002</v>
      </c>
      <c r="E1596">
        <v>52.740099999999998</v>
      </c>
      <c r="F1596" t="s">
        <v>659</v>
      </c>
      <c r="G1596" t="s">
        <v>658</v>
      </c>
      <c r="H1596" t="s">
        <v>657</v>
      </c>
      <c r="I1596" t="s">
        <v>656</v>
      </c>
      <c r="J1596" t="s">
        <v>655</v>
      </c>
      <c r="K1596" t="s">
        <v>2281</v>
      </c>
      <c r="L1596" t="s">
        <v>908</v>
      </c>
      <c r="M1596" t="s">
        <v>652</v>
      </c>
      <c r="N1596">
        <v>4438</v>
      </c>
      <c r="O1596" t="s">
        <v>1628</v>
      </c>
      <c r="P1596" t="s">
        <v>1524</v>
      </c>
      <c r="Q1596" s="62">
        <f t="shared" si="24"/>
        <v>0.02</v>
      </c>
      <c r="R1596" t="s">
        <v>650</v>
      </c>
    </row>
    <row r="1597" spans="1:18" hidden="1" x14ac:dyDescent="0.25">
      <c r="A1597" t="s">
        <v>2330</v>
      </c>
      <c r="B1597" t="s">
        <v>661</v>
      </c>
      <c r="C1597" t="s">
        <v>660</v>
      </c>
      <c r="D1597">
        <v>0.38640000000000002</v>
      </c>
      <c r="E1597">
        <v>52.740099999999998</v>
      </c>
      <c r="F1597" t="s">
        <v>659</v>
      </c>
      <c r="G1597" t="s">
        <v>658</v>
      </c>
      <c r="H1597" t="s">
        <v>657</v>
      </c>
      <c r="I1597" t="s">
        <v>656</v>
      </c>
      <c r="J1597" t="s">
        <v>655</v>
      </c>
      <c r="K1597" t="s">
        <v>2281</v>
      </c>
      <c r="L1597" t="s">
        <v>908</v>
      </c>
      <c r="M1597" t="s">
        <v>652</v>
      </c>
      <c r="N1597">
        <v>4439</v>
      </c>
      <c r="O1597" t="s">
        <v>1626</v>
      </c>
      <c r="P1597" t="s">
        <v>1598</v>
      </c>
      <c r="Q1597" s="62">
        <f t="shared" si="24"/>
        <v>0.04</v>
      </c>
      <c r="R1597" t="s">
        <v>650</v>
      </c>
    </row>
    <row r="1598" spans="1:18" hidden="1" x14ac:dyDescent="0.25">
      <c r="A1598" t="s">
        <v>2329</v>
      </c>
      <c r="B1598" t="s">
        <v>661</v>
      </c>
      <c r="C1598" t="s">
        <v>660</v>
      </c>
      <c r="D1598">
        <v>0.38640000000000002</v>
      </c>
      <c r="E1598">
        <v>52.740099999999998</v>
      </c>
      <c r="F1598" t="s">
        <v>659</v>
      </c>
      <c r="G1598" t="s">
        <v>658</v>
      </c>
      <c r="H1598" t="s">
        <v>657</v>
      </c>
      <c r="I1598" t="s">
        <v>656</v>
      </c>
      <c r="J1598" t="s">
        <v>655</v>
      </c>
      <c r="K1598" t="s">
        <v>2281</v>
      </c>
      <c r="L1598" t="s">
        <v>908</v>
      </c>
      <c r="M1598" t="s">
        <v>652</v>
      </c>
      <c r="N1598">
        <v>4440</v>
      </c>
      <c r="O1598" t="s">
        <v>1624</v>
      </c>
      <c r="P1598" t="s">
        <v>1524</v>
      </c>
      <c r="Q1598" s="62">
        <f t="shared" si="24"/>
        <v>0.02</v>
      </c>
      <c r="R1598" t="s">
        <v>650</v>
      </c>
    </row>
    <row r="1599" spans="1:18" hidden="1" x14ac:dyDescent="0.25">
      <c r="A1599" t="s">
        <v>2328</v>
      </c>
      <c r="B1599" t="s">
        <v>661</v>
      </c>
      <c r="C1599" t="s">
        <v>660</v>
      </c>
      <c r="D1599">
        <v>0.38640000000000002</v>
      </c>
      <c r="E1599">
        <v>52.740099999999998</v>
      </c>
      <c r="F1599" t="s">
        <v>659</v>
      </c>
      <c r="G1599" t="s">
        <v>658</v>
      </c>
      <c r="H1599" t="s">
        <v>657</v>
      </c>
      <c r="I1599" t="s">
        <v>656</v>
      </c>
      <c r="J1599" t="s">
        <v>655</v>
      </c>
      <c r="K1599" t="s">
        <v>2281</v>
      </c>
      <c r="L1599" t="s">
        <v>908</v>
      </c>
      <c r="M1599" t="s">
        <v>652</v>
      </c>
      <c r="N1599">
        <v>4441</v>
      </c>
      <c r="O1599" t="s">
        <v>1622</v>
      </c>
      <c r="P1599" t="s">
        <v>1598</v>
      </c>
      <c r="Q1599" s="62">
        <f t="shared" si="24"/>
        <v>0.04</v>
      </c>
      <c r="R1599" t="s">
        <v>650</v>
      </c>
    </row>
    <row r="1600" spans="1:18" hidden="1" x14ac:dyDescent="0.25">
      <c r="A1600" t="s">
        <v>2327</v>
      </c>
      <c r="B1600" t="s">
        <v>661</v>
      </c>
      <c r="C1600" t="s">
        <v>660</v>
      </c>
      <c r="D1600">
        <v>0.38640000000000002</v>
      </c>
      <c r="E1600">
        <v>52.740099999999998</v>
      </c>
      <c r="F1600" t="s">
        <v>659</v>
      </c>
      <c r="G1600" t="s">
        <v>658</v>
      </c>
      <c r="H1600" t="s">
        <v>657</v>
      </c>
      <c r="I1600" t="s">
        <v>656</v>
      </c>
      <c r="J1600" t="s">
        <v>655</v>
      </c>
      <c r="K1600" t="s">
        <v>2281</v>
      </c>
      <c r="L1600" t="s">
        <v>908</v>
      </c>
      <c r="M1600" t="s">
        <v>652</v>
      </c>
      <c r="N1600">
        <v>4442</v>
      </c>
      <c r="O1600" t="s">
        <v>1620</v>
      </c>
      <c r="P1600" t="s">
        <v>1524</v>
      </c>
      <c r="Q1600" s="62">
        <f t="shared" si="24"/>
        <v>0.02</v>
      </c>
      <c r="R1600" t="s">
        <v>650</v>
      </c>
    </row>
    <row r="1601" spans="1:18" hidden="1" x14ac:dyDescent="0.25">
      <c r="A1601" t="s">
        <v>2326</v>
      </c>
      <c r="B1601" t="s">
        <v>661</v>
      </c>
      <c r="C1601" t="s">
        <v>660</v>
      </c>
      <c r="D1601">
        <v>0.38640000000000002</v>
      </c>
      <c r="E1601">
        <v>52.740099999999998</v>
      </c>
      <c r="F1601" t="s">
        <v>659</v>
      </c>
      <c r="G1601" t="s">
        <v>658</v>
      </c>
      <c r="H1601" t="s">
        <v>657</v>
      </c>
      <c r="I1601" t="s">
        <v>656</v>
      </c>
      <c r="J1601" t="s">
        <v>655</v>
      </c>
      <c r="K1601" t="s">
        <v>2281</v>
      </c>
      <c r="L1601" t="s">
        <v>908</v>
      </c>
      <c r="M1601" t="s">
        <v>652</v>
      </c>
      <c r="N1601">
        <v>4443</v>
      </c>
      <c r="O1601" t="s">
        <v>1618</v>
      </c>
      <c r="P1601" t="s">
        <v>1607</v>
      </c>
      <c r="Q1601" s="62">
        <f t="shared" si="24"/>
        <v>0.05</v>
      </c>
      <c r="R1601" t="s">
        <v>650</v>
      </c>
    </row>
    <row r="1602" spans="1:18" hidden="1" x14ac:dyDescent="0.25">
      <c r="A1602" t="s">
        <v>2325</v>
      </c>
      <c r="B1602" t="s">
        <v>661</v>
      </c>
      <c r="C1602" t="s">
        <v>660</v>
      </c>
      <c r="D1602">
        <v>0.38640000000000002</v>
      </c>
      <c r="E1602">
        <v>52.740099999999998</v>
      </c>
      <c r="F1602" t="s">
        <v>659</v>
      </c>
      <c r="G1602" t="s">
        <v>658</v>
      </c>
      <c r="H1602" t="s">
        <v>657</v>
      </c>
      <c r="I1602" t="s">
        <v>656</v>
      </c>
      <c r="J1602" t="s">
        <v>655</v>
      </c>
      <c r="K1602" t="s">
        <v>2281</v>
      </c>
      <c r="L1602" t="s">
        <v>908</v>
      </c>
      <c r="M1602" t="s">
        <v>652</v>
      </c>
      <c r="N1602">
        <v>4444</v>
      </c>
      <c r="O1602" t="s">
        <v>1616</v>
      </c>
      <c r="P1602" t="s">
        <v>1607</v>
      </c>
      <c r="Q1602" s="62">
        <f t="shared" ref="Q1602:Q1665" si="25">IF(LEFT(P1602,1)="&lt;",VALUE(MID(P1602,2,LEN(P1602)-1)),VALUE(P1602))</f>
        <v>0.05</v>
      </c>
      <c r="R1602" t="s">
        <v>650</v>
      </c>
    </row>
    <row r="1603" spans="1:18" hidden="1" x14ac:dyDescent="0.25">
      <c r="A1603" t="s">
        <v>2324</v>
      </c>
      <c r="B1603" t="s">
        <v>661</v>
      </c>
      <c r="C1603" t="s">
        <v>660</v>
      </c>
      <c r="D1603">
        <v>0.38640000000000002</v>
      </c>
      <c r="E1603">
        <v>52.740099999999998</v>
      </c>
      <c r="F1603" t="s">
        <v>659</v>
      </c>
      <c r="G1603" t="s">
        <v>658</v>
      </c>
      <c r="H1603" t="s">
        <v>657</v>
      </c>
      <c r="I1603" t="s">
        <v>656</v>
      </c>
      <c r="J1603" t="s">
        <v>655</v>
      </c>
      <c r="K1603" t="s">
        <v>2281</v>
      </c>
      <c r="L1603" t="s">
        <v>908</v>
      </c>
      <c r="M1603" t="s">
        <v>652</v>
      </c>
      <c r="N1603">
        <v>4445</v>
      </c>
      <c r="O1603" t="s">
        <v>1614</v>
      </c>
      <c r="P1603" t="s">
        <v>1524</v>
      </c>
      <c r="Q1603" s="62">
        <f t="shared" si="25"/>
        <v>0.02</v>
      </c>
      <c r="R1603" t="s">
        <v>650</v>
      </c>
    </row>
    <row r="1604" spans="1:18" hidden="1" x14ac:dyDescent="0.25">
      <c r="A1604" t="s">
        <v>2323</v>
      </c>
      <c r="B1604" t="s">
        <v>661</v>
      </c>
      <c r="C1604" t="s">
        <v>660</v>
      </c>
      <c r="D1604">
        <v>0.38640000000000002</v>
      </c>
      <c r="E1604">
        <v>52.740099999999998</v>
      </c>
      <c r="F1604" t="s">
        <v>659</v>
      </c>
      <c r="G1604" t="s">
        <v>658</v>
      </c>
      <c r="H1604" t="s">
        <v>657</v>
      </c>
      <c r="I1604" t="s">
        <v>656</v>
      </c>
      <c r="J1604" t="s">
        <v>655</v>
      </c>
      <c r="K1604" t="s">
        <v>2281</v>
      </c>
      <c r="L1604" t="s">
        <v>908</v>
      </c>
      <c r="M1604" t="s">
        <v>652</v>
      </c>
      <c r="N1604">
        <v>4446</v>
      </c>
      <c r="O1604" t="s">
        <v>1612</v>
      </c>
      <c r="P1604" t="s">
        <v>1607</v>
      </c>
      <c r="Q1604" s="62">
        <f t="shared" si="25"/>
        <v>0.05</v>
      </c>
      <c r="R1604" t="s">
        <v>650</v>
      </c>
    </row>
    <row r="1605" spans="1:18" hidden="1" x14ac:dyDescent="0.25">
      <c r="A1605" t="s">
        <v>2322</v>
      </c>
      <c r="B1605" t="s">
        <v>661</v>
      </c>
      <c r="C1605" t="s">
        <v>660</v>
      </c>
      <c r="D1605">
        <v>0.38640000000000002</v>
      </c>
      <c r="E1605">
        <v>52.740099999999998</v>
      </c>
      <c r="F1605" t="s">
        <v>659</v>
      </c>
      <c r="G1605" t="s">
        <v>658</v>
      </c>
      <c r="H1605" t="s">
        <v>657</v>
      </c>
      <c r="I1605" t="s">
        <v>656</v>
      </c>
      <c r="J1605" t="s">
        <v>655</v>
      </c>
      <c r="K1605" t="s">
        <v>2281</v>
      </c>
      <c r="L1605" t="s">
        <v>908</v>
      </c>
      <c r="M1605" t="s">
        <v>652</v>
      </c>
      <c r="N1605">
        <v>4447</v>
      </c>
      <c r="O1605" t="s">
        <v>1610</v>
      </c>
      <c r="P1605" t="s">
        <v>1524</v>
      </c>
      <c r="Q1605" s="62">
        <f t="shared" si="25"/>
        <v>0.02</v>
      </c>
      <c r="R1605" t="s">
        <v>650</v>
      </c>
    </row>
    <row r="1606" spans="1:18" hidden="1" x14ac:dyDescent="0.25">
      <c r="A1606" t="s">
        <v>2321</v>
      </c>
      <c r="B1606" t="s">
        <v>661</v>
      </c>
      <c r="C1606" t="s">
        <v>660</v>
      </c>
      <c r="D1606">
        <v>0.38640000000000002</v>
      </c>
      <c r="E1606">
        <v>52.740099999999998</v>
      </c>
      <c r="F1606" t="s">
        <v>659</v>
      </c>
      <c r="G1606" t="s">
        <v>658</v>
      </c>
      <c r="H1606" t="s">
        <v>657</v>
      </c>
      <c r="I1606" t="s">
        <v>656</v>
      </c>
      <c r="J1606" t="s">
        <v>655</v>
      </c>
      <c r="K1606" t="s">
        <v>2281</v>
      </c>
      <c r="L1606" t="s">
        <v>908</v>
      </c>
      <c r="M1606" t="s">
        <v>652</v>
      </c>
      <c r="N1606">
        <v>4449</v>
      </c>
      <c r="O1606" t="s">
        <v>1608</v>
      </c>
      <c r="P1606" t="s">
        <v>1607</v>
      </c>
      <c r="Q1606" s="62">
        <f t="shared" si="25"/>
        <v>0.05</v>
      </c>
      <c r="R1606" t="s">
        <v>650</v>
      </c>
    </row>
    <row r="1607" spans="1:18" hidden="1" x14ac:dyDescent="0.25">
      <c r="A1607" t="s">
        <v>2320</v>
      </c>
      <c r="B1607" t="s">
        <v>661</v>
      </c>
      <c r="C1607" t="s">
        <v>660</v>
      </c>
      <c r="D1607">
        <v>0.38640000000000002</v>
      </c>
      <c r="E1607">
        <v>52.740099999999998</v>
      </c>
      <c r="F1607" t="s">
        <v>659</v>
      </c>
      <c r="G1607" t="s">
        <v>658</v>
      </c>
      <c r="H1607" t="s">
        <v>657</v>
      </c>
      <c r="I1607" t="s">
        <v>656</v>
      </c>
      <c r="J1607" t="s">
        <v>655</v>
      </c>
      <c r="K1607" t="s">
        <v>2281</v>
      </c>
      <c r="L1607" t="s">
        <v>908</v>
      </c>
      <c r="M1607" t="s">
        <v>652</v>
      </c>
      <c r="N1607">
        <v>4450</v>
      </c>
      <c r="O1607" t="s">
        <v>1605</v>
      </c>
      <c r="P1607" t="s">
        <v>1524</v>
      </c>
      <c r="Q1607" s="62">
        <f t="shared" si="25"/>
        <v>0.02</v>
      </c>
      <c r="R1607" t="s">
        <v>650</v>
      </c>
    </row>
    <row r="1608" spans="1:18" hidden="1" x14ac:dyDescent="0.25">
      <c r="A1608" t="s">
        <v>2319</v>
      </c>
      <c r="B1608" t="s">
        <v>661</v>
      </c>
      <c r="C1608" t="s">
        <v>660</v>
      </c>
      <c r="D1608">
        <v>0.38640000000000002</v>
      </c>
      <c r="E1608">
        <v>52.740099999999998</v>
      </c>
      <c r="F1608" t="s">
        <v>659</v>
      </c>
      <c r="G1608" t="s">
        <v>658</v>
      </c>
      <c r="H1608" t="s">
        <v>657</v>
      </c>
      <c r="I1608" t="s">
        <v>656</v>
      </c>
      <c r="J1608" t="s">
        <v>655</v>
      </c>
      <c r="K1608" t="s">
        <v>2281</v>
      </c>
      <c r="L1608" t="s">
        <v>908</v>
      </c>
      <c r="M1608" t="s">
        <v>652</v>
      </c>
      <c r="N1608">
        <v>4451</v>
      </c>
      <c r="O1608" t="s">
        <v>1603</v>
      </c>
      <c r="P1608" t="s">
        <v>1598</v>
      </c>
      <c r="Q1608" s="62">
        <f t="shared" si="25"/>
        <v>0.04</v>
      </c>
      <c r="R1608" t="s">
        <v>650</v>
      </c>
    </row>
    <row r="1609" spans="1:18" hidden="1" x14ac:dyDescent="0.25">
      <c r="A1609" t="s">
        <v>2318</v>
      </c>
      <c r="B1609" t="s">
        <v>661</v>
      </c>
      <c r="C1609" t="s">
        <v>660</v>
      </c>
      <c r="D1609">
        <v>0.38640000000000002</v>
      </c>
      <c r="E1609">
        <v>52.740099999999998</v>
      </c>
      <c r="F1609" t="s">
        <v>659</v>
      </c>
      <c r="G1609" t="s">
        <v>658</v>
      </c>
      <c r="H1609" t="s">
        <v>657</v>
      </c>
      <c r="I1609" t="s">
        <v>656</v>
      </c>
      <c r="J1609" t="s">
        <v>655</v>
      </c>
      <c r="K1609" t="s">
        <v>2281</v>
      </c>
      <c r="L1609" t="s">
        <v>908</v>
      </c>
      <c r="M1609" t="s">
        <v>652</v>
      </c>
      <c r="N1609">
        <v>4452</v>
      </c>
      <c r="O1609" t="s">
        <v>1601</v>
      </c>
      <c r="P1609" t="s">
        <v>1524</v>
      </c>
      <c r="Q1609" s="62">
        <f t="shared" si="25"/>
        <v>0.02</v>
      </c>
      <c r="R1609" t="s">
        <v>650</v>
      </c>
    </row>
    <row r="1610" spans="1:18" hidden="1" x14ac:dyDescent="0.25">
      <c r="A1610" t="s">
        <v>2317</v>
      </c>
      <c r="B1610" t="s">
        <v>661</v>
      </c>
      <c r="C1610" t="s">
        <v>660</v>
      </c>
      <c r="D1610">
        <v>0.38640000000000002</v>
      </c>
      <c r="E1610">
        <v>52.740099999999998</v>
      </c>
      <c r="F1610" t="s">
        <v>659</v>
      </c>
      <c r="G1610" t="s">
        <v>658</v>
      </c>
      <c r="H1610" t="s">
        <v>657</v>
      </c>
      <c r="I1610" t="s">
        <v>656</v>
      </c>
      <c r="J1610" t="s">
        <v>655</v>
      </c>
      <c r="K1610" t="s">
        <v>2281</v>
      </c>
      <c r="L1610" t="s">
        <v>908</v>
      </c>
      <c r="M1610" t="s">
        <v>652</v>
      </c>
      <c r="N1610">
        <v>4453</v>
      </c>
      <c r="O1610" t="s">
        <v>1599</v>
      </c>
      <c r="P1610" t="s">
        <v>1598</v>
      </c>
      <c r="Q1610" s="62">
        <f t="shared" si="25"/>
        <v>0.04</v>
      </c>
      <c r="R1610" t="s">
        <v>650</v>
      </c>
    </row>
    <row r="1611" spans="1:18" hidden="1" x14ac:dyDescent="0.25">
      <c r="A1611" t="s">
        <v>2316</v>
      </c>
      <c r="B1611" t="s">
        <v>661</v>
      </c>
      <c r="C1611" t="s">
        <v>660</v>
      </c>
      <c r="D1611">
        <v>0.38640000000000002</v>
      </c>
      <c r="E1611">
        <v>52.740099999999998</v>
      </c>
      <c r="F1611" t="s">
        <v>659</v>
      </c>
      <c r="G1611" t="s">
        <v>658</v>
      </c>
      <c r="H1611" t="s">
        <v>657</v>
      </c>
      <c r="I1611" t="s">
        <v>656</v>
      </c>
      <c r="J1611" t="s">
        <v>655</v>
      </c>
      <c r="K1611" t="s">
        <v>2281</v>
      </c>
      <c r="L1611" t="s">
        <v>908</v>
      </c>
      <c r="M1611" t="s">
        <v>652</v>
      </c>
      <c r="N1611">
        <v>4454</v>
      </c>
      <c r="O1611" t="s">
        <v>1596</v>
      </c>
      <c r="P1611" t="s">
        <v>1524</v>
      </c>
      <c r="Q1611" s="62">
        <f t="shared" si="25"/>
        <v>0.02</v>
      </c>
      <c r="R1611" t="s">
        <v>650</v>
      </c>
    </row>
    <row r="1612" spans="1:18" hidden="1" x14ac:dyDescent="0.25">
      <c r="A1612" t="s">
        <v>2315</v>
      </c>
      <c r="B1612" t="s">
        <v>661</v>
      </c>
      <c r="C1612" t="s">
        <v>660</v>
      </c>
      <c r="D1612">
        <v>0.38640000000000002</v>
      </c>
      <c r="E1612">
        <v>52.740099999999998</v>
      </c>
      <c r="F1612" t="s">
        <v>659</v>
      </c>
      <c r="G1612" t="s">
        <v>658</v>
      </c>
      <c r="H1612" t="s">
        <v>657</v>
      </c>
      <c r="I1612" t="s">
        <v>656</v>
      </c>
      <c r="J1612" t="s">
        <v>655</v>
      </c>
      <c r="K1612" t="s">
        <v>2281</v>
      </c>
      <c r="L1612" t="s">
        <v>908</v>
      </c>
      <c r="M1612" t="s">
        <v>652</v>
      </c>
      <c r="N1612">
        <v>4455</v>
      </c>
      <c r="O1612" t="s">
        <v>1594</v>
      </c>
      <c r="P1612" t="s">
        <v>1524</v>
      </c>
      <c r="Q1612" s="62">
        <f t="shared" si="25"/>
        <v>0.02</v>
      </c>
      <c r="R1612" t="s">
        <v>650</v>
      </c>
    </row>
    <row r="1613" spans="1:18" hidden="1" x14ac:dyDescent="0.25">
      <c r="A1613" t="s">
        <v>2314</v>
      </c>
      <c r="B1613" t="s">
        <v>661</v>
      </c>
      <c r="C1613" t="s">
        <v>660</v>
      </c>
      <c r="D1613">
        <v>0.38640000000000002</v>
      </c>
      <c r="E1613">
        <v>52.740099999999998</v>
      </c>
      <c r="F1613" t="s">
        <v>659</v>
      </c>
      <c r="G1613" t="s">
        <v>658</v>
      </c>
      <c r="H1613" t="s">
        <v>657</v>
      </c>
      <c r="I1613" t="s">
        <v>656</v>
      </c>
      <c r="J1613" t="s">
        <v>655</v>
      </c>
      <c r="K1613" t="s">
        <v>2281</v>
      </c>
      <c r="L1613" t="s">
        <v>908</v>
      </c>
      <c r="M1613" t="s">
        <v>652</v>
      </c>
      <c r="N1613">
        <v>4456</v>
      </c>
      <c r="O1613" t="s">
        <v>1592</v>
      </c>
      <c r="P1613" t="s">
        <v>1524</v>
      </c>
      <c r="Q1613" s="62">
        <f t="shared" si="25"/>
        <v>0.02</v>
      </c>
      <c r="R1613" t="s">
        <v>650</v>
      </c>
    </row>
    <row r="1614" spans="1:18" hidden="1" x14ac:dyDescent="0.25">
      <c r="A1614" t="s">
        <v>2313</v>
      </c>
      <c r="B1614" t="s">
        <v>661</v>
      </c>
      <c r="C1614" t="s">
        <v>660</v>
      </c>
      <c r="D1614">
        <v>0.38640000000000002</v>
      </c>
      <c r="E1614">
        <v>52.740099999999998</v>
      </c>
      <c r="F1614" t="s">
        <v>659</v>
      </c>
      <c r="G1614" t="s">
        <v>658</v>
      </c>
      <c r="H1614" t="s">
        <v>657</v>
      </c>
      <c r="I1614" t="s">
        <v>656</v>
      </c>
      <c r="J1614" t="s">
        <v>655</v>
      </c>
      <c r="K1614" t="s">
        <v>2281</v>
      </c>
      <c r="L1614" t="s">
        <v>908</v>
      </c>
      <c r="M1614" t="s">
        <v>652</v>
      </c>
      <c r="N1614">
        <v>5283</v>
      </c>
      <c r="O1614" t="s">
        <v>1590</v>
      </c>
      <c r="P1614" t="s">
        <v>1524</v>
      </c>
      <c r="Q1614" s="62">
        <f t="shared" si="25"/>
        <v>0.02</v>
      </c>
      <c r="R1614" t="s">
        <v>650</v>
      </c>
    </row>
    <row r="1615" spans="1:18" hidden="1" x14ac:dyDescent="0.25">
      <c r="A1615" t="s">
        <v>2312</v>
      </c>
      <c r="B1615" t="s">
        <v>661</v>
      </c>
      <c r="C1615" t="s">
        <v>660</v>
      </c>
      <c r="D1615">
        <v>0.38640000000000002</v>
      </c>
      <c r="E1615">
        <v>52.740099999999998</v>
      </c>
      <c r="F1615" t="s">
        <v>659</v>
      </c>
      <c r="G1615" t="s">
        <v>658</v>
      </c>
      <c r="H1615" t="s">
        <v>657</v>
      </c>
      <c r="I1615" t="s">
        <v>656</v>
      </c>
      <c r="J1615" t="s">
        <v>655</v>
      </c>
      <c r="K1615" t="s">
        <v>2281</v>
      </c>
      <c r="L1615" t="s">
        <v>908</v>
      </c>
      <c r="M1615" t="s">
        <v>652</v>
      </c>
      <c r="N1615">
        <v>5284</v>
      </c>
      <c r="O1615" t="s">
        <v>1588</v>
      </c>
      <c r="P1615" t="s">
        <v>1560</v>
      </c>
      <c r="Q1615" s="62">
        <f t="shared" si="25"/>
        <v>0.01</v>
      </c>
      <c r="R1615" t="s">
        <v>650</v>
      </c>
    </row>
    <row r="1616" spans="1:18" hidden="1" x14ac:dyDescent="0.25">
      <c r="A1616" t="s">
        <v>2311</v>
      </c>
      <c r="B1616" t="s">
        <v>661</v>
      </c>
      <c r="C1616" t="s">
        <v>660</v>
      </c>
      <c r="D1616">
        <v>0.38640000000000002</v>
      </c>
      <c r="E1616">
        <v>52.740099999999998</v>
      </c>
      <c r="F1616" t="s">
        <v>659</v>
      </c>
      <c r="G1616" t="s">
        <v>658</v>
      </c>
      <c r="H1616" t="s">
        <v>657</v>
      </c>
      <c r="I1616" t="s">
        <v>656</v>
      </c>
      <c r="J1616" t="s">
        <v>655</v>
      </c>
      <c r="K1616" t="s">
        <v>2281</v>
      </c>
      <c r="L1616" t="s">
        <v>908</v>
      </c>
      <c r="M1616" t="s">
        <v>652</v>
      </c>
      <c r="N1616">
        <v>5558</v>
      </c>
      <c r="O1616" t="s">
        <v>1586</v>
      </c>
      <c r="P1616" t="s">
        <v>1524</v>
      </c>
      <c r="Q1616" s="62">
        <f t="shared" si="25"/>
        <v>0.02</v>
      </c>
      <c r="R1616" t="s">
        <v>686</v>
      </c>
    </row>
    <row r="1617" spans="1:18" hidden="1" x14ac:dyDescent="0.25">
      <c r="A1617" t="s">
        <v>2310</v>
      </c>
      <c r="B1617" t="s">
        <v>661</v>
      </c>
      <c r="C1617" t="s">
        <v>660</v>
      </c>
      <c r="D1617">
        <v>0.38640000000000002</v>
      </c>
      <c r="E1617">
        <v>52.740099999999998</v>
      </c>
      <c r="F1617" t="s">
        <v>659</v>
      </c>
      <c r="G1617" t="s">
        <v>658</v>
      </c>
      <c r="H1617" t="s">
        <v>657</v>
      </c>
      <c r="I1617" t="s">
        <v>656</v>
      </c>
      <c r="J1617" t="s">
        <v>655</v>
      </c>
      <c r="K1617" t="s">
        <v>2281</v>
      </c>
      <c r="L1617" t="s">
        <v>908</v>
      </c>
      <c r="M1617" t="s">
        <v>652</v>
      </c>
      <c r="N1617">
        <v>5560</v>
      </c>
      <c r="O1617" t="s">
        <v>1584</v>
      </c>
      <c r="P1617" t="s">
        <v>1524</v>
      </c>
      <c r="Q1617" s="62">
        <f t="shared" si="25"/>
        <v>0.02</v>
      </c>
      <c r="R1617" t="s">
        <v>686</v>
      </c>
    </row>
    <row r="1618" spans="1:18" hidden="1" x14ac:dyDescent="0.25">
      <c r="A1618" t="s">
        <v>2309</v>
      </c>
      <c r="B1618" t="s">
        <v>661</v>
      </c>
      <c r="C1618" t="s">
        <v>660</v>
      </c>
      <c r="D1618">
        <v>0.38640000000000002</v>
      </c>
      <c r="E1618">
        <v>52.740099999999998</v>
      </c>
      <c r="F1618" t="s">
        <v>659</v>
      </c>
      <c r="G1618" t="s">
        <v>658</v>
      </c>
      <c r="H1618" t="s">
        <v>657</v>
      </c>
      <c r="I1618" t="s">
        <v>656</v>
      </c>
      <c r="J1618" t="s">
        <v>655</v>
      </c>
      <c r="K1618" t="s">
        <v>2281</v>
      </c>
      <c r="L1618" t="s">
        <v>908</v>
      </c>
      <c r="M1618" t="s">
        <v>652</v>
      </c>
      <c r="N1618">
        <v>5561</v>
      </c>
      <c r="O1618" t="s">
        <v>1582</v>
      </c>
      <c r="P1618" t="s">
        <v>1524</v>
      </c>
      <c r="Q1618" s="62">
        <f t="shared" si="25"/>
        <v>0.02</v>
      </c>
      <c r="R1618" t="s">
        <v>686</v>
      </c>
    </row>
    <row r="1619" spans="1:18" hidden="1" x14ac:dyDescent="0.25">
      <c r="A1619" t="s">
        <v>2308</v>
      </c>
      <c r="B1619" t="s">
        <v>661</v>
      </c>
      <c r="C1619" t="s">
        <v>660</v>
      </c>
      <c r="D1619">
        <v>0.38640000000000002</v>
      </c>
      <c r="E1619">
        <v>52.740099999999998</v>
      </c>
      <c r="F1619" t="s">
        <v>659</v>
      </c>
      <c r="G1619" t="s">
        <v>658</v>
      </c>
      <c r="H1619" t="s">
        <v>657</v>
      </c>
      <c r="I1619" t="s">
        <v>656</v>
      </c>
      <c r="J1619" t="s">
        <v>655</v>
      </c>
      <c r="K1619" t="s">
        <v>2281</v>
      </c>
      <c r="L1619" t="s">
        <v>908</v>
      </c>
      <c r="M1619" t="s">
        <v>652</v>
      </c>
      <c r="N1619">
        <v>5562</v>
      </c>
      <c r="O1619" t="s">
        <v>1580</v>
      </c>
      <c r="P1619" t="s">
        <v>1524</v>
      </c>
      <c r="Q1619" s="62">
        <f t="shared" si="25"/>
        <v>0.02</v>
      </c>
      <c r="R1619" t="s">
        <v>686</v>
      </c>
    </row>
    <row r="1620" spans="1:18" hidden="1" x14ac:dyDescent="0.25">
      <c r="A1620" t="s">
        <v>2307</v>
      </c>
      <c r="B1620" t="s">
        <v>661</v>
      </c>
      <c r="C1620" t="s">
        <v>660</v>
      </c>
      <c r="D1620">
        <v>0.38640000000000002</v>
      </c>
      <c r="E1620">
        <v>52.740099999999998</v>
      </c>
      <c r="F1620" t="s">
        <v>659</v>
      </c>
      <c r="G1620" t="s">
        <v>658</v>
      </c>
      <c r="H1620" t="s">
        <v>657</v>
      </c>
      <c r="I1620" t="s">
        <v>656</v>
      </c>
      <c r="J1620" t="s">
        <v>655</v>
      </c>
      <c r="K1620" t="s">
        <v>2281</v>
      </c>
      <c r="L1620" t="s">
        <v>908</v>
      </c>
      <c r="M1620" t="s">
        <v>652</v>
      </c>
      <c r="N1620">
        <v>5679</v>
      </c>
      <c r="O1620" t="s">
        <v>1578</v>
      </c>
      <c r="P1620" t="s">
        <v>1560</v>
      </c>
      <c r="Q1620" s="62">
        <f t="shared" si="25"/>
        <v>0.01</v>
      </c>
      <c r="R1620" t="s">
        <v>650</v>
      </c>
    </row>
    <row r="1621" spans="1:18" hidden="1" x14ac:dyDescent="0.25">
      <c r="A1621" t="s">
        <v>2306</v>
      </c>
      <c r="B1621" t="s">
        <v>661</v>
      </c>
      <c r="C1621" t="s">
        <v>660</v>
      </c>
      <c r="D1621">
        <v>0.38640000000000002</v>
      </c>
      <c r="E1621">
        <v>52.740099999999998</v>
      </c>
      <c r="F1621" t="s">
        <v>659</v>
      </c>
      <c r="G1621" t="s">
        <v>658</v>
      </c>
      <c r="H1621" t="s">
        <v>657</v>
      </c>
      <c r="I1621" t="s">
        <v>656</v>
      </c>
      <c r="J1621" t="s">
        <v>655</v>
      </c>
      <c r="K1621" t="s">
        <v>2281</v>
      </c>
      <c r="L1621" t="s">
        <v>908</v>
      </c>
      <c r="M1621" t="s">
        <v>652</v>
      </c>
      <c r="N1621">
        <v>5680</v>
      </c>
      <c r="O1621" t="s">
        <v>1576</v>
      </c>
      <c r="P1621" t="s">
        <v>1573</v>
      </c>
      <c r="Q1621" s="62">
        <f t="shared" si="25"/>
        <v>0.03</v>
      </c>
      <c r="R1621" t="s">
        <v>650</v>
      </c>
    </row>
    <row r="1622" spans="1:18" hidden="1" x14ac:dyDescent="0.25">
      <c r="A1622" t="s">
        <v>2305</v>
      </c>
      <c r="B1622" t="s">
        <v>661</v>
      </c>
      <c r="C1622" t="s">
        <v>660</v>
      </c>
      <c r="D1622">
        <v>0.38640000000000002</v>
      </c>
      <c r="E1622">
        <v>52.740099999999998</v>
      </c>
      <c r="F1622" t="s">
        <v>659</v>
      </c>
      <c r="G1622" t="s">
        <v>658</v>
      </c>
      <c r="H1622" t="s">
        <v>657</v>
      </c>
      <c r="I1622" t="s">
        <v>656</v>
      </c>
      <c r="J1622" t="s">
        <v>655</v>
      </c>
      <c r="K1622" t="s">
        <v>2281</v>
      </c>
      <c r="L1622" t="s">
        <v>908</v>
      </c>
      <c r="M1622" t="s">
        <v>652</v>
      </c>
      <c r="N1622">
        <v>5681</v>
      </c>
      <c r="O1622" t="s">
        <v>1574</v>
      </c>
      <c r="P1622" t="s">
        <v>1573</v>
      </c>
      <c r="Q1622" s="62">
        <f t="shared" si="25"/>
        <v>0.03</v>
      </c>
      <c r="R1622" t="s">
        <v>650</v>
      </c>
    </row>
    <row r="1623" spans="1:18" hidden="1" x14ac:dyDescent="0.25">
      <c r="A1623" t="s">
        <v>2304</v>
      </c>
      <c r="B1623" t="s">
        <v>661</v>
      </c>
      <c r="C1623" t="s">
        <v>660</v>
      </c>
      <c r="D1623">
        <v>0.38640000000000002</v>
      </c>
      <c r="E1623">
        <v>52.740099999999998</v>
      </c>
      <c r="F1623" t="s">
        <v>659</v>
      </c>
      <c r="G1623" t="s">
        <v>658</v>
      </c>
      <c r="H1623" t="s">
        <v>657</v>
      </c>
      <c r="I1623" t="s">
        <v>656</v>
      </c>
      <c r="J1623" t="s">
        <v>655</v>
      </c>
      <c r="K1623" t="s">
        <v>2281</v>
      </c>
      <c r="L1623" t="s">
        <v>908</v>
      </c>
      <c r="M1623" t="s">
        <v>652</v>
      </c>
      <c r="N1623">
        <v>5682</v>
      </c>
      <c r="O1623" t="s">
        <v>1571</v>
      </c>
      <c r="P1623" t="s">
        <v>1560</v>
      </c>
      <c r="Q1623" s="62">
        <f t="shared" si="25"/>
        <v>0.01</v>
      </c>
      <c r="R1623" t="s">
        <v>650</v>
      </c>
    </row>
    <row r="1624" spans="1:18" hidden="1" x14ac:dyDescent="0.25">
      <c r="A1624" t="s">
        <v>2303</v>
      </c>
      <c r="B1624" t="s">
        <v>661</v>
      </c>
      <c r="C1624" t="s">
        <v>660</v>
      </c>
      <c r="D1624">
        <v>0.38640000000000002</v>
      </c>
      <c r="E1624">
        <v>52.740099999999998</v>
      </c>
      <c r="F1624" t="s">
        <v>659</v>
      </c>
      <c r="G1624" t="s">
        <v>658</v>
      </c>
      <c r="H1624" t="s">
        <v>657</v>
      </c>
      <c r="I1624" t="s">
        <v>656</v>
      </c>
      <c r="J1624" t="s">
        <v>655</v>
      </c>
      <c r="K1624" t="s">
        <v>2281</v>
      </c>
      <c r="L1624" t="s">
        <v>908</v>
      </c>
      <c r="M1624" t="s">
        <v>652</v>
      </c>
      <c r="N1624">
        <v>5683</v>
      </c>
      <c r="O1624" t="s">
        <v>1569</v>
      </c>
      <c r="P1624" t="s">
        <v>1560</v>
      </c>
      <c r="Q1624" s="62">
        <f t="shared" si="25"/>
        <v>0.01</v>
      </c>
      <c r="R1624" t="s">
        <v>650</v>
      </c>
    </row>
    <row r="1625" spans="1:18" hidden="1" x14ac:dyDescent="0.25">
      <c r="A1625" t="s">
        <v>2302</v>
      </c>
      <c r="B1625" t="s">
        <v>661</v>
      </c>
      <c r="C1625" t="s">
        <v>660</v>
      </c>
      <c r="D1625">
        <v>0.38640000000000002</v>
      </c>
      <c r="E1625">
        <v>52.740099999999998</v>
      </c>
      <c r="F1625" t="s">
        <v>659</v>
      </c>
      <c r="G1625" t="s">
        <v>658</v>
      </c>
      <c r="H1625" t="s">
        <v>657</v>
      </c>
      <c r="I1625" t="s">
        <v>656</v>
      </c>
      <c r="J1625" t="s">
        <v>655</v>
      </c>
      <c r="K1625" t="s">
        <v>2281</v>
      </c>
      <c r="L1625" t="s">
        <v>908</v>
      </c>
      <c r="M1625" t="s">
        <v>652</v>
      </c>
      <c r="N1625">
        <v>5687</v>
      </c>
      <c r="O1625" t="s">
        <v>1567</v>
      </c>
      <c r="P1625" t="s">
        <v>1560</v>
      </c>
      <c r="Q1625" s="62">
        <f t="shared" si="25"/>
        <v>0.01</v>
      </c>
      <c r="R1625" t="s">
        <v>650</v>
      </c>
    </row>
    <row r="1626" spans="1:18" hidden="1" x14ac:dyDescent="0.25">
      <c r="A1626" t="s">
        <v>2301</v>
      </c>
      <c r="B1626" t="s">
        <v>661</v>
      </c>
      <c r="C1626" t="s">
        <v>660</v>
      </c>
      <c r="D1626">
        <v>0.38640000000000002</v>
      </c>
      <c r="E1626">
        <v>52.740099999999998</v>
      </c>
      <c r="F1626" t="s">
        <v>659</v>
      </c>
      <c r="G1626" t="s">
        <v>658</v>
      </c>
      <c r="H1626" t="s">
        <v>657</v>
      </c>
      <c r="I1626" t="s">
        <v>656</v>
      </c>
      <c r="J1626" t="s">
        <v>655</v>
      </c>
      <c r="K1626" t="s">
        <v>2281</v>
      </c>
      <c r="L1626" t="s">
        <v>908</v>
      </c>
      <c r="M1626" t="s">
        <v>652</v>
      </c>
      <c r="N1626">
        <v>5688</v>
      </c>
      <c r="O1626" t="s">
        <v>1565</v>
      </c>
      <c r="P1626" t="s">
        <v>1524</v>
      </c>
      <c r="Q1626" s="62">
        <f t="shared" si="25"/>
        <v>0.02</v>
      </c>
      <c r="R1626" t="s">
        <v>650</v>
      </c>
    </row>
    <row r="1627" spans="1:18" hidden="1" x14ac:dyDescent="0.25">
      <c r="A1627" t="s">
        <v>2300</v>
      </c>
      <c r="B1627" t="s">
        <v>661</v>
      </c>
      <c r="C1627" t="s">
        <v>660</v>
      </c>
      <c r="D1627">
        <v>0.38640000000000002</v>
      </c>
      <c r="E1627">
        <v>52.740099999999998</v>
      </c>
      <c r="F1627" t="s">
        <v>659</v>
      </c>
      <c r="G1627" t="s">
        <v>658</v>
      </c>
      <c r="H1627" t="s">
        <v>657</v>
      </c>
      <c r="I1627" t="s">
        <v>656</v>
      </c>
      <c r="J1627" t="s">
        <v>655</v>
      </c>
      <c r="K1627" t="s">
        <v>2281</v>
      </c>
      <c r="L1627" t="s">
        <v>908</v>
      </c>
      <c r="M1627" t="s">
        <v>652</v>
      </c>
      <c r="N1627">
        <v>5689</v>
      </c>
      <c r="O1627" t="s">
        <v>1563</v>
      </c>
      <c r="P1627" t="s">
        <v>1560</v>
      </c>
      <c r="Q1627" s="62">
        <f t="shared" si="25"/>
        <v>0.01</v>
      </c>
      <c r="R1627" t="s">
        <v>650</v>
      </c>
    </row>
    <row r="1628" spans="1:18" hidden="1" x14ac:dyDescent="0.25">
      <c r="A1628" t="s">
        <v>2299</v>
      </c>
      <c r="B1628" t="s">
        <v>661</v>
      </c>
      <c r="C1628" t="s">
        <v>660</v>
      </c>
      <c r="D1628">
        <v>0.38640000000000002</v>
      </c>
      <c r="E1628">
        <v>52.740099999999998</v>
      </c>
      <c r="F1628" t="s">
        <v>659</v>
      </c>
      <c r="G1628" t="s">
        <v>658</v>
      </c>
      <c r="H1628" t="s">
        <v>657</v>
      </c>
      <c r="I1628" t="s">
        <v>656</v>
      </c>
      <c r="J1628" t="s">
        <v>655</v>
      </c>
      <c r="K1628" t="s">
        <v>2281</v>
      </c>
      <c r="L1628" t="s">
        <v>908</v>
      </c>
      <c r="M1628" t="s">
        <v>652</v>
      </c>
      <c r="N1628">
        <v>5690</v>
      </c>
      <c r="O1628" t="s">
        <v>1561</v>
      </c>
      <c r="P1628" t="s">
        <v>1560</v>
      </c>
      <c r="Q1628" s="62">
        <f t="shared" si="25"/>
        <v>0.01</v>
      </c>
      <c r="R1628" t="s">
        <v>650</v>
      </c>
    </row>
    <row r="1629" spans="1:18" hidden="1" x14ac:dyDescent="0.25">
      <c r="A1629" t="s">
        <v>2298</v>
      </c>
      <c r="B1629" t="s">
        <v>661</v>
      </c>
      <c r="C1629" t="s">
        <v>660</v>
      </c>
      <c r="D1629">
        <v>0.38640000000000002</v>
      </c>
      <c r="E1629">
        <v>52.740099999999998</v>
      </c>
      <c r="F1629" t="s">
        <v>659</v>
      </c>
      <c r="G1629" t="s">
        <v>658</v>
      </c>
      <c r="H1629" t="s">
        <v>657</v>
      </c>
      <c r="I1629" t="s">
        <v>656</v>
      </c>
      <c r="J1629" t="s">
        <v>655</v>
      </c>
      <c r="K1629" t="s">
        <v>2281</v>
      </c>
      <c r="L1629" t="s">
        <v>908</v>
      </c>
      <c r="M1629" t="s">
        <v>652</v>
      </c>
      <c r="N1629">
        <v>6569</v>
      </c>
      <c r="O1629" t="s">
        <v>1558</v>
      </c>
      <c r="P1629" t="s">
        <v>1524</v>
      </c>
      <c r="Q1629" s="62">
        <f t="shared" si="25"/>
        <v>0.02</v>
      </c>
      <c r="R1629" t="s">
        <v>686</v>
      </c>
    </row>
    <row r="1630" spans="1:18" hidden="1" x14ac:dyDescent="0.25">
      <c r="A1630" t="s">
        <v>2297</v>
      </c>
      <c r="B1630" t="s">
        <v>661</v>
      </c>
      <c r="C1630" t="s">
        <v>660</v>
      </c>
      <c r="D1630">
        <v>0.38640000000000002</v>
      </c>
      <c r="E1630">
        <v>52.740099999999998</v>
      </c>
      <c r="F1630" t="s">
        <v>659</v>
      </c>
      <c r="G1630" t="s">
        <v>658</v>
      </c>
      <c r="H1630" t="s">
        <v>657</v>
      </c>
      <c r="I1630" t="s">
        <v>656</v>
      </c>
      <c r="J1630" t="s">
        <v>655</v>
      </c>
      <c r="K1630" t="s">
        <v>2281</v>
      </c>
      <c r="L1630" t="s">
        <v>908</v>
      </c>
      <c r="M1630" t="s">
        <v>652</v>
      </c>
      <c r="N1630">
        <v>6577</v>
      </c>
      <c r="O1630" t="s">
        <v>1556</v>
      </c>
      <c r="P1630" t="s">
        <v>1524</v>
      </c>
      <c r="Q1630" s="62">
        <f t="shared" si="25"/>
        <v>0.02</v>
      </c>
      <c r="R1630" t="s">
        <v>686</v>
      </c>
    </row>
    <row r="1631" spans="1:18" hidden="1" x14ac:dyDescent="0.25">
      <c r="A1631" t="s">
        <v>2296</v>
      </c>
      <c r="B1631" t="s">
        <v>661</v>
      </c>
      <c r="C1631" t="s">
        <v>660</v>
      </c>
      <c r="D1631">
        <v>0.38640000000000002</v>
      </c>
      <c r="E1631">
        <v>52.740099999999998</v>
      </c>
      <c r="F1631" t="s">
        <v>659</v>
      </c>
      <c r="G1631" t="s">
        <v>658</v>
      </c>
      <c r="H1631" t="s">
        <v>657</v>
      </c>
      <c r="I1631" t="s">
        <v>656</v>
      </c>
      <c r="J1631" t="s">
        <v>655</v>
      </c>
      <c r="K1631" t="s">
        <v>2281</v>
      </c>
      <c r="L1631" t="s">
        <v>908</v>
      </c>
      <c r="M1631" t="s">
        <v>652</v>
      </c>
      <c r="N1631">
        <v>6584</v>
      </c>
      <c r="O1631" t="s">
        <v>1554</v>
      </c>
      <c r="P1631" t="s">
        <v>1524</v>
      </c>
      <c r="Q1631" s="62">
        <f t="shared" si="25"/>
        <v>0.02</v>
      </c>
      <c r="R1631" t="s">
        <v>686</v>
      </c>
    </row>
    <row r="1632" spans="1:18" hidden="1" x14ac:dyDescent="0.25">
      <c r="A1632" t="s">
        <v>2295</v>
      </c>
      <c r="B1632" t="s">
        <v>661</v>
      </c>
      <c r="C1632" t="s">
        <v>660</v>
      </c>
      <c r="D1632">
        <v>0.38640000000000002</v>
      </c>
      <c r="E1632">
        <v>52.740099999999998</v>
      </c>
      <c r="F1632" t="s">
        <v>659</v>
      </c>
      <c r="G1632" t="s">
        <v>658</v>
      </c>
      <c r="H1632" t="s">
        <v>657</v>
      </c>
      <c r="I1632" t="s">
        <v>656</v>
      </c>
      <c r="J1632" t="s">
        <v>655</v>
      </c>
      <c r="K1632" t="s">
        <v>2281</v>
      </c>
      <c r="L1632" t="s">
        <v>908</v>
      </c>
      <c r="M1632" t="s">
        <v>652</v>
      </c>
      <c r="N1632">
        <v>7434</v>
      </c>
      <c r="O1632" t="s">
        <v>1552</v>
      </c>
      <c r="P1632">
        <v>1</v>
      </c>
      <c r="Q1632" s="62">
        <f t="shared" si="25"/>
        <v>1</v>
      </c>
      <c r="R1632" t="s">
        <v>1551</v>
      </c>
    </row>
    <row r="1633" spans="1:18" hidden="1" x14ac:dyDescent="0.25">
      <c r="A1633" t="s">
        <v>2294</v>
      </c>
      <c r="B1633" t="s">
        <v>661</v>
      </c>
      <c r="C1633" t="s">
        <v>660</v>
      </c>
      <c r="D1633">
        <v>0.38640000000000002</v>
      </c>
      <c r="E1633">
        <v>52.740099999999998</v>
      </c>
      <c r="F1633" t="s">
        <v>659</v>
      </c>
      <c r="G1633" t="s">
        <v>658</v>
      </c>
      <c r="H1633" t="s">
        <v>657</v>
      </c>
      <c r="I1633" t="s">
        <v>656</v>
      </c>
      <c r="J1633" t="s">
        <v>655</v>
      </c>
      <c r="K1633" t="s">
        <v>2281</v>
      </c>
      <c r="L1633" t="s">
        <v>908</v>
      </c>
      <c r="M1633" t="s">
        <v>652</v>
      </c>
      <c r="N1633">
        <v>9091</v>
      </c>
      <c r="O1633" t="s">
        <v>1549</v>
      </c>
      <c r="P1633" t="s">
        <v>1524</v>
      </c>
      <c r="Q1633" s="62">
        <f t="shared" si="25"/>
        <v>0.02</v>
      </c>
      <c r="R1633" t="s">
        <v>686</v>
      </c>
    </row>
    <row r="1634" spans="1:18" hidden="1" x14ac:dyDescent="0.25">
      <c r="A1634" t="s">
        <v>2293</v>
      </c>
      <c r="B1634" t="s">
        <v>661</v>
      </c>
      <c r="C1634" t="s">
        <v>660</v>
      </c>
      <c r="D1634">
        <v>0.38640000000000002</v>
      </c>
      <c r="E1634">
        <v>52.740099999999998</v>
      </c>
      <c r="F1634" t="s">
        <v>659</v>
      </c>
      <c r="G1634" t="s">
        <v>658</v>
      </c>
      <c r="H1634" t="s">
        <v>657</v>
      </c>
      <c r="I1634" t="s">
        <v>656</v>
      </c>
      <c r="J1634" t="s">
        <v>655</v>
      </c>
      <c r="K1634" t="s">
        <v>2281</v>
      </c>
      <c r="L1634" t="s">
        <v>908</v>
      </c>
      <c r="M1634" t="s">
        <v>652</v>
      </c>
      <c r="N1634">
        <v>9094</v>
      </c>
      <c r="O1634" t="s">
        <v>1547</v>
      </c>
      <c r="P1634" t="s">
        <v>1524</v>
      </c>
      <c r="Q1634" s="62">
        <f t="shared" si="25"/>
        <v>0.02</v>
      </c>
      <c r="R1634" t="s">
        <v>686</v>
      </c>
    </row>
    <row r="1635" spans="1:18" hidden="1" x14ac:dyDescent="0.25">
      <c r="A1635" t="s">
        <v>2292</v>
      </c>
      <c r="B1635" t="s">
        <v>661</v>
      </c>
      <c r="C1635" t="s">
        <v>660</v>
      </c>
      <c r="D1635">
        <v>0.38640000000000002</v>
      </c>
      <c r="E1635">
        <v>52.740099999999998</v>
      </c>
      <c r="F1635" t="s">
        <v>659</v>
      </c>
      <c r="G1635" t="s">
        <v>658</v>
      </c>
      <c r="H1635" t="s">
        <v>657</v>
      </c>
      <c r="I1635" t="s">
        <v>656</v>
      </c>
      <c r="J1635" t="s">
        <v>655</v>
      </c>
      <c r="K1635" t="s">
        <v>2281</v>
      </c>
      <c r="L1635" t="s">
        <v>908</v>
      </c>
      <c r="M1635" t="s">
        <v>652</v>
      </c>
      <c r="N1635">
        <v>9451</v>
      </c>
      <c r="O1635" t="s">
        <v>1545</v>
      </c>
      <c r="P1635" t="s">
        <v>1524</v>
      </c>
      <c r="Q1635" s="62">
        <f t="shared" si="25"/>
        <v>0.02</v>
      </c>
      <c r="R1635" t="s">
        <v>686</v>
      </c>
    </row>
    <row r="1636" spans="1:18" hidden="1" x14ac:dyDescent="0.25">
      <c r="A1636" t="s">
        <v>2291</v>
      </c>
      <c r="B1636" t="s">
        <v>661</v>
      </c>
      <c r="C1636" t="s">
        <v>660</v>
      </c>
      <c r="D1636">
        <v>0.38640000000000002</v>
      </c>
      <c r="E1636">
        <v>52.740099999999998</v>
      </c>
      <c r="F1636" t="s">
        <v>659</v>
      </c>
      <c r="G1636" t="s">
        <v>658</v>
      </c>
      <c r="H1636" t="s">
        <v>657</v>
      </c>
      <c r="I1636" t="s">
        <v>656</v>
      </c>
      <c r="J1636" t="s">
        <v>655</v>
      </c>
      <c r="K1636" t="s">
        <v>2281</v>
      </c>
      <c r="L1636" t="s">
        <v>908</v>
      </c>
      <c r="M1636" t="s">
        <v>652</v>
      </c>
      <c r="N1636">
        <v>9453</v>
      </c>
      <c r="O1636" t="s">
        <v>1543</v>
      </c>
      <c r="P1636" t="s">
        <v>1524</v>
      </c>
      <c r="Q1636" s="62">
        <f t="shared" si="25"/>
        <v>0.02</v>
      </c>
      <c r="R1636" t="s">
        <v>686</v>
      </c>
    </row>
    <row r="1637" spans="1:18" hidden="1" x14ac:dyDescent="0.25">
      <c r="A1637" t="s">
        <v>2290</v>
      </c>
      <c r="B1637" t="s">
        <v>661</v>
      </c>
      <c r="C1637" t="s">
        <v>660</v>
      </c>
      <c r="D1637">
        <v>0.38640000000000002</v>
      </c>
      <c r="E1637">
        <v>52.740099999999998</v>
      </c>
      <c r="F1637" t="s">
        <v>659</v>
      </c>
      <c r="G1637" t="s">
        <v>658</v>
      </c>
      <c r="H1637" t="s">
        <v>657</v>
      </c>
      <c r="I1637" t="s">
        <v>656</v>
      </c>
      <c r="J1637" t="s">
        <v>655</v>
      </c>
      <c r="K1637" t="s">
        <v>2281</v>
      </c>
      <c r="L1637" t="s">
        <v>908</v>
      </c>
      <c r="M1637" t="s">
        <v>652</v>
      </c>
      <c r="N1637">
        <v>9454</v>
      </c>
      <c r="O1637" t="s">
        <v>1541</v>
      </c>
      <c r="P1637" t="s">
        <v>1524</v>
      </c>
      <c r="Q1637" s="62">
        <f t="shared" si="25"/>
        <v>0.02</v>
      </c>
      <c r="R1637" t="s">
        <v>686</v>
      </c>
    </row>
    <row r="1638" spans="1:18" hidden="1" x14ac:dyDescent="0.25">
      <c r="A1638" t="s">
        <v>2289</v>
      </c>
      <c r="B1638" t="s">
        <v>661</v>
      </c>
      <c r="C1638" t="s">
        <v>660</v>
      </c>
      <c r="D1638">
        <v>0.38640000000000002</v>
      </c>
      <c r="E1638">
        <v>52.740099999999998</v>
      </c>
      <c r="F1638" t="s">
        <v>659</v>
      </c>
      <c r="G1638" t="s">
        <v>658</v>
      </c>
      <c r="H1638" t="s">
        <v>657</v>
      </c>
      <c r="I1638" t="s">
        <v>656</v>
      </c>
      <c r="J1638" t="s">
        <v>655</v>
      </c>
      <c r="K1638" t="s">
        <v>2281</v>
      </c>
      <c r="L1638" t="s">
        <v>908</v>
      </c>
      <c r="M1638" t="s">
        <v>652</v>
      </c>
      <c r="N1638">
        <v>9522</v>
      </c>
      <c r="O1638" t="s">
        <v>62</v>
      </c>
      <c r="P1638">
        <v>0.14000000000000001</v>
      </c>
      <c r="Q1638" s="62">
        <f t="shared" si="25"/>
        <v>0.14000000000000001</v>
      </c>
      <c r="R1638" t="s">
        <v>686</v>
      </c>
    </row>
    <row r="1639" spans="1:18" hidden="1" x14ac:dyDescent="0.25">
      <c r="A1639" t="s">
        <v>2288</v>
      </c>
      <c r="B1639" t="s">
        <v>661</v>
      </c>
      <c r="C1639" t="s">
        <v>660</v>
      </c>
      <c r="D1639">
        <v>0.38640000000000002</v>
      </c>
      <c r="E1639">
        <v>52.740099999999998</v>
      </c>
      <c r="F1639" t="s">
        <v>659</v>
      </c>
      <c r="G1639" t="s">
        <v>658</v>
      </c>
      <c r="H1639" t="s">
        <v>657</v>
      </c>
      <c r="I1639" t="s">
        <v>656</v>
      </c>
      <c r="J1639" t="s">
        <v>655</v>
      </c>
      <c r="K1639" t="s">
        <v>2281</v>
      </c>
      <c r="L1639" t="s">
        <v>908</v>
      </c>
      <c r="M1639" t="s">
        <v>652</v>
      </c>
      <c r="N1639">
        <v>9703</v>
      </c>
      <c r="O1639" t="s">
        <v>1538</v>
      </c>
      <c r="P1639" t="s">
        <v>1524</v>
      </c>
      <c r="Q1639" s="62">
        <f t="shared" si="25"/>
        <v>0.02</v>
      </c>
      <c r="R1639" t="s">
        <v>686</v>
      </c>
    </row>
    <row r="1640" spans="1:18" hidden="1" x14ac:dyDescent="0.25">
      <c r="A1640" t="s">
        <v>2287</v>
      </c>
      <c r="B1640" t="s">
        <v>661</v>
      </c>
      <c r="C1640" t="s">
        <v>660</v>
      </c>
      <c r="D1640">
        <v>0.38640000000000002</v>
      </c>
      <c r="E1640">
        <v>52.740099999999998</v>
      </c>
      <c r="F1640" t="s">
        <v>659</v>
      </c>
      <c r="G1640" t="s">
        <v>658</v>
      </c>
      <c r="H1640" t="s">
        <v>657</v>
      </c>
      <c r="I1640" t="s">
        <v>656</v>
      </c>
      <c r="J1640" t="s">
        <v>655</v>
      </c>
      <c r="K1640" t="s">
        <v>2281</v>
      </c>
      <c r="L1640" t="s">
        <v>908</v>
      </c>
      <c r="M1640" t="s">
        <v>652</v>
      </c>
      <c r="N1640">
        <v>9814</v>
      </c>
      <c r="O1640" t="s">
        <v>1536</v>
      </c>
      <c r="P1640" t="s">
        <v>1524</v>
      </c>
      <c r="Q1640" s="62">
        <f t="shared" si="25"/>
        <v>0.02</v>
      </c>
      <c r="R1640" t="s">
        <v>686</v>
      </c>
    </row>
    <row r="1641" spans="1:18" hidden="1" x14ac:dyDescent="0.25">
      <c r="A1641" t="s">
        <v>2286</v>
      </c>
      <c r="B1641" t="s">
        <v>661</v>
      </c>
      <c r="C1641" t="s">
        <v>660</v>
      </c>
      <c r="D1641">
        <v>0.38640000000000002</v>
      </c>
      <c r="E1641">
        <v>52.740099999999998</v>
      </c>
      <c r="F1641" t="s">
        <v>659</v>
      </c>
      <c r="G1641" t="s">
        <v>658</v>
      </c>
      <c r="H1641" t="s">
        <v>657</v>
      </c>
      <c r="I1641" t="s">
        <v>656</v>
      </c>
      <c r="J1641" t="s">
        <v>655</v>
      </c>
      <c r="K1641" t="s">
        <v>2281</v>
      </c>
      <c r="L1641" t="s">
        <v>908</v>
      </c>
      <c r="M1641" t="s">
        <v>652</v>
      </c>
      <c r="N1641">
        <v>9815</v>
      </c>
      <c r="O1641" t="s">
        <v>1534</v>
      </c>
      <c r="P1641" t="s">
        <v>1524</v>
      </c>
      <c r="Q1641" s="62">
        <f t="shared" si="25"/>
        <v>0.02</v>
      </c>
      <c r="R1641" t="s">
        <v>686</v>
      </c>
    </row>
    <row r="1642" spans="1:18" hidden="1" x14ac:dyDescent="0.25">
      <c r="A1642" t="s">
        <v>2285</v>
      </c>
      <c r="B1642" t="s">
        <v>661</v>
      </c>
      <c r="C1642" t="s">
        <v>660</v>
      </c>
      <c r="D1642">
        <v>0.38640000000000002</v>
      </c>
      <c r="E1642">
        <v>52.740099999999998</v>
      </c>
      <c r="F1642" t="s">
        <v>659</v>
      </c>
      <c r="G1642" t="s">
        <v>658</v>
      </c>
      <c r="H1642" t="s">
        <v>657</v>
      </c>
      <c r="I1642" t="s">
        <v>656</v>
      </c>
      <c r="J1642" t="s">
        <v>655</v>
      </c>
      <c r="K1642" t="s">
        <v>2281</v>
      </c>
      <c r="L1642" t="s">
        <v>908</v>
      </c>
      <c r="M1642" t="s">
        <v>652</v>
      </c>
      <c r="N1642">
        <v>9816</v>
      </c>
      <c r="O1642" t="s">
        <v>1532</v>
      </c>
      <c r="P1642" t="s">
        <v>1524</v>
      </c>
      <c r="Q1642" s="62">
        <f t="shared" si="25"/>
        <v>0.02</v>
      </c>
      <c r="R1642" t="s">
        <v>686</v>
      </c>
    </row>
    <row r="1643" spans="1:18" hidden="1" x14ac:dyDescent="0.25">
      <c r="A1643" t="s">
        <v>2284</v>
      </c>
      <c r="B1643" t="s">
        <v>661</v>
      </c>
      <c r="C1643" t="s">
        <v>660</v>
      </c>
      <c r="D1643">
        <v>0.38640000000000002</v>
      </c>
      <c r="E1643">
        <v>52.740099999999998</v>
      </c>
      <c r="F1643" t="s">
        <v>659</v>
      </c>
      <c r="G1643" t="s">
        <v>658</v>
      </c>
      <c r="H1643" t="s">
        <v>657</v>
      </c>
      <c r="I1643" t="s">
        <v>656</v>
      </c>
      <c r="J1643" t="s">
        <v>655</v>
      </c>
      <c r="K1643" t="s">
        <v>2281</v>
      </c>
      <c r="L1643" t="s">
        <v>908</v>
      </c>
      <c r="M1643" t="s">
        <v>652</v>
      </c>
      <c r="N1643">
        <v>9817</v>
      </c>
      <c r="O1643" t="s">
        <v>1530</v>
      </c>
      <c r="P1643" t="s">
        <v>1524</v>
      </c>
      <c r="Q1643" s="62">
        <f t="shared" si="25"/>
        <v>0.02</v>
      </c>
      <c r="R1643" t="s">
        <v>686</v>
      </c>
    </row>
    <row r="1644" spans="1:18" hidden="1" x14ac:dyDescent="0.25">
      <c r="A1644" t="s">
        <v>2283</v>
      </c>
      <c r="B1644" t="s">
        <v>661</v>
      </c>
      <c r="C1644" t="s">
        <v>660</v>
      </c>
      <c r="D1644">
        <v>0.38640000000000002</v>
      </c>
      <c r="E1644">
        <v>52.740099999999998</v>
      </c>
      <c r="F1644" t="s">
        <v>659</v>
      </c>
      <c r="G1644" t="s">
        <v>658</v>
      </c>
      <c r="H1644" t="s">
        <v>657</v>
      </c>
      <c r="I1644" t="s">
        <v>656</v>
      </c>
      <c r="J1644" t="s">
        <v>655</v>
      </c>
      <c r="K1644" t="s">
        <v>2281</v>
      </c>
      <c r="L1644" t="s">
        <v>908</v>
      </c>
      <c r="M1644" t="s">
        <v>652</v>
      </c>
      <c r="N1644">
        <v>9818</v>
      </c>
      <c r="O1644" t="s">
        <v>1528</v>
      </c>
      <c r="P1644" t="s">
        <v>1524</v>
      </c>
      <c r="Q1644" s="62">
        <f t="shared" si="25"/>
        <v>0.02</v>
      </c>
      <c r="R1644" t="s">
        <v>686</v>
      </c>
    </row>
    <row r="1645" spans="1:18" hidden="1" x14ac:dyDescent="0.25">
      <c r="A1645" t="s">
        <v>2282</v>
      </c>
      <c r="B1645" t="s">
        <v>661</v>
      </c>
      <c r="C1645" t="s">
        <v>660</v>
      </c>
      <c r="D1645">
        <v>0.38640000000000002</v>
      </c>
      <c r="E1645">
        <v>52.740099999999998</v>
      </c>
      <c r="F1645" t="s">
        <v>659</v>
      </c>
      <c r="G1645" t="s">
        <v>658</v>
      </c>
      <c r="H1645" t="s">
        <v>657</v>
      </c>
      <c r="I1645" t="s">
        <v>656</v>
      </c>
      <c r="J1645" t="s">
        <v>655</v>
      </c>
      <c r="K1645" t="s">
        <v>2281</v>
      </c>
      <c r="L1645" t="s">
        <v>908</v>
      </c>
      <c r="M1645" t="s">
        <v>652</v>
      </c>
      <c r="N1645">
        <v>9819</v>
      </c>
      <c r="O1645" t="s">
        <v>1525</v>
      </c>
      <c r="P1645" t="s">
        <v>1524</v>
      </c>
      <c r="Q1645" s="62">
        <f t="shared" si="25"/>
        <v>0.02</v>
      </c>
      <c r="R1645" t="s">
        <v>686</v>
      </c>
    </row>
    <row r="1646" spans="1:18" hidden="1" x14ac:dyDescent="0.25">
      <c r="A1646" t="s">
        <v>2280</v>
      </c>
      <c r="B1646" t="s">
        <v>661</v>
      </c>
      <c r="C1646" t="s">
        <v>660</v>
      </c>
      <c r="D1646">
        <v>0.38640000000000002</v>
      </c>
      <c r="E1646">
        <v>52.740099999999998</v>
      </c>
      <c r="F1646" t="s">
        <v>659</v>
      </c>
      <c r="G1646" t="s">
        <v>658</v>
      </c>
      <c r="H1646" t="s">
        <v>657</v>
      </c>
      <c r="I1646" t="s">
        <v>656</v>
      </c>
      <c r="J1646" t="s">
        <v>655</v>
      </c>
      <c r="K1646" t="s">
        <v>2256</v>
      </c>
      <c r="L1646" t="s">
        <v>1052</v>
      </c>
      <c r="M1646" t="s">
        <v>652</v>
      </c>
      <c r="N1646">
        <v>4</v>
      </c>
      <c r="O1646" t="s">
        <v>696</v>
      </c>
      <c r="P1646">
        <v>13.33</v>
      </c>
      <c r="Q1646" s="62">
        <f t="shared" si="25"/>
        <v>13.33</v>
      </c>
      <c r="R1646" t="s">
        <v>669</v>
      </c>
    </row>
    <row r="1647" spans="1:18" hidden="1" x14ac:dyDescent="0.25">
      <c r="A1647" t="s">
        <v>2279</v>
      </c>
      <c r="B1647" t="s">
        <v>661</v>
      </c>
      <c r="C1647" t="s">
        <v>660</v>
      </c>
      <c r="D1647">
        <v>0.38640000000000002</v>
      </c>
      <c r="E1647">
        <v>52.740099999999998</v>
      </c>
      <c r="F1647" t="s">
        <v>659</v>
      </c>
      <c r="G1647" t="s">
        <v>658</v>
      </c>
      <c r="H1647" t="s">
        <v>657</v>
      </c>
      <c r="I1647" t="s">
        <v>656</v>
      </c>
      <c r="J1647" t="s">
        <v>655</v>
      </c>
      <c r="K1647" t="s">
        <v>2256</v>
      </c>
      <c r="L1647" t="s">
        <v>1052</v>
      </c>
      <c r="M1647" t="s">
        <v>652</v>
      </c>
      <c r="N1647">
        <v>6</v>
      </c>
      <c r="O1647" t="s">
        <v>694</v>
      </c>
      <c r="P1647">
        <v>0.2</v>
      </c>
      <c r="Q1647" s="62">
        <f t="shared" si="25"/>
        <v>0.2</v>
      </c>
      <c r="R1647" t="s">
        <v>683</v>
      </c>
    </row>
    <row r="1648" spans="1:18" x14ac:dyDescent="0.25">
      <c r="A1648" t="s">
        <v>2278</v>
      </c>
      <c r="B1648" t="s">
        <v>661</v>
      </c>
      <c r="C1648" t="s">
        <v>660</v>
      </c>
      <c r="D1648">
        <v>0.38640000000000002</v>
      </c>
      <c r="E1648">
        <v>52.740099999999998</v>
      </c>
      <c r="F1648" t="s">
        <v>659</v>
      </c>
      <c r="G1648" t="s">
        <v>658</v>
      </c>
      <c r="H1648" t="s">
        <v>657</v>
      </c>
      <c r="I1648" t="s">
        <v>656</v>
      </c>
      <c r="J1648" t="s">
        <v>655</v>
      </c>
      <c r="K1648" t="s">
        <v>2256</v>
      </c>
      <c r="L1648" t="s">
        <v>1052</v>
      </c>
      <c r="M1648" t="s">
        <v>652</v>
      </c>
      <c r="N1648">
        <v>73</v>
      </c>
      <c r="O1648" t="s">
        <v>181</v>
      </c>
      <c r="P1648" t="s">
        <v>740</v>
      </c>
      <c r="Q1648" s="62">
        <f t="shared" si="25"/>
        <v>1.0000000000000001E-5</v>
      </c>
      <c r="R1648" t="s">
        <v>686</v>
      </c>
    </row>
    <row r="1649" spans="1:18" hidden="1" x14ac:dyDescent="0.25">
      <c r="A1649" t="s">
        <v>2277</v>
      </c>
      <c r="B1649" t="s">
        <v>661</v>
      </c>
      <c r="C1649" t="s">
        <v>660</v>
      </c>
      <c r="D1649">
        <v>0.38640000000000002</v>
      </c>
      <c r="E1649">
        <v>52.740099999999998</v>
      </c>
      <c r="F1649" t="s">
        <v>659</v>
      </c>
      <c r="G1649" t="s">
        <v>658</v>
      </c>
      <c r="H1649" t="s">
        <v>657</v>
      </c>
      <c r="I1649" t="s">
        <v>656</v>
      </c>
      <c r="J1649" t="s">
        <v>655</v>
      </c>
      <c r="K1649" t="s">
        <v>2256</v>
      </c>
      <c r="L1649" t="s">
        <v>1052</v>
      </c>
      <c r="M1649" t="s">
        <v>652</v>
      </c>
      <c r="N1649">
        <v>76</v>
      </c>
      <c r="O1649" t="s">
        <v>690</v>
      </c>
      <c r="P1649">
        <v>17.2</v>
      </c>
      <c r="Q1649" s="62">
        <f t="shared" si="25"/>
        <v>17.2</v>
      </c>
      <c r="R1649" t="s">
        <v>689</v>
      </c>
    </row>
    <row r="1650" spans="1:18" hidden="1" x14ac:dyDescent="0.25">
      <c r="A1650" t="s">
        <v>2276</v>
      </c>
      <c r="B1650" t="s">
        <v>661</v>
      </c>
      <c r="C1650" t="s">
        <v>660</v>
      </c>
      <c r="D1650">
        <v>0.38640000000000002</v>
      </c>
      <c r="E1650">
        <v>52.740099999999998</v>
      </c>
      <c r="F1650" t="s">
        <v>659</v>
      </c>
      <c r="G1650" t="s">
        <v>658</v>
      </c>
      <c r="H1650" t="s">
        <v>657</v>
      </c>
      <c r="I1650" t="s">
        <v>656</v>
      </c>
      <c r="J1650" t="s">
        <v>655</v>
      </c>
      <c r="K1650" t="s">
        <v>2256</v>
      </c>
      <c r="L1650" t="s">
        <v>1052</v>
      </c>
      <c r="M1650" t="s">
        <v>652</v>
      </c>
      <c r="N1650">
        <v>3410</v>
      </c>
      <c r="O1650" t="s">
        <v>687</v>
      </c>
      <c r="P1650">
        <v>3.8</v>
      </c>
      <c r="Q1650" s="62">
        <f t="shared" si="25"/>
        <v>3.8</v>
      </c>
      <c r="R1650" t="s">
        <v>686</v>
      </c>
    </row>
    <row r="1651" spans="1:18" hidden="1" x14ac:dyDescent="0.25">
      <c r="A1651" t="s">
        <v>2275</v>
      </c>
      <c r="B1651" t="s">
        <v>661</v>
      </c>
      <c r="C1651" t="s">
        <v>660</v>
      </c>
      <c r="D1651">
        <v>0.38640000000000002</v>
      </c>
      <c r="E1651">
        <v>52.740099999999998</v>
      </c>
      <c r="F1651" t="s">
        <v>659</v>
      </c>
      <c r="G1651" t="s">
        <v>658</v>
      </c>
      <c r="H1651" t="s">
        <v>657</v>
      </c>
      <c r="I1651" t="s">
        <v>656</v>
      </c>
      <c r="J1651" t="s">
        <v>655</v>
      </c>
      <c r="K1651" t="s">
        <v>2256</v>
      </c>
      <c r="L1651" t="s">
        <v>1052</v>
      </c>
      <c r="M1651" t="s">
        <v>652</v>
      </c>
      <c r="N1651">
        <v>3428</v>
      </c>
      <c r="O1651" t="s">
        <v>684</v>
      </c>
      <c r="P1651">
        <v>3.32</v>
      </c>
      <c r="Q1651" s="62">
        <f t="shared" si="25"/>
        <v>3.32</v>
      </c>
      <c r="R1651" t="s">
        <v>683</v>
      </c>
    </row>
    <row r="1652" spans="1:18" hidden="1" x14ac:dyDescent="0.25">
      <c r="A1652" t="s">
        <v>2274</v>
      </c>
      <c r="B1652" t="s">
        <v>661</v>
      </c>
      <c r="C1652" t="s">
        <v>660</v>
      </c>
      <c r="D1652">
        <v>0.38640000000000002</v>
      </c>
      <c r="E1652">
        <v>52.740099999999998</v>
      </c>
      <c r="F1652" t="s">
        <v>659</v>
      </c>
      <c r="G1652" t="s">
        <v>658</v>
      </c>
      <c r="H1652" t="s">
        <v>657</v>
      </c>
      <c r="I1652" t="s">
        <v>656</v>
      </c>
      <c r="J1652" t="s">
        <v>655</v>
      </c>
      <c r="K1652" t="s">
        <v>2256</v>
      </c>
      <c r="L1652" t="s">
        <v>1052</v>
      </c>
      <c r="M1652" t="s">
        <v>652</v>
      </c>
      <c r="N1652">
        <v>3976</v>
      </c>
      <c r="O1652" t="s">
        <v>681</v>
      </c>
      <c r="P1652">
        <v>118.6</v>
      </c>
      <c r="Q1652" s="62">
        <f t="shared" si="25"/>
        <v>118.6</v>
      </c>
      <c r="R1652" t="s">
        <v>680</v>
      </c>
    </row>
    <row r="1653" spans="1:18" hidden="1" x14ac:dyDescent="0.25">
      <c r="A1653" t="s">
        <v>2273</v>
      </c>
      <c r="B1653" t="s">
        <v>661</v>
      </c>
      <c r="C1653" t="s">
        <v>660</v>
      </c>
      <c r="D1653">
        <v>0.38640000000000002</v>
      </c>
      <c r="E1653">
        <v>52.740099999999998</v>
      </c>
      <c r="F1653" t="s">
        <v>659</v>
      </c>
      <c r="G1653" t="s">
        <v>658</v>
      </c>
      <c r="H1653" t="s">
        <v>657</v>
      </c>
      <c r="I1653" t="s">
        <v>656</v>
      </c>
      <c r="J1653" t="s">
        <v>655</v>
      </c>
      <c r="K1653" t="s">
        <v>2256</v>
      </c>
      <c r="L1653" t="s">
        <v>1052</v>
      </c>
      <c r="M1653" t="s">
        <v>652</v>
      </c>
      <c r="N1653">
        <v>4574</v>
      </c>
      <c r="O1653" t="s">
        <v>1078</v>
      </c>
      <c r="P1653" t="s">
        <v>1077</v>
      </c>
      <c r="Q1653" s="62" t="e">
        <f t="shared" si="25"/>
        <v>#VALUE!</v>
      </c>
      <c r="R1653" t="s">
        <v>905</v>
      </c>
    </row>
    <row r="1654" spans="1:18" hidden="1" x14ac:dyDescent="0.25">
      <c r="A1654" t="s">
        <v>2272</v>
      </c>
      <c r="B1654" t="s">
        <v>661</v>
      </c>
      <c r="C1654" t="s">
        <v>660</v>
      </c>
      <c r="D1654">
        <v>0.38640000000000002</v>
      </c>
      <c r="E1654">
        <v>52.740099999999998</v>
      </c>
      <c r="F1654" t="s">
        <v>659</v>
      </c>
      <c r="G1654" t="s">
        <v>658</v>
      </c>
      <c r="H1654" t="s">
        <v>657</v>
      </c>
      <c r="I1654" t="s">
        <v>656</v>
      </c>
      <c r="J1654" t="s">
        <v>655</v>
      </c>
      <c r="K1654" t="s">
        <v>2256</v>
      </c>
      <c r="L1654" t="s">
        <v>1052</v>
      </c>
      <c r="M1654" t="s">
        <v>652</v>
      </c>
      <c r="N1654">
        <v>4865</v>
      </c>
      <c r="O1654" t="s">
        <v>912</v>
      </c>
      <c r="P1654">
        <v>370</v>
      </c>
      <c r="Q1654" s="62">
        <f t="shared" si="25"/>
        <v>370</v>
      </c>
      <c r="R1654" t="s">
        <v>911</v>
      </c>
    </row>
    <row r="1655" spans="1:18" hidden="1" x14ac:dyDescent="0.25">
      <c r="A1655" t="s">
        <v>2271</v>
      </c>
      <c r="B1655" t="s">
        <v>661</v>
      </c>
      <c r="C1655" t="s">
        <v>660</v>
      </c>
      <c r="D1655">
        <v>0.38640000000000002</v>
      </c>
      <c r="E1655">
        <v>52.740099999999998</v>
      </c>
      <c r="F1655" t="s">
        <v>659</v>
      </c>
      <c r="G1655" t="s">
        <v>658</v>
      </c>
      <c r="H1655" t="s">
        <v>657</v>
      </c>
      <c r="I1655" t="s">
        <v>656</v>
      </c>
      <c r="J1655" t="s">
        <v>655</v>
      </c>
      <c r="K1655" t="s">
        <v>2256</v>
      </c>
      <c r="L1655" t="s">
        <v>1052</v>
      </c>
      <c r="M1655" t="s">
        <v>652</v>
      </c>
      <c r="N1655">
        <v>4925</v>
      </c>
      <c r="O1655" t="s">
        <v>1074</v>
      </c>
      <c r="P1655">
        <v>6.94</v>
      </c>
      <c r="Q1655" s="62">
        <f t="shared" si="25"/>
        <v>6.94</v>
      </c>
      <c r="R1655" t="s">
        <v>650</v>
      </c>
    </row>
    <row r="1656" spans="1:18" hidden="1" x14ac:dyDescent="0.25">
      <c r="A1656" t="s">
        <v>2270</v>
      </c>
      <c r="B1656" t="s">
        <v>661</v>
      </c>
      <c r="C1656" t="s">
        <v>660</v>
      </c>
      <c r="D1656">
        <v>0.38640000000000002</v>
      </c>
      <c r="E1656">
        <v>52.740099999999998</v>
      </c>
      <c r="F1656" t="s">
        <v>659</v>
      </c>
      <c r="G1656" t="s">
        <v>658</v>
      </c>
      <c r="H1656" t="s">
        <v>657</v>
      </c>
      <c r="I1656" t="s">
        <v>656</v>
      </c>
      <c r="J1656" t="s">
        <v>655</v>
      </c>
      <c r="K1656" t="s">
        <v>2256</v>
      </c>
      <c r="L1656" t="s">
        <v>1052</v>
      </c>
      <c r="M1656" t="s">
        <v>652</v>
      </c>
      <c r="N1656">
        <v>5446</v>
      </c>
      <c r="O1656" t="s">
        <v>678</v>
      </c>
      <c r="P1656">
        <v>1</v>
      </c>
      <c r="Q1656" s="62">
        <f t="shared" si="25"/>
        <v>1</v>
      </c>
      <c r="R1656" t="s">
        <v>677</v>
      </c>
    </row>
    <row r="1657" spans="1:18" hidden="1" x14ac:dyDescent="0.25">
      <c r="A1657" t="s">
        <v>2269</v>
      </c>
      <c r="B1657" t="s">
        <v>661</v>
      </c>
      <c r="C1657" t="s">
        <v>660</v>
      </c>
      <c r="D1657">
        <v>0.38640000000000002</v>
      </c>
      <c r="E1657">
        <v>52.740099999999998</v>
      </c>
      <c r="F1657" t="s">
        <v>659</v>
      </c>
      <c r="G1657" t="s">
        <v>658</v>
      </c>
      <c r="H1657" t="s">
        <v>657</v>
      </c>
      <c r="I1657" t="s">
        <v>656</v>
      </c>
      <c r="J1657" t="s">
        <v>655</v>
      </c>
      <c r="K1657" t="s">
        <v>2256</v>
      </c>
      <c r="L1657" t="s">
        <v>1052</v>
      </c>
      <c r="M1657" t="s">
        <v>652</v>
      </c>
      <c r="N1657">
        <v>6019</v>
      </c>
      <c r="O1657" t="s">
        <v>675</v>
      </c>
      <c r="P1657">
        <v>561335</v>
      </c>
      <c r="Q1657" s="62">
        <f t="shared" si="25"/>
        <v>561335</v>
      </c>
      <c r="R1657" t="s">
        <v>672</v>
      </c>
    </row>
    <row r="1658" spans="1:18" hidden="1" x14ac:dyDescent="0.25">
      <c r="A1658" t="s">
        <v>2268</v>
      </c>
      <c r="B1658" t="s">
        <v>661</v>
      </c>
      <c r="C1658" t="s">
        <v>660</v>
      </c>
      <c r="D1658">
        <v>0.38640000000000002</v>
      </c>
      <c r="E1658">
        <v>52.740099999999998</v>
      </c>
      <c r="F1658" t="s">
        <v>659</v>
      </c>
      <c r="G1658" t="s">
        <v>658</v>
      </c>
      <c r="H1658" t="s">
        <v>657</v>
      </c>
      <c r="I1658" t="s">
        <v>656</v>
      </c>
      <c r="J1658" t="s">
        <v>655</v>
      </c>
      <c r="K1658" t="s">
        <v>2256</v>
      </c>
      <c r="L1658" t="s">
        <v>1052</v>
      </c>
      <c r="M1658" t="s">
        <v>652</v>
      </c>
      <c r="N1658">
        <v>6020</v>
      </c>
      <c r="O1658" t="s">
        <v>673</v>
      </c>
      <c r="P1658">
        <v>318688</v>
      </c>
      <c r="Q1658" s="62">
        <f t="shared" si="25"/>
        <v>318688</v>
      </c>
      <c r="R1658" t="s">
        <v>672</v>
      </c>
    </row>
    <row r="1659" spans="1:18" hidden="1" x14ac:dyDescent="0.25">
      <c r="A1659" t="s">
        <v>2267</v>
      </c>
      <c r="B1659" t="s">
        <v>661</v>
      </c>
      <c r="C1659" t="s">
        <v>660</v>
      </c>
      <c r="D1659">
        <v>0.38640000000000002</v>
      </c>
      <c r="E1659">
        <v>52.740099999999998</v>
      </c>
      <c r="F1659" t="s">
        <v>659</v>
      </c>
      <c r="G1659" t="s">
        <v>658</v>
      </c>
      <c r="H1659" t="s">
        <v>657</v>
      </c>
      <c r="I1659" t="s">
        <v>656</v>
      </c>
      <c r="J1659" t="s">
        <v>655</v>
      </c>
      <c r="K1659" t="s">
        <v>2256</v>
      </c>
      <c r="L1659" t="s">
        <v>1052</v>
      </c>
      <c r="M1659" t="s">
        <v>652</v>
      </c>
      <c r="N1659">
        <v>6485</v>
      </c>
      <c r="O1659" t="s">
        <v>1069</v>
      </c>
      <c r="P1659">
        <v>8.5000000000000006E-2</v>
      </c>
      <c r="Q1659" s="62">
        <f t="shared" si="25"/>
        <v>8.5000000000000006E-2</v>
      </c>
      <c r="R1659" t="s">
        <v>650</v>
      </c>
    </row>
    <row r="1660" spans="1:18" hidden="1" x14ac:dyDescent="0.25">
      <c r="A1660" t="s">
        <v>2266</v>
      </c>
      <c r="B1660" t="s">
        <v>661</v>
      </c>
      <c r="C1660" t="s">
        <v>660</v>
      </c>
      <c r="D1660">
        <v>0.38640000000000002</v>
      </c>
      <c r="E1660">
        <v>52.740099999999998</v>
      </c>
      <c r="F1660" t="s">
        <v>659</v>
      </c>
      <c r="G1660" t="s">
        <v>658</v>
      </c>
      <c r="H1660" t="s">
        <v>657</v>
      </c>
      <c r="I1660" t="s">
        <v>656</v>
      </c>
      <c r="J1660" t="s">
        <v>655</v>
      </c>
      <c r="K1660" t="s">
        <v>2256</v>
      </c>
      <c r="L1660" t="s">
        <v>1052</v>
      </c>
      <c r="M1660" t="s">
        <v>652</v>
      </c>
      <c r="N1660">
        <v>7342</v>
      </c>
      <c r="O1660" t="s">
        <v>670</v>
      </c>
      <c r="P1660">
        <v>9.3699999999999992</v>
      </c>
      <c r="Q1660" s="62">
        <f t="shared" si="25"/>
        <v>9.3699999999999992</v>
      </c>
      <c r="R1660" t="s">
        <v>669</v>
      </c>
    </row>
    <row r="1661" spans="1:18" hidden="1" x14ac:dyDescent="0.25">
      <c r="A1661" t="s">
        <v>2265</v>
      </c>
      <c r="B1661" t="s">
        <v>661</v>
      </c>
      <c r="C1661" t="s">
        <v>660</v>
      </c>
      <c r="D1661">
        <v>0.38640000000000002</v>
      </c>
      <c r="E1661">
        <v>52.740099999999998</v>
      </c>
      <c r="F1661" t="s">
        <v>659</v>
      </c>
      <c r="G1661" t="s">
        <v>658</v>
      </c>
      <c r="H1661" t="s">
        <v>657</v>
      </c>
      <c r="I1661" t="s">
        <v>656</v>
      </c>
      <c r="J1661" t="s">
        <v>655</v>
      </c>
      <c r="K1661" t="s">
        <v>2256</v>
      </c>
      <c r="L1661" t="s">
        <v>1052</v>
      </c>
      <c r="M1661" t="s">
        <v>652</v>
      </c>
      <c r="N1661">
        <v>7608</v>
      </c>
      <c r="O1661" t="s">
        <v>667</v>
      </c>
      <c r="P1661">
        <v>0.6</v>
      </c>
      <c r="Q1661" s="62">
        <f t="shared" si="25"/>
        <v>0.6</v>
      </c>
      <c r="R1661" t="s">
        <v>666</v>
      </c>
    </row>
    <row r="1662" spans="1:18" hidden="1" x14ac:dyDescent="0.25">
      <c r="A1662" t="s">
        <v>2264</v>
      </c>
      <c r="B1662" t="s">
        <v>661</v>
      </c>
      <c r="C1662" t="s">
        <v>660</v>
      </c>
      <c r="D1662">
        <v>0.38640000000000002</v>
      </c>
      <c r="E1662">
        <v>52.740099999999998</v>
      </c>
      <c r="F1662" t="s">
        <v>659</v>
      </c>
      <c r="G1662" t="s">
        <v>658</v>
      </c>
      <c r="H1662" t="s">
        <v>657</v>
      </c>
      <c r="I1662" t="s">
        <v>656</v>
      </c>
      <c r="J1662" t="s">
        <v>655</v>
      </c>
      <c r="K1662" t="s">
        <v>2256</v>
      </c>
      <c r="L1662" t="s">
        <v>1052</v>
      </c>
      <c r="M1662" t="s">
        <v>652</v>
      </c>
      <c r="N1662">
        <v>7887</v>
      </c>
      <c r="O1662" t="s">
        <v>1065</v>
      </c>
      <c r="P1662">
        <v>19</v>
      </c>
      <c r="Q1662" s="62">
        <f t="shared" si="25"/>
        <v>19</v>
      </c>
      <c r="R1662" t="s">
        <v>686</v>
      </c>
    </row>
    <row r="1663" spans="1:18" hidden="1" x14ac:dyDescent="0.25">
      <c r="A1663" t="s">
        <v>2263</v>
      </c>
      <c r="B1663" t="s">
        <v>661</v>
      </c>
      <c r="C1663" t="s">
        <v>660</v>
      </c>
      <c r="D1663">
        <v>0.38640000000000002</v>
      </c>
      <c r="E1663">
        <v>52.740099999999998</v>
      </c>
      <c r="F1663" t="s">
        <v>659</v>
      </c>
      <c r="G1663" t="s">
        <v>658</v>
      </c>
      <c r="H1663" t="s">
        <v>657</v>
      </c>
      <c r="I1663" t="s">
        <v>656</v>
      </c>
      <c r="J1663" t="s">
        <v>655</v>
      </c>
      <c r="K1663" t="s">
        <v>2256</v>
      </c>
      <c r="L1663" t="s">
        <v>1052</v>
      </c>
      <c r="M1663" t="s">
        <v>652</v>
      </c>
      <c r="N1663">
        <v>9853</v>
      </c>
      <c r="O1663" t="s">
        <v>1063</v>
      </c>
      <c r="P1663">
        <v>6.82</v>
      </c>
      <c r="Q1663" s="62">
        <f t="shared" si="25"/>
        <v>6.82</v>
      </c>
      <c r="R1663" t="s">
        <v>650</v>
      </c>
    </row>
    <row r="1664" spans="1:18" hidden="1" x14ac:dyDescent="0.25">
      <c r="A1664" t="s">
        <v>2262</v>
      </c>
      <c r="B1664" t="s">
        <v>661</v>
      </c>
      <c r="C1664" t="s">
        <v>660</v>
      </c>
      <c r="D1664">
        <v>0.38640000000000002</v>
      </c>
      <c r="E1664">
        <v>52.740099999999998</v>
      </c>
      <c r="F1664" t="s">
        <v>659</v>
      </c>
      <c r="G1664" t="s">
        <v>658</v>
      </c>
      <c r="H1664" t="s">
        <v>657</v>
      </c>
      <c r="I1664" t="s">
        <v>656</v>
      </c>
      <c r="J1664" t="s">
        <v>655</v>
      </c>
      <c r="K1664" t="s">
        <v>2256</v>
      </c>
      <c r="L1664" t="s">
        <v>1052</v>
      </c>
      <c r="M1664" t="s">
        <v>652</v>
      </c>
      <c r="N1664">
        <v>9856</v>
      </c>
      <c r="O1664" t="s">
        <v>1061</v>
      </c>
      <c r="P1664">
        <v>5.5E-2</v>
      </c>
      <c r="Q1664" s="62">
        <f t="shared" si="25"/>
        <v>5.5E-2</v>
      </c>
      <c r="R1664" t="s">
        <v>650</v>
      </c>
    </row>
    <row r="1665" spans="1:18" hidden="1" x14ac:dyDescent="0.25">
      <c r="A1665" t="s">
        <v>2261</v>
      </c>
      <c r="B1665" t="s">
        <v>661</v>
      </c>
      <c r="C1665" t="s">
        <v>660</v>
      </c>
      <c r="D1665">
        <v>0.38640000000000002</v>
      </c>
      <c r="E1665">
        <v>52.740099999999998</v>
      </c>
      <c r="F1665" t="s">
        <v>659</v>
      </c>
      <c r="G1665" t="s">
        <v>658</v>
      </c>
      <c r="H1665" t="s">
        <v>657</v>
      </c>
      <c r="I1665" t="s">
        <v>656</v>
      </c>
      <c r="J1665" t="s">
        <v>655</v>
      </c>
      <c r="K1665" t="s">
        <v>2256</v>
      </c>
      <c r="L1665" t="s">
        <v>1052</v>
      </c>
      <c r="M1665" t="s">
        <v>652</v>
      </c>
      <c r="N1665">
        <v>9857</v>
      </c>
      <c r="O1665" t="s">
        <v>1059</v>
      </c>
      <c r="P1665">
        <v>3.9</v>
      </c>
      <c r="Q1665" s="62">
        <f t="shared" si="25"/>
        <v>3.9</v>
      </c>
      <c r="R1665" t="s">
        <v>650</v>
      </c>
    </row>
    <row r="1666" spans="1:18" hidden="1" x14ac:dyDescent="0.25">
      <c r="A1666" t="s">
        <v>2260</v>
      </c>
      <c r="B1666" t="s">
        <v>661</v>
      </c>
      <c r="C1666" t="s">
        <v>660</v>
      </c>
      <c r="D1666">
        <v>0.38640000000000002</v>
      </c>
      <c r="E1666">
        <v>52.740099999999998</v>
      </c>
      <c r="F1666" t="s">
        <v>659</v>
      </c>
      <c r="G1666" t="s">
        <v>658</v>
      </c>
      <c r="H1666" t="s">
        <v>657</v>
      </c>
      <c r="I1666" t="s">
        <v>656</v>
      </c>
      <c r="J1666" t="s">
        <v>655</v>
      </c>
      <c r="K1666" t="s">
        <v>2256</v>
      </c>
      <c r="L1666" t="s">
        <v>1052</v>
      </c>
      <c r="M1666" t="s">
        <v>652</v>
      </c>
      <c r="N1666">
        <v>9901</v>
      </c>
      <c r="O1666" t="s">
        <v>664</v>
      </c>
      <c r="P1666">
        <v>93.5</v>
      </c>
      <c r="Q1666" s="62">
        <f t="shared" ref="Q1666:Q1729" si="26">IF(LEFT(P1666,1)="&lt;",VALUE(MID(P1666,2,LEN(P1666)-1)),VALUE(P1666))</f>
        <v>93.5</v>
      </c>
      <c r="R1666" t="s">
        <v>663</v>
      </c>
    </row>
    <row r="1667" spans="1:18" hidden="1" x14ac:dyDescent="0.25">
      <c r="A1667" t="s">
        <v>2259</v>
      </c>
      <c r="B1667" t="s">
        <v>661</v>
      </c>
      <c r="C1667" t="s">
        <v>660</v>
      </c>
      <c r="D1667">
        <v>0.38640000000000002</v>
      </c>
      <c r="E1667">
        <v>52.740099999999998</v>
      </c>
      <c r="F1667" t="s">
        <v>659</v>
      </c>
      <c r="G1667" t="s">
        <v>658</v>
      </c>
      <c r="H1667" t="s">
        <v>657</v>
      </c>
      <c r="I1667" t="s">
        <v>656</v>
      </c>
      <c r="J1667" t="s">
        <v>655</v>
      </c>
      <c r="K1667" t="s">
        <v>2256</v>
      </c>
      <c r="L1667" t="s">
        <v>1052</v>
      </c>
      <c r="M1667" t="s">
        <v>652</v>
      </c>
      <c r="N1667">
        <v>9924</v>
      </c>
      <c r="O1667" t="s">
        <v>651</v>
      </c>
      <c r="P1667">
        <v>8.9499999999999993</v>
      </c>
      <c r="Q1667" s="62">
        <f t="shared" si="26"/>
        <v>8.9499999999999993</v>
      </c>
      <c r="R1667" t="s">
        <v>650</v>
      </c>
    </row>
    <row r="1668" spans="1:18" hidden="1" x14ac:dyDescent="0.25">
      <c r="A1668" t="s">
        <v>2258</v>
      </c>
      <c r="B1668" t="s">
        <v>661</v>
      </c>
      <c r="C1668" t="s">
        <v>660</v>
      </c>
      <c r="D1668">
        <v>0.38640000000000002</v>
      </c>
      <c r="E1668">
        <v>52.740099999999998</v>
      </c>
      <c r="F1668" t="s">
        <v>659</v>
      </c>
      <c r="G1668" t="s">
        <v>658</v>
      </c>
      <c r="H1668" t="s">
        <v>657</v>
      </c>
      <c r="I1668" t="s">
        <v>656</v>
      </c>
      <c r="J1668" t="s">
        <v>655</v>
      </c>
      <c r="K1668" t="s">
        <v>2256</v>
      </c>
      <c r="L1668" t="s">
        <v>1052</v>
      </c>
      <c r="M1668" t="s">
        <v>652</v>
      </c>
      <c r="N1668">
        <v>9943</v>
      </c>
      <c r="O1668" t="s">
        <v>1055</v>
      </c>
      <c r="P1668">
        <v>6.9</v>
      </c>
      <c r="Q1668" s="62">
        <f t="shared" si="26"/>
        <v>6.9</v>
      </c>
      <c r="R1668" t="s">
        <v>650</v>
      </c>
    </row>
    <row r="1669" spans="1:18" hidden="1" x14ac:dyDescent="0.25">
      <c r="A1669" t="s">
        <v>2257</v>
      </c>
      <c r="B1669" t="s">
        <v>661</v>
      </c>
      <c r="C1669" t="s">
        <v>660</v>
      </c>
      <c r="D1669">
        <v>0.38640000000000002</v>
      </c>
      <c r="E1669">
        <v>52.740099999999998</v>
      </c>
      <c r="F1669" t="s">
        <v>659</v>
      </c>
      <c r="G1669" t="s">
        <v>658</v>
      </c>
      <c r="H1669" t="s">
        <v>657</v>
      </c>
      <c r="I1669" t="s">
        <v>656</v>
      </c>
      <c r="J1669" t="s">
        <v>655</v>
      </c>
      <c r="K1669" t="s">
        <v>2256</v>
      </c>
      <c r="L1669" t="s">
        <v>1052</v>
      </c>
      <c r="M1669" t="s">
        <v>652</v>
      </c>
      <c r="N1669">
        <v>9993</v>
      </c>
      <c r="O1669" t="s">
        <v>1051</v>
      </c>
      <c r="P1669">
        <v>4.2000000000000003E-2</v>
      </c>
      <c r="Q1669" s="62">
        <f t="shared" si="26"/>
        <v>4.2000000000000003E-2</v>
      </c>
      <c r="R1669" t="s">
        <v>650</v>
      </c>
    </row>
    <row r="1670" spans="1:18" hidden="1" x14ac:dyDescent="0.25">
      <c r="A1670" t="s">
        <v>2255</v>
      </c>
      <c r="B1670" t="s">
        <v>661</v>
      </c>
      <c r="C1670" t="s">
        <v>660</v>
      </c>
      <c r="D1670">
        <v>0.38640000000000002</v>
      </c>
      <c r="E1670">
        <v>52.740099999999998</v>
      </c>
      <c r="F1670" t="s">
        <v>659</v>
      </c>
      <c r="G1670" t="s">
        <v>658</v>
      </c>
      <c r="H1670" t="s">
        <v>657</v>
      </c>
      <c r="I1670" t="s">
        <v>656</v>
      </c>
      <c r="J1670" t="s">
        <v>655</v>
      </c>
      <c r="K1670" t="s">
        <v>2231</v>
      </c>
      <c r="L1670" t="s">
        <v>1052</v>
      </c>
      <c r="M1670" t="s">
        <v>652</v>
      </c>
      <c r="N1670">
        <v>4</v>
      </c>
      <c r="O1670" t="s">
        <v>696</v>
      </c>
      <c r="P1670">
        <v>11.42</v>
      </c>
      <c r="Q1670" s="62">
        <f t="shared" si="26"/>
        <v>11.42</v>
      </c>
      <c r="R1670" t="s">
        <v>669</v>
      </c>
    </row>
    <row r="1671" spans="1:18" hidden="1" x14ac:dyDescent="0.25">
      <c r="A1671" t="s">
        <v>2254</v>
      </c>
      <c r="B1671" t="s">
        <v>661</v>
      </c>
      <c r="C1671" t="s">
        <v>660</v>
      </c>
      <c r="D1671">
        <v>0.38640000000000002</v>
      </c>
      <c r="E1671">
        <v>52.740099999999998</v>
      </c>
      <c r="F1671" t="s">
        <v>659</v>
      </c>
      <c r="G1671" t="s">
        <v>658</v>
      </c>
      <c r="H1671" t="s">
        <v>657</v>
      </c>
      <c r="I1671" t="s">
        <v>656</v>
      </c>
      <c r="J1671" t="s">
        <v>655</v>
      </c>
      <c r="K1671" t="s">
        <v>2231</v>
      </c>
      <c r="L1671" t="s">
        <v>1052</v>
      </c>
      <c r="M1671" t="s">
        <v>652</v>
      </c>
      <c r="N1671">
        <v>6</v>
      </c>
      <c r="O1671" t="s">
        <v>694</v>
      </c>
      <c r="P1671">
        <v>0.2</v>
      </c>
      <c r="Q1671" s="62">
        <f t="shared" si="26"/>
        <v>0.2</v>
      </c>
      <c r="R1671" t="s">
        <v>683</v>
      </c>
    </row>
    <row r="1672" spans="1:18" x14ac:dyDescent="0.25">
      <c r="A1672" t="s">
        <v>2253</v>
      </c>
      <c r="B1672" t="s">
        <v>661</v>
      </c>
      <c r="C1672" t="s">
        <v>660</v>
      </c>
      <c r="D1672">
        <v>0.38640000000000002</v>
      </c>
      <c r="E1672">
        <v>52.740099999999998</v>
      </c>
      <c r="F1672" t="s">
        <v>659</v>
      </c>
      <c r="G1672" t="s">
        <v>658</v>
      </c>
      <c r="H1672" t="s">
        <v>657</v>
      </c>
      <c r="I1672" t="s">
        <v>656</v>
      </c>
      <c r="J1672" t="s">
        <v>655</v>
      </c>
      <c r="K1672" t="s">
        <v>2231</v>
      </c>
      <c r="L1672" t="s">
        <v>1052</v>
      </c>
      <c r="M1672" t="s">
        <v>652</v>
      </c>
      <c r="N1672">
        <v>73</v>
      </c>
      <c r="O1672" t="s">
        <v>181</v>
      </c>
      <c r="P1672" t="s">
        <v>740</v>
      </c>
      <c r="Q1672" s="62">
        <f t="shared" si="26"/>
        <v>1.0000000000000001E-5</v>
      </c>
      <c r="R1672" t="s">
        <v>686</v>
      </c>
    </row>
    <row r="1673" spans="1:18" hidden="1" x14ac:dyDescent="0.25">
      <c r="A1673" t="s">
        <v>2252</v>
      </c>
      <c r="B1673" t="s">
        <v>661</v>
      </c>
      <c r="C1673" t="s">
        <v>660</v>
      </c>
      <c r="D1673">
        <v>0.38640000000000002</v>
      </c>
      <c r="E1673">
        <v>52.740099999999998</v>
      </c>
      <c r="F1673" t="s">
        <v>659</v>
      </c>
      <c r="G1673" t="s">
        <v>658</v>
      </c>
      <c r="H1673" t="s">
        <v>657</v>
      </c>
      <c r="I1673" t="s">
        <v>656</v>
      </c>
      <c r="J1673" t="s">
        <v>655</v>
      </c>
      <c r="K1673" t="s">
        <v>2231</v>
      </c>
      <c r="L1673" t="s">
        <v>1052</v>
      </c>
      <c r="M1673" t="s">
        <v>652</v>
      </c>
      <c r="N1673">
        <v>76</v>
      </c>
      <c r="O1673" t="s">
        <v>690</v>
      </c>
      <c r="P1673">
        <v>18.100000000000001</v>
      </c>
      <c r="Q1673" s="62">
        <f t="shared" si="26"/>
        <v>18.100000000000001</v>
      </c>
      <c r="R1673" t="s">
        <v>689</v>
      </c>
    </row>
    <row r="1674" spans="1:18" hidden="1" x14ac:dyDescent="0.25">
      <c r="A1674" t="s">
        <v>2251</v>
      </c>
      <c r="B1674" t="s">
        <v>661</v>
      </c>
      <c r="C1674" t="s">
        <v>660</v>
      </c>
      <c r="D1674">
        <v>0.38640000000000002</v>
      </c>
      <c r="E1674">
        <v>52.740099999999998</v>
      </c>
      <c r="F1674" t="s">
        <v>659</v>
      </c>
      <c r="G1674" t="s">
        <v>658</v>
      </c>
      <c r="H1674" t="s">
        <v>657</v>
      </c>
      <c r="I1674" t="s">
        <v>656</v>
      </c>
      <c r="J1674" t="s">
        <v>655</v>
      </c>
      <c r="K1674" t="s">
        <v>2231</v>
      </c>
      <c r="L1674" t="s">
        <v>1052</v>
      </c>
      <c r="M1674" t="s">
        <v>652</v>
      </c>
      <c r="N1674">
        <v>3410</v>
      </c>
      <c r="O1674" t="s">
        <v>687</v>
      </c>
      <c r="P1674">
        <v>2.4</v>
      </c>
      <c r="Q1674" s="62">
        <f t="shared" si="26"/>
        <v>2.4</v>
      </c>
      <c r="R1674" t="s">
        <v>686</v>
      </c>
    </row>
    <row r="1675" spans="1:18" hidden="1" x14ac:dyDescent="0.25">
      <c r="A1675" t="s">
        <v>2250</v>
      </c>
      <c r="B1675" t="s">
        <v>661</v>
      </c>
      <c r="C1675" t="s">
        <v>660</v>
      </c>
      <c r="D1675">
        <v>0.38640000000000002</v>
      </c>
      <c r="E1675">
        <v>52.740099999999998</v>
      </c>
      <c r="F1675" t="s">
        <v>659</v>
      </c>
      <c r="G1675" t="s">
        <v>658</v>
      </c>
      <c r="H1675" t="s">
        <v>657</v>
      </c>
      <c r="I1675" t="s">
        <v>656</v>
      </c>
      <c r="J1675" t="s">
        <v>655</v>
      </c>
      <c r="K1675" t="s">
        <v>2231</v>
      </c>
      <c r="L1675" t="s">
        <v>1052</v>
      </c>
      <c r="M1675" t="s">
        <v>652</v>
      </c>
      <c r="N1675">
        <v>3428</v>
      </c>
      <c r="O1675" t="s">
        <v>684</v>
      </c>
      <c r="P1675">
        <v>4.6500000000000004</v>
      </c>
      <c r="Q1675" s="62">
        <f t="shared" si="26"/>
        <v>4.6500000000000004</v>
      </c>
      <c r="R1675" t="s">
        <v>683</v>
      </c>
    </row>
    <row r="1676" spans="1:18" hidden="1" x14ac:dyDescent="0.25">
      <c r="A1676" t="s">
        <v>2249</v>
      </c>
      <c r="B1676" t="s">
        <v>661</v>
      </c>
      <c r="C1676" t="s">
        <v>660</v>
      </c>
      <c r="D1676">
        <v>0.38640000000000002</v>
      </c>
      <c r="E1676">
        <v>52.740099999999998</v>
      </c>
      <c r="F1676" t="s">
        <v>659</v>
      </c>
      <c r="G1676" t="s">
        <v>658</v>
      </c>
      <c r="H1676" t="s">
        <v>657</v>
      </c>
      <c r="I1676" t="s">
        <v>656</v>
      </c>
      <c r="J1676" t="s">
        <v>655</v>
      </c>
      <c r="K1676" t="s">
        <v>2231</v>
      </c>
      <c r="L1676" t="s">
        <v>1052</v>
      </c>
      <c r="M1676" t="s">
        <v>652</v>
      </c>
      <c r="N1676">
        <v>3976</v>
      </c>
      <c r="O1676" t="s">
        <v>681</v>
      </c>
      <c r="P1676">
        <v>106.8</v>
      </c>
      <c r="Q1676" s="62">
        <f t="shared" si="26"/>
        <v>106.8</v>
      </c>
      <c r="R1676" t="s">
        <v>680</v>
      </c>
    </row>
    <row r="1677" spans="1:18" hidden="1" x14ac:dyDescent="0.25">
      <c r="A1677" t="s">
        <v>2248</v>
      </c>
      <c r="B1677" t="s">
        <v>661</v>
      </c>
      <c r="C1677" t="s">
        <v>660</v>
      </c>
      <c r="D1677">
        <v>0.38640000000000002</v>
      </c>
      <c r="E1677">
        <v>52.740099999999998</v>
      </c>
      <c r="F1677" t="s">
        <v>659</v>
      </c>
      <c r="G1677" t="s">
        <v>658</v>
      </c>
      <c r="H1677" t="s">
        <v>657</v>
      </c>
      <c r="I1677" t="s">
        <v>656</v>
      </c>
      <c r="J1677" t="s">
        <v>655</v>
      </c>
      <c r="K1677" t="s">
        <v>2231</v>
      </c>
      <c r="L1677" t="s">
        <v>1052</v>
      </c>
      <c r="M1677" t="s">
        <v>652</v>
      </c>
      <c r="N1677">
        <v>4574</v>
      </c>
      <c r="O1677" t="s">
        <v>1078</v>
      </c>
      <c r="P1677" t="s">
        <v>1077</v>
      </c>
      <c r="Q1677" s="62" t="e">
        <f t="shared" si="26"/>
        <v>#VALUE!</v>
      </c>
      <c r="R1677" t="s">
        <v>905</v>
      </c>
    </row>
    <row r="1678" spans="1:18" hidden="1" x14ac:dyDescent="0.25">
      <c r="A1678" t="s">
        <v>2247</v>
      </c>
      <c r="B1678" t="s">
        <v>661</v>
      </c>
      <c r="C1678" t="s">
        <v>660</v>
      </c>
      <c r="D1678">
        <v>0.38640000000000002</v>
      </c>
      <c r="E1678">
        <v>52.740099999999998</v>
      </c>
      <c r="F1678" t="s">
        <v>659</v>
      </c>
      <c r="G1678" t="s">
        <v>658</v>
      </c>
      <c r="H1678" t="s">
        <v>657</v>
      </c>
      <c r="I1678" t="s">
        <v>656</v>
      </c>
      <c r="J1678" t="s">
        <v>655</v>
      </c>
      <c r="K1678" t="s">
        <v>2231</v>
      </c>
      <c r="L1678" t="s">
        <v>1052</v>
      </c>
      <c r="M1678" t="s">
        <v>652</v>
      </c>
      <c r="N1678">
        <v>4865</v>
      </c>
      <c r="O1678" t="s">
        <v>912</v>
      </c>
      <c r="P1678">
        <v>500</v>
      </c>
      <c r="Q1678" s="62">
        <f t="shared" si="26"/>
        <v>500</v>
      </c>
      <c r="R1678" t="s">
        <v>911</v>
      </c>
    </row>
    <row r="1679" spans="1:18" hidden="1" x14ac:dyDescent="0.25">
      <c r="A1679" t="s">
        <v>2246</v>
      </c>
      <c r="B1679" t="s">
        <v>661</v>
      </c>
      <c r="C1679" t="s">
        <v>660</v>
      </c>
      <c r="D1679">
        <v>0.38640000000000002</v>
      </c>
      <c r="E1679">
        <v>52.740099999999998</v>
      </c>
      <c r="F1679" t="s">
        <v>659</v>
      </c>
      <c r="G1679" t="s">
        <v>658</v>
      </c>
      <c r="H1679" t="s">
        <v>657</v>
      </c>
      <c r="I1679" t="s">
        <v>656</v>
      </c>
      <c r="J1679" t="s">
        <v>655</v>
      </c>
      <c r="K1679" t="s">
        <v>2231</v>
      </c>
      <c r="L1679" t="s">
        <v>1052</v>
      </c>
      <c r="M1679" t="s">
        <v>652</v>
      </c>
      <c r="N1679">
        <v>4925</v>
      </c>
      <c r="O1679" t="s">
        <v>1074</v>
      </c>
      <c r="P1679">
        <v>4.2699999999999996</v>
      </c>
      <c r="Q1679" s="62">
        <f t="shared" si="26"/>
        <v>4.2699999999999996</v>
      </c>
      <c r="R1679" t="s">
        <v>650</v>
      </c>
    </row>
    <row r="1680" spans="1:18" hidden="1" x14ac:dyDescent="0.25">
      <c r="A1680" t="s">
        <v>2245</v>
      </c>
      <c r="B1680" t="s">
        <v>661</v>
      </c>
      <c r="C1680" t="s">
        <v>660</v>
      </c>
      <c r="D1680">
        <v>0.38640000000000002</v>
      </c>
      <c r="E1680">
        <v>52.740099999999998</v>
      </c>
      <c r="F1680" t="s">
        <v>659</v>
      </c>
      <c r="G1680" t="s">
        <v>658</v>
      </c>
      <c r="H1680" t="s">
        <v>657</v>
      </c>
      <c r="I1680" t="s">
        <v>656</v>
      </c>
      <c r="J1680" t="s">
        <v>655</v>
      </c>
      <c r="K1680" t="s">
        <v>2231</v>
      </c>
      <c r="L1680" t="s">
        <v>1052</v>
      </c>
      <c r="M1680" t="s">
        <v>652</v>
      </c>
      <c r="N1680">
        <v>5446</v>
      </c>
      <c r="O1680" t="s">
        <v>678</v>
      </c>
      <c r="P1680">
        <v>1</v>
      </c>
      <c r="Q1680" s="62">
        <f t="shared" si="26"/>
        <v>1</v>
      </c>
      <c r="R1680" t="s">
        <v>677</v>
      </c>
    </row>
    <row r="1681" spans="1:18" hidden="1" x14ac:dyDescent="0.25">
      <c r="A1681" t="s">
        <v>2244</v>
      </c>
      <c r="B1681" t="s">
        <v>661</v>
      </c>
      <c r="C1681" t="s">
        <v>660</v>
      </c>
      <c r="D1681">
        <v>0.38640000000000002</v>
      </c>
      <c r="E1681">
        <v>52.740099999999998</v>
      </c>
      <c r="F1681" t="s">
        <v>659</v>
      </c>
      <c r="G1681" t="s">
        <v>658</v>
      </c>
      <c r="H1681" t="s">
        <v>657</v>
      </c>
      <c r="I1681" t="s">
        <v>656</v>
      </c>
      <c r="J1681" t="s">
        <v>655</v>
      </c>
      <c r="K1681" t="s">
        <v>2231</v>
      </c>
      <c r="L1681" t="s">
        <v>1052</v>
      </c>
      <c r="M1681" t="s">
        <v>652</v>
      </c>
      <c r="N1681">
        <v>6019</v>
      </c>
      <c r="O1681" t="s">
        <v>675</v>
      </c>
      <c r="P1681">
        <v>561344</v>
      </c>
      <c r="Q1681" s="62">
        <f t="shared" si="26"/>
        <v>561344</v>
      </c>
      <c r="R1681" t="s">
        <v>672</v>
      </c>
    </row>
    <row r="1682" spans="1:18" hidden="1" x14ac:dyDescent="0.25">
      <c r="A1682" t="s">
        <v>2243</v>
      </c>
      <c r="B1682" t="s">
        <v>661</v>
      </c>
      <c r="C1682" t="s">
        <v>660</v>
      </c>
      <c r="D1682">
        <v>0.38640000000000002</v>
      </c>
      <c r="E1682">
        <v>52.740099999999998</v>
      </c>
      <c r="F1682" t="s">
        <v>659</v>
      </c>
      <c r="G1682" t="s">
        <v>658</v>
      </c>
      <c r="H1682" t="s">
        <v>657</v>
      </c>
      <c r="I1682" t="s">
        <v>656</v>
      </c>
      <c r="J1682" t="s">
        <v>655</v>
      </c>
      <c r="K1682" t="s">
        <v>2231</v>
      </c>
      <c r="L1682" t="s">
        <v>1052</v>
      </c>
      <c r="M1682" t="s">
        <v>652</v>
      </c>
      <c r="N1682">
        <v>6020</v>
      </c>
      <c r="O1682" t="s">
        <v>673</v>
      </c>
      <c r="P1682">
        <v>318689</v>
      </c>
      <c r="Q1682" s="62">
        <f t="shared" si="26"/>
        <v>318689</v>
      </c>
      <c r="R1682" t="s">
        <v>672</v>
      </c>
    </row>
    <row r="1683" spans="1:18" hidden="1" x14ac:dyDescent="0.25">
      <c r="A1683" t="s">
        <v>2242</v>
      </c>
      <c r="B1683" t="s">
        <v>661</v>
      </c>
      <c r="C1683" t="s">
        <v>660</v>
      </c>
      <c r="D1683">
        <v>0.38640000000000002</v>
      </c>
      <c r="E1683">
        <v>52.740099999999998</v>
      </c>
      <c r="F1683" t="s">
        <v>659</v>
      </c>
      <c r="G1683" t="s">
        <v>658</v>
      </c>
      <c r="H1683" t="s">
        <v>657</v>
      </c>
      <c r="I1683" t="s">
        <v>656</v>
      </c>
      <c r="J1683" t="s">
        <v>655</v>
      </c>
      <c r="K1683" t="s">
        <v>2231</v>
      </c>
      <c r="L1683" t="s">
        <v>1052</v>
      </c>
      <c r="M1683" t="s">
        <v>652</v>
      </c>
      <c r="N1683">
        <v>6485</v>
      </c>
      <c r="O1683" t="s">
        <v>1069</v>
      </c>
      <c r="P1683">
        <v>8.5999999999999993E-2</v>
      </c>
      <c r="Q1683" s="62">
        <f t="shared" si="26"/>
        <v>8.5999999999999993E-2</v>
      </c>
      <c r="R1683" t="s">
        <v>650</v>
      </c>
    </row>
    <row r="1684" spans="1:18" hidden="1" x14ac:dyDescent="0.25">
      <c r="A1684" t="s">
        <v>2241</v>
      </c>
      <c r="B1684" t="s">
        <v>661</v>
      </c>
      <c r="C1684" t="s">
        <v>660</v>
      </c>
      <c r="D1684">
        <v>0.38640000000000002</v>
      </c>
      <c r="E1684">
        <v>52.740099999999998</v>
      </c>
      <c r="F1684" t="s">
        <v>659</v>
      </c>
      <c r="G1684" t="s">
        <v>658</v>
      </c>
      <c r="H1684" t="s">
        <v>657</v>
      </c>
      <c r="I1684" t="s">
        <v>656</v>
      </c>
      <c r="J1684" t="s">
        <v>655</v>
      </c>
      <c r="K1684" t="s">
        <v>2231</v>
      </c>
      <c r="L1684" t="s">
        <v>1052</v>
      </c>
      <c r="M1684" t="s">
        <v>652</v>
      </c>
      <c r="N1684">
        <v>7342</v>
      </c>
      <c r="O1684" t="s">
        <v>670</v>
      </c>
      <c r="P1684">
        <v>11.07</v>
      </c>
      <c r="Q1684" s="62">
        <f t="shared" si="26"/>
        <v>11.07</v>
      </c>
      <c r="R1684" t="s">
        <v>669</v>
      </c>
    </row>
    <row r="1685" spans="1:18" hidden="1" x14ac:dyDescent="0.25">
      <c r="A1685" t="s">
        <v>2240</v>
      </c>
      <c r="B1685" t="s">
        <v>661</v>
      </c>
      <c r="C1685" t="s">
        <v>660</v>
      </c>
      <c r="D1685">
        <v>0.38640000000000002</v>
      </c>
      <c r="E1685">
        <v>52.740099999999998</v>
      </c>
      <c r="F1685" t="s">
        <v>659</v>
      </c>
      <c r="G1685" t="s">
        <v>658</v>
      </c>
      <c r="H1685" t="s">
        <v>657</v>
      </c>
      <c r="I1685" t="s">
        <v>656</v>
      </c>
      <c r="J1685" t="s">
        <v>655</v>
      </c>
      <c r="K1685" t="s">
        <v>2231</v>
      </c>
      <c r="L1685" t="s">
        <v>1052</v>
      </c>
      <c r="M1685" t="s">
        <v>652</v>
      </c>
      <c r="N1685">
        <v>7608</v>
      </c>
      <c r="O1685" t="s">
        <v>667</v>
      </c>
      <c r="P1685">
        <v>13.7</v>
      </c>
      <c r="Q1685" s="62">
        <f t="shared" si="26"/>
        <v>13.7</v>
      </c>
      <c r="R1685" t="s">
        <v>666</v>
      </c>
    </row>
    <row r="1686" spans="1:18" hidden="1" x14ac:dyDescent="0.25">
      <c r="A1686" t="s">
        <v>2239</v>
      </c>
      <c r="B1686" t="s">
        <v>661</v>
      </c>
      <c r="C1686" t="s">
        <v>660</v>
      </c>
      <c r="D1686">
        <v>0.38640000000000002</v>
      </c>
      <c r="E1686">
        <v>52.740099999999998</v>
      </c>
      <c r="F1686" t="s">
        <v>659</v>
      </c>
      <c r="G1686" t="s">
        <v>658</v>
      </c>
      <c r="H1686" t="s">
        <v>657</v>
      </c>
      <c r="I1686" t="s">
        <v>656</v>
      </c>
      <c r="J1686" t="s">
        <v>655</v>
      </c>
      <c r="K1686" t="s">
        <v>2231</v>
      </c>
      <c r="L1686" t="s">
        <v>1052</v>
      </c>
      <c r="M1686" t="s">
        <v>652</v>
      </c>
      <c r="N1686">
        <v>7887</v>
      </c>
      <c r="O1686" t="s">
        <v>1065</v>
      </c>
      <c r="P1686">
        <v>36</v>
      </c>
      <c r="Q1686" s="62">
        <f t="shared" si="26"/>
        <v>36</v>
      </c>
      <c r="R1686" t="s">
        <v>686</v>
      </c>
    </row>
    <row r="1687" spans="1:18" hidden="1" x14ac:dyDescent="0.25">
      <c r="A1687" t="s">
        <v>2238</v>
      </c>
      <c r="B1687" t="s">
        <v>661</v>
      </c>
      <c r="C1687" t="s">
        <v>660</v>
      </c>
      <c r="D1687">
        <v>0.38640000000000002</v>
      </c>
      <c r="E1687">
        <v>52.740099999999998</v>
      </c>
      <c r="F1687" t="s">
        <v>659</v>
      </c>
      <c r="G1687" t="s">
        <v>658</v>
      </c>
      <c r="H1687" t="s">
        <v>657</v>
      </c>
      <c r="I1687" t="s">
        <v>656</v>
      </c>
      <c r="J1687" t="s">
        <v>655</v>
      </c>
      <c r="K1687" t="s">
        <v>2231</v>
      </c>
      <c r="L1687" t="s">
        <v>1052</v>
      </c>
      <c r="M1687" t="s">
        <v>652</v>
      </c>
      <c r="N1687">
        <v>9853</v>
      </c>
      <c r="O1687" t="s">
        <v>1063</v>
      </c>
      <c r="P1687">
        <v>4.1100000000000003</v>
      </c>
      <c r="Q1687" s="62">
        <f t="shared" si="26"/>
        <v>4.1100000000000003</v>
      </c>
      <c r="R1687" t="s">
        <v>650</v>
      </c>
    </row>
    <row r="1688" spans="1:18" hidden="1" x14ac:dyDescent="0.25">
      <c r="A1688" t="s">
        <v>2237</v>
      </c>
      <c r="B1688" t="s">
        <v>661</v>
      </c>
      <c r="C1688" t="s">
        <v>660</v>
      </c>
      <c r="D1688">
        <v>0.38640000000000002</v>
      </c>
      <c r="E1688">
        <v>52.740099999999998</v>
      </c>
      <c r="F1688" t="s">
        <v>659</v>
      </c>
      <c r="G1688" t="s">
        <v>658</v>
      </c>
      <c r="H1688" t="s">
        <v>657</v>
      </c>
      <c r="I1688" t="s">
        <v>656</v>
      </c>
      <c r="J1688" t="s">
        <v>655</v>
      </c>
      <c r="K1688" t="s">
        <v>2231</v>
      </c>
      <c r="L1688" t="s">
        <v>1052</v>
      </c>
      <c r="M1688" t="s">
        <v>652</v>
      </c>
      <c r="N1688">
        <v>9856</v>
      </c>
      <c r="O1688" t="s">
        <v>1061</v>
      </c>
      <c r="P1688">
        <v>0.13</v>
      </c>
      <c r="Q1688" s="62">
        <f t="shared" si="26"/>
        <v>0.13</v>
      </c>
      <c r="R1688" t="s">
        <v>650</v>
      </c>
    </row>
    <row r="1689" spans="1:18" hidden="1" x14ac:dyDescent="0.25">
      <c r="A1689" t="s">
        <v>2236</v>
      </c>
      <c r="B1689" t="s">
        <v>661</v>
      </c>
      <c r="C1689" t="s">
        <v>660</v>
      </c>
      <c r="D1689">
        <v>0.38640000000000002</v>
      </c>
      <c r="E1689">
        <v>52.740099999999998</v>
      </c>
      <c r="F1689" t="s">
        <v>659</v>
      </c>
      <c r="G1689" t="s">
        <v>658</v>
      </c>
      <c r="H1689" t="s">
        <v>657</v>
      </c>
      <c r="I1689" t="s">
        <v>656</v>
      </c>
      <c r="J1689" t="s">
        <v>655</v>
      </c>
      <c r="K1689" t="s">
        <v>2231</v>
      </c>
      <c r="L1689" t="s">
        <v>1052</v>
      </c>
      <c r="M1689" t="s">
        <v>652</v>
      </c>
      <c r="N1689">
        <v>9857</v>
      </c>
      <c r="O1689" t="s">
        <v>1059</v>
      </c>
      <c r="P1689">
        <v>0.2</v>
      </c>
      <c r="Q1689" s="62">
        <f t="shared" si="26"/>
        <v>0.2</v>
      </c>
      <c r="R1689" t="s">
        <v>650</v>
      </c>
    </row>
    <row r="1690" spans="1:18" hidden="1" x14ac:dyDescent="0.25">
      <c r="A1690" t="s">
        <v>2235</v>
      </c>
      <c r="B1690" t="s">
        <v>661</v>
      </c>
      <c r="C1690" t="s">
        <v>660</v>
      </c>
      <c r="D1690">
        <v>0.38640000000000002</v>
      </c>
      <c r="E1690">
        <v>52.740099999999998</v>
      </c>
      <c r="F1690" t="s">
        <v>659</v>
      </c>
      <c r="G1690" t="s">
        <v>658</v>
      </c>
      <c r="H1690" t="s">
        <v>657</v>
      </c>
      <c r="I1690" t="s">
        <v>656</v>
      </c>
      <c r="J1690" t="s">
        <v>655</v>
      </c>
      <c r="K1690" t="s">
        <v>2231</v>
      </c>
      <c r="L1690" t="s">
        <v>1052</v>
      </c>
      <c r="M1690" t="s">
        <v>652</v>
      </c>
      <c r="N1690">
        <v>9901</v>
      </c>
      <c r="O1690" t="s">
        <v>664</v>
      </c>
      <c r="P1690">
        <v>97.3</v>
      </c>
      <c r="Q1690" s="62">
        <f t="shared" si="26"/>
        <v>97.3</v>
      </c>
      <c r="R1690" t="s">
        <v>663</v>
      </c>
    </row>
    <row r="1691" spans="1:18" hidden="1" x14ac:dyDescent="0.25">
      <c r="A1691" t="s">
        <v>2234</v>
      </c>
      <c r="B1691" t="s">
        <v>661</v>
      </c>
      <c r="C1691" t="s">
        <v>660</v>
      </c>
      <c r="D1691">
        <v>0.38640000000000002</v>
      </c>
      <c r="E1691">
        <v>52.740099999999998</v>
      </c>
      <c r="F1691" t="s">
        <v>659</v>
      </c>
      <c r="G1691" t="s">
        <v>658</v>
      </c>
      <c r="H1691" t="s">
        <v>657</v>
      </c>
      <c r="I1691" t="s">
        <v>656</v>
      </c>
      <c r="J1691" t="s">
        <v>655</v>
      </c>
      <c r="K1691" t="s">
        <v>2231</v>
      </c>
      <c r="L1691" t="s">
        <v>1052</v>
      </c>
      <c r="M1691" t="s">
        <v>652</v>
      </c>
      <c r="N1691">
        <v>9924</v>
      </c>
      <c r="O1691" t="s">
        <v>651</v>
      </c>
      <c r="P1691">
        <v>8.5</v>
      </c>
      <c r="Q1691" s="62">
        <f t="shared" si="26"/>
        <v>8.5</v>
      </c>
      <c r="R1691" t="s">
        <v>650</v>
      </c>
    </row>
    <row r="1692" spans="1:18" hidden="1" x14ac:dyDescent="0.25">
      <c r="A1692" t="s">
        <v>2233</v>
      </c>
      <c r="B1692" t="s">
        <v>661</v>
      </c>
      <c r="C1692" t="s">
        <v>660</v>
      </c>
      <c r="D1692">
        <v>0.38640000000000002</v>
      </c>
      <c r="E1692">
        <v>52.740099999999998</v>
      </c>
      <c r="F1692" t="s">
        <v>659</v>
      </c>
      <c r="G1692" t="s">
        <v>658</v>
      </c>
      <c r="H1692" t="s">
        <v>657</v>
      </c>
      <c r="I1692" t="s">
        <v>656</v>
      </c>
      <c r="J1692" t="s">
        <v>655</v>
      </c>
      <c r="K1692" t="s">
        <v>2231</v>
      </c>
      <c r="L1692" t="s">
        <v>1052</v>
      </c>
      <c r="M1692" t="s">
        <v>652</v>
      </c>
      <c r="N1692">
        <v>9943</v>
      </c>
      <c r="O1692" t="s">
        <v>1055</v>
      </c>
      <c r="P1692">
        <v>4.2</v>
      </c>
      <c r="Q1692" s="62">
        <f t="shared" si="26"/>
        <v>4.2</v>
      </c>
      <c r="R1692" t="s">
        <v>650</v>
      </c>
    </row>
    <row r="1693" spans="1:18" hidden="1" x14ac:dyDescent="0.25">
      <c r="A1693" t="s">
        <v>2232</v>
      </c>
      <c r="B1693" t="s">
        <v>661</v>
      </c>
      <c r="C1693" t="s">
        <v>660</v>
      </c>
      <c r="D1693">
        <v>0.38640000000000002</v>
      </c>
      <c r="E1693">
        <v>52.740099999999998</v>
      </c>
      <c r="F1693" t="s">
        <v>659</v>
      </c>
      <c r="G1693" t="s">
        <v>658</v>
      </c>
      <c r="H1693" t="s">
        <v>657</v>
      </c>
      <c r="I1693" t="s">
        <v>656</v>
      </c>
      <c r="J1693" t="s">
        <v>655</v>
      </c>
      <c r="K1693" t="s">
        <v>2231</v>
      </c>
      <c r="L1693" t="s">
        <v>1052</v>
      </c>
      <c r="M1693" t="s">
        <v>652</v>
      </c>
      <c r="N1693">
        <v>9993</v>
      </c>
      <c r="O1693" t="s">
        <v>1051</v>
      </c>
      <c r="P1693">
        <v>6.7000000000000004E-2</v>
      </c>
      <c r="Q1693" s="62">
        <f t="shared" si="26"/>
        <v>6.7000000000000004E-2</v>
      </c>
      <c r="R1693" t="s">
        <v>650</v>
      </c>
    </row>
    <row r="1694" spans="1:18" hidden="1" x14ac:dyDescent="0.25">
      <c r="A1694" t="s">
        <v>2230</v>
      </c>
      <c r="B1694" t="s">
        <v>661</v>
      </c>
      <c r="C1694" t="s">
        <v>660</v>
      </c>
      <c r="D1694">
        <v>0.38640000000000002</v>
      </c>
      <c r="E1694">
        <v>52.740099999999998</v>
      </c>
      <c r="F1694" t="s">
        <v>659</v>
      </c>
      <c r="G1694" t="s">
        <v>658</v>
      </c>
      <c r="H1694" t="s">
        <v>657</v>
      </c>
      <c r="I1694" t="s">
        <v>656</v>
      </c>
      <c r="J1694" t="s">
        <v>655</v>
      </c>
      <c r="K1694" t="s">
        <v>2206</v>
      </c>
      <c r="L1694" t="s">
        <v>1052</v>
      </c>
      <c r="M1694" t="s">
        <v>652</v>
      </c>
      <c r="N1694">
        <v>4</v>
      </c>
      <c r="O1694" t="s">
        <v>696</v>
      </c>
      <c r="P1694">
        <v>10.18</v>
      </c>
      <c r="Q1694" s="62">
        <f t="shared" si="26"/>
        <v>10.18</v>
      </c>
      <c r="R1694" t="s">
        <v>669</v>
      </c>
    </row>
    <row r="1695" spans="1:18" hidden="1" x14ac:dyDescent="0.25">
      <c r="A1695" t="s">
        <v>2229</v>
      </c>
      <c r="B1695" t="s">
        <v>661</v>
      </c>
      <c r="C1695" t="s">
        <v>660</v>
      </c>
      <c r="D1695">
        <v>0.38640000000000002</v>
      </c>
      <c r="E1695">
        <v>52.740099999999998</v>
      </c>
      <c r="F1695" t="s">
        <v>659</v>
      </c>
      <c r="G1695" t="s">
        <v>658</v>
      </c>
      <c r="H1695" t="s">
        <v>657</v>
      </c>
      <c r="I1695" t="s">
        <v>656</v>
      </c>
      <c r="J1695" t="s">
        <v>655</v>
      </c>
      <c r="K1695" t="s">
        <v>2206</v>
      </c>
      <c r="L1695" t="s">
        <v>1052</v>
      </c>
      <c r="M1695" t="s">
        <v>652</v>
      </c>
      <c r="N1695">
        <v>6</v>
      </c>
      <c r="O1695" t="s">
        <v>694</v>
      </c>
      <c r="P1695">
        <v>0.2</v>
      </c>
      <c r="Q1695" s="62">
        <f t="shared" si="26"/>
        <v>0.2</v>
      </c>
      <c r="R1695" t="s">
        <v>683</v>
      </c>
    </row>
    <row r="1696" spans="1:18" x14ac:dyDescent="0.25">
      <c r="A1696" t="s">
        <v>2228</v>
      </c>
      <c r="B1696" t="s">
        <v>661</v>
      </c>
      <c r="C1696" t="s">
        <v>660</v>
      </c>
      <c r="D1696">
        <v>0.38640000000000002</v>
      </c>
      <c r="E1696">
        <v>52.740099999999998</v>
      </c>
      <c r="F1696" t="s">
        <v>659</v>
      </c>
      <c r="G1696" t="s">
        <v>658</v>
      </c>
      <c r="H1696" t="s">
        <v>657</v>
      </c>
      <c r="I1696" t="s">
        <v>656</v>
      </c>
      <c r="J1696" t="s">
        <v>655</v>
      </c>
      <c r="K1696" t="s">
        <v>2206</v>
      </c>
      <c r="L1696" t="s">
        <v>1052</v>
      </c>
      <c r="M1696" t="s">
        <v>652</v>
      </c>
      <c r="N1696">
        <v>73</v>
      </c>
      <c r="O1696" t="s">
        <v>181</v>
      </c>
      <c r="P1696" t="s">
        <v>740</v>
      </c>
      <c r="Q1696" s="62">
        <f t="shared" si="26"/>
        <v>1.0000000000000001E-5</v>
      </c>
      <c r="R1696" t="s">
        <v>686</v>
      </c>
    </row>
    <row r="1697" spans="1:18" hidden="1" x14ac:dyDescent="0.25">
      <c r="A1697" t="s">
        <v>2227</v>
      </c>
      <c r="B1697" t="s">
        <v>661</v>
      </c>
      <c r="C1697" t="s">
        <v>660</v>
      </c>
      <c r="D1697">
        <v>0.38640000000000002</v>
      </c>
      <c r="E1697">
        <v>52.740099999999998</v>
      </c>
      <c r="F1697" t="s">
        <v>659</v>
      </c>
      <c r="G1697" t="s">
        <v>658</v>
      </c>
      <c r="H1697" t="s">
        <v>657</v>
      </c>
      <c r="I1697" t="s">
        <v>656</v>
      </c>
      <c r="J1697" t="s">
        <v>655</v>
      </c>
      <c r="K1697" t="s">
        <v>2206</v>
      </c>
      <c r="L1697" t="s">
        <v>1052</v>
      </c>
      <c r="M1697" t="s">
        <v>652</v>
      </c>
      <c r="N1697">
        <v>76</v>
      </c>
      <c r="O1697" t="s">
        <v>690</v>
      </c>
      <c r="P1697">
        <v>20.8</v>
      </c>
      <c r="Q1697" s="62">
        <f t="shared" si="26"/>
        <v>20.8</v>
      </c>
      <c r="R1697" t="s">
        <v>689</v>
      </c>
    </row>
    <row r="1698" spans="1:18" hidden="1" x14ac:dyDescent="0.25">
      <c r="A1698" t="s">
        <v>2226</v>
      </c>
      <c r="B1698" t="s">
        <v>661</v>
      </c>
      <c r="C1698" t="s">
        <v>660</v>
      </c>
      <c r="D1698">
        <v>0.38640000000000002</v>
      </c>
      <c r="E1698">
        <v>52.740099999999998</v>
      </c>
      <c r="F1698" t="s">
        <v>659</v>
      </c>
      <c r="G1698" t="s">
        <v>658</v>
      </c>
      <c r="H1698" t="s">
        <v>657</v>
      </c>
      <c r="I1698" t="s">
        <v>656</v>
      </c>
      <c r="J1698" t="s">
        <v>655</v>
      </c>
      <c r="K1698" t="s">
        <v>2206</v>
      </c>
      <c r="L1698" t="s">
        <v>1052</v>
      </c>
      <c r="M1698" t="s">
        <v>652</v>
      </c>
      <c r="N1698">
        <v>3410</v>
      </c>
      <c r="O1698" t="s">
        <v>687</v>
      </c>
      <c r="P1698">
        <v>1.1000000000000001</v>
      </c>
      <c r="Q1698" s="62">
        <f t="shared" si="26"/>
        <v>1.1000000000000001</v>
      </c>
      <c r="R1698" t="s">
        <v>686</v>
      </c>
    </row>
    <row r="1699" spans="1:18" hidden="1" x14ac:dyDescent="0.25">
      <c r="A1699" t="s">
        <v>2225</v>
      </c>
      <c r="B1699" t="s">
        <v>661</v>
      </c>
      <c r="C1699" t="s">
        <v>660</v>
      </c>
      <c r="D1699">
        <v>0.38640000000000002</v>
      </c>
      <c r="E1699">
        <v>52.740099999999998</v>
      </c>
      <c r="F1699" t="s">
        <v>659</v>
      </c>
      <c r="G1699" t="s">
        <v>658</v>
      </c>
      <c r="H1699" t="s">
        <v>657</v>
      </c>
      <c r="I1699" t="s">
        <v>656</v>
      </c>
      <c r="J1699" t="s">
        <v>655</v>
      </c>
      <c r="K1699" t="s">
        <v>2206</v>
      </c>
      <c r="L1699" t="s">
        <v>1052</v>
      </c>
      <c r="M1699" t="s">
        <v>652</v>
      </c>
      <c r="N1699">
        <v>3428</v>
      </c>
      <c r="O1699" t="s">
        <v>684</v>
      </c>
      <c r="P1699">
        <v>5.9</v>
      </c>
      <c r="Q1699" s="62">
        <f t="shared" si="26"/>
        <v>5.9</v>
      </c>
      <c r="R1699" t="s">
        <v>683</v>
      </c>
    </row>
    <row r="1700" spans="1:18" hidden="1" x14ac:dyDescent="0.25">
      <c r="A1700" t="s">
        <v>2224</v>
      </c>
      <c r="B1700" t="s">
        <v>661</v>
      </c>
      <c r="C1700" t="s">
        <v>660</v>
      </c>
      <c r="D1700">
        <v>0.38640000000000002</v>
      </c>
      <c r="E1700">
        <v>52.740099999999998</v>
      </c>
      <c r="F1700" t="s">
        <v>659</v>
      </c>
      <c r="G1700" t="s">
        <v>658</v>
      </c>
      <c r="H1700" t="s">
        <v>657</v>
      </c>
      <c r="I1700" t="s">
        <v>656</v>
      </c>
      <c r="J1700" t="s">
        <v>655</v>
      </c>
      <c r="K1700" t="s">
        <v>2206</v>
      </c>
      <c r="L1700" t="s">
        <v>1052</v>
      </c>
      <c r="M1700" t="s">
        <v>652</v>
      </c>
      <c r="N1700">
        <v>3976</v>
      </c>
      <c r="O1700" t="s">
        <v>681</v>
      </c>
      <c r="P1700">
        <v>40.9</v>
      </c>
      <c r="Q1700" s="62">
        <f t="shared" si="26"/>
        <v>40.9</v>
      </c>
      <c r="R1700" t="s">
        <v>680</v>
      </c>
    </row>
    <row r="1701" spans="1:18" hidden="1" x14ac:dyDescent="0.25">
      <c r="A1701" t="s">
        <v>2223</v>
      </c>
      <c r="B1701" t="s">
        <v>661</v>
      </c>
      <c r="C1701" t="s">
        <v>660</v>
      </c>
      <c r="D1701">
        <v>0.38640000000000002</v>
      </c>
      <c r="E1701">
        <v>52.740099999999998</v>
      </c>
      <c r="F1701" t="s">
        <v>659</v>
      </c>
      <c r="G1701" t="s">
        <v>658</v>
      </c>
      <c r="H1701" t="s">
        <v>657</v>
      </c>
      <c r="I1701" t="s">
        <v>656</v>
      </c>
      <c r="J1701" t="s">
        <v>655</v>
      </c>
      <c r="K1701" t="s">
        <v>2206</v>
      </c>
      <c r="L1701" t="s">
        <v>1052</v>
      </c>
      <c r="M1701" t="s">
        <v>652</v>
      </c>
      <c r="N1701">
        <v>4574</v>
      </c>
      <c r="O1701" t="s">
        <v>1078</v>
      </c>
      <c r="P1701" t="s">
        <v>1077</v>
      </c>
      <c r="Q1701" s="62" t="e">
        <f t="shared" si="26"/>
        <v>#VALUE!</v>
      </c>
      <c r="R1701" t="s">
        <v>905</v>
      </c>
    </row>
    <row r="1702" spans="1:18" hidden="1" x14ac:dyDescent="0.25">
      <c r="A1702" t="s">
        <v>2222</v>
      </c>
      <c r="B1702" t="s">
        <v>661</v>
      </c>
      <c r="C1702" t="s">
        <v>660</v>
      </c>
      <c r="D1702">
        <v>0.38640000000000002</v>
      </c>
      <c r="E1702">
        <v>52.740099999999998</v>
      </c>
      <c r="F1702" t="s">
        <v>659</v>
      </c>
      <c r="G1702" t="s">
        <v>658</v>
      </c>
      <c r="H1702" t="s">
        <v>657</v>
      </c>
      <c r="I1702" t="s">
        <v>656</v>
      </c>
      <c r="J1702" t="s">
        <v>655</v>
      </c>
      <c r="K1702" t="s">
        <v>2206</v>
      </c>
      <c r="L1702" t="s">
        <v>1052</v>
      </c>
      <c r="M1702" t="s">
        <v>652</v>
      </c>
      <c r="N1702">
        <v>4865</v>
      </c>
      <c r="O1702" t="s">
        <v>912</v>
      </c>
      <c r="P1702">
        <v>520</v>
      </c>
      <c r="Q1702" s="62">
        <f t="shared" si="26"/>
        <v>520</v>
      </c>
      <c r="R1702" t="s">
        <v>911</v>
      </c>
    </row>
    <row r="1703" spans="1:18" hidden="1" x14ac:dyDescent="0.25">
      <c r="A1703" t="s">
        <v>2221</v>
      </c>
      <c r="B1703" t="s">
        <v>661</v>
      </c>
      <c r="C1703" t="s">
        <v>660</v>
      </c>
      <c r="D1703">
        <v>0.38640000000000002</v>
      </c>
      <c r="E1703">
        <v>52.740099999999998</v>
      </c>
      <c r="F1703" t="s">
        <v>659</v>
      </c>
      <c r="G1703" t="s">
        <v>658</v>
      </c>
      <c r="H1703" t="s">
        <v>657</v>
      </c>
      <c r="I1703" t="s">
        <v>656</v>
      </c>
      <c r="J1703" t="s">
        <v>655</v>
      </c>
      <c r="K1703" t="s">
        <v>2206</v>
      </c>
      <c r="L1703" t="s">
        <v>1052</v>
      </c>
      <c r="M1703" t="s">
        <v>652</v>
      </c>
      <c r="N1703">
        <v>4925</v>
      </c>
      <c r="O1703" t="s">
        <v>1074</v>
      </c>
      <c r="P1703">
        <v>0.72</v>
      </c>
      <c r="Q1703" s="62">
        <f t="shared" si="26"/>
        <v>0.72</v>
      </c>
      <c r="R1703" t="s">
        <v>650</v>
      </c>
    </row>
    <row r="1704" spans="1:18" hidden="1" x14ac:dyDescent="0.25">
      <c r="A1704" t="s">
        <v>2220</v>
      </c>
      <c r="B1704" t="s">
        <v>661</v>
      </c>
      <c r="C1704" t="s">
        <v>660</v>
      </c>
      <c r="D1704">
        <v>0.38640000000000002</v>
      </c>
      <c r="E1704">
        <v>52.740099999999998</v>
      </c>
      <c r="F1704" t="s">
        <v>659</v>
      </c>
      <c r="G1704" t="s">
        <v>658</v>
      </c>
      <c r="H1704" t="s">
        <v>657</v>
      </c>
      <c r="I1704" t="s">
        <v>656</v>
      </c>
      <c r="J1704" t="s">
        <v>655</v>
      </c>
      <c r="K1704" t="s">
        <v>2206</v>
      </c>
      <c r="L1704" t="s">
        <v>1052</v>
      </c>
      <c r="M1704" t="s">
        <v>652</v>
      </c>
      <c r="N1704">
        <v>5446</v>
      </c>
      <c r="O1704" t="s">
        <v>678</v>
      </c>
      <c r="P1704">
        <v>1</v>
      </c>
      <c r="Q1704" s="62">
        <f t="shared" si="26"/>
        <v>1</v>
      </c>
      <c r="R1704" t="s">
        <v>677</v>
      </c>
    </row>
    <row r="1705" spans="1:18" hidden="1" x14ac:dyDescent="0.25">
      <c r="A1705" t="s">
        <v>2219</v>
      </c>
      <c r="B1705" t="s">
        <v>661</v>
      </c>
      <c r="C1705" t="s">
        <v>660</v>
      </c>
      <c r="D1705">
        <v>0.38640000000000002</v>
      </c>
      <c r="E1705">
        <v>52.740099999999998</v>
      </c>
      <c r="F1705" t="s">
        <v>659</v>
      </c>
      <c r="G1705" t="s">
        <v>658</v>
      </c>
      <c r="H1705" t="s">
        <v>657</v>
      </c>
      <c r="I1705" t="s">
        <v>656</v>
      </c>
      <c r="J1705" t="s">
        <v>655</v>
      </c>
      <c r="K1705" t="s">
        <v>2206</v>
      </c>
      <c r="L1705" t="s">
        <v>1052</v>
      </c>
      <c r="M1705" t="s">
        <v>652</v>
      </c>
      <c r="N1705">
        <v>6019</v>
      </c>
      <c r="O1705" t="s">
        <v>675</v>
      </c>
      <c r="P1705">
        <v>561315</v>
      </c>
      <c r="Q1705" s="62">
        <f t="shared" si="26"/>
        <v>561315</v>
      </c>
      <c r="R1705" t="s">
        <v>672</v>
      </c>
    </row>
    <row r="1706" spans="1:18" hidden="1" x14ac:dyDescent="0.25">
      <c r="A1706" t="s">
        <v>2218</v>
      </c>
      <c r="B1706" t="s">
        <v>661</v>
      </c>
      <c r="C1706" t="s">
        <v>660</v>
      </c>
      <c r="D1706">
        <v>0.38640000000000002</v>
      </c>
      <c r="E1706">
        <v>52.740099999999998</v>
      </c>
      <c r="F1706" t="s">
        <v>659</v>
      </c>
      <c r="G1706" t="s">
        <v>658</v>
      </c>
      <c r="H1706" t="s">
        <v>657</v>
      </c>
      <c r="I1706" t="s">
        <v>656</v>
      </c>
      <c r="J1706" t="s">
        <v>655</v>
      </c>
      <c r="K1706" t="s">
        <v>2206</v>
      </c>
      <c r="L1706" t="s">
        <v>1052</v>
      </c>
      <c r="M1706" t="s">
        <v>652</v>
      </c>
      <c r="N1706">
        <v>6020</v>
      </c>
      <c r="O1706" t="s">
        <v>673</v>
      </c>
      <c r="P1706">
        <v>318653</v>
      </c>
      <c r="Q1706" s="62">
        <f t="shared" si="26"/>
        <v>318653</v>
      </c>
      <c r="R1706" t="s">
        <v>672</v>
      </c>
    </row>
    <row r="1707" spans="1:18" hidden="1" x14ac:dyDescent="0.25">
      <c r="A1707" t="s">
        <v>2217</v>
      </c>
      <c r="B1707" t="s">
        <v>661</v>
      </c>
      <c r="C1707" t="s">
        <v>660</v>
      </c>
      <c r="D1707">
        <v>0.38640000000000002</v>
      </c>
      <c r="E1707">
        <v>52.740099999999998</v>
      </c>
      <c r="F1707" t="s">
        <v>659</v>
      </c>
      <c r="G1707" t="s">
        <v>658</v>
      </c>
      <c r="H1707" t="s">
        <v>657</v>
      </c>
      <c r="I1707" t="s">
        <v>656</v>
      </c>
      <c r="J1707" t="s">
        <v>655</v>
      </c>
      <c r="K1707" t="s">
        <v>2206</v>
      </c>
      <c r="L1707" t="s">
        <v>1052</v>
      </c>
      <c r="M1707" t="s">
        <v>652</v>
      </c>
      <c r="N1707">
        <v>6485</v>
      </c>
      <c r="O1707" t="s">
        <v>1069</v>
      </c>
      <c r="P1707">
        <v>2.4E-2</v>
      </c>
      <c r="Q1707" s="62">
        <f t="shared" si="26"/>
        <v>2.4E-2</v>
      </c>
      <c r="R1707" t="s">
        <v>650</v>
      </c>
    </row>
    <row r="1708" spans="1:18" hidden="1" x14ac:dyDescent="0.25">
      <c r="A1708" t="s">
        <v>2216</v>
      </c>
      <c r="B1708" t="s">
        <v>661</v>
      </c>
      <c r="C1708" t="s">
        <v>660</v>
      </c>
      <c r="D1708">
        <v>0.38640000000000002</v>
      </c>
      <c r="E1708">
        <v>52.740099999999998</v>
      </c>
      <c r="F1708" t="s">
        <v>659</v>
      </c>
      <c r="G1708" t="s">
        <v>658</v>
      </c>
      <c r="H1708" t="s">
        <v>657</v>
      </c>
      <c r="I1708" t="s">
        <v>656</v>
      </c>
      <c r="J1708" t="s">
        <v>655</v>
      </c>
      <c r="K1708" t="s">
        <v>2206</v>
      </c>
      <c r="L1708" t="s">
        <v>1052</v>
      </c>
      <c r="M1708" t="s">
        <v>652</v>
      </c>
      <c r="N1708">
        <v>7342</v>
      </c>
      <c r="O1708" t="s">
        <v>670</v>
      </c>
      <c r="P1708">
        <v>0.13</v>
      </c>
      <c r="Q1708" s="62">
        <f t="shared" si="26"/>
        <v>0.13</v>
      </c>
      <c r="R1708" t="s">
        <v>669</v>
      </c>
    </row>
    <row r="1709" spans="1:18" hidden="1" x14ac:dyDescent="0.25">
      <c r="A1709" t="s">
        <v>2215</v>
      </c>
      <c r="B1709" t="s">
        <v>661</v>
      </c>
      <c r="C1709" t="s">
        <v>660</v>
      </c>
      <c r="D1709">
        <v>0.38640000000000002</v>
      </c>
      <c r="E1709">
        <v>52.740099999999998</v>
      </c>
      <c r="F1709" t="s">
        <v>659</v>
      </c>
      <c r="G1709" t="s">
        <v>658</v>
      </c>
      <c r="H1709" t="s">
        <v>657</v>
      </c>
      <c r="I1709" t="s">
        <v>656</v>
      </c>
      <c r="J1709" t="s">
        <v>655</v>
      </c>
      <c r="K1709" t="s">
        <v>2206</v>
      </c>
      <c r="L1709" t="s">
        <v>1052</v>
      </c>
      <c r="M1709" t="s">
        <v>652</v>
      </c>
      <c r="N1709">
        <v>7608</v>
      </c>
      <c r="O1709" t="s">
        <v>667</v>
      </c>
      <c r="P1709">
        <v>31.15</v>
      </c>
      <c r="Q1709" s="62">
        <f t="shared" si="26"/>
        <v>31.15</v>
      </c>
      <c r="R1709" t="s">
        <v>666</v>
      </c>
    </row>
    <row r="1710" spans="1:18" hidden="1" x14ac:dyDescent="0.25">
      <c r="A1710" t="s">
        <v>2214</v>
      </c>
      <c r="B1710" t="s">
        <v>661</v>
      </c>
      <c r="C1710" t="s">
        <v>660</v>
      </c>
      <c r="D1710">
        <v>0.38640000000000002</v>
      </c>
      <c r="E1710">
        <v>52.740099999999998</v>
      </c>
      <c r="F1710" t="s">
        <v>659</v>
      </c>
      <c r="G1710" t="s">
        <v>658</v>
      </c>
      <c r="H1710" t="s">
        <v>657</v>
      </c>
      <c r="I1710" t="s">
        <v>656</v>
      </c>
      <c r="J1710" t="s">
        <v>655</v>
      </c>
      <c r="K1710" t="s">
        <v>2206</v>
      </c>
      <c r="L1710" t="s">
        <v>1052</v>
      </c>
      <c r="M1710" t="s">
        <v>652</v>
      </c>
      <c r="N1710">
        <v>7887</v>
      </c>
      <c r="O1710" t="s">
        <v>1065</v>
      </c>
      <c r="P1710">
        <v>22</v>
      </c>
      <c r="Q1710" s="62">
        <f t="shared" si="26"/>
        <v>22</v>
      </c>
      <c r="R1710" t="s">
        <v>686</v>
      </c>
    </row>
    <row r="1711" spans="1:18" hidden="1" x14ac:dyDescent="0.25">
      <c r="A1711" t="s">
        <v>2213</v>
      </c>
      <c r="B1711" t="s">
        <v>661</v>
      </c>
      <c r="C1711" t="s">
        <v>660</v>
      </c>
      <c r="D1711">
        <v>0.38640000000000002</v>
      </c>
      <c r="E1711">
        <v>52.740099999999998</v>
      </c>
      <c r="F1711" t="s">
        <v>659</v>
      </c>
      <c r="G1711" t="s">
        <v>658</v>
      </c>
      <c r="H1711" t="s">
        <v>657</v>
      </c>
      <c r="I1711" t="s">
        <v>656</v>
      </c>
      <c r="J1711" t="s">
        <v>655</v>
      </c>
      <c r="K1711" t="s">
        <v>2206</v>
      </c>
      <c r="L1711" t="s">
        <v>1052</v>
      </c>
      <c r="M1711" t="s">
        <v>652</v>
      </c>
      <c r="N1711">
        <v>9853</v>
      </c>
      <c r="O1711" t="s">
        <v>1063</v>
      </c>
      <c r="P1711">
        <v>0.60599999999999998</v>
      </c>
      <c r="Q1711" s="62">
        <f t="shared" si="26"/>
        <v>0.60599999999999998</v>
      </c>
      <c r="R1711" t="s">
        <v>650</v>
      </c>
    </row>
    <row r="1712" spans="1:18" hidden="1" x14ac:dyDescent="0.25">
      <c r="A1712" t="s">
        <v>2212</v>
      </c>
      <c r="B1712" t="s">
        <v>661</v>
      </c>
      <c r="C1712" t="s">
        <v>660</v>
      </c>
      <c r="D1712">
        <v>0.38640000000000002</v>
      </c>
      <c r="E1712">
        <v>52.740099999999998</v>
      </c>
      <c r="F1712" t="s">
        <v>659</v>
      </c>
      <c r="G1712" t="s">
        <v>658</v>
      </c>
      <c r="H1712" t="s">
        <v>657</v>
      </c>
      <c r="I1712" t="s">
        <v>656</v>
      </c>
      <c r="J1712" t="s">
        <v>655</v>
      </c>
      <c r="K1712" t="s">
        <v>2206</v>
      </c>
      <c r="L1712" t="s">
        <v>1052</v>
      </c>
      <c r="M1712" t="s">
        <v>652</v>
      </c>
      <c r="N1712">
        <v>9856</v>
      </c>
      <c r="O1712" t="s">
        <v>1061</v>
      </c>
      <c r="P1712">
        <v>6.6000000000000003E-2</v>
      </c>
      <c r="Q1712" s="62">
        <f t="shared" si="26"/>
        <v>6.6000000000000003E-2</v>
      </c>
      <c r="R1712" t="s">
        <v>650</v>
      </c>
    </row>
    <row r="1713" spans="1:18" hidden="1" x14ac:dyDescent="0.25">
      <c r="A1713" t="s">
        <v>2211</v>
      </c>
      <c r="B1713" t="s">
        <v>661</v>
      </c>
      <c r="C1713" t="s">
        <v>660</v>
      </c>
      <c r="D1713">
        <v>0.38640000000000002</v>
      </c>
      <c r="E1713">
        <v>52.740099999999998</v>
      </c>
      <c r="F1713" t="s">
        <v>659</v>
      </c>
      <c r="G1713" t="s">
        <v>658</v>
      </c>
      <c r="H1713" t="s">
        <v>657</v>
      </c>
      <c r="I1713" t="s">
        <v>656</v>
      </c>
      <c r="J1713" t="s">
        <v>655</v>
      </c>
      <c r="K1713" t="s">
        <v>2206</v>
      </c>
      <c r="L1713" t="s">
        <v>1052</v>
      </c>
      <c r="M1713" t="s">
        <v>652</v>
      </c>
      <c r="N1713">
        <v>9857</v>
      </c>
      <c r="O1713" t="s">
        <v>1059</v>
      </c>
      <c r="P1713">
        <v>0.31</v>
      </c>
      <c r="Q1713" s="62">
        <f t="shared" si="26"/>
        <v>0.31</v>
      </c>
      <c r="R1713" t="s">
        <v>650</v>
      </c>
    </row>
    <row r="1714" spans="1:18" hidden="1" x14ac:dyDescent="0.25">
      <c r="A1714" t="s">
        <v>2210</v>
      </c>
      <c r="B1714" t="s">
        <v>661</v>
      </c>
      <c r="C1714" t="s">
        <v>660</v>
      </c>
      <c r="D1714">
        <v>0.38640000000000002</v>
      </c>
      <c r="E1714">
        <v>52.740099999999998</v>
      </c>
      <c r="F1714" t="s">
        <v>659</v>
      </c>
      <c r="G1714" t="s">
        <v>658</v>
      </c>
      <c r="H1714" t="s">
        <v>657</v>
      </c>
      <c r="I1714" t="s">
        <v>656</v>
      </c>
      <c r="J1714" t="s">
        <v>655</v>
      </c>
      <c r="K1714" t="s">
        <v>2206</v>
      </c>
      <c r="L1714" t="s">
        <v>1052</v>
      </c>
      <c r="M1714" t="s">
        <v>652</v>
      </c>
      <c r="N1714">
        <v>9901</v>
      </c>
      <c r="O1714" t="s">
        <v>664</v>
      </c>
      <c r="P1714">
        <v>95</v>
      </c>
      <c r="Q1714" s="62">
        <f t="shared" si="26"/>
        <v>95</v>
      </c>
      <c r="R1714" t="s">
        <v>663</v>
      </c>
    </row>
    <row r="1715" spans="1:18" hidden="1" x14ac:dyDescent="0.25">
      <c r="A1715" t="s">
        <v>2209</v>
      </c>
      <c r="B1715" t="s">
        <v>661</v>
      </c>
      <c r="C1715" t="s">
        <v>660</v>
      </c>
      <c r="D1715">
        <v>0.38640000000000002</v>
      </c>
      <c r="E1715">
        <v>52.740099999999998</v>
      </c>
      <c r="F1715" t="s">
        <v>659</v>
      </c>
      <c r="G1715" t="s">
        <v>658</v>
      </c>
      <c r="H1715" t="s">
        <v>657</v>
      </c>
      <c r="I1715" t="s">
        <v>656</v>
      </c>
      <c r="J1715" t="s">
        <v>655</v>
      </c>
      <c r="K1715" t="s">
        <v>2206</v>
      </c>
      <c r="L1715" t="s">
        <v>1052</v>
      </c>
      <c r="M1715" t="s">
        <v>652</v>
      </c>
      <c r="N1715">
        <v>9924</v>
      </c>
      <c r="O1715" t="s">
        <v>651</v>
      </c>
      <c r="P1715">
        <v>7.1</v>
      </c>
      <c r="Q1715" s="62">
        <f t="shared" si="26"/>
        <v>7.1</v>
      </c>
      <c r="R1715" t="s">
        <v>650</v>
      </c>
    </row>
    <row r="1716" spans="1:18" hidden="1" x14ac:dyDescent="0.25">
      <c r="A1716" t="s">
        <v>2208</v>
      </c>
      <c r="B1716" t="s">
        <v>661</v>
      </c>
      <c r="C1716" t="s">
        <v>660</v>
      </c>
      <c r="D1716">
        <v>0.38640000000000002</v>
      </c>
      <c r="E1716">
        <v>52.740099999999998</v>
      </c>
      <c r="F1716" t="s">
        <v>659</v>
      </c>
      <c r="G1716" t="s">
        <v>658</v>
      </c>
      <c r="H1716" t="s">
        <v>657</v>
      </c>
      <c r="I1716" t="s">
        <v>656</v>
      </c>
      <c r="J1716" t="s">
        <v>655</v>
      </c>
      <c r="K1716" t="s">
        <v>2206</v>
      </c>
      <c r="L1716" t="s">
        <v>1052</v>
      </c>
      <c r="M1716" t="s">
        <v>652</v>
      </c>
      <c r="N1716">
        <v>9943</v>
      </c>
      <c r="O1716" t="s">
        <v>1055</v>
      </c>
      <c r="P1716">
        <v>0.63</v>
      </c>
      <c r="Q1716" s="62">
        <f t="shared" si="26"/>
        <v>0.63</v>
      </c>
      <c r="R1716" t="s">
        <v>650</v>
      </c>
    </row>
    <row r="1717" spans="1:18" hidden="1" x14ac:dyDescent="0.25">
      <c r="A1717" t="s">
        <v>2207</v>
      </c>
      <c r="B1717" t="s">
        <v>661</v>
      </c>
      <c r="C1717" t="s">
        <v>660</v>
      </c>
      <c r="D1717">
        <v>0.38640000000000002</v>
      </c>
      <c r="E1717">
        <v>52.740099999999998</v>
      </c>
      <c r="F1717" t="s">
        <v>659</v>
      </c>
      <c r="G1717" t="s">
        <v>658</v>
      </c>
      <c r="H1717" t="s">
        <v>657</v>
      </c>
      <c r="I1717" t="s">
        <v>656</v>
      </c>
      <c r="J1717" t="s">
        <v>655</v>
      </c>
      <c r="K1717" t="s">
        <v>2206</v>
      </c>
      <c r="L1717" t="s">
        <v>1052</v>
      </c>
      <c r="M1717" t="s">
        <v>652</v>
      </c>
      <c r="N1717">
        <v>9993</v>
      </c>
      <c r="O1717" t="s">
        <v>1051</v>
      </c>
      <c r="P1717">
        <v>0.09</v>
      </c>
      <c r="Q1717" s="62">
        <f t="shared" si="26"/>
        <v>0.09</v>
      </c>
      <c r="R1717" t="s">
        <v>650</v>
      </c>
    </row>
    <row r="1718" spans="1:18" hidden="1" x14ac:dyDescent="0.25">
      <c r="A1718" t="s">
        <v>2205</v>
      </c>
      <c r="B1718" t="s">
        <v>661</v>
      </c>
      <c r="C1718" t="s">
        <v>660</v>
      </c>
      <c r="D1718">
        <v>0.38640000000000002</v>
      </c>
      <c r="E1718">
        <v>52.740099999999998</v>
      </c>
      <c r="F1718" t="s">
        <v>659</v>
      </c>
      <c r="G1718" t="s">
        <v>658</v>
      </c>
      <c r="H1718" t="s">
        <v>657</v>
      </c>
      <c r="I1718" t="s">
        <v>656</v>
      </c>
      <c r="J1718" t="s">
        <v>655</v>
      </c>
      <c r="K1718" t="s">
        <v>2144</v>
      </c>
      <c r="L1718" t="s">
        <v>908</v>
      </c>
      <c r="M1718" t="s">
        <v>1959</v>
      </c>
      <c r="N1718">
        <v>603</v>
      </c>
      <c r="O1718" t="s">
        <v>2084</v>
      </c>
      <c r="P1718">
        <v>37</v>
      </c>
      <c r="Q1718" s="62">
        <f t="shared" si="26"/>
        <v>37</v>
      </c>
      <c r="R1718" t="s">
        <v>1957</v>
      </c>
    </row>
    <row r="1719" spans="1:18" hidden="1" x14ac:dyDescent="0.25">
      <c r="A1719" t="s">
        <v>2204</v>
      </c>
      <c r="B1719" t="s">
        <v>661</v>
      </c>
      <c r="C1719" t="s">
        <v>660</v>
      </c>
      <c r="D1719">
        <v>0.38640000000000002</v>
      </c>
      <c r="E1719">
        <v>52.740099999999998</v>
      </c>
      <c r="F1719" t="s">
        <v>659</v>
      </c>
      <c r="G1719" t="s">
        <v>658</v>
      </c>
      <c r="H1719" t="s">
        <v>657</v>
      </c>
      <c r="I1719" t="s">
        <v>656</v>
      </c>
      <c r="J1719" t="s">
        <v>655</v>
      </c>
      <c r="K1719" t="s">
        <v>2144</v>
      </c>
      <c r="L1719" t="s">
        <v>908</v>
      </c>
      <c r="M1719" t="s">
        <v>1959</v>
      </c>
      <c r="N1719">
        <v>715</v>
      </c>
      <c r="O1719" t="s">
        <v>2082</v>
      </c>
      <c r="P1719">
        <v>53</v>
      </c>
      <c r="Q1719" s="62">
        <f t="shared" si="26"/>
        <v>53</v>
      </c>
      <c r="R1719" t="s">
        <v>1957</v>
      </c>
    </row>
    <row r="1720" spans="1:18" hidden="1" x14ac:dyDescent="0.25">
      <c r="A1720" t="s">
        <v>2203</v>
      </c>
      <c r="B1720" t="s">
        <v>661</v>
      </c>
      <c r="C1720" t="s">
        <v>660</v>
      </c>
      <c r="D1720">
        <v>0.38640000000000002</v>
      </c>
      <c r="E1720">
        <v>52.740099999999998</v>
      </c>
      <c r="F1720" t="s">
        <v>659</v>
      </c>
      <c r="G1720" t="s">
        <v>658</v>
      </c>
      <c r="H1720" t="s">
        <v>657</v>
      </c>
      <c r="I1720" t="s">
        <v>656</v>
      </c>
      <c r="J1720" t="s">
        <v>655</v>
      </c>
      <c r="K1720" t="s">
        <v>2144</v>
      </c>
      <c r="L1720" t="s">
        <v>908</v>
      </c>
      <c r="M1720" t="s">
        <v>1959</v>
      </c>
      <c r="N1720">
        <v>737</v>
      </c>
      <c r="O1720" t="s">
        <v>2080</v>
      </c>
      <c r="P1720">
        <v>110</v>
      </c>
      <c r="Q1720" s="62">
        <f t="shared" si="26"/>
        <v>110</v>
      </c>
      <c r="R1720" t="s">
        <v>1957</v>
      </c>
    </row>
    <row r="1721" spans="1:18" hidden="1" x14ac:dyDescent="0.25">
      <c r="A1721" t="s">
        <v>2202</v>
      </c>
      <c r="B1721" t="s">
        <v>661</v>
      </c>
      <c r="C1721" t="s">
        <v>660</v>
      </c>
      <c r="D1721">
        <v>0.38640000000000002</v>
      </c>
      <c r="E1721">
        <v>52.740099999999998</v>
      </c>
      <c r="F1721" t="s">
        <v>659</v>
      </c>
      <c r="G1721" t="s">
        <v>658</v>
      </c>
      <c r="H1721" t="s">
        <v>657</v>
      </c>
      <c r="I1721" t="s">
        <v>656</v>
      </c>
      <c r="J1721" t="s">
        <v>655</v>
      </c>
      <c r="K1721" t="s">
        <v>2144</v>
      </c>
      <c r="L1721" t="s">
        <v>908</v>
      </c>
      <c r="M1721" t="s">
        <v>1959</v>
      </c>
      <c r="N1721">
        <v>766</v>
      </c>
      <c r="O1721" t="s">
        <v>2078</v>
      </c>
      <c r="P1721">
        <v>65</v>
      </c>
      <c r="Q1721" s="62">
        <f t="shared" si="26"/>
        <v>65</v>
      </c>
      <c r="R1721" t="s">
        <v>1957</v>
      </c>
    </row>
    <row r="1722" spans="1:18" hidden="1" x14ac:dyDescent="0.25">
      <c r="A1722" t="s">
        <v>2201</v>
      </c>
      <c r="B1722" t="s">
        <v>661</v>
      </c>
      <c r="C1722" t="s">
        <v>660</v>
      </c>
      <c r="D1722">
        <v>0.38640000000000002</v>
      </c>
      <c r="E1722">
        <v>52.740099999999998</v>
      </c>
      <c r="F1722" t="s">
        <v>659</v>
      </c>
      <c r="G1722" t="s">
        <v>658</v>
      </c>
      <c r="H1722" t="s">
        <v>657</v>
      </c>
      <c r="I1722" t="s">
        <v>656</v>
      </c>
      <c r="J1722" t="s">
        <v>655</v>
      </c>
      <c r="K1722" t="s">
        <v>2144</v>
      </c>
      <c r="L1722" t="s">
        <v>908</v>
      </c>
      <c r="M1722" t="s">
        <v>1959</v>
      </c>
      <c r="N1722">
        <v>768</v>
      </c>
      <c r="O1722" t="s">
        <v>2076</v>
      </c>
      <c r="P1722">
        <v>26</v>
      </c>
      <c r="Q1722" s="62">
        <f t="shared" si="26"/>
        <v>26</v>
      </c>
      <c r="R1722" t="s">
        <v>1957</v>
      </c>
    </row>
    <row r="1723" spans="1:18" hidden="1" x14ac:dyDescent="0.25">
      <c r="A1723" t="s">
        <v>2200</v>
      </c>
      <c r="B1723" t="s">
        <v>661</v>
      </c>
      <c r="C1723" t="s">
        <v>660</v>
      </c>
      <c r="D1723">
        <v>0.38640000000000002</v>
      </c>
      <c r="E1723">
        <v>52.740099999999998</v>
      </c>
      <c r="F1723" t="s">
        <v>659</v>
      </c>
      <c r="G1723" t="s">
        <v>658</v>
      </c>
      <c r="H1723" t="s">
        <v>657</v>
      </c>
      <c r="I1723" t="s">
        <v>656</v>
      </c>
      <c r="J1723" t="s">
        <v>655</v>
      </c>
      <c r="K1723" t="s">
        <v>2144</v>
      </c>
      <c r="L1723" t="s">
        <v>908</v>
      </c>
      <c r="M1723" t="s">
        <v>1959</v>
      </c>
      <c r="N1723">
        <v>3680</v>
      </c>
      <c r="O1723" t="s">
        <v>2074</v>
      </c>
      <c r="P1723">
        <v>50</v>
      </c>
      <c r="Q1723" s="62">
        <f t="shared" si="26"/>
        <v>50</v>
      </c>
      <c r="R1723" t="s">
        <v>1957</v>
      </c>
    </row>
    <row r="1724" spans="1:18" hidden="1" x14ac:dyDescent="0.25">
      <c r="A1724" t="s">
        <v>2199</v>
      </c>
      <c r="B1724" t="s">
        <v>661</v>
      </c>
      <c r="C1724" t="s">
        <v>660</v>
      </c>
      <c r="D1724">
        <v>0.38640000000000002</v>
      </c>
      <c r="E1724">
        <v>52.740099999999998</v>
      </c>
      <c r="F1724" t="s">
        <v>659</v>
      </c>
      <c r="G1724" t="s">
        <v>658</v>
      </c>
      <c r="H1724" t="s">
        <v>657</v>
      </c>
      <c r="I1724" t="s">
        <v>656</v>
      </c>
      <c r="J1724" t="s">
        <v>655</v>
      </c>
      <c r="K1724" t="s">
        <v>2144</v>
      </c>
      <c r="L1724" t="s">
        <v>908</v>
      </c>
      <c r="M1724" t="s">
        <v>1959</v>
      </c>
      <c r="N1724">
        <v>3681</v>
      </c>
      <c r="O1724" t="s">
        <v>2072</v>
      </c>
      <c r="P1724">
        <v>40</v>
      </c>
      <c r="Q1724" s="62">
        <f t="shared" si="26"/>
        <v>40</v>
      </c>
      <c r="R1724" t="s">
        <v>1957</v>
      </c>
    </row>
    <row r="1725" spans="1:18" hidden="1" x14ac:dyDescent="0.25">
      <c r="A1725" t="s">
        <v>2198</v>
      </c>
      <c r="B1725" t="s">
        <v>661</v>
      </c>
      <c r="C1725" t="s">
        <v>660</v>
      </c>
      <c r="D1725">
        <v>0.38640000000000002</v>
      </c>
      <c r="E1725">
        <v>52.740099999999998</v>
      </c>
      <c r="F1725" t="s">
        <v>659</v>
      </c>
      <c r="G1725" t="s">
        <v>658</v>
      </c>
      <c r="H1725" t="s">
        <v>657</v>
      </c>
      <c r="I1725" t="s">
        <v>656</v>
      </c>
      <c r="J1725" t="s">
        <v>655</v>
      </c>
      <c r="K1725" t="s">
        <v>2144</v>
      </c>
      <c r="L1725" t="s">
        <v>908</v>
      </c>
      <c r="M1725" t="s">
        <v>1959</v>
      </c>
      <c r="N1725">
        <v>3682</v>
      </c>
      <c r="O1725" t="s">
        <v>2070</v>
      </c>
      <c r="P1725">
        <v>87</v>
      </c>
      <c r="Q1725" s="62">
        <f t="shared" si="26"/>
        <v>87</v>
      </c>
      <c r="R1725" t="s">
        <v>1957</v>
      </c>
    </row>
    <row r="1726" spans="1:18" hidden="1" x14ac:dyDescent="0.25">
      <c r="A1726" t="s">
        <v>2197</v>
      </c>
      <c r="B1726" t="s">
        <v>661</v>
      </c>
      <c r="C1726" t="s">
        <v>660</v>
      </c>
      <c r="D1726">
        <v>0.38640000000000002</v>
      </c>
      <c r="E1726">
        <v>52.740099999999998</v>
      </c>
      <c r="F1726" t="s">
        <v>659</v>
      </c>
      <c r="G1726" t="s">
        <v>658</v>
      </c>
      <c r="H1726" t="s">
        <v>657</v>
      </c>
      <c r="I1726" t="s">
        <v>656</v>
      </c>
      <c r="J1726" t="s">
        <v>655</v>
      </c>
      <c r="K1726" t="s">
        <v>2144</v>
      </c>
      <c r="L1726" t="s">
        <v>908</v>
      </c>
      <c r="M1726" t="s">
        <v>1959</v>
      </c>
      <c r="N1726">
        <v>3794</v>
      </c>
      <c r="O1726" t="s">
        <v>2068</v>
      </c>
      <c r="P1726">
        <v>12</v>
      </c>
      <c r="Q1726" s="62">
        <f t="shared" si="26"/>
        <v>12</v>
      </c>
      <c r="R1726" t="s">
        <v>1957</v>
      </c>
    </row>
    <row r="1727" spans="1:18" hidden="1" x14ac:dyDescent="0.25">
      <c r="A1727" t="s">
        <v>2196</v>
      </c>
      <c r="B1727" t="s">
        <v>661</v>
      </c>
      <c r="C1727" t="s">
        <v>660</v>
      </c>
      <c r="D1727">
        <v>0.38640000000000002</v>
      </c>
      <c r="E1727">
        <v>52.740099999999998</v>
      </c>
      <c r="F1727" t="s">
        <v>659</v>
      </c>
      <c r="G1727" t="s">
        <v>658</v>
      </c>
      <c r="H1727" t="s">
        <v>657</v>
      </c>
      <c r="I1727" t="s">
        <v>656</v>
      </c>
      <c r="J1727" t="s">
        <v>655</v>
      </c>
      <c r="K1727" t="s">
        <v>2144</v>
      </c>
      <c r="L1727" t="s">
        <v>908</v>
      </c>
      <c r="M1727" t="s">
        <v>1959</v>
      </c>
      <c r="N1727">
        <v>3798</v>
      </c>
      <c r="O1727" t="s">
        <v>2066</v>
      </c>
      <c r="P1727">
        <v>11</v>
      </c>
      <c r="Q1727" s="62">
        <f t="shared" si="26"/>
        <v>11</v>
      </c>
      <c r="R1727" t="s">
        <v>1957</v>
      </c>
    </row>
    <row r="1728" spans="1:18" hidden="1" x14ac:dyDescent="0.25">
      <c r="A1728" t="s">
        <v>2195</v>
      </c>
      <c r="B1728" t="s">
        <v>661</v>
      </c>
      <c r="C1728" t="s">
        <v>660</v>
      </c>
      <c r="D1728">
        <v>0.38640000000000002</v>
      </c>
      <c r="E1728">
        <v>52.740099999999998</v>
      </c>
      <c r="F1728" t="s">
        <v>659</v>
      </c>
      <c r="G1728" t="s">
        <v>658</v>
      </c>
      <c r="H1728" t="s">
        <v>657</v>
      </c>
      <c r="I1728" t="s">
        <v>656</v>
      </c>
      <c r="J1728" t="s">
        <v>655</v>
      </c>
      <c r="K1728" t="s">
        <v>2144</v>
      </c>
      <c r="L1728" t="s">
        <v>908</v>
      </c>
      <c r="M1728" t="s">
        <v>1959</v>
      </c>
      <c r="N1728">
        <v>3800</v>
      </c>
      <c r="O1728" t="s">
        <v>2064</v>
      </c>
      <c r="P1728">
        <v>65</v>
      </c>
      <c r="Q1728" s="62">
        <f t="shared" si="26"/>
        <v>65</v>
      </c>
      <c r="R1728" t="s">
        <v>1957</v>
      </c>
    </row>
    <row r="1729" spans="1:18" hidden="1" x14ac:dyDescent="0.25">
      <c r="A1729" t="s">
        <v>2194</v>
      </c>
      <c r="B1729" t="s">
        <v>661</v>
      </c>
      <c r="C1729" t="s">
        <v>660</v>
      </c>
      <c r="D1729">
        <v>0.38640000000000002</v>
      </c>
      <c r="E1729">
        <v>52.740099999999998</v>
      </c>
      <c r="F1729" t="s">
        <v>659</v>
      </c>
      <c r="G1729" t="s">
        <v>658</v>
      </c>
      <c r="H1729" t="s">
        <v>657</v>
      </c>
      <c r="I1729" t="s">
        <v>656</v>
      </c>
      <c r="J1729" t="s">
        <v>655</v>
      </c>
      <c r="K1729" t="s">
        <v>2144</v>
      </c>
      <c r="L1729" t="s">
        <v>908</v>
      </c>
      <c r="M1729" t="s">
        <v>1959</v>
      </c>
      <c r="N1729">
        <v>3804</v>
      </c>
      <c r="O1729" t="s">
        <v>2062</v>
      </c>
      <c r="P1729">
        <v>8.8000000000000007</v>
      </c>
      <c r="Q1729" s="62">
        <f t="shared" si="26"/>
        <v>8.8000000000000007</v>
      </c>
      <c r="R1729" t="s">
        <v>1957</v>
      </c>
    </row>
    <row r="1730" spans="1:18" hidden="1" x14ac:dyDescent="0.25">
      <c r="A1730" t="s">
        <v>2193</v>
      </c>
      <c r="B1730" t="s">
        <v>661</v>
      </c>
      <c r="C1730" t="s">
        <v>660</v>
      </c>
      <c r="D1730">
        <v>0.38640000000000002</v>
      </c>
      <c r="E1730">
        <v>52.740099999999998</v>
      </c>
      <c r="F1730" t="s">
        <v>659</v>
      </c>
      <c r="G1730" t="s">
        <v>658</v>
      </c>
      <c r="H1730" t="s">
        <v>657</v>
      </c>
      <c r="I1730" t="s">
        <v>656</v>
      </c>
      <c r="J1730" t="s">
        <v>655</v>
      </c>
      <c r="K1730" t="s">
        <v>2144</v>
      </c>
      <c r="L1730" t="s">
        <v>908</v>
      </c>
      <c r="M1730" t="s">
        <v>1959</v>
      </c>
      <c r="N1730">
        <v>3806</v>
      </c>
      <c r="O1730" t="s">
        <v>2060</v>
      </c>
      <c r="P1730">
        <v>59</v>
      </c>
      <c r="Q1730" s="62">
        <f t="shared" ref="Q1730:Q1793" si="27">IF(LEFT(P1730,1)="&lt;",VALUE(MID(P1730,2,LEN(P1730)-1)),VALUE(P1730))</f>
        <v>59</v>
      </c>
      <c r="R1730" t="s">
        <v>1957</v>
      </c>
    </row>
    <row r="1731" spans="1:18" hidden="1" x14ac:dyDescent="0.25">
      <c r="A1731" t="s">
        <v>2192</v>
      </c>
      <c r="B1731" t="s">
        <v>661</v>
      </c>
      <c r="C1731" t="s">
        <v>660</v>
      </c>
      <c r="D1731">
        <v>0.38640000000000002</v>
      </c>
      <c r="E1731">
        <v>52.740099999999998</v>
      </c>
      <c r="F1731" t="s">
        <v>659</v>
      </c>
      <c r="G1731" t="s">
        <v>658</v>
      </c>
      <c r="H1731" t="s">
        <v>657</v>
      </c>
      <c r="I1731" t="s">
        <v>656</v>
      </c>
      <c r="J1731" t="s">
        <v>655</v>
      </c>
      <c r="K1731" t="s">
        <v>2144</v>
      </c>
      <c r="L1731" t="s">
        <v>908</v>
      </c>
      <c r="M1731" t="s">
        <v>1959</v>
      </c>
      <c r="N1731">
        <v>4148</v>
      </c>
      <c r="O1731" t="s">
        <v>2058</v>
      </c>
      <c r="P1731">
        <v>110</v>
      </c>
      <c r="Q1731" s="62">
        <f t="shared" si="27"/>
        <v>110</v>
      </c>
      <c r="R1731" t="s">
        <v>1964</v>
      </c>
    </row>
    <row r="1732" spans="1:18" hidden="1" x14ac:dyDescent="0.25">
      <c r="A1732" t="s">
        <v>2191</v>
      </c>
      <c r="B1732" t="s">
        <v>661</v>
      </c>
      <c r="C1732" t="s">
        <v>660</v>
      </c>
      <c r="D1732">
        <v>0.38640000000000002</v>
      </c>
      <c r="E1732">
        <v>52.740099999999998</v>
      </c>
      <c r="F1732" t="s">
        <v>659</v>
      </c>
      <c r="G1732" t="s">
        <v>658</v>
      </c>
      <c r="H1732" t="s">
        <v>657</v>
      </c>
      <c r="I1732" t="s">
        <v>656</v>
      </c>
      <c r="J1732" t="s">
        <v>655</v>
      </c>
      <c r="K1732" t="s">
        <v>2144</v>
      </c>
      <c r="L1732" t="s">
        <v>908</v>
      </c>
      <c r="M1732" t="s">
        <v>1959</v>
      </c>
      <c r="N1732">
        <v>4368</v>
      </c>
      <c r="O1732" t="s">
        <v>2056</v>
      </c>
      <c r="P1732" t="s">
        <v>2187</v>
      </c>
      <c r="Q1732" s="62">
        <f t="shared" si="27"/>
        <v>80</v>
      </c>
      <c r="R1732" t="s">
        <v>1964</v>
      </c>
    </row>
    <row r="1733" spans="1:18" hidden="1" x14ac:dyDescent="0.25">
      <c r="A1733" t="s">
        <v>2190</v>
      </c>
      <c r="B1733" t="s">
        <v>661</v>
      </c>
      <c r="C1733" t="s">
        <v>660</v>
      </c>
      <c r="D1733">
        <v>0.38640000000000002</v>
      </c>
      <c r="E1733">
        <v>52.740099999999998</v>
      </c>
      <c r="F1733" t="s">
        <v>659</v>
      </c>
      <c r="G1733" t="s">
        <v>658</v>
      </c>
      <c r="H1733" t="s">
        <v>657</v>
      </c>
      <c r="I1733" t="s">
        <v>656</v>
      </c>
      <c r="J1733" t="s">
        <v>655</v>
      </c>
      <c r="K1733" t="s">
        <v>2144</v>
      </c>
      <c r="L1733" t="s">
        <v>908</v>
      </c>
      <c r="M1733" t="s">
        <v>1959</v>
      </c>
      <c r="N1733">
        <v>4369</v>
      </c>
      <c r="O1733" t="s">
        <v>2054</v>
      </c>
      <c r="P1733">
        <v>41</v>
      </c>
      <c r="Q1733" s="62">
        <f t="shared" si="27"/>
        <v>41</v>
      </c>
      <c r="R1733" t="s">
        <v>1964</v>
      </c>
    </row>
    <row r="1734" spans="1:18" hidden="1" x14ac:dyDescent="0.25">
      <c r="A1734" t="s">
        <v>2189</v>
      </c>
      <c r="B1734" t="s">
        <v>661</v>
      </c>
      <c r="C1734" t="s">
        <v>660</v>
      </c>
      <c r="D1734">
        <v>0.38640000000000002</v>
      </c>
      <c r="E1734">
        <v>52.740099999999998</v>
      </c>
      <c r="F1734" t="s">
        <v>659</v>
      </c>
      <c r="G1734" t="s">
        <v>658</v>
      </c>
      <c r="H1734" t="s">
        <v>657</v>
      </c>
      <c r="I1734" t="s">
        <v>656</v>
      </c>
      <c r="J1734" t="s">
        <v>655</v>
      </c>
      <c r="K1734" t="s">
        <v>2144</v>
      </c>
      <c r="L1734" t="s">
        <v>908</v>
      </c>
      <c r="M1734" t="s">
        <v>1959</v>
      </c>
      <c r="N1734">
        <v>4371</v>
      </c>
      <c r="O1734" t="s">
        <v>2052</v>
      </c>
      <c r="P1734">
        <v>81</v>
      </c>
      <c r="Q1734" s="62">
        <f t="shared" si="27"/>
        <v>81</v>
      </c>
      <c r="R1734" t="s">
        <v>1964</v>
      </c>
    </row>
    <row r="1735" spans="1:18" hidden="1" x14ac:dyDescent="0.25">
      <c r="A1735" t="s">
        <v>2188</v>
      </c>
      <c r="B1735" t="s">
        <v>661</v>
      </c>
      <c r="C1735" t="s">
        <v>660</v>
      </c>
      <c r="D1735">
        <v>0.38640000000000002</v>
      </c>
      <c r="E1735">
        <v>52.740099999999998</v>
      </c>
      <c r="F1735" t="s">
        <v>659</v>
      </c>
      <c r="G1735" t="s">
        <v>658</v>
      </c>
      <c r="H1735" t="s">
        <v>657</v>
      </c>
      <c r="I1735" t="s">
        <v>656</v>
      </c>
      <c r="J1735" t="s">
        <v>655</v>
      </c>
      <c r="K1735" t="s">
        <v>2144</v>
      </c>
      <c r="L1735" t="s">
        <v>908</v>
      </c>
      <c r="M1735" t="s">
        <v>1959</v>
      </c>
      <c r="N1735">
        <v>4372</v>
      </c>
      <c r="O1735" t="s">
        <v>2050</v>
      </c>
      <c r="P1735" t="s">
        <v>2187</v>
      </c>
      <c r="Q1735" s="62">
        <f t="shared" si="27"/>
        <v>80</v>
      </c>
      <c r="R1735" t="s">
        <v>1964</v>
      </c>
    </row>
    <row r="1736" spans="1:18" hidden="1" x14ac:dyDescent="0.25">
      <c r="A1736" t="s">
        <v>2186</v>
      </c>
      <c r="B1736" t="s">
        <v>661</v>
      </c>
      <c r="C1736" t="s">
        <v>660</v>
      </c>
      <c r="D1736">
        <v>0.38640000000000002</v>
      </c>
      <c r="E1736">
        <v>52.740099999999998</v>
      </c>
      <c r="F1736" t="s">
        <v>659</v>
      </c>
      <c r="G1736" t="s">
        <v>658</v>
      </c>
      <c r="H1736" t="s">
        <v>657</v>
      </c>
      <c r="I1736" t="s">
        <v>656</v>
      </c>
      <c r="J1736" t="s">
        <v>655</v>
      </c>
      <c r="K1736" t="s">
        <v>2144</v>
      </c>
      <c r="L1736" t="s">
        <v>908</v>
      </c>
      <c r="M1736" t="s">
        <v>1959</v>
      </c>
      <c r="N1736">
        <v>4373</v>
      </c>
      <c r="O1736" t="s">
        <v>2047</v>
      </c>
      <c r="P1736" t="s">
        <v>2017</v>
      </c>
      <c r="Q1736" s="62">
        <f t="shared" si="27"/>
        <v>40</v>
      </c>
      <c r="R1736" t="s">
        <v>1964</v>
      </c>
    </row>
    <row r="1737" spans="1:18" hidden="1" x14ac:dyDescent="0.25">
      <c r="A1737" t="s">
        <v>2185</v>
      </c>
      <c r="B1737" t="s">
        <v>661</v>
      </c>
      <c r="C1737" t="s">
        <v>660</v>
      </c>
      <c r="D1737">
        <v>0.38640000000000002</v>
      </c>
      <c r="E1737">
        <v>52.740099999999998</v>
      </c>
      <c r="F1737" t="s">
        <v>659</v>
      </c>
      <c r="G1737" t="s">
        <v>658</v>
      </c>
      <c r="H1737" t="s">
        <v>657</v>
      </c>
      <c r="I1737" t="s">
        <v>656</v>
      </c>
      <c r="J1737" t="s">
        <v>655</v>
      </c>
      <c r="K1737" t="s">
        <v>2144</v>
      </c>
      <c r="L1737" t="s">
        <v>908</v>
      </c>
      <c r="M1737" t="s">
        <v>1959</v>
      </c>
      <c r="N1737">
        <v>4378</v>
      </c>
      <c r="O1737" t="s">
        <v>2045</v>
      </c>
      <c r="P1737" t="s">
        <v>1987</v>
      </c>
      <c r="Q1737" s="62">
        <f t="shared" si="27"/>
        <v>2</v>
      </c>
      <c r="R1737" t="s">
        <v>1964</v>
      </c>
    </row>
    <row r="1738" spans="1:18" hidden="1" x14ac:dyDescent="0.25">
      <c r="A1738" t="s">
        <v>2184</v>
      </c>
      <c r="B1738" t="s">
        <v>661</v>
      </c>
      <c r="C1738" t="s">
        <v>660</v>
      </c>
      <c r="D1738">
        <v>0.38640000000000002</v>
      </c>
      <c r="E1738">
        <v>52.740099999999998</v>
      </c>
      <c r="F1738" t="s">
        <v>659</v>
      </c>
      <c r="G1738" t="s">
        <v>658</v>
      </c>
      <c r="H1738" t="s">
        <v>657</v>
      </c>
      <c r="I1738" t="s">
        <v>656</v>
      </c>
      <c r="J1738" t="s">
        <v>655</v>
      </c>
      <c r="K1738" t="s">
        <v>2144</v>
      </c>
      <c r="L1738" t="s">
        <v>908</v>
      </c>
      <c r="M1738" t="s">
        <v>1959</v>
      </c>
      <c r="N1738">
        <v>4379</v>
      </c>
      <c r="O1738" t="s">
        <v>2043</v>
      </c>
      <c r="P1738" t="s">
        <v>1981</v>
      </c>
      <c r="Q1738" s="62">
        <f t="shared" si="27"/>
        <v>3</v>
      </c>
      <c r="R1738" t="s">
        <v>1964</v>
      </c>
    </row>
    <row r="1739" spans="1:18" hidden="1" x14ac:dyDescent="0.25">
      <c r="A1739" t="s">
        <v>2183</v>
      </c>
      <c r="B1739" t="s">
        <v>661</v>
      </c>
      <c r="C1739" t="s">
        <v>660</v>
      </c>
      <c r="D1739">
        <v>0.38640000000000002</v>
      </c>
      <c r="E1739">
        <v>52.740099999999998</v>
      </c>
      <c r="F1739" t="s">
        <v>659</v>
      </c>
      <c r="G1739" t="s">
        <v>658</v>
      </c>
      <c r="H1739" t="s">
        <v>657</v>
      </c>
      <c r="I1739" t="s">
        <v>656</v>
      </c>
      <c r="J1739" t="s">
        <v>655</v>
      </c>
      <c r="K1739" t="s">
        <v>2144</v>
      </c>
      <c r="L1739" t="s">
        <v>908</v>
      </c>
      <c r="M1739" t="s">
        <v>1959</v>
      </c>
      <c r="N1739">
        <v>4380</v>
      </c>
      <c r="O1739" t="s">
        <v>2041</v>
      </c>
      <c r="P1739" t="s">
        <v>1981</v>
      </c>
      <c r="Q1739" s="62">
        <f t="shared" si="27"/>
        <v>3</v>
      </c>
      <c r="R1739" t="s">
        <v>1964</v>
      </c>
    </row>
    <row r="1740" spans="1:18" hidden="1" x14ac:dyDescent="0.25">
      <c r="A1740" t="s">
        <v>2182</v>
      </c>
      <c r="B1740" t="s">
        <v>661</v>
      </c>
      <c r="C1740" t="s">
        <v>660</v>
      </c>
      <c r="D1740">
        <v>0.38640000000000002</v>
      </c>
      <c r="E1740">
        <v>52.740099999999998</v>
      </c>
      <c r="F1740" t="s">
        <v>659</v>
      </c>
      <c r="G1740" t="s">
        <v>658</v>
      </c>
      <c r="H1740" t="s">
        <v>657</v>
      </c>
      <c r="I1740" t="s">
        <v>656</v>
      </c>
      <c r="J1740" t="s">
        <v>655</v>
      </c>
      <c r="K1740" t="s">
        <v>2144</v>
      </c>
      <c r="L1740" t="s">
        <v>908</v>
      </c>
      <c r="M1740" t="s">
        <v>1959</v>
      </c>
      <c r="N1740">
        <v>4381</v>
      </c>
      <c r="O1740" t="s">
        <v>2039</v>
      </c>
      <c r="P1740" t="s">
        <v>1987</v>
      </c>
      <c r="Q1740" s="62">
        <f t="shared" si="27"/>
        <v>2</v>
      </c>
      <c r="R1740" t="s">
        <v>1964</v>
      </c>
    </row>
    <row r="1741" spans="1:18" hidden="1" x14ac:dyDescent="0.25">
      <c r="A1741" t="s">
        <v>2181</v>
      </c>
      <c r="B1741" t="s">
        <v>661</v>
      </c>
      <c r="C1741" t="s">
        <v>660</v>
      </c>
      <c r="D1741">
        <v>0.38640000000000002</v>
      </c>
      <c r="E1741">
        <v>52.740099999999998</v>
      </c>
      <c r="F1741" t="s">
        <v>659</v>
      </c>
      <c r="G1741" t="s">
        <v>658</v>
      </c>
      <c r="H1741" t="s">
        <v>657</v>
      </c>
      <c r="I1741" t="s">
        <v>656</v>
      </c>
      <c r="J1741" t="s">
        <v>655</v>
      </c>
      <c r="K1741" t="s">
        <v>2144</v>
      </c>
      <c r="L1741" t="s">
        <v>908</v>
      </c>
      <c r="M1741" t="s">
        <v>1959</v>
      </c>
      <c r="N1741">
        <v>4640</v>
      </c>
      <c r="O1741" t="s">
        <v>2037</v>
      </c>
      <c r="P1741">
        <v>92</v>
      </c>
      <c r="Q1741" s="62">
        <f t="shared" si="27"/>
        <v>92</v>
      </c>
      <c r="R1741" t="s">
        <v>1957</v>
      </c>
    </row>
    <row r="1742" spans="1:18" hidden="1" x14ac:dyDescent="0.25">
      <c r="A1742" t="s">
        <v>2180</v>
      </c>
      <c r="B1742" t="s">
        <v>661</v>
      </c>
      <c r="C1742" t="s">
        <v>660</v>
      </c>
      <c r="D1742">
        <v>0.38640000000000002</v>
      </c>
      <c r="E1742">
        <v>52.740099999999998</v>
      </c>
      <c r="F1742" t="s">
        <v>659</v>
      </c>
      <c r="G1742" t="s">
        <v>658</v>
      </c>
      <c r="H1742" t="s">
        <v>657</v>
      </c>
      <c r="I1742" t="s">
        <v>656</v>
      </c>
      <c r="J1742" t="s">
        <v>655</v>
      </c>
      <c r="K1742" t="s">
        <v>2144</v>
      </c>
      <c r="L1742" t="s">
        <v>908</v>
      </c>
      <c r="M1742" t="s">
        <v>1959</v>
      </c>
      <c r="N1742">
        <v>4641</v>
      </c>
      <c r="O1742" t="s">
        <v>2035</v>
      </c>
      <c r="P1742" t="s">
        <v>2022</v>
      </c>
      <c r="Q1742" s="62">
        <f t="shared" si="27"/>
        <v>30</v>
      </c>
      <c r="R1742" t="s">
        <v>1957</v>
      </c>
    </row>
    <row r="1743" spans="1:18" hidden="1" x14ac:dyDescent="0.25">
      <c r="A1743" t="s">
        <v>2179</v>
      </c>
      <c r="B1743" t="s">
        <v>661</v>
      </c>
      <c r="C1743" t="s">
        <v>660</v>
      </c>
      <c r="D1743">
        <v>0.38640000000000002</v>
      </c>
      <c r="E1743">
        <v>52.740099999999998</v>
      </c>
      <c r="F1743" t="s">
        <v>659</v>
      </c>
      <c r="G1743" t="s">
        <v>658</v>
      </c>
      <c r="H1743" t="s">
        <v>657</v>
      </c>
      <c r="I1743" t="s">
        <v>656</v>
      </c>
      <c r="J1743" t="s">
        <v>655</v>
      </c>
      <c r="K1743" t="s">
        <v>2144</v>
      </c>
      <c r="L1743" t="s">
        <v>908</v>
      </c>
      <c r="M1743" t="s">
        <v>1959</v>
      </c>
      <c r="N1743">
        <v>4797</v>
      </c>
      <c r="O1743" t="s">
        <v>2033</v>
      </c>
      <c r="P1743" t="s">
        <v>1976</v>
      </c>
      <c r="Q1743" s="62">
        <f t="shared" si="27"/>
        <v>4</v>
      </c>
      <c r="R1743" t="s">
        <v>1964</v>
      </c>
    </row>
    <row r="1744" spans="1:18" hidden="1" x14ac:dyDescent="0.25">
      <c r="A1744" t="s">
        <v>2178</v>
      </c>
      <c r="B1744" t="s">
        <v>661</v>
      </c>
      <c r="C1744" t="s">
        <v>660</v>
      </c>
      <c r="D1744">
        <v>0.38640000000000002</v>
      </c>
      <c r="E1744">
        <v>52.740099999999998</v>
      </c>
      <c r="F1744" t="s">
        <v>659</v>
      </c>
      <c r="G1744" t="s">
        <v>658</v>
      </c>
      <c r="H1744" t="s">
        <v>657</v>
      </c>
      <c r="I1744" t="s">
        <v>656</v>
      </c>
      <c r="J1744" t="s">
        <v>655</v>
      </c>
      <c r="K1744" t="s">
        <v>2144</v>
      </c>
      <c r="L1744" t="s">
        <v>908</v>
      </c>
      <c r="M1744" t="s">
        <v>1959</v>
      </c>
      <c r="N1744">
        <v>4798</v>
      </c>
      <c r="O1744" t="s">
        <v>2031</v>
      </c>
      <c r="P1744" t="s">
        <v>1987</v>
      </c>
      <c r="Q1744" s="62">
        <f t="shared" si="27"/>
        <v>2</v>
      </c>
      <c r="R1744" t="s">
        <v>1964</v>
      </c>
    </row>
    <row r="1745" spans="1:18" hidden="1" x14ac:dyDescent="0.25">
      <c r="A1745" t="s">
        <v>2177</v>
      </c>
      <c r="B1745" t="s">
        <v>661</v>
      </c>
      <c r="C1745" t="s">
        <v>660</v>
      </c>
      <c r="D1745">
        <v>0.38640000000000002</v>
      </c>
      <c r="E1745">
        <v>52.740099999999998</v>
      </c>
      <c r="F1745" t="s">
        <v>659</v>
      </c>
      <c r="G1745" t="s">
        <v>658</v>
      </c>
      <c r="H1745" t="s">
        <v>657</v>
      </c>
      <c r="I1745" t="s">
        <v>656</v>
      </c>
      <c r="J1745" t="s">
        <v>655</v>
      </c>
      <c r="K1745" t="s">
        <v>2144</v>
      </c>
      <c r="L1745" t="s">
        <v>908</v>
      </c>
      <c r="M1745" t="s">
        <v>1959</v>
      </c>
      <c r="N1745">
        <v>4799</v>
      </c>
      <c r="O1745" t="s">
        <v>2029</v>
      </c>
      <c r="P1745" t="s">
        <v>1976</v>
      </c>
      <c r="Q1745" s="62">
        <f t="shared" si="27"/>
        <v>4</v>
      </c>
      <c r="R1745" t="s">
        <v>1964</v>
      </c>
    </row>
    <row r="1746" spans="1:18" hidden="1" x14ac:dyDescent="0.25">
      <c r="A1746" t="s">
        <v>2176</v>
      </c>
      <c r="B1746" t="s">
        <v>661</v>
      </c>
      <c r="C1746" t="s">
        <v>660</v>
      </c>
      <c r="D1746">
        <v>0.38640000000000002</v>
      </c>
      <c r="E1746">
        <v>52.740099999999998</v>
      </c>
      <c r="F1746" t="s">
        <v>659</v>
      </c>
      <c r="G1746" t="s">
        <v>658</v>
      </c>
      <c r="H1746" t="s">
        <v>657</v>
      </c>
      <c r="I1746" t="s">
        <v>656</v>
      </c>
      <c r="J1746" t="s">
        <v>655</v>
      </c>
      <c r="K1746" t="s">
        <v>2144</v>
      </c>
      <c r="L1746" t="s">
        <v>908</v>
      </c>
      <c r="M1746" t="s">
        <v>1959</v>
      </c>
      <c r="N1746">
        <v>4800</v>
      </c>
      <c r="O1746" t="s">
        <v>2027</v>
      </c>
      <c r="P1746" t="s">
        <v>1981</v>
      </c>
      <c r="Q1746" s="62">
        <f t="shared" si="27"/>
        <v>3</v>
      </c>
      <c r="R1746" t="s">
        <v>1964</v>
      </c>
    </row>
    <row r="1747" spans="1:18" hidden="1" x14ac:dyDescent="0.25">
      <c r="A1747" t="s">
        <v>2175</v>
      </c>
      <c r="B1747" t="s">
        <v>661</v>
      </c>
      <c r="C1747" t="s">
        <v>660</v>
      </c>
      <c r="D1747">
        <v>0.38640000000000002</v>
      </c>
      <c r="E1747">
        <v>52.740099999999998</v>
      </c>
      <c r="F1747" t="s">
        <v>659</v>
      </c>
      <c r="G1747" t="s">
        <v>658</v>
      </c>
      <c r="H1747" t="s">
        <v>657</v>
      </c>
      <c r="I1747" t="s">
        <v>656</v>
      </c>
      <c r="J1747" t="s">
        <v>655</v>
      </c>
      <c r="K1747" t="s">
        <v>2144</v>
      </c>
      <c r="L1747" t="s">
        <v>908</v>
      </c>
      <c r="M1747" t="s">
        <v>1959</v>
      </c>
      <c r="N1747">
        <v>5332</v>
      </c>
      <c r="O1747" t="s">
        <v>2025</v>
      </c>
      <c r="P1747" t="s">
        <v>2022</v>
      </c>
      <c r="Q1747" s="62">
        <f t="shared" si="27"/>
        <v>30</v>
      </c>
      <c r="R1747" t="s">
        <v>1964</v>
      </c>
    </row>
    <row r="1748" spans="1:18" hidden="1" x14ac:dyDescent="0.25">
      <c r="A1748" t="s">
        <v>2174</v>
      </c>
      <c r="B1748" t="s">
        <v>661</v>
      </c>
      <c r="C1748" t="s">
        <v>660</v>
      </c>
      <c r="D1748">
        <v>0.38640000000000002</v>
      </c>
      <c r="E1748">
        <v>52.740099999999998</v>
      </c>
      <c r="F1748" t="s">
        <v>659</v>
      </c>
      <c r="G1748" t="s">
        <v>658</v>
      </c>
      <c r="H1748" t="s">
        <v>657</v>
      </c>
      <c r="I1748" t="s">
        <v>656</v>
      </c>
      <c r="J1748" t="s">
        <v>655</v>
      </c>
      <c r="K1748" t="s">
        <v>2144</v>
      </c>
      <c r="L1748" t="s">
        <v>908</v>
      </c>
      <c r="M1748" t="s">
        <v>1959</v>
      </c>
      <c r="N1748">
        <v>5333</v>
      </c>
      <c r="O1748" t="s">
        <v>2023</v>
      </c>
      <c r="P1748" t="s">
        <v>2022</v>
      </c>
      <c r="Q1748" s="62">
        <f t="shared" si="27"/>
        <v>30</v>
      </c>
      <c r="R1748" t="s">
        <v>1964</v>
      </c>
    </row>
    <row r="1749" spans="1:18" hidden="1" x14ac:dyDescent="0.25">
      <c r="A1749" t="s">
        <v>2173</v>
      </c>
      <c r="B1749" t="s">
        <v>661</v>
      </c>
      <c r="C1749" t="s">
        <v>660</v>
      </c>
      <c r="D1749">
        <v>0.38640000000000002</v>
      </c>
      <c r="E1749">
        <v>52.740099999999998</v>
      </c>
      <c r="F1749" t="s">
        <v>659</v>
      </c>
      <c r="G1749" t="s">
        <v>658</v>
      </c>
      <c r="H1749" t="s">
        <v>657</v>
      </c>
      <c r="I1749" t="s">
        <v>656</v>
      </c>
      <c r="J1749" t="s">
        <v>655</v>
      </c>
      <c r="K1749" t="s">
        <v>2144</v>
      </c>
      <c r="L1749" t="s">
        <v>908</v>
      </c>
      <c r="M1749" t="s">
        <v>1959</v>
      </c>
      <c r="N1749">
        <v>5712</v>
      </c>
      <c r="O1749" t="s">
        <v>2020</v>
      </c>
      <c r="P1749">
        <v>21</v>
      </c>
      <c r="Q1749" s="62">
        <f t="shared" si="27"/>
        <v>21</v>
      </c>
      <c r="R1749" t="s">
        <v>1964</v>
      </c>
    </row>
    <row r="1750" spans="1:18" hidden="1" x14ac:dyDescent="0.25">
      <c r="A1750" t="s">
        <v>2172</v>
      </c>
      <c r="B1750" t="s">
        <v>661</v>
      </c>
      <c r="C1750" t="s">
        <v>660</v>
      </c>
      <c r="D1750">
        <v>0.38640000000000002</v>
      </c>
      <c r="E1750">
        <v>52.740099999999998</v>
      </c>
      <c r="F1750" t="s">
        <v>659</v>
      </c>
      <c r="G1750" t="s">
        <v>658</v>
      </c>
      <c r="H1750" t="s">
        <v>657</v>
      </c>
      <c r="I1750" t="s">
        <v>656</v>
      </c>
      <c r="J1750" t="s">
        <v>655</v>
      </c>
      <c r="K1750" t="s">
        <v>2144</v>
      </c>
      <c r="L1750" t="s">
        <v>908</v>
      </c>
      <c r="M1750" t="s">
        <v>1959</v>
      </c>
      <c r="N1750">
        <v>5713</v>
      </c>
      <c r="O1750" t="s">
        <v>2018</v>
      </c>
      <c r="P1750" t="s">
        <v>2171</v>
      </c>
      <c r="Q1750" s="62">
        <f t="shared" si="27"/>
        <v>50</v>
      </c>
      <c r="R1750" t="s">
        <v>1964</v>
      </c>
    </row>
    <row r="1751" spans="1:18" hidden="1" x14ac:dyDescent="0.25">
      <c r="A1751" t="s">
        <v>2170</v>
      </c>
      <c r="B1751" t="s">
        <v>661</v>
      </c>
      <c r="C1751" t="s">
        <v>660</v>
      </c>
      <c r="D1751">
        <v>0.38640000000000002</v>
      </c>
      <c r="E1751">
        <v>52.740099999999998</v>
      </c>
      <c r="F1751" t="s">
        <v>659</v>
      </c>
      <c r="G1751" t="s">
        <v>658</v>
      </c>
      <c r="H1751" t="s">
        <v>657</v>
      </c>
      <c r="I1751" t="s">
        <v>656</v>
      </c>
      <c r="J1751" t="s">
        <v>655</v>
      </c>
      <c r="K1751" t="s">
        <v>2144</v>
      </c>
      <c r="L1751" t="s">
        <v>908</v>
      </c>
      <c r="M1751" t="s">
        <v>1959</v>
      </c>
      <c r="N1751">
        <v>5714</v>
      </c>
      <c r="O1751" t="s">
        <v>2015</v>
      </c>
      <c r="P1751" t="s">
        <v>2163</v>
      </c>
      <c r="Q1751" s="62">
        <f t="shared" si="27"/>
        <v>20</v>
      </c>
      <c r="R1751" t="s">
        <v>1964</v>
      </c>
    </row>
    <row r="1752" spans="1:18" hidden="1" x14ac:dyDescent="0.25">
      <c r="A1752" t="s">
        <v>2169</v>
      </c>
      <c r="B1752" t="s">
        <v>661</v>
      </c>
      <c r="C1752" t="s">
        <v>660</v>
      </c>
      <c r="D1752">
        <v>0.38640000000000002</v>
      </c>
      <c r="E1752">
        <v>52.740099999999998</v>
      </c>
      <c r="F1752" t="s">
        <v>659</v>
      </c>
      <c r="G1752" t="s">
        <v>658</v>
      </c>
      <c r="H1752" t="s">
        <v>657</v>
      </c>
      <c r="I1752" t="s">
        <v>656</v>
      </c>
      <c r="J1752" t="s">
        <v>655</v>
      </c>
      <c r="K1752" t="s">
        <v>2144</v>
      </c>
      <c r="L1752" t="s">
        <v>908</v>
      </c>
      <c r="M1752" t="s">
        <v>1959</v>
      </c>
      <c r="N1752">
        <v>5715</v>
      </c>
      <c r="O1752" t="s">
        <v>2012</v>
      </c>
      <c r="P1752" t="s">
        <v>2160</v>
      </c>
      <c r="Q1752" s="62">
        <f t="shared" si="27"/>
        <v>8</v>
      </c>
      <c r="R1752" t="s">
        <v>1964</v>
      </c>
    </row>
    <row r="1753" spans="1:18" hidden="1" x14ac:dyDescent="0.25">
      <c r="A1753" t="s">
        <v>2168</v>
      </c>
      <c r="B1753" t="s">
        <v>661</v>
      </c>
      <c r="C1753" t="s">
        <v>660</v>
      </c>
      <c r="D1753">
        <v>0.38640000000000002</v>
      </c>
      <c r="E1753">
        <v>52.740099999999998</v>
      </c>
      <c r="F1753" t="s">
        <v>659</v>
      </c>
      <c r="G1753" t="s">
        <v>658</v>
      </c>
      <c r="H1753" t="s">
        <v>657</v>
      </c>
      <c r="I1753" t="s">
        <v>656</v>
      </c>
      <c r="J1753" t="s">
        <v>655</v>
      </c>
      <c r="K1753" t="s">
        <v>2144</v>
      </c>
      <c r="L1753" t="s">
        <v>908</v>
      </c>
      <c r="M1753" t="s">
        <v>1959</v>
      </c>
      <c r="N1753">
        <v>5716</v>
      </c>
      <c r="O1753" t="s">
        <v>2010</v>
      </c>
      <c r="P1753" t="s">
        <v>2160</v>
      </c>
      <c r="Q1753" s="62">
        <f t="shared" si="27"/>
        <v>8</v>
      </c>
      <c r="R1753" t="s">
        <v>1964</v>
      </c>
    </row>
    <row r="1754" spans="1:18" hidden="1" x14ac:dyDescent="0.25">
      <c r="A1754" t="s">
        <v>2167</v>
      </c>
      <c r="B1754" t="s">
        <v>661</v>
      </c>
      <c r="C1754" t="s">
        <v>660</v>
      </c>
      <c r="D1754">
        <v>0.38640000000000002</v>
      </c>
      <c r="E1754">
        <v>52.740099999999998</v>
      </c>
      <c r="F1754" t="s">
        <v>659</v>
      </c>
      <c r="G1754" t="s">
        <v>658</v>
      </c>
      <c r="H1754" t="s">
        <v>657</v>
      </c>
      <c r="I1754" t="s">
        <v>656</v>
      </c>
      <c r="J1754" t="s">
        <v>655</v>
      </c>
      <c r="K1754" t="s">
        <v>2144</v>
      </c>
      <c r="L1754" t="s">
        <v>908</v>
      </c>
      <c r="M1754" t="s">
        <v>1959</v>
      </c>
      <c r="N1754">
        <v>5717</v>
      </c>
      <c r="O1754" t="s">
        <v>2008</v>
      </c>
      <c r="P1754" t="s">
        <v>1560</v>
      </c>
      <c r="Q1754" s="62">
        <f t="shared" si="27"/>
        <v>0.01</v>
      </c>
      <c r="R1754" t="s">
        <v>1964</v>
      </c>
    </row>
    <row r="1755" spans="1:18" hidden="1" x14ac:dyDescent="0.25">
      <c r="A1755" t="s">
        <v>2166</v>
      </c>
      <c r="B1755" t="s">
        <v>661</v>
      </c>
      <c r="C1755" t="s">
        <v>660</v>
      </c>
      <c r="D1755">
        <v>0.38640000000000002</v>
      </c>
      <c r="E1755">
        <v>52.740099999999998</v>
      </c>
      <c r="F1755" t="s">
        <v>659</v>
      </c>
      <c r="G1755" t="s">
        <v>658</v>
      </c>
      <c r="H1755" t="s">
        <v>657</v>
      </c>
      <c r="I1755" t="s">
        <v>656</v>
      </c>
      <c r="J1755" t="s">
        <v>655</v>
      </c>
      <c r="K1755" t="s">
        <v>2144</v>
      </c>
      <c r="L1755" t="s">
        <v>908</v>
      </c>
      <c r="M1755" t="s">
        <v>1959</v>
      </c>
      <c r="N1755">
        <v>5718</v>
      </c>
      <c r="O1755" t="s">
        <v>2006</v>
      </c>
      <c r="P1755" t="s">
        <v>2005</v>
      </c>
      <c r="Q1755" s="62">
        <f t="shared" si="27"/>
        <v>1E-3</v>
      </c>
      <c r="R1755" t="s">
        <v>1964</v>
      </c>
    </row>
    <row r="1756" spans="1:18" hidden="1" x14ac:dyDescent="0.25">
      <c r="A1756" t="s">
        <v>2165</v>
      </c>
      <c r="B1756" t="s">
        <v>661</v>
      </c>
      <c r="C1756" t="s">
        <v>660</v>
      </c>
      <c r="D1756">
        <v>0.38640000000000002</v>
      </c>
      <c r="E1756">
        <v>52.740099999999998</v>
      </c>
      <c r="F1756" t="s">
        <v>659</v>
      </c>
      <c r="G1756" t="s">
        <v>658</v>
      </c>
      <c r="H1756" t="s">
        <v>657</v>
      </c>
      <c r="I1756" t="s">
        <v>656</v>
      </c>
      <c r="J1756" t="s">
        <v>655</v>
      </c>
      <c r="K1756" t="s">
        <v>2144</v>
      </c>
      <c r="L1756" t="s">
        <v>908</v>
      </c>
      <c r="M1756" t="s">
        <v>1959</v>
      </c>
      <c r="N1756">
        <v>5719</v>
      </c>
      <c r="O1756" t="s">
        <v>2003</v>
      </c>
      <c r="P1756" t="s">
        <v>1560</v>
      </c>
      <c r="Q1756" s="62">
        <f t="shared" si="27"/>
        <v>0.01</v>
      </c>
      <c r="R1756" t="s">
        <v>1964</v>
      </c>
    </row>
    <row r="1757" spans="1:18" hidden="1" x14ac:dyDescent="0.25">
      <c r="A1757" t="s">
        <v>2164</v>
      </c>
      <c r="B1757" t="s">
        <v>661</v>
      </c>
      <c r="C1757" t="s">
        <v>660</v>
      </c>
      <c r="D1757">
        <v>0.38640000000000002</v>
      </c>
      <c r="E1757">
        <v>52.740099999999998</v>
      </c>
      <c r="F1757" t="s">
        <v>659</v>
      </c>
      <c r="G1757" t="s">
        <v>658</v>
      </c>
      <c r="H1757" t="s">
        <v>657</v>
      </c>
      <c r="I1757" t="s">
        <v>656</v>
      </c>
      <c r="J1757" t="s">
        <v>655</v>
      </c>
      <c r="K1757" t="s">
        <v>2144</v>
      </c>
      <c r="L1757" t="s">
        <v>908</v>
      </c>
      <c r="M1757" t="s">
        <v>1959</v>
      </c>
      <c r="N1757">
        <v>5720</v>
      </c>
      <c r="O1757" t="s">
        <v>2001</v>
      </c>
      <c r="P1757" t="s">
        <v>2163</v>
      </c>
      <c r="Q1757" s="62">
        <f t="shared" si="27"/>
        <v>20</v>
      </c>
      <c r="R1757" t="s">
        <v>1964</v>
      </c>
    </row>
    <row r="1758" spans="1:18" hidden="1" x14ac:dyDescent="0.25">
      <c r="A1758" t="s">
        <v>2162</v>
      </c>
      <c r="B1758" t="s">
        <v>661</v>
      </c>
      <c r="C1758" t="s">
        <v>660</v>
      </c>
      <c r="D1758">
        <v>0.38640000000000002</v>
      </c>
      <c r="E1758">
        <v>52.740099999999998</v>
      </c>
      <c r="F1758" t="s">
        <v>659</v>
      </c>
      <c r="G1758" t="s">
        <v>658</v>
      </c>
      <c r="H1758" t="s">
        <v>657</v>
      </c>
      <c r="I1758" t="s">
        <v>656</v>
      </c>
      <c r="J1758" t="s">
        <v>655</v>
      </c>
      <c r="K1758" t="s">
        <v>2144</v>
      </c>
      <c r="L1758" t="s">
        <v>908</v>
      </c>
      <c r="M1758" t="s">
        <v>1959</v>
      </c>
      <c r="N1758">
        <v>5722</v>
      </c>
      <c r="O1758" t="s">
        <v>1999</v>
      </c>
      <c r="P1758" t="s">
        <v>2160</v>
      </c>
      <c r="Q1758" s="62">
        <f t="shared" si="27"/>
        <v>8</v>
      </c>
      <c r="R1758" t="s">
        <v>1964</v>
      </c>
    </row>
    <row r="1759" spans="1:18" hidden="1" x14ac:dyDescent="0.25">
      <c r="A1759" t="s">
        <v>2161</v>
      </c>
      <c r="B1759" t="s">
        <v>661</v>
      </c>
      <c r="C1759" t="s">
        <v>660</v>
      </c>
      <c r="D1759">
        <v>0.38640000000000002</v>
      </c>
      <c r="E1759">
        <v>52.740099999999998</v>
      </c>
      <c r="F1759" t="s">
        <v>659</v>
      </c>
      <c r="G1759" t="s">
        <v>658</v>
      </c>
      <c r="H1759" t="s">
        <v>657</v>
      </c>
      <c r="I1759" t="s">
        <v>656</v>
      </c>
      <c r="J1759" t="s">
        <v>655</v>
      </c>
      <c r="K1759" t="s">
        <v>2144</v>
      </c>
      <c r="L1759" t="s">
        <v>908</v>
      </c>
      <c r="M1759" t="s">
        <v>1959</v>
      </c>
      <c r="N1759">
        <v>5723</v>
      </c>
      <c r="O1759" t="s">
        <v>1997</v>
      </c>
      <c r="P1759" t="s">
        <v>2160</v>
      </c>
      <c r="Q1759" s="62">
        <f t="shared" si="27"/>
        <v>8</v>
      </c>
      <c r="R1759" t="s">
        <v>1964</v>
      </c>
    </row>
    <row r="1760" spans="1:18" hidden="1" x14ac:dyDescent="0.25">
      <c r="A1760" t="s">
        <v>2159</v>
      </c>
      <c r="B1760" t="s">
        <v>661</v>
      </c>
      <c r="C1760" t="s">
        <v>660</v>
      </c>
      <c r="D1760">
        <v>0.38640000000000002</v>
      </c>
      <c r="E1760">
        <v>52.740099999999998</v>
      </c>
      <c r="F1760" t="s">
        <v>659</v>
      </c>
      <c r="G1760" t="s">
        <v>658</v>
      </c>
      <c r="H1760" t="s">
        <v>657</v>
      </c>
      <c r="I1760" t="s">
        <v>656</v>
      </c>
      <c r="J1760" t="s">
        <v>655</v>
      </c>
      <c r="K1760" t="s">
        <v>2144</v>
      </c>
      <c r="L1760" t="s">
        <v>908</v>
      </c>
      <c r="M1760" t="s">
        <v>1959</v>
      </c>
      <c r="N1760">
        <v>5724</v>
      </c>
      <c r="O1760" t="s">
        <v>1994</v>
      </c>
      <c r="P1760" t="s">
        <v>1993</v>
      </c>
      <c r="Q1760" s="62">
        <f t="shared" si="27"/>
        <v>0.7</v>
      </c>
      <c r="R1760" t="s">
        <v>1964</v>
      </c>
    </row>
    <row r="1761" spans="1:18" hidden="1" x14ac:dyDescent="0.25">
      <c r="A1761" t="s">
        <v>2158</v>
      </c>
      <c r="B1761" t="s">
        <v>661</v>
      </c>
      <c r="C1761" t="s">
        <v>660</v>
      </c>
      <c r="D1761">
        <v>0.38640000000000002</v>
      </c>
      <c r="E1761">
        <v>52.740099999999998</v>
      </c>
      <c r="F1761" t="s">
        <v>659</v>
      </c>
      <c r="G1761" t="s">
        <v>658</v>
      </c>
      <c r="H1761" t="s">
        <v>657</v>
      </c>
      <c r="I1761" t="s">
        <v>656</v>
      </c>
      <c r="J1761" t="s">
        <v>655</v>
      </c>
      <c r="K1761" t="s">
        <v>2144</v>
      </c>
      <c r="L1761" t="s">
        <v>908</v>
      </c>
      <c r="M1761" t="s">
        <v>1959</v>
      </c>
      <c r="N1761">
        <v>5725</v>
      </c>
      <c r="O1761" t="s">
        <v>1991</v>
      </c>
      <c r="P1761" t="s">
        <v>1990</v>
      </c>
      <c r="Q1761" s="62">
        <f t="shared" si="27"/>
        <v>0.3</v>
      </c>
      <c r="R1761" t="s">
        <v>1964</v>
      </c>
    </row>
    <row r="1762" spans="1:18" hidden="1" x14ac:dyDescent="0.25">
      <c r="A1762" t="s">
        <v>2157</v>
      </c>
      <c r="B1762" t="s">
        <v>661</v>
      </c>
      <c r="C1762" t="s">
        <v>660</v>
      </c>
      <c r="D1762">
        <v>0.38640000000000002</v>
      </c>
      <c r="E1762">
        <v>52.740099999999998</v>
      </c>
      <c r="F1762" t="s">
        <v>659</v>
      </c>
      <c r="G1762" t="s">
        <v>658</v>
      </c>
      <c r="H1762" t="s">
        <v>657</v>
      </c>
      <c r="I1762" t="s">
        <v>656</v>
      </c>
      <c r="J1762" t="s">
        <v>655</v>
      </c>
      <c r="K1762" t="s">
        <v>2144</v>
      </c>
      <c r="L1762" t="s">
        <v>908</v>
      </c>
      <c r="M1762" t="s">
        <v>1959</v>
      </c>
      <c r="N1762">
        <v>5726</v>
      </c>
      <c r="O1762" t="s">
        <v>1988</v>
      </c>
      <c r="P1762" t="s">
        <v>1987</v>
      </c>
      <c r="Q1762" s="62">
        <f t="shared" si="27"/>
        <v>2</v>
      </c>
      <c r="R1762" t="s">
        <v>1964</v>
      </c>
    </row>
    <row r="1763" spans="1:18" hidden="1" x14ac:dyDescent="0.25">
      <c r="A1763" t="s">
        <v>2156</v>
      </c>
      <c r="B1763" t="s">
        <v>661</v>
      </c>
      <c r="C1763" t="s">
        <v>660</v>
      </c>
      <c r="D1763">
        <v>0.38640000000000002</v>
      </c>
      <c r="E1763">
        <v>52.740099999999998</v>
      </c>
      <c r="F1763" t="s">
        <v>659</v>
      </c>
      <c r="G1763" t="s">
        <v>658</v>
      </c>
      <c r="H1763" t="s">
        <v>657</v>
      </c>
      <c r="I1763" t="s">
        <v>656</v>
      </c>
      <c r="J1763" t="s">
        <v>655</v>
      </c>
      <c r="K1763" t="s">
        <v>2144</v>
      </c>
      <c r="L1763" t="s">
        <v>908</v>
      </c>
      <c r="M1763" t="s">
        <v>1959</v>
      </c>
      <c r="N1763">
        <v>6400</v>
      </c>
      <c r="O1763" t="s">
        <v>1985</v>
      </c>
      <c r="P1763">
        <v>42</v>
      </c>
      <c r="Q1763" s="62">
        <f t="shared" si="27"/>
        <v>42</v>
      </c>
      <c r="R1763" t="s">
        <v>1957</v>
      </c>
    </row>
    <row r="1764" spans="1:18" hidden="1" x14ac:dyDescent="0.25">
      <c r="A1764" t="s">
        <v>2155</v>
      </c>
      <c r="B1764" t="s">
        <v>661</v>
      </c>
      <c r="C1764" t="s">
        <v>660</v>
      </c>
      <c r="D1764">
        <v>0.38640000000000002</v>
      </c>
      <c r="E1764">
        <v>52.740099999999998</v>
      </c>
      <c r="F1764" t="s">
        <v>659</v>
      </c>
      <c r="G1764" t="s">
        <v>658</v>
      </c>
      <c r="H1764" t="s">
        <v>657</v>
      </c>
      <c r="I1764" t="s">
        <v>656</v>
      </c>
      <c r="J1764" t="s">
        <v>655</v>
      </c>
      <c r="K1764" t="s">
        <v>2144</v>
      </c>
      <c r="L1764" t="s">
        <v>908</v>
      </c>
      <c r="M1764" t="s">
        <v>1959</v>
      </c>
      <c r="N1764">
        <v>7434</v>
      </c>
      <c r="O1764" t="s">
        <v>1552</v>
      </c>
      <c r="P1764">
        <v>1</v>
      </c>
      <c r="Q1764" s="62">
        <f t="shared" si="27"/>
        <v>1</v>
      </c>
      <c r="R1764" t="s">
        <v>1551</v>
      </c>
    </row>
    <row r="1765" spans="1:18" hidden="1" x14ac:dyDescent="0.25">
      <c r="A1765" t="s">
        <v>2154</v>
      </c>
      <c r="B1765" t="s">
        <v>661</v>
      </c>
      <c r="C1765" t="s">
        <v>660</v>
      </c>
      <c r="D1765">
        <v>0.38640000000000002</v>
      </c>
      <c r="E1765">
        <v>52.740099999999998</v>
      </c>
      <c r="F1765" t="s">
        <v>659</v>
      </c>
      <c r="G1765" t="s">
        <v>658</v>
      </c>
      <c r="H1765" t="s">
        <v>657</v>
      </c>
      <c r="I1765" t="s">
        <v>656</v>
      </c>
      <c r="J1765" t="s">
        <v>655</v>
      </c>
      <c r="K1765" t="s">
        <v>2144</v>
      </c>
      <c r="L1765" t="s">
        <v>908</v>
      </c>
      <c r="M1765" t="s">
        <v>1959</v>
      </c>
      <c r="N1765">
        <v>7771</v>
      </c>
      <c r="O1765" t="s">
        <v>1982</v>
      </c>
      <c r="P1765" t="s">
        <v>1981</v>
      </c>
      <c r="Q1765" s="62">
        <f t="shared" si="27"/>
        <v>3</v>
      </c>
      <c r="R1765" t="s">
        <v>1964</v>
      </c>
    </row>
    <row r="1766" spans="1:18" hidden="1" x14ac:dyDescent="0.25">
      <c r="A1766" t="s">
        <v>2153</v>
      </c>
      <c r="B1766" t="s">
        <v>661</v>
      </c>
      <c r="C1766" t="s">
        <v>660</v>
      </c>
      <c r="D1766">
        <v>0.38640000000000002</v>
      </c>
      <c r="E1766">
        <v>52.740099999999998</v>
      </c>
      <c r="F1766" t="s">
        <v>659</v>
      </c>
      <c r="G1766" t="s">
        <v>658</v>
      </c>
      <c r="H1766" t="s">
        <v>657</v>
      </c>
      <c r="I1766" t="s">
        <v>656</v>
      </c>
      <c r="J1766" t="s">
        <v>655</v>
      </c>
      <c r="K1766" t="s">
        <v>2144</v>
      </c>
      <c r="L1766" t="s">
        <v>908</v>
      </c>
      <c r="M1766" t="s">
        <v>1959</v>
      </c>
      <c r="N1766">
        <v>7781</v>
      </c>
      <c r="O1766" t="s">
        <v>1979</v>
      </c>
      <c r="P1766">
        <v>20</v>
      </c>
      <c r="Q1766" s="62">
        <f t="shared" si="27"/>
        <v>20</v>
      </c>
      <c r="R1766" t="s">
        <v>1957</v>
      </c>
    </row>
    <row r="1767" spans="1:18" hidden="1" x14ac:dyDescent="0.25">
      <c r="A1767" t="s">
        <v>2152</v>
      </c>
      <c r="B1767" t="s">
        <v>661</v>
      </c>
      <c r="C1767" t="s">
        <v>660</v>
      </c>
      <c r="D1767">
        <v>0.38640000000000002</v>
      </c>
      <c r="E1767">
        <v>52.740099999999998</v>
      </c>
      <c r="F1767" t="s">
        <v>659</v>
      </c>
      <c r="G1767" t="s">
        <v>658</v>
      </c>
      <c r="H1767" t="s">
        <v>657</v>
      </c>
      <c r="I1767" t="s">
        <v>656</v>
      </c>
      <c r="J1767" t="s">
        <v>655</v>
      </c>
      <c r="K1767" t="s">
        <v>2144</v>
      </c>
      <c r="L1767" t="s">
        <v>908</v>
      </c>
      <c r="M1767" t="s">
        <v>1959</v>
      </c>
      <c r="N1767">
        <v>8382</v>
      </c>
      <c r="O1767" t="s">
        <v>1977</v>
      </c>
      <c r="P1767" t="s">
        <v>1976</v>
      </c>
      <c r="Q1767" s="62">
        <f t="shared" si="27"/>
        <v>4</v>
      </c>
      <c r="R1767" t="s">
        <v>1957</v>
      </c>
    </row>
    <row r="1768" spans="1:18" hidden="1" x14ac:dyDescent="0.25">
      <c r="A1768" t="s">
        <v>2151</v>
      </c>
      <c r="B1768" t="s">
        <v>661</v>
      </c>
      <c r="C1768" t="s">
        <v>660</v>
      </c>
      <c r="D1768">
        <v>0.38640000000000002</v>
      </c>
      <c r="E1768">
        <v>52.740099999999998</v>
      </c>
      <c r="F1768" t="s">
        <v>659</v>
      </c>
      <c r="G1768" t="s">
        <v>658</v>
      </c>
      <c r="H1768" t="s">
        <v>657</v>
      </c>
      <c r="I1768" t="s">
        <v>656</v>
      </c>
      <c r="J1768" t="s">
        <v>655</v>
      </c>
      <c r="K1768" t="s">
        <v>2144</v>
      </c>
      <c r="L1768" t="s">
        <v>908</v>
      </c>
      <c r="M1768" t="s">
        <v>1959</v>
      </c>
      <c r="N1768">
        <v>8394</v>
      </c>
      <c r="O1768" t="s">
        <v>1974</v>
      </c>
      <c r="P1768">
        <v>1</v>
      </c>
      <c r="Q1768" s="62">
        <f t="shared" si="27"/>
        <v>1</v>
      </c>
      <c r="R1768" t="s">
        <v>677</v>
      </c>
    </row>
    <row r="1769" spans="1:18" hidden="1" x14ac:dyDescent="0.25">
      <c r="A1769" t="s">
        <v>2150</v>
      </c>
      <c r="B1769" t="s">
        <v>661</v>
      </c>
      <c r="C1769" t="s">
        <v>660</v>
      </c>
      <c r="D1769">
        <v>0.38640000000000002</v>
      </c>
      <c r="E1769">
        <v>52.740099999999998</v>
      </c>
      <c r="F1769" t="s">
        <v>659</v>
      </c>
      <c r="G1769" t="s">
        <v>658</v>
      </c>
      <c r="H1769" t="s">
        <v>657</v>
      </c>
      <c r="I1769" t="s">
        <v>656</v>
      </c>
      <c r="J1769" t="s">
        <v>655</v>
      </c>
      <c r="K1769" t="s">
        <v>2144</v>
      </c>
      <c r="L1769" t="s">
        <v>908</v>
      </c>
      <c r="M1769" t="s">
        <v>1959</v>
      </c>
      <c r="N1769">
        <v>8453</v>
      </c>
      <c r="O1769" t="s">
        <v>1972</v>
      </c>
      <c r="P1769">
        <v>19</v>
      </c>
      <c r="Q1769" s="62">
        <f t="shared" si="27"/>
        <v>19</v>
      </c>
      <c r="R1769" t="s">
        <v>1957</v>
      </c>
    </row>
    <row r="1770" spans="1:18" hidden="1" x14ac:dyDescent="0.25">
      <c r="A1770" t="s">
        <v>2149</v>
      </c>
      <c r="B1770" t="s">
        <v>661</v>
      </c>
      <c r="C1770" t="s">
        <v>660</v>
      </c>
      <c r="D1770">
        <v>0.38640000000000002</v>
      </c>
      <c r="E1770">
        <v>52.740099999999998</v>
      </c>
      <c r="F1770" t="s">
        <v>659</v>
      </c>
      <c r="G1770" t="s">
        <v>658</v>
      </c>
      <c r="H1770" t="s">
        <v>657</v>
      </c>
      <c r="I1770" t="s">
        <v>656</v>
      </c>
      <c r="J1770" t="s">
        <v>655</v>
      </c>
      <c r="K1770" t="s">
        <v>2144</v>
      </c>
      <c r="L1770" t="s">
        <v>908</v>
      </c>
      <c r="M1770" t="s">
        <v>1959</v>
      </c>
      <c r="N1770">
        <v>8470</v>
      </c>
      <c r="O1770" t="s">
        <v>1970</v>
      </c>
      <c r="P1770" t="s">
        <v>1969</v>
      </c>
      <c r="Q1770" s="62">
        <f t="shared" si="27"/>
        <v>0.4</v>
      </c>
      <c r="R1770" t="s">
        <v>1964</v>
      </c>
    </row>
    <row r="1771" spans="1:18" hidden="1" x14ac:dyDescent="0.25">
      <c r="A1771" t="s">
        <v>2148</v>
      </c>
      <c r="B1771" t="s">
        <v>661</v>
      </c>
      <c r="C1771" t="s">
        <v>660</v>
      </c>
      <c r="D1771">
        <v>0.38640000000000002</v>
      </c>
      <c r="E1771">
        <v>52.740099999999998</v>
      </c>
      <c r="F1771" t="s">
        <v>659</v>
      </c>
      <c r="G1771" t="s">
        <v>658</v>
      </c>
      <c r="H1771" t="s">
        <v>657</v>
      </c>
      <c r="I1771" t="s">
        <v>656</v>
      </c>
      <c r="J1771" t="s">
        <v>655</v>
      </c>
      <c r="K1771" t="s">
        <v>2144</v>
      </c>
      <c r="L1771" t="s">
        <v>908</v>
      </c>
      <c r="M1771" t="s">
        <v>1959</v>
      </c>
      <c r="N1771">
        <v>9435</v>
      </c>
      <c r="O1771" t="s">
        <v>1967</v>
      </c>
      <c r="P1771">
        <v>17</v>
      </c>
      <c r="Q1771" s="62">
        <f t="shared" si="27"/>
        <v>17</v>
      </c>
      <c r="R1771" t="s">
        <v>1957</v>
      </c>
    </row>
    <row r="1772" spans="1:18" hidden="1" x14ac:dyDescent="0.25">
      <c r="A1772" t="s">
        <v>2147</v>
      </c>
      <c r="B1772" t="s">
        <v>661</v>
      </c>
      <c r="C1772" t="s">
        <v>660</v>
      </c>
      <c r="D1772">
        <v>0.38640000000000002</v>
      </c>
      <c r="E1772">
        <v>52.740099999999998</v>
      </c>
      <c r="F1772" t="s">
        <v>659</v>
      </c>
      <c r="G1772" t="s">
        <v>658</v>
      </c>
      <c r="H1772" t="s">
        <v>657</v>
      </c>
      <c r="I1772" t="s">
        <v>656</v>
      </c>
      <c r="J1772" t="s">
        <v>655</v>
      </c>
      <c r="K1772" t="s">
        <v>2144</v>
      </c>
      <c r="L1772" t="s">
        <v>908</v>
      </c>
      <c r="M1772" t="s">
        <v>1959</v>
      </c>
      <c r="N1772">
        <v>9484</v>
      </c>
      <c r="O1772" t="s">
        <v>1965</v>
      </c>
      <c r="P1772">
        <v>100</v>
      </c>
      <c r="Q1772" s="62">
        <f t="shared" si="27"/>
        <v>100</v>
      </c>
      <c r="R1772" t="s">
        <v>1964</v>
      </c>
    </row>
    <row r="1773" spans="1:18" hidden="1" x14ac:dyDescent="0.25">
      <c r="A1773" t="s">
        <v>2146</v>
      </c>
      <c r="B1773" t="s">
        <v>661</v>
      </c>
      <c r="C1773" t="s">
        <v>660</v>
      </c>
      <c r="D1773">
        <v>0.38640000000000002</v>
      </c>
      <c r="E1773">
        <v>52.740099999999998</v>
      </c>
      <c r="F1773" t="s">
        <v>659</v>
      </c>
      <c r="G1773" t="s">
        <v>658</v>
      </c>
      <c r="H1773" t="s">
        <v>657</v>
      </c>
      <c r="I1773" t="s">
        <v>656</v>
      </c>
      <c r="J1773" t="s">
        <v>655</v>
      </c>
      <c r="K1773" t="s">
        <v>2144</v>
      </c>
      <c r="L1773" t="s">
        <v>908</v>
      </c>
      <c r="M1773" t="s">
        <v>1959</v>
      </c>
      <c r="N1773">
        <v>9589</v>
      </c>
      <c r="O1773" t="s">
        <v>1962</v>
      </c>
      <c r="P1773">
        <v>64</v>
      </c>
      <c r="Q1773" s="62">
        <f t="shared" si="27"/>
        <v>64</v>
      </c>
      <c r="R1773" t="s">
        <v>663</v>
      </c>
    </row>
    <row r="1774" spans="1:18" hidden="1" x14ac:dyDescent="0.25">
      <c r="A1774" t="s">
        <v>2145</v>
      </c>
      <c r="B1774" t="s">
        <v>661</v>
      </c>
      <c r="C1774" t="s">
        <v>660</v>
      </c>
      <c r="D1774">
        <v>0.38640000000000002</v>
      </c>
      <c r="E1774">
        <v>52.740099999999998</v>
      </c>
      <c r="F1774" t="s">
        <v>659</v>
      </c>
      <c r="G1774" t="s">
        <v>658</v>
      </c>
      <c r="H1774" t="s">
        <v>657</v>
      </c>
      <c r="I1774" t="s">
        <v>656</v>
      </c>
      <c r="J1774" t="s">
        <v>655</v>
      </c>
      <c r="K1774" t="s">
        <v>2144</v>
      </c>
      <c r="L1774" t="s">
        <v>908</v>
      </c>
      <c r="M1774" t="s">
        <v>1959</v>
      </c>
      <c r="N1774">
        <v>9987</v>
      </c>
      <c r="O1774" t="s">
        <v>1958</v>
      </c>
      <c r="P1774">
        <v>120</v>
      </c>
      <c r="Q1774" s="62">
        <f t="shared" si="27"/>
        <v>120</v>
      </c>
      <c r="R1774" t="s">
        <v>1957</v>
      </c>
    </row>
    <row r="1775" spans="1:18" hidden="1" x14ac:dyDescent="0.25">
      <c r="A1775" t="s">
        <v>2143</v>
      </c>
      <c r="B1775" t="s">
        <v>661</v>
      </c>
      <c r="C1775" t="s">
        <v>660</v>
      </c>
      <c r="D1775">
        <v>0.38640000000000002</v>
      </c>
      <c r="E1775">
        <v>52.740099999999998</v>
      </c>
      <c r="F1775" t="s">
        <v>659</v>
      </c>
      <c r="G1775" t="s">
        <v>658</v>
      </c>
      <c r="H1775" t="s">
        <v>657</v>
      </c>
      <c r="I1775" t="s">
        <v>656</v>
      </c>
      <c r="J1775" t="s">
        <v>655</v>
      </c>
      <c r="K1775" t="s">
        <v>2086</v>
      </c>
      <c r="L1775" t="s">
        <v>908</v>
      </c>
      <c r="M1775" t="s">
        <v>1959</v>
      </c>
      <c r="N1775">
        <v>603</v>
      </c>
      <c r="O1775" t="s">
        <v>2084</v>
      </c>
      <c r="P1775">
        <v>7.3</v>
      </c>
      <c r="Q1775" s="62">
        <f t="shared" si="27"/>
        <v>7.3</v>
      </c>
      <c r="R1775" t="s">
        <v>1957</v>
      </c>
    </row>
    <row r="1776" spans="1:18" hidden="1" x14ac:dyDescent="0.25">
      <c r="A1776" t="s">
        <v>2142</v>
      </c>
      <c r="B1776" t="s">
        <v>661</v>
      </c>
      <c r="C1776" t="s">
        <v>660</v>
      </c>
      <c r="D1776">
        <v>0.38640000000000002</v>
      </c>
      <c r="E1776">
        <v>52.740099999999998</v>
      </c>
      <c r="F1776" t="s">
        <v>659</v>
      </c>
      <c r="G1776" t="s">
        <v>658</v>
      </c>
      <c r="H1776" t="s">
        <v>657</v>
      </c>
      <c r="I1776" t="s">
        <v>656</v>
      </c>
      <c r="J1776" t="s">
        <v>655</v>
      </c>
      <c r="K1776" t="s">
        <v>2086</v>
      </c>
      <c r="L1776" t="s">
        <v>908</v>
      </c>
      <c r="M1776" t="s">
        <v>1959</v>
      </c>
      <c r="N1776">
        <v>715</v>
      </c>
      <c r="O1776" t="s">
        <v>2082</v>
      </c>
      <c r="P1776">
        <v>11</v>
      </c>
      <c r="Q1776" s="62">
        <f t="shared" si="27"/>
        <v>11</v>
      </c>
      <c r="R1776" t="s">
        <v>1957</v>
      </c>
    </row>
    <row r="1777" spans="1:18" hidden="1" x14ac:dyDescent="0.25">
      <c r="A1777" t="s">
        <v>2141</v>
      </c>
      <c r="B1777" t="s">
        <v>661</v>
      </c>
      <c r="C1777" t="s">
        <v>660</v>
      </c>
      <c r="D1777">
        <v>0.38640000000000002</v>
      </c>
      <c r="E1777">
        <v>52.740099999999998</v>
      </c>
      <c r="F1777" t="s">
        <v>659</v>
      </c>
      <c r="G1777" t="s">
        <v>658</v>
      </c>
      <c r="H1777" t="s">
        <v>657</v>
      </c>
      <c r="I1777" t="s">
        <v>656</v>
      </c>
      <c r="J1777" t="s">
        <v>655</v>
      </c>
      <c r="K1777" t="s">
        <v>2086</v>
      </c>
      <c r="L1777" t="s">
        <v>908</v>
      </c>
      <c r="M1777" t="s">
        <v>1959</v>
      </c>
      <c r="N1777">
        <v>737</v>
      </c>
      <c r="O1777" t="s">
        <v>2080</v>
      </c>
      <c r="P1777">
        <v>18</v>
      </c>
      <c r="Q1777" s="62">
        <f t="shared" si="27"/>
        <v>18</v>
      </c>
      <c r="R1777" t="s">
        <v>1957</v>
      </c>
    </row>
    <row r="1778" spans="1:18" hidden="1" x14ac:dyDescent="0.25">
      <c r="A1778" t="s">
        <v>2140</v>
      </c>
      <c r="B1778" t="s">
        <v>661</v>
      </c>
      <c r="C1778" t="s">
        <v>660</v>
      </c>
      <c r="D1778">
        <v>0.38640000000000002</v>
      </c>
      <c r="E1778">
        <v>52.740099999999998</v>
      </c>
      <c r="F1778" t="s">
        <v>659</v>
      </c>
      <c r="G1778" t="s">
        <v>658</v>
      </c>
      <c r="H1778" t="s">
        <v>657</v>
      </c>
      <c r="I1778" t="s">
        <v>656</v>
      </c>
      <c r="J1778" t="s">
        <v>655</v>
      </c>
      <c r="K1778" t="s">
        <v>2086</v>
      </c>
      <c r="L1778" t="s">
        <v>908</v>
      </c>
      <c r="M1778" t="s">
        <v>1959</v>
      </c>
      <c r="N1778">
        <v>766</v>
      </c>
      <c r="O1778" t="s">
        <v>2078</v>
      </c>
      <c r="P1778">
        <v>15</v>
      </c>
      <c r="Q1778" s="62">
        <f t="shared" si="27"/>
        <v>15</v>
      </c>
      <c r="R1778" t="s">
        <v>1957</v>
      </c>
    </row>
    <row r="1779" spans="1:18" hidden="1" x14ac:dyDescent="0.25">
      <c r="A1779" t="s">
        <v>2139</v>
      </c>
      <c r="B1779" t="s">
        <v>661</v>
      </c>
      <c r="C1779" t="s">
        <v>660</v>
      </c>
      <c r="D1779">
        <v>0.38640000000000002</v>
      </c>
      <c r="E1779">
        <v>52.740099999999998</v>
      </c>
      <c r="F1779" t="s">
        <v>659</v>
      </c>
      <c r="G1779" t="s">
        <v>658</v>
      </c>
      <c r="H1779" t="s">
        <v>657</v>
      </c>
      <c r="I1779" t="s">
        <v>656</v>
      </c>
      <c r="J1779" t="s">
        <v>655</v>
      </c>
      <c r="K1779" t="s">
        <v>2086</v>
      </c>
      <c r="L1779" t="s">
        <v>908</v>
      </c>
      <c r="M1779" t="s">
        <v>1959</v>
      </c>
      <c r="N1779">
        <v>768</v>
      </c>
      <c r="O1779" t="s">
        <v>2076</v>
      </c>
      <c r="P1779">
        <v>5.8</v>
      </c>
      <c r="Q1779" s="62">
        <f t="shared" si="27"/>
        <v>5.8</v>
      </c>
      <c r="R1779" t="s">
        <v>1957</v>
      </c>
    </row>
    <row r="1780" spans="1:18" hidden="1" x14ac:dyDescent="0.25">
      <c r="A1780" t="s">
        <v>2138</v>
      </c>
      <c r="B1780" t="s">
        <v>661</v>
      </c>
      <c r="C1780" t="s">
        <v>660</v>
      </c>
      <c r="D1780">
        <v>0.38640000000000002</v>
      </c>
      <c r="E1780">
        <v>52.740099999999998</v>
      </c>
      <c r="F1780" t="s">
        <v>659</v>
      </c>
      <c r="G1780" t="s">
        <v>658</v>
      </c>
      <c r="H1780" t="s">
        <v>657</v>
      </c>
      <c r="I1780" t="s">
        <v>656</v>
      </c>
      <c r="J1780" t="s">
        <v>655</v>
      </c>
      <c r="K1780" t="s">
        <v>2086</v>
      </c>
      <c r="L1780" t="s">
        <v>908</v>
      </c>
      <c r="M1780" t="s">
        <v>1959</v>
      </c>
      <c r="N1780">
        <v>3680</v>
      </c>
      <c r="O1780" t="s">
        <v>2074</v>
      </c>
      <c r="P1780">
        <v>11</v>
      </c>
      <c r="Q1780" s="62">
        <f t="shared" si="27"/>
        <v>11</v>
      </c>
      <c r="R1780" t="s">
        <v>1957</v>
      </c>
    </row>
    <row r="1781" spans="1:18" hidden="1" x14ac:dyDescent="0.25">
      <c r="A1781" t="s">
        <v>2137</v>
      </c>
      <c r="B1781" t="s">
        <v>661</v>
      </c>
      <c r="C1781" t="s">
        <v>660</v>
      </c>
      <c r="D1781">
        <v>0.38640000000000002</v>
      </c>
      <c r="E1781">
        <v>52.740099999999998</v>
      </c>
      <c r="F1781" t="s">
        <v>659</v>
      </c>
      <c r="G1781" t="s">
        <v>658</v>
      </c>
      <c r="H1781" t="s">
        <v>657</v>
      </c>
      <c r="I1781" t="s">
        <v>656</v>
      </c>
      <c r="J1781" t="s">
        <v>655</v>
      </c>
      <c r="K1781" t="s">
        <v>2086</v>
      </c>
      <c r="L1781" t="s">
        <v>908</v>
      </c>
      <c r="M1781" t="s">
        <v>1959</v>
      </c>
      <c r="N1781">
        <v>3681</v>
      </c>
      <c r="O1781" t="s">
        <v>2072</v>
      </c>
      <c r="P1781">
        <v>8.8000000000000007</v>
      </c>
      <c r="Q1781" s="62">
        <f t="shared" si="27"/>
        <v>8.8000000000000007</v>
      </c>
      <c r="R1781" t="s">
        <v>1957</v>
      </c>
    </row>
    <row r="1782" spans="1:18" hidden="1" x14ac:dyDescent="0.25">
      <c r="A1782" t="s">
        <v>2136</v>
      </c>
      <c r="B1782" t="s">
        <v>661</v>
      </c>
      <c r="C1782" t="s">
        <v>660</v>
      </c>
      <c r="D1782">
        <v>0.38640000000000002</v>
      </c>
      <c r="E1782">
        <v>52.740099999999998</v>
      </c>
      <c r="F1782" t="s">
        <v>659</v>
      </c>
      <c r="G1782" t="s">
        <v>658</v>
      </c>
      <c r="H1782" t="s">
        <v>657</v>
      </c>
      <c r="I1782" t="s">
        <v>656</v>
      </c>
      <c r="J1782" t="s">
        <v>655</v>
      </c>
      <c r="K1782" t="s">
        <v>2086</v>
      </c>
      <c r="L1782" t="s">
        <v>908</v>
      </c>
      <c r="M1782" t="s">
        <v>1959</v>
      </c>
      <c r="N1782">
        <v>3682</v>
      </c>
      <c r="O1782" t="s">
        <v>2070</v>
      </c>
      <c r="P1782">
        <v>17</v>
      </c>
      <c r="Q1782" s="62">
        <f t="shared" si="27"/>
        <v>17</v>
      </c>
      <c r="R1782" t="s">
        <v>1957</v>
      </c>
    </row>
    <row r="1783" spans="1:18" hidden="1" x14ac:dyDescent="0.25">
      <c r="A1783" t="s">
        <v>2135</v>
      </c>
      <c r="B1783" t="s">
        <v>661</v>
      </c>
      <c r="C1783" t="s">
        <v>660</v>
      </c>
      <c r="D1783">
        <v>0.38640000000000002</v>
      </c>
      <c r="E1783">
        <v>52.740099999999998</v>
      </c>
      <c r="F1783" t="s">
        <v>659</v>
      </c>
      <c r="G1783" t="s">
        <v>658</v>
      </c>
      <c r="H1783" t="s">
        <v>657</v>
      </c>
      <c r="I1783" t="s">
        <v>656</v>
      </c>
      <c r="J1783" t="s">
        <v>655</v>
      </c>
      <c r="K1783" t="s">
        <v>2086</v>
      </c>
      <c r="L1783" t="s">
        <v>908</v>
      </c>
      <c r="M1783" t="s">
        <v>1959</v>
      </c>
      <c r="N1783">
        <v>3794</v>
      </c>
      <c r="O1783" t="s">
        <v>2068</v>
      </c>
      <c r="P1783" t="s">
        <v>1976</v>
      </c>
      <c r="Q1783" s="62">
        <f t="shared" si="27"/>
        <v>4</v>
      </c>
      <c r="R1783" t="s">
        <v>1957</v>
      </c>
    </row>
    <row r="1784" spans="1:18" hidden="1" x14ac:dyDescent="0.25">
      <c r="A1784" t="s">
        <v>2134</v>
      </c>
      <c r="B1784" t="s">
        <v>661</v>
      </c>
      <c r="C1784" t="s">
        <v>660</v>
      </c>
      <c r="D1784">
        <v>0.38640000000000002</v>
      </c>
      <c r="E1784">
        <v>52.740099999999998</v>
      </c>
      <c r="F1784" t="s">
        <v>659</v>
      </c>
      <c r="G1784" t="s">
        <v>658</v>
      </c>
      <c r="H1784" t="s">
        <v>657</v>
      </c>
      <c r="I1784" t="s">
        <v>656</v>
      </c>
      <c r="J1784" t="s">
        <v>655</v>
      </c>
      <c r="K1784" t="s">
        <v>2086</v>
      </c>
      <c r="L1784" t="s">
        <v>908</v>
      </c>
      <c r="M1784" t="s">
        <v>1959</v>
      </c>
      <c r="N1784">
        <v>3798</v>
      </c>
      <c r="O1784" t="s">
        <v>2066</v>
      </c>
      <c r="P1784" t="s">
        <v>1976</v>
      </c>
      <c r="Q1784" s="62">
        <f t="shared" si="27"/>
        <v>4</v>
      </c>
      <c r="R1784" t="s">
        <v>1957</v>
      </c>
    </row>
    <row r="1785" spans="1:18" hidden="1" x14ac:dyDescent="0.25">
      <c r="A1785" t="s">
        <v>2133</v>
      </c>
      <c r="B1785" t="s">
        <v>661</v>
      </c>
      <c r="C1785" t="s">
        <v>660</v>
      </c>
      <c r="D1785">
        <v>0.38640000000000002</v>
      </c>
      <c r="E1785">
        <v>52.740099999999998</v>
      </c>
      <c r="F1785" t="s">
        <v>659</v>
      </c>
      <c r="G1785" t="s">
        <v>658</v>
      </c>
      <c r="H1785" t="s">
        <v>657</v>
      </c>
      <c r="I1785" t="s">
        <v>656</v>
      </c>
      <c r="J1785" t="s">
        <v>655</v>
      </c>
      <c r="K1785" t="s">
        <v>2086</v>
      </c>
      <c r="L1785" t="s">
        <v>908</v>
      </c>
      <c r="M1785" t="s">
        <v>1959</v>
      </c>
      <c r="N1785">
        <v>3800</v>
      </c>
      <c r="O1785" t="s">
        <v>2064</v>
      </c>
      <c r="P1785">
        <v>15</v>
      </c>
      <c r="Q1785" s="62">
        <f t="shared" si="27"/>
        <v>15</v>
      </c>
      <c r="R1785" t="s">
        <v>1957</v>
      </c>
    </row>
    <row r="1786" spans="1:18" hidden="1" x14ac:dyDescent="0.25">
      <c r="A1786" t="s">
        <v>2132</v>
      </c>
      <c r="B1786" t="s">
        <v>661</v>
      </c>
      <c r="C1786" t="s">
        <v>660</v>
      </c>
      <c r="D1786">
        <v>0.38640000000000002</v>
      </c>
      <c r="E1786">
        <v>52.740099999999998</v>
      </c>
      <c r="F1786" t="s">
        <v>659</v>
      </c>
      <c r="G1786" t="s">
        <v>658</v>
      </c>
      <c r="H1786" t="s">
        <v>657</v>
      </c>
      <c r="I1786" t="s">
        <v>656</v>
      </c>
      <c r="J1786" t="s">
        <v>655</v>
      </c>
      <c r="K1786" t="s">
        <v>2086</v>
      </c>
      <c r="L1786" t="s">
        <v>908</v>
      </c>
      <c r="M1786" t="s">
        <v>1959</v>
      </c>
      <c r="N1786">
        <v>3804</v>
      </c>
      <c r="O1786" t="s">
        <v>2062</v>
      </c>
      <c r="P1786" t="s">
        <v>1976</v>
      </c>
      <c r="Q1786" s="62">
        <f t="shared" si="27"/>
        <v>4</v>
      </c>
      <c r="R1786" t="s">
        <v>1957</v>
      </c>
    </row>
    <row r="1787" spans="1:18" hidden="1" x14ac:dyDescent="0.25">
      <c r="A1787" t="s">
        <v>2131</v>
      </c>
      <c r="B1787" t="s">
        <v>661</v>
      </c>
      <c r="C1787" t="s">
        <v>660</v>
      </c>
      <c r="D1787">
        <v>0.38640000000000002</v>
      </c>
      <c r="E1787">
        <v>52.740099999999998</v>
      </c>
      <c r="F1787" t="s">
        <v>659</v>
      </c>
      <c r="G1787" t="s">
        <v>658</v>
      </c>
      <c r="H1787" t="s">
        <v>657</v>
      </c>
      <c r="I1787" t="s">
        <v>656</v>
      </c>
      <c r="J1787" t="s">
        <v>655</v>
      </c>
      <c r="K1787" t="s">
        <v>2086</v>
      </c>
      <c r="L1787" t="s">
        <v>908</v>
      </c>
      <c r="M1787" t="s">
        <v>1959</v>
      </c>
      <c r="N1787">
        <v>3806</v>
      </c>
      <c r="O1787" t="s">
        <v>2060</v>
      </c>
      <c r="P1787">
        <v>14</v>
      </c>
      <c r="Q1787" s="62">
        <f t="shared" si="27"/>
        <v>14</v>
      </c>
      <c r="R1787" t="s">
        <v>1957</v>
      </c>
    </row>
    <row r="1788" spans="1:18" hidden="1" x14ac:dyDescent="0.25">
      <c r="A1788" t="s">
        <v>2130</v>
      </c>
      <c r="B1788" t="s">
        <v>661</v>
      </c>
      <c r="C1788" t="s">
        <v>660</v>
      </c>
      <c r="D1788">
        <v>0.38640000000000002</v>
      </c>
      <c r="E1788">
        <v>52.740099999999998</v>
      </c>
      <c r="F1788" t="s">
        <v>659</v>
      </c>
      <c r="G1788" t="s">
        <v>658</v>
      </c>
      <c r="H1788" t="s">
        <v>657</v>
      </c>
      <c r="I1788" t="s">
        <v>656</v>
      </c>
      <c r="J1788" t="s">
        <v>655</v>
      </c>
      <c r="K1788" t="s">
        <v>2086</v>
      </c>
      <c r="L1788" t="s">
        <v>908</v>
      </c>
      <c r="M1788" t="s">
        <v>1959</v>
      </c>
      <c r="N1788">
        <v>4148</v>
      </c>
      <c r="O1788" t="s">
        <v>2058</v>
      </c>
      <c r="P1788" t="s">
        <v>2049</v>
      </c>
      <c r="Q1788" s="62">
        <f t="shared" si="27"/>
        <v>70</v>
      </c>
      <c r="R1788" t="s">
        <v>1964</v>
      </c>
    </row>
    <row r="1789" spans="1:18" hidden="1" x14ac:dyDescent="0.25">
      <c r="A1789" t="s">
        <v>2129</v>
      </c>
      <c r="B1789" t="s">
        <v>661</v>
      </c>
      <c r="C1789" t="s">
        <v>660</v>
      </c>
      <c r="D1789">
        <v>0.38640000000000002</v>
      </c>
      <c r="E1789">
        <v>52.740099999999998</v>
      </c>
      <c r="F1789" t="s">
        <v>659</v>
      </c>
      <c r="G1789" t="s">
        <v>658</v>
      </c>
      <c r="H1789" t="s">
        <v>657</v>
      </c>
      <c r="I1789" t="s">
        <v>656</v>
      </c>
      <c r="J1789" t="s">
        <v>655</v>
      </c>
      <c r="K1789" t="s">
        <v>2086</v>
      </c>
      <c r="L1789" t="s">
        <v>908</v>
      </c>
      <c r="M1789" t="s">
        <v>1959</v>
      </c>
      <c r="N1789">
        <v>4368</v>
      </c>
      <c r="O1789" t="s">
        <v>2056</v>
      </c>
      <c r="P1789" t="s">
        <v>2049</v>
      </c>
      <c r="Q1789" s="62">
        <f t="shared" si="27"/>
        <v>70</v>
      </c>
      <c r="R1789" t="s">
        <v>1964</v>
      </c>
    </row>
    <row r="1790" spans="1:18" hidden="1" x14ac:dyDescent="0.25">
      <c r="A1790" t="s">
        <v>2128</v>
      </c>
      <c r="B1790" t="s">
        <v>661</v>
      </c>
      <c r="C1790" t="s">
        <v>660</v>
      </c>
      <c r="D1790">
        <v>0.38640000000000002</v>
      </c>
      <c r="E1790">
        <v>52.740099999999998</v>
      </c>
      <c r="F1790" t="s">
        <v>659</v>
      </c>
      <c r="G1790" t="s">
        <v>658</v>
      </c>
      <c r="H1790" t="s">
        <v>657</v>
      </c>
      <c r="I1790" t="s">
        <v>656</v>
      </c>
      <c r="J1790" t="s">
        <v>655</v>
      </c>
      <c r="K1790" t="s">
        <v>2086</v>
      </c>
      <c r="L1790" t="s">
        <v>908</v>
      </c>
      <c r="M1790" t="s">
        <v>1959</v>
      </c>
      <c r="N1790">
        <v>4369</v>
      </c>
      <c r="O1790" t="s">
        <v>2054</v>
      </c>
      <c r="P1790" t="s">
        <v>2022</v>
      </c>
      <c r="Q1790" s="62">
        <f t="shared" si="27"/>
        <v>30</v>
      </c>
      <c r="R1790" t="s">
        <v>1964</v>
      </c>
    </row>
    <row r="1791" spans="1:18" hidden="1" x14ac:dyDescent="0.25">
      <c r="A1791" t="s">
        <v>2127</v>
      </c>
      <c r="B1791" t="s">
        <v>661</v>
      </c>
      <c r="C1791" t="s">
        <v>660</v>
      </c>
      <c r="D1791">
        <v>0.38640000000000002</v>
      </c>
      <c r="E1791">
        <v>52.740099999999998</v>
      </c>
      <c r="F1791" t="s">
        <v>659</v>
      </c>
      <c r="G1791" t="s">
        <v>658</v>
      </c>
      <c r="H1791" t="s">
        <v>657</v>
      </c>
      <c r="I1791" t="s">
        <v>656</v>
      </c>
      <c r="J1791" t="s">
        <v>655</v>
      </c>
      <c r="K1791" t="s">
        <v>2086</v>
      </c>
      <c r="L1791" t="s">
        <v>908</v>
      </c>
      <c r="M1791" t="s">
        <v>1959</v>
      </c>
      <c r="N1791">
        <v>4371</v>
      </c>
      <c r="O1791" t="s">
        <v>2052</v>
      </c>
      <c r="P1791" t="s">
        <v>2049</v>
      </c>
      <c r="Q1791" s="62">
        <f t="shared" si="27"/>
        <v>70</v>
      </c>
      <c r="R1791" t="s">
        <v>1964</v>
      </c>
    </row>
    <row r="1792" spans="1:18" hidden="1" x14ac:dyDescent="0.25">
      <c r="A1792" t="s">
        <v>2126</v>
      </c>
      <c r="B1792" t="s">
        <v>661</v>
      </c>
      <c r="C1792" t="s">
        <v>660</v>
      </c>
      <c r="D1792">
        <v>0.38640000000000002</v>
      </c>
      <c r="E1792">
        <v>52.740099999999998</v>
      </c>
      <c r="F1792" t="s">
        <v>659</v>
      </c>
      <c r="G1792" t="s">
        <v>658</v>
      </c>
      <c r="H1792" t="s">
        <v>657</v>
      </c>
      <c r="I1792" t="s">
        <v>656</v>
      </c>
      <c r="J1792" t="s">
        <v>655</v>
      </c>
      <c r="K1792" t="s">
        <v>2086</v>
      </c>
      <c r="L1792" t="s">
        <v>908</v>
      </c>
      <c r="M1792" t="s">
        <v>1959</v>
      </c>
      <c r="N1792">
        <v>4372</v>
      </c>
      <c r="O1792" t="s">
        <v>2050</v>
      </c>
      <c r="P1792" t="s">
        <v>2049</v>
      </c>
      <c r="Q1792" s="62">
        <f t="shared" si="27"/>
        <v>70</v>
      </c>
      <c r="R1792" t="s">
        <v>1964</v>
      </c>
    </row>
    <row r="1793" spans="1:18" hidden="1" x14ac:dyDescent="0.25">
      <c r="A1793" t="s">
        <v>2125</v>
      </c>
      <c r="B1793" t="s">
        <v>661</v>
      </c>
      <c r="C1793" t="s">
        <v>660</v>
      </c>
      <c r="D1793">
        <v>0.38640000000000002</v>
      </c>
      <c r="E1793">
        <v>52.740099999999998</v>
      </c>
      <c r="F1793" t="s">
        <v>659</v>
      </c>
      <c r="G1793" t="s">
        <v>658</v>
      </c>
      <c r="H1793" t="s">
        <v>657</v>
      </c>
      <c r="I1793" t="s">
        <v>656</v>
      </c>
      <c r="J1793" t="s">
        <v>655</v>
      </c>
      <c r="K1793" t="s">
        <v>2086</v>
      </c>
      <c r="L1793" t="s">
        <v>908</v>
      </c>
      <c r="M1793" t="s">
        <v>1959</v>
      </c>
      <c r="N1793">
        <v>4373</v>
      </c>
      <c r="O1793" t="s">
        <v>2047</v>
      </c>
      <c r="P1793" t="s">
        <v>2022</v>
      </c>
      <c r="Q1793" s="62">
        <f t="shared" si="27"/>
        <v>30</v>
      </c>
      <c r="R1793" t="s">
        <v>1964</v>
      </c>
    </row>
    <row r="1794" spans="1:18" hidden="1" x14ac:dyDescent="0.25">
      <c r="A1794" t="s">
        <v>2124</v>
      </c>
      <c r="B1794" t="s">
        <v>661</v>
      </c>
      <c r="C1794" t="s">
        <v>660</v>
      </c>
      <c r="D1794">
        <v>0.38640000000000002</v>
      </c>
      <c r="E1794">
        <v>52.740099999999998</v>
      </c>
      <c r="F1794" t="s">
        <v>659</v>
      </c>
      <c r="G1794" t="s">
        <v>658</v>
      </c>
      <c r="H1794" t="s">
        <v>657</v>
      </c>
      <c r="I1794" t="s">
        <v>656</v>
      </c>
      <c r="J1794" t="s">
        <v>655</v>
      </c>
      <c r="K1794" t="s">
        <v>2086</v>
      </c>
      <c r="L1794" t="s">
        <v>908</v>
      </c>
      <c r="M1794" t="s">
        <v>1959</v>
      </c>
      <c r="N1794">
        <v>4378</v>
      </c>
      <c r="O1794" t="s">
        <v>2045</v>
      </c>
      <c r="P1794" t="s">
        <v>1987</v>
      </c>
      <c r="Q1794" s="62">
        <f t="shared" ref="Q1794:Q1857" si="28">IF(LEFT(P1794,1)="&lt;",VALUE(MID(P1794,2,LEN(P1794)-1)),VALUE(P1794))</f>
        <v>2</v>
      </c>
      <c r="R1794" t="s">
        <v>1964</v>
      </c>
    </row>
    <row r="1795" spans="1:18" hidden="1" x14ac:dyDescent="0.25">
      <c r="A1795" t="s">
        <v>2123</v>
      </c>
      <c r="B1795" t="s">
        <v>661</v>
      </c>
      <c r="C1795" t="s">
        <v>660</v>
      </c>
      <c r="D1795">
        <v>0.38640000000000002</v>
      </c>
      <c r="E1795">
        <v>52.740099999999998</v>
      </c>
      <c r="F1795" t="s">
        <v>659</v>
      </c>
      <c r="G1795" t="s">
        <v>658</v>
      </c>
      <c r="H1795" t="s">
        <v>657</v>
      </c>
      <c r="I1795" t="s">
        <v>656</v>
      </c>
      <c r="J1795" t="s">
        <v>655</v>
      </c>
      <c r="K1795" t="s">
        <v>2086</v>
      </c>
      <c r="L1795" t="s">
        <v>908</v>
      </c>
      <c r="M1795" t="s">
        <v>1959</v>
      </c>
      <c r="N1795">
        <v>4379</v>
      </c>
      <c r="O1795" t="s">
        <v>2043</v>
      </c>
      <c r="P1795" t="s">
        <v>1981</v>
      </c>
      <c r="Q1795" s="62">
        <f t="shared" si="28"/>
        <v>3</v>
      </c>
      <c r="R1795" t="s">
        <v>1964</v>
      </c>
    </row>
    <row r="1796" spans="1:18" hidden="1" x14ac:dyDescent="0.25">
      <c r="A1796" t="s">
        <v>2122</v>
      </c>
      <c r="B1796" t="s">
        <v>661</v>
      </c>
      <c r="C1796" t="s">
        <v>660</v>
      </c>
      <c r="D1796">
        <v>0.38640000000000002</v>
      </c>
      <c r="E1796">
        <v>52.740099999999998</v>
      </c>
      <c r="F1796" t="s">
        <v>659</v>
      </c>
      <c r="G1796" t="s">
        <v>658</v>
      </c>
      <c r="H1796" t="s">
        <v>657</v>
      </c>
      <c r="I1796" t="s">
        <v>656</v>
      </c>
      <c r="J1796" t="s">
        <v>655</v>
      </c>
      <c r="K1796" t="s">
        <v>2086</v>
      </c>
      <c r="L1796" t="s">
        <v>908</v>
      </c>
      <c r="M1796" t="s">
        <v>1959</v>
      </c>
      <c r="N1796">
        <v>4380</v>
      </c>
      <c r="O1796" t="s">
        <v>2041</v>
      </c>
      <c r="P1796" t="s">
        <v>1981</v>
      </c>
      <c r="Q1796" s="62">
        <f t="shared" si="28"/>
        <v>3</v>
      </c>
      <c r="R1796" t="s">
        <v>1964</v>
      </c>
    </row>
    <row r="1797" spans="1:18" hidden="1" x14ac:dyDescent="0.25">
      <c r="A1797" t="s">
        <v>2121</v>
      </c>
      <c r="B1797" t="s">
        <v>661</v>
      </c>
      <c r="C1797" t="s">
        <v>660</v>
      </c>
      <c r="D1797">
        <v>0.38640000000000002</v>
      </c>
      <c r="E1797">
        <v>52.740099999999998</v>
      </c>
      <c r="F1797" t="s">
        <v>659</v>
      </c>
      <c r="G1797" t="s">
        <v>658</v>
      </c>
      <c r="H1797" t="s">
        <v>657</v>
      </c>
      <c r="I1797" t="s">
        <v>656</v>
      </c>
      <c r="J1797" t="s">
        <v>655</v>
      </c>
      <c r="K1797" t="s">
        <v>2086</v>
      </c>
      <c r="L1797" t="s">
        <v>908</v>
      </c>
      <c r="M1797" t="s">
        <v>1959</v>
      </c>
      <c r="N1797">
        <v>4381</v>
      </c>
      <c r="O1797" t="s">
        <v>2039</v>
      </c>
      <c r="P1797" t="s">
        <v>1987</v>
      </c>
      <c r="Q1797" s="62">
        <f t="shared" si="28"/>
        <v>2</v>
      </c>
      <c r="R1797" t="s">
        <v>1964</v>
      </c>
    </row>
    <row r="1798" spans="1:18" hidden="1" x14ac:dyDescent="0.25">
      <c r="A1798" t="s">
        <v>2120</v>
      </c>
      <c r="B1798" t="s">
        <v>661</v>
      </c>
      <c r="C1798" t="s">
        <v>660</v>
      </c>
      <c r="D1798">
        <v>0.38640000000000002</v>
      </c>
      <c r="E1798">
        <v>52.740099999999998</v>
      </c>
      <c r="F1798" t="s">
        <v>659</v>
      </c>
      <c r="G1798" t="s">
        <v>658</v>
      </c>
      <c r="H1798" t="s">
        <v>657</v>
      </c>
      <c r="I1798" t="s">
        <v>656</v>
      </c>
      <c r="J1798" t="s">
        <v>655</v>
      </c>
      <c r="K1798" t="s">
        <v>2086</v>
      </c>
      <c r="L1798" t="s">
        <v>908</v>
      </c>
      <c r="M1798" t="s">
        <v>1959</v>
      </c>
      <c r="N1798">
        <v>4640</v>
      </c>
      <c r="O1798" t="s">
        <v>2037</v>
      </c>
      <c r="P1798">
        <v>21</v>
      </c>
      <c r="Q1798" s="62">
        <f t="shared" si="28"/>
        <v>21</v>
      </c>
      <c r="R1798" t="s">
        <v>1957</v>
      </c>
    </row>
    <row r="1799" spans="1:18" hidden="1" x14ac:dyDescent="0.25">
      <c r="A1799" t="s">
        <v>2119</v>
      </c>
      <c r="B1799" t="s">
        <v>661</v>
      </c>
      <c r="C1799" t="s">
        <v>660</v>
      </c>
      <c r="D1799">
        <v>0.38640000000000002</v>
      </c>
      <c r="E1799">
        <v>52.740099999999998</v>
      </c>
      <c r="F1799" t="s">
        <v>659</v>
      </c>
      <c r="G1799" t="s">
        <v>658</v>
      </c>
      <c r="H1799" t="s">
        <v>657</v>
      </c>
      <c r="I1799" t="s">
        <v>656</v>
      </c>
      <c r="J1799" t="s">
        <v>655</v>
      </c>
      <c r="K1799" t="s">
        <v>2086</v>
      </c>
      <c r="L1799" t="s">
        <v>908</v>
      </c>
      <c r="M1799" t="s">
        <v>1959</v>
      </c>
      <c r="N1799">
        <v>4641</v>
      </c>
      <c r="O1799" t="s">
        <v>2035</v>
      </c>
      <c r="P1799" t="s">
        <v>2022</v>
      </c>
      <c r="Q1799" s="62">
        <f t="shared" si="28"/>
        <v>30</v>
      </c>
      <c r="R1799" t="s">
        <v>1957</v>
      </c>
    </row>
    <row r="1800" spans="1:18" hidden="1" x14ac:dyDescent="0.25">
      <c r="A1800" t="s">
        <v>2118</v>
      </c>
      <c r="B1800" t="s">
        <v>661</v>
      </c>
      <c r="C1800" t="s">
        <v>660</v>
      </c>
      <c r="D1800">
        <v>0.38640000000000002</v>
      </c>
      <c r="E1800">
        <v>52.740099999999998</v>
      </c>
      <c r="F1800" t="s">
        <v>659</v>
      </c>
      <c r="G1800" t="s">
        <v>658</v>
      </c>
      <c r="H1800" t="s">
        <v>657</v>
      </c>
      <c r="I1800" t="s">
        <v>656</v>
      </c>
      <c r="J1800" t="s">
        <v>655</v>
      </c>
      <c r="K1800" t="s">
        <v>2086</v>
      </c>
      <c r="L1800" t="s">
        <v>908</v>
      </c>
      <c r="M1800" t="s">
        <v>1959</v>
      </c>
      <c r="N1800">
        <v>4797</v>
      </c>
      <c r="O1800" t="s">
        <v>2033</v>
      </c>
      <c r="P1800" t="s">
        <v>1976</v>
      </c>
      <c r="Q1800" s="62">
        <f t="shared" si="28"/>
        <v>4</v>
      </c>
      <c r="R1800" t="s">
        <v>1964</v>
      </c>
    </row>
    <row r="1801" spans="1:18" hidden="1" x14ac:dyDescent="0.25">
      <c r="A1801" t="s">
        <v>2117</v>
      </c>
      <c r="B1801" t="s">
        <v>661</v>
      </c>
      <c r="C1801" t="s">
        <v>660</v>
      </c>
      <c r="D1801">
        <v>0.38640000000000002</v>
      </c>
      <c r="E1801">
        <v>52.740099999999998</v>
      </c>
      <c r="F1801" t="s">
        <v>659</v>
      </c>
      <c r="G1801" t="s">
        <v>658</v>
      </c>
      <c r="H1801" t="s">
        <v>657</v>
      </c>
      <c r="I1801" t="s">
        <v>656</v>
      </c>
      <c r="J1801" t="s">
        <v>655</v>
      </c>
      <c r="K1801" t="s">
        <v>2086</v>
      </c>
      <c r="L1801" t="s">
        <v>908</v>
      </c>
      <c r="M1801" t="s">
        <v>1959</v>
      </c>
      <c r="N1801">
        <v>4798</v>
      </c>
      <c r="O1801" t="s">
        <v>2031</v>
      </c>
      <c r="P1801" t="s">
        <v>1987</v>
      </c>
      <c r="Q1801" s="62">
        <f t="shared" si="28"/>
        <v>2</v>
      </c>
      <c r="R1801" t="s">
        <v>1964</v>
      </c>
    </row>
    <row r="1802" spans="1:18" hidden="1" x14ac:dyDescent="0.25">
      <c r="A1802" t="s">
        <v>2116</v>
      </c>
      <c r="B1802" t="s">
        <v>661</v>
      </c>
      <c r="C1802" t="s">
        <v>660</v>
      </c>
      <c r="D1802">
        <v>0.38640000000000002</v>
      </c>
      <c r="E1802">
        <v>52.740099999999998</v>
      </c>
      <c r="F1802" t="s">
        <v>659</v>
      </c>
      <c r="G1802" t="s">
        <v>658</v>
      </c>
      <c r="H1802" t="s">
        <v>657</v>
      </c>
      <c r="I1802" t="s">
        <v>656</v>
      </c>
      <c r="J1802" t="s">
        <v>655</v>
      </c>
      <c r="K1802" t="s">
        <v>2086</v>
      </c>
      <c r="L1802" t="s">
        <v>908</v>
      </c>
      <c r="M1802" t="s">
        <v>1959</v>
      </c>
      <c r="N1802">
        <v>4799</v>
      </c>
      <c r="O1802" t="s">
        <v>2029</v>
      </c>
      <c r="P1802" t="s">
        <v>1976</v>
      </c>
      <c r="Q1802" s="62">
        <f t="shared" si="28"/>
        <v>4</v>
      </c>
      <c r="R1802" t="s">
        <v>1964</v>
      </c>
    </row>
    <row r="1803" spans="1:18" hidden="1" x14ac:dyDescent="0.25">
      <c r="A1803" t="s">
        <v>2115</v>
      </c>
      <c r="B1803" t="s">
        <v>661</v>
      </c>
      <c r="C1803" t="s">
        <v>660</v>
      </c>
      <c r="D1803">
        <v>0.38640000000000002</v>
      </c>
      <c r="E1803">
        <v>52.740099999999998</v>
      </c>
      <c r="F1803" t="s">
        <v>659</v>
      </c>
      <c r="G1803" t="s">
        <v>658</v>
      </c>
      <c r="H1803" t="s">
        <v>657</v>
      </c>
      <c r="I1803" t="s">
        <v>656</v>
      </c>
      <c r="J1803" t="s">
        <v>655</v>
      </c>
      <c r="K1803" t="s">
        <v>2086</v>
      </c>
      <c r="L1803" t="s">
        <v>908</v>
      </c>
      <c r="M1803" t="s">
        <v>1959</v>
      </c>
      <c r="N1803">
        <v>4800</v>
      </c>
      <c r="O1803" t="s">
        <v>2027</v>
      </c>
      <c r="P1803" t="s">
        <v>1981</v>
      </c>
      <c r="Q1803" s="62">
        <f t="shared" si="28"/>
        <v>3</v>
      </c>
      <c r="R1803" t="s">
        <v>1964</v>
      </c>
    </row>
    <row r="1804" spans="1:18" hidden="1" x14ac:dyDescent="0.25">
      <c r="A1804" t="s">
        <v>2114</v>
      </c>
      <c r="B1804" t="s">
        <v>661</v>
      </c>
      <c r="C1804" t="s">
        <v>660</v>
      </c>
      <c r="D1804">
        <v>0.38640000000000002</v>
      </c>
      <c r="E1804">
        <v>52.740099999999998</v>
      </c>
      <c r="F1804" t="s">
        <v>659</v>
      </c>
      <c r="G1804" t="s">
        <v>658</v>
      </c>
      <c r="H1804" t="s">
        <v>657</v>
      </c>
      <c r="I1804" t="s">
        <v>656</v>
      </c>
      <c r="J1804" t="s">
        <v>655</v>
      </c>
      <c r="K1804" t="s">
        <v>2086</v>
      </c>
      <c r="L1804" t="s">
        <v>908</v>
      </c>
      <c r="M1804" t="s">
        <v>1959</v>
      </c>
      <c r="N1804">
        <v>5332</v>
      </c>
      <c r="O1804" t="s">
        <v>2025</v>
      </c>
      <c r="P1804" t="s">
        <v>2022</v>
      </c>
      <c r="Q1804" s="62">
        <f t="shared" si="28"/>
        <v>30</v>
      </c>
      <c r="R1804" t="s">
        <v>1964</v>
      </c>
    </row>
    <row r="1805" spans="1:18" hidden="1" x14ac:dyDescent="0.25">
      <c r="A1805" t="s">
        <v>2113</v>
      </c>
      <c r="B1805" t="s">
        <v>661</v>
      </c>
      <c r="C1805" t="s">
        <v>660</v>
      </c>
      <c r="D1805">
        <v>0.38640000000000002</v>
      </c>
      <c r="E1805">
        <v>52.740099999999998</v>
      </c>
      <c r="F1805" t="s">
        <v>659</v>
      </c>
      <c r="G1805" t="s">
        <v>658</v>
      </c>
      <c r="H1805" t="s">
        <v>657</v>
      </c>
      <c r="I1805" t="s">
        <v>656</v>
      </c>
      <c r="J1805" t="s">
        <v>655</v>
      </c>
      <c r="K1805" t="s">
        <v>2086</v>
      </c>
      <c r="L1805" t="s">
        <v>908</v>
      </c>
      <c r="M1805" t="s">
        <v>1959</v>
      </c>
      <c r="N1805">
        <v>5333</v>
      </c>
      <c r="O1805" t="s">
        <v>2023</v>
      </c>
      <c r="P1805" t="s">
        <v>2022</v>
      </c>
      <c r="Q1805" s="62">
        <f t="shared" si="28"/>
        <v>30</v>
      </c>
      <c r="R1805" t="s">
        <v>1964</v>
      </c>
    </row>
    <row r="1806" spans="1:18" hidden="1" x14ac:dyDescent="0.25">
      <c r="A1806" t="s">
        <v>2112</v>
      </c>
      <c r="B1806" t="s">
        <v>661</v>
      </c>
      <c r="C1806" t="s">
        <v>660</v>
      </c>
      <c r="D1806">
        <v>0.38640000000000002</v>
      </c>
      <c r="E1806">
        <v>52.740099999999998</v>
      </c>
      <c r="F1806" t="s">
        <v>659</v>
      </c>
      <c r="G1806" t="s">
        <v>658</v>
      </c>
      <c r="H1806" t="s">
        <v>657</v>
      </c>
      <c r="I1806" t="s">
        <v>656</v>
      </c>
      <c r="J1806" t="s">
        <v>655</v>
      </c>
      <c r="K1806" t="s">
        <v>2086</v>
      </c>
      <c r="L1806" t="s">
        <v>908</v>
      </c>
      <c r="M1806" t="s">
        <v>1959</v>
      </c>
      <c r="N1806">
        <v>5712</v>
      </c>
      <c r="O1806" t="s">
        <v>2020</v>
      </c>
      <c r="P1806" t="s">
        <v>2014</v>
      </c>
      <c r="Q1806" s="62">
        <f t="shared" si="28"/>
        <v>10</v>
      </c>
      <c r="R1806" t="s">
        <v>1964</v>
      </c>
    </row>
    <row r="1807" spans="1:18" hidden="1" x14ac:dyDescent="0.25">
      <c r="A1807" t="s">
        <v>2111</v>
      </c>
      <c r="B1807" t="s">
        <v>661</v>
      </c>
      <c r="C1807" t="s">
        <v>660</v>
      </c>
      <c r="D1807">
        <v>0.38640000000000002</v>
      </c>
      <c r="E1807">
        <v>52.740099999999998</v>
      </c>
      <c r="F1807" t="s">
        <v>659</v>
      </c>
      <c r="G1807" t="s">
        <v>658</v>
      </c>
      <c r="H1807" t="s">
        <v>657</v>
      </c>
      <c r="I1807" t="s">
        <v>656</v>
      </c>
      <c r="J1807" t="s">
        <v>655</v>
      </c>
      <c r="K1807" t="s">
        <v>2086</v>
      </c>
      <c r="L1807" t="s">
        <v>908</v>
      </c>
      <c r="M1807" t="s">
        <v>1959</v>
      </c>
      <c r="N1807">
        <v>5713</v>
      </c>
      <c r="O1807" t="s">
        <v>2018</v>
      </c>
      <c r="P1807" t="s">
        <v>2017</v>
      </c>
      <c r="Q1807" s="62">
        <f t="shared" si="28"/>
        <v>40</v>
      </c>
      <c r="R1807" t="s">
        <v>1964</v>
      </c>
    </row>
    <row r="1808" spans="1:18" hidden="1" x14ac:dyDescent="0.25">
      <c r="A1808" t="s">
        <v>2110</v>
      </c>
      <c r="B1808" t="s">
        <v>661</v>
      </c>
      <c r="C1808" t="s">
        <v>660</v>
      </c>
      <c r="D1808">
        <v>0.38640000000000002</v>
      </c>
      <c r="E1808">
        <v>52.740099999999998</v>
      </c>
      <c r="F1808" t="s">
        <v>659</v>
      </c>
      <c r="G1808" t="s">
        <v>658</v>
      </c>
      <c r="H1808" t="s">
        <v>657</v>
      </c>
      <c r="I1808" t="s">
        <v>656</v>
      </c>
      <c r="J1808" t="s">
        <v>655</v>
      </c>
      <c r="K1808" t="s">
        <v>2086</v>
      </c>
      <c r="L1808" t="s">
        <v>908</v>
      </c>
      <c r="M1808" t="s">
        <v>1959</v>
      </c>
      <c r="N1808">
        <v>5714</v>
      </c>
      <c r="O1808" t="s">
        <v>2015</v>
      </c>
      <c r="P1808" t="s">
        <v>2014</v>
      </c>
      <c r="Q1808" s="62">
        <f t="shared" si="28"/>
        <v>10</v>
      </c>
      <c r="R1808" t="s">
        <v>1964</v>
      </c>
    </row>
    <row r="1809" spans="1:18" hidden="1" x14ac:dyDescent="0.25">
      <c r="A1809" t="s">
        <v>2109</v>
      </c>
      <c r="B1809" t="s">
        <v>661</v>
      </c>
      <c r="C1809" t="s">
        <v>660</v>
      </c>
      <c r="D1809">
        <v>0.38640000000000002</v>
      </c>
      <c r="E1809">
        <v>52.740099999999998</v>
      </c>
      <c r="F1809" t="s">
        <v>659</v>
      </c>
      <c r="G1809" t="s">
        <v>658</v>
      </c>
      <c r="H1809" t="s">
        <v>657</v>
      </c>
      <c r="I1809" t="s">
        <v>656</v>
      </c>
      <c r="J1809" t="s">
        <v>655</v>
      </c>
      <c r="K1809" t="s">
        <v>2086</v>
      </c>
      <c r="L1809" t="s">
        <v>908</v>
      </c>
      <c r="M1809" t="s">
        <v>1959</v>
      </c>
      <c r="N1809">
        <v>5715</v>
      </c>
      <c r="O1809" t="s">
        <v>2012</v>
      </c>
      <c r="P1809" t="s">
        <v>1996</v>
      </c>
      <c r="Q1809" s="62">
        <f t="shared" si="28"/>
        <v>7</v>
      </c>
      <c r="R1809" t="s">
        <v>1964</v>
      </c>
    </row>
    <row r="1810" spans="1:18" hidden="1" x14ac:dyDescent="0.25">
      <c r="A1810" t="s">
        <v>2108</v>
      </c>
      <c r="B1810" t="s">
        <v>661</v>
      </c>
      <c r="C1810" t="s">
        <v>660</v>
      </c>
      <c r="D1810">
        <v>0.38640000000000002</v>
      </c>
      <c r="E1810">
        <v>52.740099999999998</v>
      </c>
      <c r="F1810" t="s">
        <v>659</v>
      </c>
      <c r="G1810" t="s">
        <v>658</v>
      </c>
      <c r="H1810" t="s">
        <v>657</v>
      </c>
      <c r="I1810" t="s">
        <v>656</v>
      </c>
      <c r="J1810" t="s">
        <v>655</v>
      </c>
      <c r="K1810" t="s">
        <v>2086</v>
      </c>
      <c r="L1810" t="s">
        <v>908</v>
      </c>
      <c r="M1810" t="s">
        <v>1959</v>
      </c>
      <c r="N1810">
        <v>5716</v>
      </c>
      <c r="O1810" t="s">
        <v>2010</v>
      </c>
      <c r="P1810" t="s">
        <v>1996</v>
      </c>
      <c r="Q1810" s="62">
        <f t="shared" si="28"/>
        <v>7</v>
      </c>
      <c r="R1810" t="s">
        <v>1964</v>
      </c>
    </row>
    <row r="1811" spans="1:18" hidden="1" x14ac:dyDescent="0.25">
      <c r="A1811" t="s">
        <v>2107</v>
      </c>
      <c r="B1811" t="s">
        <v>661</v>
      </c>
      <c r="C1811" t="s">
        <v>660</v>
      </c>
      <c r="D1811">
        <v>0.38640000000000002</v>
      </c>
      <c r="E1811">
        <v>52.740099999999998</v>
      </c>
      <c r="F1811" t="s">
        <v>659</v>
      </c>
      <c r="G1811" t="s">
        <v>658</v>
      </c>
      <c r="H1811" t="s">
        <v>657</v>
      </c>
      <c r="I1811" t="s">
        <v>656</v>
      </c>
      <c r="J1811" t="s">
        <v>655</v>
      </c>
      <c r="K1811" t="s">
        <v>2086</v>
      </c>
      <c r="L1811" t="s">
        <v>908</v>
      </c>
      <c r="M1811" t="s">
        <v>1959</v>
      </c>
      <c r="N1811">
        <v>5717</v>
      </c>
      <c r="O1811" t="s">
        <v>2008</v>
      </c>
      <c r="P1811" t="s">
        <v>1560</v>
      </c>
      <c r="Q1811" s="62">
        <f t="shared" si="28"/>
        <v>0.01</v>
      </c>
      <c r="R1811" t="s">
        <v>1964</v>
      </c>
    </row>
    <row r="1812" spans="1:18" hidden="1" x14ac:dyDescent="0.25">
      <c r="A1812" t="s">
        <v>2106</v>
      </c>
      <c r="B1812" t="s">
        <v>661</v>
      </c>
      <c r="C1812" t="s">
        <v>660</v>
      </c>
      <c r="D1812">
        <v>0.38640000000000002</v>
      </c>
      <c r="E1812">
        <v>52.740099999999998</v>
      </c>
      <c r="F1812" t="s">
        <v>659</v>
      </c>
      <c r="G1812" t="s">
        <v>658</v>
      </c>
      <c r="H1812" t="s">
        <v>657</v>
      </c>
      <c r="I1812" t="s">
        <v>656</v>
      </c>
      <c r="J1812" t="s">
        <v>655</v>
      </c>
      <c r="K1812" t="s">
        <v>2086</v>
      </c>
      <c r="L1812" t="s">
        <v>908</v>
      </c>
      <c r="M1812" t="s">
        <v>1959</v>
      </c>
      <c r="N1812">
        <v>5718</v>
      </c>
      <c r="O1812" t="s">
        <v>2006</v>
      </c>
      <c r="P1812" t="s">
        <v>2005</v>
      </c>
      <c r="Q1812" s="62">
        <f t="shared" si="28"/>
        <v>1E-3</v>
      </c>
      <c r="R1812" t="s">
        <v>1964</v>
      </c>
    </row>
    <row r="1813" spans="1:18" hidden="1" x14ac:dyDescent="0.25">
      <c r="A1813" t="s">
        <v>2105</v>
      </c>
      <c r="B1813" t="s">
        <v>661</v>
      </c>
      <c r="C1813" t="s">
        <v>660</v>
      </c>
      <c r="D1813">
        <v>0.38640000000000002</v>
      </c>
      <c r="E1813">
        <v>52.740099999999998</v>
      </c>
      <c r="F1813" t="s">
        <v>659</v>
      </c>
      <c r="G1813" t="s">
        <v>658</v>
      </c>
      <c r="H1813" t="s">
        <v>657</v>
      </c>
      <c r="I1813" t="s">
        <v>656</v>
      </c>
      <c r="J1813" t="s">
        <v>655</v>
      </c>
      <c r="K1813" t="s">
        <v>2086</v>
      </c>
      <c r="L1813" t="s">
        <v>908</v>
      </c>
      <c r="M1813" t="s">
        <v>1959</v>
      </c>
      <c r="N1813">
        <v>5719</v>
      </c>
      <c r="O1813" t="s">
        <v>2003</v>
      </c>
      <c r="P1813" t="s">
        <v>1560</v>
      </c>
      <c r="Q1813" s="62">
        <f t="shared" si="28"/>
        <v>0.01</v>
      </c>
      <c r="R1813" t="s">
        <v>1964</v>
      </c>
    </row>
    <row r="1814" spans="1:18" hidden="1" x14ac:dyDescent="0.25">
      <c r="A1814" t="s">
        <v>2104</v>
      </c>
      <c r="B1814" t="s">
        <v>661</v>
      </c>
      <c r="C1814" t="s">
        <v>660</v>
      </c>
      <c r="D1814">
        <v>0.38640000000000002</v>
      </c>
      <c r="E1814">
        <v>52.740099999999998</v>
      </c>
      <c r="F1814" t="s">
        <v>659</v>
      </c>
      <c r="G1814" t="s">
        <v>658</v>
      </c>
      <c r="H1814" t="s">
        <v>657</v>
      </c>
      <c r="I1814" t="s">
        <v>656</v>
      </c>
      <c r="J1814" t="s">
        <v>655</v>
      </c>
      <c r="K1814" t="s">
        <v>2086</v>
      </c>
      <c r="L1814" t="s">
        <v>908</v>
      </c>
      <c r="M1814" t="s">
        <v>1959</v>
      </c>
      <c r="N1814">
        <v>5720</v>
      </c>
      <c r="O1814" t="s">
        <v>2001</v>
      </c>
      <c r="P1814" t="s">
        <v>2014</v>
      </c>
      <c r="Q1814" s="62">
        <f t="shared" si="28"/>
        <v>10</v>
      </c>
      <c r="R1814" t="s">
        <v>1964</v>
      </c>
    </row>
    <row r="1815" spans="1:18" hidden="1" x14ac:dyDescent="0.25">
      <c r="A1815" t="s">
        <v>2103</v>
      </c>
      <c r="B1815" t="s">
        <v>661</v>
      </c>
      <c r="C1815" t="s">
        <v>660</v>
      </c>
      <c r="D1815">
        <v>0.38640000000000002</v>
      </c>
      <c r="E1815">
        <v>52.740099999999998</v>
      </c>
      <c r="F1815" t="s">
        <v>659</v>
      </c>
      <c r="G1815" t="s">
        <v>658</v>
      </c>
      <c r="H1815" t="s">
        <v>657</v>
      </c>
      <c r="I1815" t="s">
        <v>656</v>
      </c>
      <c r="J1815" t="s">
        <v>655</v>
      </c>
      <c r="K1815" t="s">
        <v>2086</v>
      </c>
      <c r="L1815" t="s">
        <v>908</v>
      </c>
      <c r="M1815" t="s">
        <v>1959</v>
      </c>
      <c r="N1815">
        <v>5722</v>
      </c>
      <c r="O1815" t="s">
        <v>1999</v>
      </c>
      <c r="P1815" t="s">
        <v>1996</v>
      </c>
      <c r="Q1815" s="62">
        <f t="shared" si="28"/>
        <v>7</v>
      </c>
      <c r="R1815" t="s">
        <v>1964</v>
      </c>
    </row>
    <row r="1816" spans="1:18" hidden="1" x14ac:dyDescent="0.25">
      <c r="A1816" t="s">
        <v>2102</v>
      </c>
      <c r="B1816" t="s">
        <v>661</v>
      </c>
      <c r="C1816" t="s">
        <v>660</v>
      </c>
      <c r="D1816">
        <v>0.38640000000000002</v>
      </c>
      <c r="E1816">
        <v>52.740099999999998</v>
      </c>
      <c r="F1816" t="s">
        <v>659</v>
      </c>
      <c r="G1816" t="s">
        <v>658</v>
      </c>
      <c r="H1816" t="s">
        <v>657</v>
      </c>
      <c r="I1816" t="s">
        <v>656</v>
      </c>
      <c r="J1816" t="s">
        <v>655</v>
      </c>
      <c r="K1816" t="s">
        <v>2086</v>
      </c>
      <c r="L1816" t="s">
        <v>908</v>
      </c>
      <c r="M1816" t="s">
        <v>1959</v>
      </c>
      <c r="N1816">
        <v>5723</v>
      </c>
      <c r="O1816" t="s">
        <v>1997</v>
      </c>
      <c r="P1816" t="s">
        <v>1996</v>
      </c>
      <c r="Q1816" s="62">
        <f t="shared" si="28"/>
        <v>7</v>
      </c>
      <c r="R1816" t="s">
        <v>1964</v>
      </c>
    </row>
    <row r="1817" spans="1:18" hidden="1" x14ac:dyDescent="0.25">
      <c r="A1817" t="s">
        <v>2101</v>
      </c>
      <c r="B1817" t="s">
        <v>661</v>
      </c>
      <c r="C1817" t="s">
        <v>660</v>
      </c>
      <c r="D1817">
        <v>0.38640000000000002</v>
      </c>
      <c r="E1817">
        <v>52.740099999999998</v>
      </c>
      <c r="F1817" t="s">
        <v>659</v>
      </c>
      <c r="G1817" t="s">
        <v>658</v>
      </c>
      <c r="H1817" t="s">
        <v>657</v>
      </c>
      <c r="I1817" t="s">
        <v>656</v>
      </c>
      <c r="J1817" t="s">
        <v>655</v>
      </c>
      <c r="K1817" t="s">
        <v>2086</v>
      </c>
      <c r="L1817" t="s">
        <v>908</v>
      </c>
      <c r="M1817" t="s">
        <v>1959</v>
      </c>
      <c r="N1817">
        <v>5724</v>
      </c>
      <c r="O1817" t="s">
        <v>1994</v>
      </c>
      <c r="P1817" t="s">
        <v>1993</v>
      </c>
      <c r="Q1817" s="62">
        <f t="shared" si="28"/>
        <v>0.7</v>
      </c>
      <c r="R1817" t="s">
        <v>1964</v>
      </c>
    </row>
    <row r="1818" spans="1:18" hidden="1" x14ac:dyDescent="0.25">
      <c r="A1818" t="s">
        <v>2100</v>
      </c>
      <c r="B1818" t="s">
        <v>661</v>
      </c>
      <c r="C1818" t="s">
        <v>660</v>
      </c>
      <c r="D1818">
        <v>0.38640000000000002</v>
      </c>
      <c r="E1818">
        <v>52.740099999999998</v>
      </c>
      <c r="F1818" t="s">
        <v>659</v>
      </c>
      <c r="G1818" t="s">
        <v>658</v>
      </c>
      <c r="H1818" t="s">
        <v>657</v>
      </c>
      <c r="I1818" t="s">
        <v>656</v>
      </c>
      <c r="J1818" t="s">
        <v>655</v>
      </c>
      <c r="K1818" t="s">
        <v>2086</v>
      </c>
      <c r="L1818" t="s">
        <v>908</v>
      </c>
      <c r="M1818" t="s">
        <v>1959</v>
      </c>
      <c r="N1818">
        <v>5725</v>
      </c>
      <c r="O1818" t="s">
        <v>1991</v>
      </c>
      <c r="P1818" t="s">
        <v>1990</v>
      </c>
      <c r="Q1818" s="62">
        <f t="shared" si="28"/>
        <v>0.3</v>
      </c>
      <c r="R1818" t="s">
        <v>1964</v>
      </c>
    </row>
    <row r="1819" spans="1:18" hidden="1" x14ac:dyDescent="0.25">
      <c r="A1819" t="s">
        <v>2099</v>
      </c>
      <c r="B1819" t="s">
        <v>661</v>
      </c>
      <c r="C1819" t="s">
        <v>660</v>
      </c>
      <c r="D1819">
        <v>0.38640000000000002</v>
      </c>
      <c r="E1819">
        <v>52.740099999999998</v>
      </c>
      <c r="F1819" t="s">
        <v>659</v>
      </c>
      <c r="G1819" t="s">
        <v>658</v>
      </c>
      <c r="H1819" t="s">
        <v>657</v>
      </c>
      <c r="I1819" t="s">
        <v>656</v>
      </c>
      <c r="J1819" t="s">
        <v>655</v>
      </c>
      <c r="K1819" t="s">
        <v>2086</v>
      </c>
      <c r="L1819" t="s">
        <v>908</v>
      </c>
      <c r="M1819" t="s">
        <v>1959</v>
      </c>
      <c r="N1819">
        <v>5726</v>
      </c>
      <c r="O1819" t="s">
        <v>1988</v>
      </c>
      <c r="P1819" t="s">
        <v>1987</v>
      </c>
      <c r="Q1819" s="62">
        <f t="shared" si="28"/>
        <v>2</v>
      </c>
      <c r="R1819" t="s">
        <v>1964</v>
      </c>
    </row>
    <row r="1820" spans="1:18" hidden="1" x14ac:dyDescent="0.25">
      <c r="A1820" t="s">
        <v>2098</v>
      </c>
      <c r="B1820" t="s">
        <v>661</v>
      </c>
      <c r="C1820" t="s">
        <v>660</v>
      </c>
      <c r="D1820">
        <v>0.38640000000000002</v>
      </c>
      <c r="E1820">
        <v>52.740099999999998</v>
      </c>
      <c r="F1820" t="s">
        <v>659</v>
      </c>
      <c r="G1820" t="s">
        <v>658</v>
      </c>
      <c r="H1820" t="s">
        <v>657</v>
      </c>
      <c r="I1820" t="s">
        <v>656</v>
      </c>
      <c r="J1820" t="s">
        <v>655</v>
      </c>
      <c r="K1820" t="s">
        <v>2086</v>
      </c>
      <c r="L1820" t="s">
        <v>908</v>
      </c>
      <c r="M1820" t="s">
        <v>1959</v>
      </c>
      <c r="N1820">
        <v>6400</v>
      </c>
      <c r="O1820" t="s">
        <v>1985</v>
      </c>
      <c r="P1820">
        <v>8.1</v>
      </c>
      <c r="Q1820" s="62">
        <f t="shared" si="28"/>
        <v>8.1</v>
      </c>
      <c r="R1820" t="s">
        <v>1957</v>
      </c>
    </row>
    <row r="1821" spans="1:18" hidden="1" x14ac:dyDescent="0.25">
      <c r="A1821" t="s">
        <v>2097</v>
      </c>
      <c r="B1821" t="s">
        <v>661</v>
      </c>
      <c r="C1821" t="s">
        <v>660</v>
      </c>
      <c r="D1821">
        <v>0.38640000000000002</v>
      </c>
      <c r="E1821">
        <v>52.740099999999998</v>
      </c>
      <c r="F1821" t="s">
        <v>659</v>
      </c>
      <c r="G1821" t="s">
        <v>658</v>
      </c>
      <c r="H1821" t="s">
        <v>657</v>
      </c>
      <c r="I1821" t="s">
        <v>656</v>
      </c>
      <c r="J1821" t="s">
        <v>655</v>
      </c>
      <c r="K1821" t="s">
        <v>2086</v>
      </c>
      <c r="L1821" t="s">
        <v>908</v>
      </c>
      <c r="M1821" t="s">
        <v>1959</v>
      </c>
      <c r="N1821">
        <v>7434</v>
      </c>
      <c r="O1821" t="s">
        <v>1552</v>
      </c>
      <c r="P1821">
        <v>1</v>
      </c>
      <c r="Q1821" s="62">
        <f t="shared" si="28"/>
        <v>1</v>
      </c>
      <c r="R1821" t="s">
        <v>1551</v>
      </c>
    </row>
    <row r="1822" spans="1:18" hidden="1" x14ac:dyDescent="0.25">
      <c r="A1822" t="s">
        <v>2096</v>
      </c>
      <c r="B1822" t="s">
        <v>661</v>
      </c>
      <c r="C1822" t="s">
        <v>660</v>
      </c>
      <c r="D1822">
        <v>0.38640000000000002</v>
      </c>
      <c r="E1822">
        <v>52.740099999999998</v>
      </c>
      <c r="F1822" t="s">
        <v>659</v>
      </c>
      <c r="G1822" t="s">
        <v>658</v>
      </c>
      <c r="H1822" t="s">
        <v>657</v>
      </c>
      <c r="I1822" t="s">
        <v>656</v>
      </c>
      <c r="J1822" t="s">
        <v>655</v>
      </c>
      <c r="K1822" t="s">
        <v>2086</v>
      </c>
      <c r="L1822" t="s">
        <v>908</v>
      </c>
      <c r="M1822" t="s">
        <v>1959</v>
      </c>
      <c r="N1822">
        <v>7771</v>
      </c>
      <c r="O1822" t="s">
        <v>1982</v>
      </c>
      <c r="P1822" t="s">
        <v>1981</v>
      </c>
      <c r="Q1822" s="62">
        <f t="shared" si="28"/>
        <v>3</v>
      </c>
      <c r="R1822" t="s">
        <v>1964</v>
      </c>
    </row>
    <row r="1823" spans="1:18" hidden="1" x14ac:dyDescent="0.25">
      <c r="A1823" t="s">
        <v>2095</v>
      </c>
      <c r="B1823" t="s">
        <v>661</v>
      </c>
      <c r="C1823" t="s">
        <v>660</v>
      </c>
      <c r="D1823">
        <v>0.38640000000000002</v>
      </c>
      <c r="E1823">
        <v>52.740099999999998</v>
      </c>
      <c r="F1823" t="s">
        <v>659</v>
      </c>
      <c r="G1823" t="s">
        <v>658</v>
      </c>
      <c r="H1823" t="s">
        <v>657</v>
      </c>
      <c r="I1823" t="s">
        <v>656</v>
      </c>
      <c r="J1823" t="s">
        <v>655</v>
      </c>
      <c r="K1823" t="s">
        <v>2086</v>
      </c>
      <c r="L1823" t="s">
        <v>908</v>
      </c>
      <c r="M1823" t="s">
        <v>1959</v>
      </c>
      <c r="N1823">
        <v>7781</v>
      </c>
      <c r="O1823" t="s">
        <v>1979</v>
      </c>
      <c r="P1823" t="s">
        <v>1976</v>
      </c>
      <c r="Q1823" s="62">
        <f t="shared" si="28"/>
        <v>4</v>
      </c>
      <c r="R1823" t="s">
        <v>1957</v>
      </c>
    </row>
    <row r="1824" spans="1:18" hidden="1" x14ac:dyDescent="0.25">
      <c r="A1824" t="s">
        <v>2094</v>
      </c>
      <c r="B1824" t="s">
        <v>661</v>
      </c>
      <c r="C1824" t="s">
        <v>660</v>
      </c>
      <c r="D1824">
        <v>0.38640000000000002</v>
      </c>
      <c r="E1824">
        <v>52.740099999999998</v>
      </c>
      <c r="F1824" t="s">
        <v>659</v>
      </c>
      <c r="G1824" t="s">
        <v>658</v>
      </c>
      <c r="H1824" t="s">
        <v>657</v>
      </c>
      <c r="I1824" t="s">
        <v>656</v>
      </c>
      <c r="J1824" t="s">
        <v>655</v>
      </c>
      <c r="K1824" t="s">
        <v>2086</v>
      </c>
      <c r="L1824" t="s">
        <v>908</v>
      </c>
      <c r="M1824" t="s">
        <v>1959</v>
      </c>
      <c r="N1824">
        <v>8382</v>
      </c>
      <c r="O1824" t="s">
        <v>1977</v>
      </c>
      <c r="P1824" t="s">
        <v>1976</v>
      </c>
      <c r="Q1824" s="62">
        <f t="shared" si="28"/>
        <v>4</v>
      </c>
      <c r="R1824" t="s">
        <v>1957</v>
      </c>
    </row>
    <row r="1825" spans="1:18" hidden="1" x14ac:dyDescent="0.25">
      <c r="A1825" t="s">
        <v>2093</v>
      </c>
      <c r="B1825" t="s">
        <v>661</v>
      </c>
      <c r="C1825" t="s">
        <v>660</v>
      </c>
      <c r="D1825">
        <v>0.38640000000000002</v>
      </c>
      <c r="E1825">
        <v>52.740099999999998</v>
      </c>
      <c r="F1825" t="s">
        <v>659</v>
      </c>
      <c r="G1825" t="s">
        <v>658</v>
      </c>
      <c r="H1825" t="s">
        <v>657</v>
      </c>
      <c r="I1825" t="s">
        <v>656</v>
      </c>
      <c r="J1825" t="s">
        <v>655</v>
      </c>
      <c r="K1825" t="s">
        <v>2086</v>
      </c>
      <c r="L1825" t="s">
        <v>908</v>
      </c>
      <c r="M1825" t="s">
        <v>1959</v>
      </c>
      <c r="N1825">
        <v>8394</v>
      </c>
      <c r="O1825" t="s">
        <v>1974</v>
      </c>
      <c r="P1825">
        <v>1</v>
      </c>
      <c r="Q1825" s="62">
        <f t="shared" si="28"/>
        <v>1</v>
      </c>
      <c r="R1825" t="s">
        <v>677</v>
      </c>
    </row>
    <row r="1826" spans="1:18" hidden="1" x14ac:dyDescent="0.25">
      <c r="A1826" t="s">
        <v>2092</v>
      </c>
      <c r="B1826" t="s">
        <v>661</v>
      </c>
      <c r="C1826" t="s">
        <v>660</v>
      </c>
      <c r="D1826">
        <v>0.38640000000000002</v>
      </c>
      <c r="E1826">
        <v>52.740099999999998</v>
      </c>
      <c r="F1826" t="s">
        <v>659</v>
      </c>
      <c r="G1826" t="s">
        <v>658</v>
      </c>
      <c r="H1826" t="s">
        <v>657</v>
      </c>
      <c r="I1826" t="s">
        <v>656</v>
      </c>
      <c r="J1826" t="s">
        <v>655</v>
      </c>
      <c r="K1826" t="s">
        <v>2086</v>
      </c>
      <c r="L1826" t="s">
        <v>908</v>
      </c>
      <c r="M1826" t="s">
        <v>1959</v>
      </c>
      <c r="N1826">
        <v>8453</v>
      </c>
      <c r="O1826" t="s">
        <v>1972</v>
      </c>
      <c r="P1826" t="s">
        <v>2014</v>
      </c>
      <c r="Q1826" s="62">
        <f t="shared" si="28"/>
        <v>10</v>
      </c>
      <c r="R1826" t="s">
        <v>1957</v>
      </c>
    </row>
    <row r="1827" spans="1:18" hidden="1" x14ac:dyDescent="0.25">
      <c r="A1827" t="s">
        <v>2091</v>
      </c>
      <c r="B1827" t="s">
        <v>661</v>
      </c>
      <c r="C1827" t="s">
        <v>660</v>
      </c>
      <c r="D1827">
        <v>0.38640000000000002</v>
      </c>
      <c r="E1827">
        <v>52.740099999999998</v>
      </c>
      <c r="F1827" t="s">
        <v>659</v>
      </c>
      <c r="G1827" t="s">
        <v>658</v>
      </c>
      <c r="H1827" t="s">
        <v>657</v>
      </c>
      <c r="I1827" t="s">
        <v>656</v>
      </c>
      <c r="J1827" t="s">
        <v>655</v>
      </c>
      <c r="K1827" t="s">
        <v>2086</v>
      </c>
      <c r="L1827" t="s">
        <v>908</v>
      </c>
      <c r="M1827" t="s">
        <v>1959</v>
      </c>
      <c r="N1827">
        <v>8470</v>
      </c>
      <c r="O1827" t="s">
        <v>1970</v>
      </c>
      <c r="P1827" t="s">
        <v>1969</v>
      </c>
      <c r="Q1827" s="62">
        <f t="shared" si="28"/>
        <v>0.4</v>
      </c>
      <c r="R1827" t="s">
        <v>1964</v>
      </c>
    </row>
    <row r="1828" spans="1:18" hidden="1" x14ac:dyDescent="0.25">
      <c r="A1828" t="s">
        <v>2090</v>
      </c>
      <c r="B1828" t="s">
        <v>661</v>
      </c>
      <c r="C1828" t="s">
        <v>660</v>
      </c>
      <c r="D1828">
        <v>0.38640000000000002</v>
      </c>
      <c r="E1828">
        <v>52.740099999999998</v>
      </c>
      <c r="F1828" t="s">
        <v>659</v>
      </c>
      <c r="G1828" t="s">
        <v>658</v>
      </c>
      <c r="H1828" t="s">
        <v>657</v>
      </c>
      <c r="I1828" t="s">
        <v>656</v>
      </c>
      <c r="J1828" t="s">
        <v>655</v>
      </c>
      <c r="K1828" t="s">
        <v>2086</v>
      </c>
      <c r="L1828" t="s">
        <v>908</v>
      </c>
      <c r="M1828" t="s">
        <v>1959</v>
      </c>
      <c r="N1828">
        <v>9435</v>
      </c>
      <c r="O1828" t="s">
        <v>1967</v>
      </c>
      <c r="P1828">
        <v>4.0999999999999996</v>
      </c>
      <c r="Q1828" s="62">
        <f t="shared" si="28"/>
        <v>4.0999999999999996</v>
      </c>
      <c r="R1828" t="s">
        <v>1957</v>
      </c>
    </row>
    <row r="1829" spans="1:18" hidden="1" x14ac:dyDescent="0.25">
      <c r="A1829" t="s">
        <v>2089</v>
      </c>
      <c r="B1829" t="s">
        <v>661</v>
      </c>
      <c r="C1829" t="s">
        <v>660</v>
      </c>
      <c r="D1829">
        <v>0.38640000000000002</v>
      </c>
      <c r="E1829">
        <v>52.740099999999998</v>
      </c>
      <c r="F1829" t="s">
        <v>659</v>
      </c>
      <c r="G1829" t="s">
        <v>658</v>
      </c>
      <c r="H1829" t="s">
        <v>657</v>
      </c>
      <c r="I1829" t="s">
        <v>656</v>
      </c>
      <c r="J1829" t="s">
        <v>655</v>
      </c>
      <c r="K1829" t="s">
        <v>2086</v>
      </c>
      <c r="L1829" t="s">
        <v>908</v>
      </c>
      <c r="M1829" t="s">
        <v>1959</v>
      </c>
      <c r="N1829">
        <v>9484</v>
      </c>
      <c r="O1829" t="s">
        <v>1965</v>
      </c>
      <c r="P1829" t="s">
        <v>2049</v>
      </c>
      <c r="Q1829" s="62">
        <f t="shared" si="28"/>
        <v>70</v>
      </c>
      <c r="R1829" t="s">
        <v>1964</v>
      </c>
    </row>
    <row r="1830" spans="1:18" hidden="1" x14ac:dyDescent="0.25">
      <c r="A1830" t="s">
        <v>2088</v>
      </c>
      <c r="B1830" t="s">
        <v>661</v>
      </c>
      <c r="C1830" t="s">
        <v>660</v>
      </c>
      <c r="D1830">
        <v>0.38640000000000002</v>
      </c>
      <c r="E1830">
        <v>52.740099999999998</v>
      </c>
      <c r="F1830" t="s">
        <v>659</v>
      </c>
      <c r="G1830" t="s">
        <v>658</v>
      </c>
      <c r="H1830" t="s">
        <v>657</v>
      </c>
      <c r="I1830" t="s">
        <v>656</v>
      </c>
      <c r="J1830" t="s">
        <v>655</v>
      </c>
      <c r="K1830" t="s">
        <v>2086</v>
      </c>
      <c r="L1830" t="s">
        <v>908</v>
      </c>
      <c r="M1830" t="s">
        <v>1959</v>
      </c>
      <c r="N1830">
        <v>9589</v>
      </c>
      <c r="O1830" t="s">
        <v>1962</v>
      </c>
      <c r="P1830">
        <v>72</v>
      </c>
      <c r="Q1830" s="62">
        <f t="shared" si="28"/>
        <v>72</v>
      </c>
      <c r="R1830" t="s">
        <v>663</v>
      </c>
    </row>
    <row r="1831" spans="1:18" hidden="1" x14ac:dyDescent="0.25">
      <c r="A1831" t="s">
        <v>2087</v>
      </c>
      <c r="B1831" t="s">
        <v>661</v>
      </c>
      <c r="C1831" t="s">
        <v>660</v>
      </c>
      <c r="D1831">
        <v>0.38640000000000002</v>
      </c>
      <c r="E1831">
        <v>52.740099999999998</v>
      </c>
      <c r="F1831" t="s">
        <v>659</v>
      </c>
      <c r="G1831" t="s">
        <v>658</v>
      </c>
      <c r="H1831" t="s">
        <v>657</v>
      </c>
      <c r="I1831" t="s">
        <v>656</v>
      </c>
      <c r="J1831" t="s">
        <v>655</v>
      </c>
      <c r="K1831" t="s">
        <v>2086</v>
      </c>
      <c r="L1831" t="s">
        <v>908</v>
      </c>
      <c r="M1831" t="s">
        <v>1959</v>
      </c>
      <c r="N1831">
        <v>9987</v>
      </c>
      <c r="O1831" t="s">
        <v>1958</v>
      </c>
      <c r="P1831">
        <v>23</v>
      </c>
      <c r="Q1831" s="62">
        <f t="shared" si="28"/>
        <v>23</v>
      </c>
      <c r="R1831" t="s">
        <v>1957</v>
      </c>
    </row>
    <row r="1832" spans="1:18" hidden="1" x14ac:dyDescent="0.25">
      <c r="A1832" t="s">
        <v>2085</v>
      </c>
      <c r="B1832" t="s">
        <v>661</v>
      </c>
      <c r="C1832" t="s">
        <v>660</v>
      </c>
      <c r="D1832">
        <v>0.38640000000000002</v>
      </c>
      <c r="E1832">
        <v>52.740099999999998</v>
      </c>
      <c r="F1832" t="s">
        <v>659</v>
      </c>
      <c r="G1832" t="s">
        <v>658</v>
      </c>
      <c r="H1832" t="s">
        <v>657</v>
      </c>
      <c r="I1832" t="s">
        <v>656</v>
      </c>
      <c r="J1832" t="s">
        <v>655</v>
      </c>
      <c r="K1832" t="s">
        <v>1960</v>
      </c>
      <c r="L1832" t="s">
        <v>908</v>
      </c>
      <c r="M1832" t="s">
        <v>1959</v>
      </c>
      <c r="N1832">
        <v>603</v>
      </c>
      <c r="O1832" t="s">
        <v>2084</v>
      </c>
      <c r="P1832">
        <v>21</v>
      </c>
      <c r="Q1832" s="62">
        <f t="shared" si="28"/>
        <v>21</v>
      </c>
      <c r="R1832" t="s">
        <v>1957</v>
      </c>
    </row>
    <row r="1833" spans="1:18" hidden="1" x14ac:dyDescent="0.25">
      <c r="A1833" t="s">
        <v>2083</v>
      </c>
      <c r="B1833" t="s">
        <v>661</v>
      </c>
      <c r="C1833" t="s">
        <v>660</v>
      </c>
      <c r="D1833">
        <v>0.38640000000000002</v>
      </c>
      <c r="E1833">
        <v>52.740099999999998</v>
      </c>
      <c r="F1833" t="s">
        <v>659</v>
      </c>
      <c r="G1833" t="s">
        <v>658</v>
      </c>
      <c r="H1833" t="s">
        <v>657</v>
      </c>
      <c r="I1833" t="s">
        <v>656</v>
      </c>
      <c r="J1833" t="s">
        <v>655</v>
      </c>
      <c r="K1833" t="s">
        <v>1960</v>
      </c>
      <c r="L1833" t="s">
        <v>908</v>
      </c>
      <c r="M1833" t="s">
        <v>1959</v>
      </c>
      <c r="N1833">
        <v>715</v>
      </c>
      <c r="O1833" t="s">
        <v>2082</v>
      </c>
      <c r="P1833">
        <v>33</v>
      </c>
      <c r="Q1833" s="62">
        <f t="shared" si="28"/>
        <v>33</v>
      </c>
      <c r="R1833" t="s">
        <v>1957</v>
      </c>
    </row>
    <row r="1834" spans="1:18" hidden="1" x14ac:dyDescent="0.25">
      <c r="A1834" t="s">
        <v>2081</v>
      </c>
      <c r="B1834" t="s">
        <v>661</v>
      </c>
      <c r="C1834" t="s">
        <v>660</v>
      </c>
      <c r="D1834">
        <v>0.38640000000000002</v>
      </c>
      <c r="E1834">
        <v>52.740099999999998</v>
      </c>
      <c r="F1834" t="s">
        <v>659</v>
      </c>
      <c r="G1834" t="s">
        <v>658</v>
      </c>
      <c r="H1834" t="s">
        <v>657</v>
      </c>
      <c r="I1834" t="s">
        <v>656</v>
      </c>
      <c r="J1834" t="s">
        <v>655</v>
      </c>
      <c r="K1834" t="s">
        <v>1960</v>
      </c>
      <c r="L1834" t="s">
        <v>908</v>
      </c>
      <c r="M1834" t="s">
        <v>1959</v>
      </c>
      <c r="N1834">
        <v>737</v>
      </c>
      <c r="O1834" t="s">
        <v>2080</v>
      </c>
      <c r="P1834">
        <v>65</v>
      </c>
      <c r="Q1834" s="62">
        <f t="shared" si="28"/>
        <v>65</v>
      </c>
      <c r="R1834" t="s">
        <v>1957</v>
      </c>
    </row>
    <row r="1835" spans="1:18" hidden="1" x14ac:dyDescent="0.25">
      <c r="A1835" t="s">
        <v>2079</v>
      </c>
      <c r="B1835" t="s">
        <v>661</v>
      </c>
      <c r="C1835" t="s">
        <v>660</v>
      </c>
      <c r="D1835">
        <v>0.38640000000000002</v>
      </c>
      <c r="E1835">
        <v>52.740099999999998</v>
      </c>
      <c r="F1835" t="s">
        <v>659</v>
      </c>
      <c r="G1835" t="s">
        <v>658</v>
      </c>
      <c r="H1835" t="s">
        <v>657</v>
      </c>
      <c r="I1835" t="s">
        <v>656</v>
      </c>
      <c r="J1835" t="s">
        <v>655</v>
      </c>
      <c r="K1835" t="s">
        <v>1960</v>
      </c>
      <c r="L1835" t="s">
        <v>908</v>
      </c>
      <c r="M1835" t="s">
        <v>1959</v>
      </c>
      <c r="N1835">
        <v>766</v>
      </c>
      <c r="O1835" t="s">
        <v>2078</v>
      </c>
      <c r="P1835">
        <v>44</v>
      </c>
      <c r="Q1835" s="62">
        <f t="shared" si="28"/>
        <v>44</v>
      </c>
      <c r="R1835" t="s">
        <v>1957</v>
      </c>
    </row>
    <row r="1836" spans="1:18" hidden="1" x14ac:dyDescent="0.25">
      <c r="A1836" t="s">
        <v>2077</v>
      </c>
      <c r="B1836" t="s">
        <v>661</v>
      </c>
      <c r="C1836" t="s">
        <v>660</v>
      </c>
      <c r="D1836">
        <v>0.38640000000000002</v>
      </c>
      <c r="E1836">
        <v>52.740099999999998</v>
      </c>
      <c r="F1836" t="s">
        <v>659</v>
      </c>
      <c r="G1836" t="s">
        <v>658</v>
      </c>
      <c r="H1836" t="s">
        <v>657</v>
      </c>
      <c r="I1836" t="s">
        <v>656</v>
      </c>
      <c r="J1836" t="s">
        <v>655</v>
      </c>
      <c r="K1836" t="s">
        <v>1960</v>
      </c>
      <c r="L1836" t="s">
        <v>908</v>
      </c>
      <c r="M1836" t="s">
        <v>1959</v>
      </c>
      <c r="N1836">
        <v>768</v>
      </c>
      <c r="O1836" t="s">
        <v>2076</v>
      </c>
      <c r="P1836">
        <v>16</v>
      </c>
      <c r="Q1836" s="62">
        <f t="shared" si="28"/>
        <v>16</v>
      </c>
      <c r="R1836" t="s">
        <v>1957</v>
      </c>
    </row>
    <row r="1837" spans="1:18" hidden="1" x14ac:dyDescent="0.25">
      <c r="A1837" t="s">
        <v>2075</v>
      </c>
      <c r="B1837" t="s">
        <v>661</v>
      </c>
      <c r="C1837" t="s">
        <v>660</v>
      </c>
      <c r="D1837">
        <v>0.38640000000000002</v>
      </c>
      <c r="E1837">
        <v>52.740099999999998</v>
      </c>
      <c r="F1837" t="s">
        <v>659</v>
      </c>
      <c r="G1837" t="s">
        <v>658</v>
      </c>
      <c r="H1837" t="s">
        <v>657</v>
      </c>
      <c r="I1837" t="s">
        <v>656</v>
      </c>
      <c r="J1837" t="s">
        <v>655</v>
      </c>
      <c r="K1837" t="s">
        <v>1960</v>
      </c>
      <c r="L1837" t="s">
        <v>908</v>
      </c>
      <c r="M1837" t="s">
        <v>1959</v>
      </c>
      <c r="N1837">
        <v>3680</v>
      </c>
      <c r="O1837" t="s">
        <v>2074</v>
      </c>
      <c r="P1837">
        <v>31</v>
      </c>
      <c r="Q1837" s="62">
        <f t="shared" si="28"/>
        <v>31</v>
      </c>
      <c r="R1837" t="s">
        <v>1957</v>
      </c>
    </row>
    <row r="1838" spans="1:18" hidden="1" x14ac:dyDescent="0.25">
      <c r="A1838" t="s">
        <v>2073</v>
      </c>
      <c r="B1838" t="s">
        <v>661</v>
      </c>
      <c r="C1838" t="s">
        <v>660</v>
      </c>
      <c r="D1838">
        <v>0.38640000000000002</v>
      </c>
      <c r="E1838">
        <v>52.740099999999998</v>
      </c>
      <c r="F1838" t="s">
        <v>659</v>
      </c>
      <c r="G1838" t="s">
        <v>658</v>
      </c>
      <c r="H1838" t="s">
        <v>657</v>
      </c>
      <c r="I1838" t="s">
        <v>656</v>
      </c>
      <c r="J1838" t="s">
        <v>655</v>
      </c>
      <c r="K1838" t="s">
        <v>1960</v>
      </c>
      <c r="L1838" t="s">
        <v>908</v>
      </c>
      <c r="M1838" t="s">
        <v>1959</v>
      </c>
      <c r="N1838">
        <v>3681</v>
      </c>
      <c r="O1838" t="s">
        <v>2072</v>
      </c>
      <c r="P1838">
        <v>25</v>
      </c>
      <c r="Q1838" s="62">
        <f t="shared" si="28"/>
        <v>25</v>
      </c>
      <c r="R1838" t="s">
        <v>1957</v>
      </c>
    </row>
    <row r="1839" spans="1:18" hidden="1" x14ac:dyDescent="0.25">
      <c r="A1839" t="s">
        <v>2071</v>
      </c>
      <c r="B1839" t="s">
        <v>661</v>
      </c>
      <c r="C1839" t="s">
        <v>660</v>
      </c>
      <c r="D1839">
        <v>0.38640000000000002</v>
      </c>
      <c r="E1839">
        <v>52.740099999999998</v>
      </c>
      <c r="F1839" t="s">
        <v>659</v>
      </c>
      <c r="G1839" t="s">
        <v>658</v>
      </c>
      <c r="H1839" t="s">
        <v>657</v>
      </c>
      <c r="I1839" t="s">
        <v>656</v>
      </c>
      <c r="J1839" t="s">
        <v>655</v>
      </c>
      <c r="K1839" t="s">
        <v>1960</v>
      </c>
      <c r="L1839" t="s">
        <v>908</v>
      </c>
      <c r="M1839" t="s">
        <v>1959</v>
      </c>
      <c r="N1839">
        <v>3682</v>
      </c>
      <c r="O1839" t="s">
        <v>2070</v>
      </c>
      <c r="P1839">
        <v>54</v>
      </c>
      <c r="Q1839" s="62">
        <f t="shared" si="28"/>
        <v>54</v>
      </c>
      <c r="R1839" t="s">
        <v>1957</v>
      </c>
    </row>
    <row r="1840" spans="1:18" hidden="1" x14ac:dyDescent="0.25">
      <c r="A1840" t="s">
        <v>2069</v>
      </c>
      <c r="B1840" t="s">
        <v>661</v>
      </c>
      <c r="C1840" t="s">
        <v>660</v>
      </c>
      <c r="D1840">
        <v>0.38640000000000002</v>
      </c>
      <c r="E1840">
        <v>52.740099999999998</v>
      </c>
      <c r="F1840" t="s">
        <v>659</v>
      </c>
      <c r="G1840" t="s">
        <v>658</v>
      </c>
      <c r="H1840" t="s">
        <v>657</v>
      </c>
      <c r="I1840" t="s">
        <v>656</v>
      </c>
      <c r="J1840" t="s">
        <v>655</v>
      </c>
      <c r="K1840" t="s">
        <v>1960</v>
      </c>
      <c r="L1840" t="s">
        <v>908</v>
      </c>
      <c r="M1840" t="s">
        <v>1959</v>
      </c>
      <c r="N1840">
        <v>3794</v>
      </c>
      <c r="O1840" t="s">
        <v>2068</v>
      </c>
      <c r="P1840">
        <v>7.9</v>
      </c>
      <c r="Q1840" s="62">
        <f t="shared" si="28"/>
        <v>7.9</v>
      </c>
      <c r="R1840" t="s">
        <v>1957</v>
      </c>
    </row>
    <row r="1841" spans="1:18" hidden="1" x14ac:dyDescent="0.25">
      <c r="A1841" t="s">
        <v>2067</v>
      </c>
      <c r="B1841" t="s">
        <v>661</v>
      </c>
      <c r="C1841" t="s">
        <v>660</v>
      </c>
      <c r="D1841">
        <v>0.38640000000000002</v>
      </c>
      <c r="E1841">
        <v>52.740099999999998</v>
      </c>
      <c r="F1841" t="s">
        <v>659</v>
      </c>
      <c r="G1841" t="s">
        <v>658</v>
      </c>
      <c r="H1841" t="s">
        <v>657</v>
      </c>
      <c r="I1841" t="s">
        <v>656</v>
      </c>
      <c r="J1841" t="s">
        <v>655</v>
      </c>
      <c r="K1841" t="s">
        <v>1960</v>
      </c>
      <c r="L1841" t="s">
        <v>908</v>
      </c>
      <c r="M1841" t="s">
        <v>1959</v>
      </c>
      <c r="N1841">
        <v>3798</v>
      </c>
      <c r="O1841" t="s">
        <v>2066</v>
      </c>
      <c r="P1841">
        <v>9.9</v>
      </c>
      <c r="Q1841" s="62">
        <f t="shared" si="28"/>
        <v>9.9</v>
      </c>
      <c r="R1841" t="s">
        <v>1957</v>
      </c>
    </row>
    <row r="1842" spans="1:18" hidden="1" x14ac:dyDescent="0.25">
      <c r="A1842" t="s">
        <v>2065</v>
      </c>
      <c r="B1842" t="s">
        <v>661</v>
      </c>
      <c r="C1842" t="s">
        <v>660</v>
      </c>
      <c r="D1842">
        <v>0.38640000000000002</v>
      </c>
      <c r="E1842">
        <v>52.740099999999998</v>
      </c>
      <c r="F1842" t="s">
        <v>659</v>
      </c>
      <c r="G1842" t="s">
        <v>658</v>
      </c>
      <c r="H1842" t="s">
        <v>657</v>
      </c>
      <c r="I1842" t="s">
        <v>656</v>
      </c>
      <c r="J1842" t="s">
        <v>655</v>
      </c>
      <c r="K1842" t="s">
        <v>1960</v>
      </c>
      <c r="L1842" t="s">
        <v>908</v>
      </c>
      <c r="M1842" t="s">
        <v>1959</v>
      </c>
      <c r="N1842">
        <v>3800</v>
      </c>
      <c r="O1842" t="s">
        <v>2064</v>
      </c>
      <c r="P1842">
        <v>52</v>
      </c>
      <c r="Q1842" s="62">
        <f t="shared" si="28"/>
        <v>52</v>
      </c>
      <c r="R1842" t="s">
        <v>1957</v>
      </c>
    </row>
    <row r="1843" spans="1:18" hidden="1" x14ac:dyDescent="0.25">
      <c r="A1843" t="s">
        <v>2063</v>
      </c>
      <c r="B1843" t="s">
        <v>661</v>
      </c>
      <c r="C1843" t="s">
        <v>660</v>
      </c>
      <c r="D1843">
        <v>0.38640000000000002</v>
      </c>
      <c r="E1843">
        <v>52.740099999999998</v>
      </c>
      <c r="F1843" t="s">
        <v>659</v>
      </c>
      <c r="G1843" t="s">
        <v>658</v>
      </c>
      <c r="H1843" t="s">
        <v>657</v>
      </c>
      <c r="I1843" t="s">
        <v>656</v>
      </c>
      <c r="J1843" t="s">
        <v>655</v>
      </c>
      <c r="K1843" t="s">
        <v>1960</v>
      </c>
      <c r="L1843" t="s">
        <v>908</v>
      </c>
      <c r="M1843" t="s">
        <v>1959</v>
      </c>
      <c r="N1843">
        <v>3804</v>
      </c>
      <c r="O1843" t="s">
        <v>2062</v>
      </c>
      <c r="P1843">
        <v>5.0999999999999996</v>
      </c>
      <c r="Q1843" s="62">
        <f t="shared" si="28"/>
        <v>5.0999999999999996</v>
      </c>
      <c r="R1843" t="s">
        <v>1957</v>
      </c>
    </row>
    <row r="1844" spans="1:18" hidden="1" x14ac:dyDescent="0.25">
      <c r="A1844" t="s">
        <v>2061</v>
      </c>
      <c r="B1844" t="s">
        <v>661</v>
      </c>
      <c r="C1844" t="s">
        <v>660</v>
      </c>
      <c r="D1844">
        <v>0.38640000000000002</v>
      </c>
      <c r="E1844">
        <v>52.740099999999998</v>
      </c>
      <c r="F1844" t="s">
        <v>659</v>
      </c>
      <c r="G1844" t="s">
        <v>658</v>
      </c>
      <c r="H1844" t="s">
        <v>657</v>
      </c>
      <c r="I1844" t="s">
        <v>656</v>
      </c>
      <c r="J1844" t="s">
        <v>655</v>
      </c>
      <c r="K1844" t="s">
        <v>1960</v>
      </c>
      <c r="L1844" t="s">
        <v>908</v>
      </c>
      <c r="M1844" t="s">
        <v>1959</v>
      </c>
      <c r="N1844">
        <v>3806</v>
      </c>
      <c r="O1844" t="s">
        <v>2060</v>
      </c>
      <c r="P1844">
        <v>42</v>
      </c>
      <c r="Q1844" s="62">
        <f t="shared" si="28"/>
        <v>42</v>
      </c>
      <c r="R1844" t="s">
        <v>1957</v>
      </c>
    </row>
    <row r="1845" spans="1:18" hidden="1" x14ac:dyDescent="0.25">
      <c r="A1845" t="s">
        <v>2059</v>
      </c>
      <c r="B1845" t="s">
        <v>661</v>
      </c>
      <c r="C1845" t="s">
        <v>660</v>
      </c>
      <c r="D1845">
        <v>0.38640000000000002</v>
      </c>
      <c r="E1845">
        <v>52.740099999999998</v>
      </c>
      <c r="F1845" t="s">
        <v>659</v>
      </c>
      <c r="G1845" t="s">
        <v>658</v>
      </c>
      <c r="H1845" t="s">
        <v>657</v>
      </c>
      <c r="I1845" t="s">
        <v>656</v>
      </c>
      <c r="J1845" t="s">
        <v>655</v>
      </c>
      <c r="K1845" t="s">
        <v>1960</v>
      </c>
      <c r="L1845" t="s">
        <v>908</v>
      </c>
      <c r="M1845" t="s">
        <v>1959</v>
      </c>
      <c r="N1845">
        <v>4148</v>
      </c>
      <c r="O1845" t="s">
        <v>2058</v>
      </c>
      <c r="P1845">
        <v>99</v>
      </c>
      <c r="Q1845" s="62">
        <f t="shared" si="28"/>
        <v>99</v>
      </c>
      <c r="R1845" t="s">
        <v>1964</v>
      </c>
    </row>
    <row r="1846" spans="1:18" hidden="1" x14ac:dyDescent="0.25">
      <c r="A1846" t="s">
        <v>2057</v>
      </c>
      <c r="B1846" t="s">
        <v>661</v>
      </c>
      <c r="C1846" t="s">
        <v>660</v>
      </c>
      <c r="D1846">
        <v>0.38640000000000002</v>
      </c>
      <c r="E1846">
        <v>52.740099999999998</v>
      </c>
      <c r="F1846" t="s">
        <v>659</v>
      </c>
      <c r="G1846" t="s">
        <v>658</v>
      </c>
      <c r="H1846" t="s">
        <v>657</v>
      </c>
      <c r="I1846" t="s">
        <v>656</v>
      </c>
      <c r="J1846" t="s">
        <v>655</v>
      </c>
      <c r="K1846" t="s">
        <v>1960</v>
      </c>
      <c r="L1846" t="s">
        <v>908</v>
      </c>
      <c r="M1846" t="s">
        <v>1959</v>
      </c>
      <c r="N1846">
        <v>4368</v>
      </c>
      <c r="O1846" t="s">
        <v>2056</v>
      </c>
      <c r="P1846" t="s">
        <v>2049</v>
      </c>
      <c r="Q1846" s="62">
        <f t="shared" si="28"/>
        <v>70</v>
      </c>
      <c r="R1846" t="s">
        <v>1964</v>
      </c>
    </row>
    <row r="1847" spans="1:18" hidden="1" x14ac:dyDescent="0.25">
      <c r="A1847" t="s">
        <v>2055</v>
      </c>
      <c r="B1847" t="s">
        <v>661</v>
      </c>
      <c r="C1847" t="s">
        <v>660</v>
      </c>
      <c r="D1847">
        <v>0.38640000000000002</v>
      </c>
      <c r="E1847">
        <v>52.740099999999998</v>
      </c>
      <c r="F1847" t="s">
        <v>659</v>
      </c>
      <c r="G1847" t="s">
        <v>658</v>
      </c>
      <c r="H1847" t="s">
        <v>657</v>
      </c>
      <c r="I1847" t="s">
        <v>656</v>
      </c>
      <c r="J1847" t="s">
        <v>655</v>
      </c>
      <c r="K1847" t="s">
        <v>1960</v>
      </c>
      <c r="L1847" t="s">
        <v>908</v>
      </c>
      <c r="M1847" t="s">
        <v>1959</v>
      </c>
      <c r="N1847">
        <v>4369</v>
      </c>
      <c r="O1847" t="s">
        <v>2054</v>
      </c>
      <c r="P1847">
        <v>62</v>
      </c>
      <c r="Q1847" s="62">
        <f t="shared" si="28"/>
        <v>62</v>
      </c>
      <c r="R1847" t="s">
        <v>1964</v>
      </c>
    </row>
    <row r="1848" spans="1:18" hidden="1" x14ac:dyDescent="0.25">
      <c r="A1848" t="s">
        <v>2053</v>
      </c>
      <c r="B1848" t="s">
        <v>661</v>
      </c>
      <c r="C1848" t="s">
        <v>660</v>
      </c>
      <c r="D1848">
        <v>0.38640000000000002</v>
      </c>
      <c r="E1848">
        <v>52.740099999999998</v>
      </c>
      <c r="F1848" t="s">
        <v>659</v>
      </c>
      <c r="G1848" t="s">
        <v>658</v>
      </c>
      <c r="H1848" t="s">
        <v>657</v>
      </c>
      <c r="I1848" t="s">
        <v>656</v>
      </c>
      <c r="J1848" t="s">
        <v>655</v>
      </c>
      <c r="K1848" t="s">
        <v>1960</v>
      </c>
      <c r="L1848" t="s">
        <v>908</v>
      </c>
      <c r="M1848" t="s">
        <v>1959</v>
      </c>
      <c r="N1848">
        <v>4371</v>
      </c>
      <c r="O1848" t="s">
        <v>2052</v>
      </c>
      <c r="P1848">
        <v>75</v>
      </c>
      <c r="Q1848" s="62">
        <f t="shared" si="28"/>
        <v>75</v>
      </c>
      <c r="R1848" t="s">
        <v>1964</v>
      </c>
    </row>
    <row r="1849" spans="1:18" hidden="1" x14ac:dyDescent="0.25">
      <c r="A1849" t="s">
        <v>2051</v>
      </c>
      <c r="B1849" t="s">
        <v>661</v>
      </c>
      <c r="C1849" t="s">
        <v>660</v>
      </c>
      <c r="D1849">
        <v>0.38640000000000002</v>
      </c>
      <c r="E1849">
        <v>52.740099999999998</v>
      </c>
      <c r="F1849" t="s">
        <v>659</v>
      </c>
      <c r="G1849" t="s">
        <v>658</v>
      </c>
      <c r="H1849" t="s">
        <v>657</v>
      </c>
      <c r="I1849" t="s">
        <v>656</v>
      </c>
      <c r="J1849" t="s">
        <v>655</v>
      </c>
      <c r="K1849" t="s">
        <v>1960</v>
      </c>
      <c r="L1849" t="s">
        <v>908</v>
      </c>
      <c r="M1849" t="s">
        <v>1959</v>
      </c>
      <c r="N1849">
        <v>4372</v>
      </c>
      <c r="O1849" t="s">
        <v>2050</v>
      </c>
      <c r="P1849" t="s">
        <v>2049</v>
      </c>
      <c r="Q1849" s="62">
        <f t="shared" si="28"/>
        <v>70</v>
      </c>
      <c r="R1849" t="s">
        <v>1964</v>
      </c>
    </row>
    <row r="1850" spans="1:18" hidden="1" x14ac:dyDescent="0.25">
      <c r="A1850" t="s">
        <v>2048</v>
      </c>
      <c r="B1850" t="s">
        <v>661</v>
      </c>
      <c r="C1850" t="s">
        <v>660</v>
      </c>
      <c r="D1850">
        <v>0.38640000000000002</v>
      </c>
      <c r="E1850">
        <v>52.740099999999998</v>
      </c>
      <c r="F1850" t="s">
        <v>659</v>
      </c>
      <c r="G1850" t="s">
        <v>658</v>
      </c>
      <c r="H1850" t="s">
        <v>657</v>
      </c>
      <c r="I1850" t="s">
        <v>656</v>
      </c>
      <c r="J1850" t="s">
        <v>655</v>
      </c>
      <c r="K1850" t="s">
        <v>1960</v>
      </c>
      <c r="L1850" t="s">
        <v>908</v>
      </c>
      <c r="M1850" t="s">
        <v>1959</v>
      </c>
      <c r="N1850">
        <v>4373</v>
      </c>
      <c r="O1850" t="s">
        <v>2047</v>
      </c>
      <c r="P1850">
        <v>47</v>
      </c>
      <c r="Q1850" s="62">
        <f t="shared" si="28"/>
        <v>47</v>
      </c>
      <c r="R1850" t="s">
        <v>1964</v>
      </c>
    </row>
    <row r="1851" spans="1:18" hidden="1" x14ac:dyDescent="0.25">
      <c r="A1851" t="s">
        <v>2046</v>
      </c>
      <c r="B1851" t="s">
        <v>661</v>
      </c>
      <c r="C1851" t="s">
        <v>660</v>
      </c>
      <c r="D1851">
        <v>0.38640000000000002</v>
      </c>
      <c r="E1851">
        <v>52.740099999999998</v>
      </c>
      <c r="F1851" t="s">
        <v>659</v>
      </c>
      <c r="G1851" t="s">
        <v>658</v>
      </c>
      <c r="H1851" t="s">
        <v>657</v>
      </c>
      <c r="I1851" t="s">
        <v>656</v>
      </c>
      <c r="J1851" t="s">
        <v>655</v>
      </c>
      <c r="K1851" t="s">
        <v>1960</v>
      </c>
      <c r="L1851" t="s">
        <v>908</v>
      </c>
      <c r="M1851" t="s">
        <v>1959</v>
      </c>
      <c r="N1851">
        <v>4378</v>
      </c>
      <c r="O1851" t="s">
        <v>2045</v>
      </c>
      <c r="P1851" t="s">
        <v>1987</v>
      </c>
      <c r="Q1851" s="62">
        <f t="shared" si="28"/>
        <v>2</v>
      </c>
      <c r="R1851" t="s">
        <v>1964</v>
      </c>
    </row>
    <row r="1852" spans="1:18" hidden="1" x14ac:dyDescent="0.25">
      <c r="A1852" t="s">
        <v>2044</v>
      </c>
      <c r="B1852" t="s">
        <v>661</v>
      </c>
      <c r="C1852" t="s">
        <v>660</v>
      </c>
      <c r="D1852">
        <v>0.38640000000000002</v>
      </c>
      <c r="E1852">
        <v>52.740099999999998</v>
      </c>
      <c r="F1852" t="s">
        <v>659</v>
      </c>
      <c r="G1852" t="s">
        <v>658</v>
      </c>
      <c r="H1852" t="s">
        <v>657</v>
      </c>
      <c r="I1852" t="s">
        <v>656</v>
      </c>
      <c r="J1852" t="s">
        <v>655</v>
      </c>
      <c r="K1852" t="s">
        <v>1960</v>
      </c>
      <c r="L1852" t="s">
        <v>908</v>
      </c>
      <c r="M1852" t="s">
        <v>1959</v>
      </c>
      <c r="N1852">
        <v>4379</v>
      </c>
      <c r="O1852" t="s">
        <v>2043</v>
      </c>
      <c r="P1852" t="s">
        <v>1981</v>
      </c>
      <c r="Q1852" s="62">
        <f t="shared" si="28"/>
        <v>3</v>
      </c>
      <c r="R1852" t="s">
        <v>1964</v>
      </c>
    </row>
    <row r="1853" spans="1:18" hidden="1" x14ac:dyDescent="0.25">
      <c r="A1853" t="s">
        <v>2042</v>
      </c>
      <c r="B1853" t="s">
        <v>661</v>
      </c>
      <c r="C1853" t="s">
        <v>660</v>
      </c>
      <c r="D1853">
        <v>0.38640000000000002</v>
      </c>
      <c r="E1853">
        <v>52.740099999999998</v>
      </c>
      <c r="F1853" t="s">
        <v>659</v>
      </c>
      <c r="G1853" t="s">
        <v>658</v>
      </c>
      <c r="H1853" t="s">
        <v>657</v>
      </c>
      <c r="I1853" t="s">
        <v>656</v>
      </c>
      <c r="J1853" t="s">
        <v>655</v>
      </c>
      <c r="K1853" t="s">
        <v>1960</v>
      </c>
      <c r="L1853" t="s">
        <v>908</v>
      </c>
      <c r="M1853" t="s">
        <v>1959</v>
      </c>
      <c r="N1853">
        <v>4380</v>
      </c>
      <c r="O1853" t="s">
        <v>2041</v>
      </c>
      <c r="P1853" t="s">
        <v>1981</v>
      </c>
      <c r="Q1853" s="62">
        <f t="shared" si="28"/>
        <v>3</v>
      </c>
      <c r="R1853" t="s">
        <v>1964</v>
      </c>
    </row>
    <row r="1854" spans="1:18" hidden="1" x14ac:dyDescent="0.25">
      <c r="A1854" t="s">
        <v>2040</v>
      </c>
      <c r="B1854" t="s">
        <v>661</v>
      </c>
      <c r="C1854" t="s">
        <v>660</v>
      </c>
      <c r="D1854">
        <v>0.38640000000000002</v>
      </c>
      <c r="E1854">
        <v>52.740099999999998</v>
      </c>
      <c r="F1854" t="s">
        <v>659</v>
      </c>
      <c r="G1854" t="s">
        <v>658</v>
      </c>
      <c r="H1854" t="s">
        <v>657</v>
      </c>
      <c r="I1854" t="s">
        <v>656</v>
      </c>
      <c r="J1854" t="s">
        <v>655</v>
      </c>
      <c r="K1854" t="s">
        <v>1960</v>
      </c>
      <c r="L1854" t="s">
        <v>908</v>
      </c>
      <c r="M1854" t="s">
        <v>1959</v>
      </c>
      <c r="N1854">
        <v>4381</v>
      </c>
      <c r="O1854" t="s">
        <v>2039</v>
      </c>
      <c r="P1854" t="s">
        <v>1987</v>
      </c>
      <c r="Q1854" s="62">
        <f t="shared" si="28"/>
        <v>2</v>
      </c>
      <c r="R1854" t="s">
        <v>1964</v>
      </c>
    </row>
    <row r="1855" spans="1:18" hidden="1" x14ac:dyDescent="0.25">
      <c r="A1855" t="s">
        <v>2038</v>
      </c>
      <c r="B1855" t="s">
        <v>661</v>
      </c>
      <c r="C1855" t="s">
        <v>660</v>
      </c>
      <c r="D1855">
        <v>0.38640000000000002</v>
      </c>
      <c r="E1855">
        <v>52.740099999999998</v>
      </c>
      <c r="F1855" t="s">
        <v>659</v>
      </c>
      <c r="G1855" t="s">
        <v>658</v>
      </c>
      <c r="H1855" t="s">
        <v>657</v>
      </c>
      <c r="I1855" t="s">
        <v>656</v>
      </c>
      <c r="J1855" t="s">
        <v>655</v>
      </c>
      <c r="K1855" t="s">
        <v>1960</v>
      </c>
      <c r="L1855" t="s">
        <v>908</v>
      </c>
      <c r="M1855" t="s">
        <v>1959</v>
      </c>
      <c r="N1855">
        <v>4640</v>
      </c>
      <c r="O1855" t="s">
        <v>2037</v>
      </c>
      <c r="P1855">
        <v>61</v>
      </c>
      <c r="Q1855" s="62">
        <f t="shared" si="28"/>
        <v>61</v>
      </c>
      <c r="R1855" t="s">
        <v>1957</v>
      </c>
    </row>
    <row r="1856" spans="1:18" hidden="1" x14ac:dyDescent="0.25">
      <c r="A1856" t="s">
        <v>2036</v>
      </c>
      <c r="B1856" t="s">
        <v>661</v>
      </c>
      <c r="C1856" t="s">
        <v>660</v>
      </c>
      <c r="D1856">
        <v>0.38640000000000002</v>
      </c>
      <c r="E1856">
        <v>52.740099999999998</v>
      </c>
      <c r="F1856" t="s">
        <v>659</v>
      </c>
      <c r="G1856" t="s">
        <v>658</v>
      </c>
      <c r="H1856" t="s">
        <v>657</v>
      </c>
      <c r="I1856" t="s">
        <v>656</v>
      </c>
      <c r="J1856" t="s">
        <v>655</v>
      </c>
      <c r="K1856" t="s">
        <v>1960</v>
      </c>
      <c r="L1856" t="s">
        <v>908</v>
      </c>
      <c r="M1856" t="s">
        <v>1959</v>
      </c>
      <c r="N1856">
        <v>4641</v>
      </c>
      <c r="O1856" t="s">
        <v>2035</v>
      </c>
      <c r="P1856" t="s">
        <v>2022</v>
      </c>
      <c r="Q1856" s="62">
        <f t="shared" si="28"/>
        <v>30</v>
      </c>
      <c r="R1856" t="s">
        <v>1957</v>
      </c>
    </row>
    <row r="1857" spans="1:18" hidden="1" x14ac:dyDescent="0.25">
      <c r="A1857" t="s">
        <v>2034</v>
      </c>
      <c r="B1857" t="s">
        <v>661</v>
      </c>
      <c r="C1857" t="s">
        <v>660</v>
      </c>
      <c r="D1857">
        <v>0.38640000000000002</v>
      </c>
      <c r="E1857">
        <v>52.740099999999998</v>
      </c>
      <c r="F1857" t="s">
        <v>659</v>
      </c>
      <c r="G1857" t="s">
        <v>658</v>
      </c>
      <c r="H1857" t="s">
        <v>657</v>
      </c>
      <c r="I1857" t="s">
        <v>656</v>
      </c>
      <c r="J1857" t="s">
        <v>655</v>
      </c>
      <c r="K1857" t="s">
        <v>1960</v>
      </c>
      <c r="L1857" t="s">
        <v>908</v>
      </c>
      <c r="M1857" t="s">
        <v>1959</v>
      </c>
      <c r="N1857">
        <v>4797</v>
      </c>
      <c r="O1857" t="s">
        <v>2033</v>
      </c>
      <c r="P1857" t="s">
        <v>1976</v>
      </c>
      <c r="Q1857" s="62">
        <f t="shared" si="28"/>
        <v>4</v>
      </c>
      <c r="R1857" t="s">
        <v>1964</v>
      </c>
    </row>
    <row r="1858" spans="1:18" hidden="1" x14ac:dyDescent="0.25">
      <c r="A1858" t="s">
        <v>2032</v>
      </c>
      <c r="B1858" t="s">
        <v>661</v>
      </c>
      <c r="C1858" t="s">
        <v>660</v>
      </c>
      <c r="D1858">
        <v>0.38640000000000002</v>
      </c>
      <c r="E1858">
        <v>52.740099999999998</v>
      </c>
      <c r="F1858" t="s">
        <v>659</v>
      </c>
      <c r="G1858" t="s">
        <v>658</v>
      </c>
      <c r="H1858" t="s">
        <v>657</v>
      </c>
      <c r="I1858" t="s">
        <v>656</v>
      </c>
      <c r="J1858" t="s">
        <v>655</v>
      </c>
      <c r="K1858" t="s">
        <v>1960</v>
      </c>
      <c r="L1858" t="s">
        <v>908</v>
      </c>
      <c r="M1858" t="s">
        <v>1959</v>
      </c>
      <c r="N1858">
        <v>4798</v>
      </c>
      <c r="O1858" t="s">
        <v>2031</v>
      </c>
      <c r="P1858" t="s">
        <v>1987</v>
      </c>
      <c r="Q1858" s="62">
        <f t="shared" ref="Q1858:Q1921" si="29">IF(LEFT(P1858,1)="&lt;",VALUE(MID(P1858,2,LEN(P1858)-1)),VALUE(P1858))</f>
        <v>2</v>
      </c>
      <c r="R1858" t="s">
        <v>1964</v>
      </c>
    </row>
    <row r="1859" spans="1:18" hidden="1" x14ac:dyDescent="0.25">
      <c r="A1859" t="s">
        <v>2030</v>
      </c>
      <c r="B1859" t="s">
        <v>661</v>
      </c>
      <c r="C1859" t="s">
        <v>660</v>
      </c>
      <c r="D1859">
        <v>0.38640000000000002</v>
      </c>
      <c r="E1859">
        <v>52.740099999999998</v>
      </c>
      <c r="F1859" t="s">
        <v>659</v>
      </c>
      <c r="G1859" t="s">
        <v>658</v>
      </c>
      <c r="H1859" t="s">
        <v>657</v>
      </c>
      <c r="I1859" t="s">
        <v>656</v>
      </c>
      <c r="J1859" t="s">
        <v>655</v>
      </c>
      <c r="K1859" t="s">
        <v>1960</v>
      </c>
      <c r="L1859" t="s">
        <v>908</v>
      </c>
      <c r="M1859" t="s">
        <v>1959</v>
      </c>
      <c r="N1859">
        <v>4799</v>
      </c>
      <c r="O1859" t="s">
        <v>2029</v>
      </c>
      <c r="P1859" t="s">
        <v>1976</v>
      </c>
      <c r="Q1859" s="62">
        <f t="shared" si="29"/>
        <v>4</v>
      </c>
      <c r="R1859" t="s">
        <v>1964</v>
      </c>
    </row>
    <row r="1860" spans="1:18" hidden="1" x14ac:dyDescent="0.25">
      <c r="A1860" t="s">
        <v>2028</v>
      </c>
      <c r="B1860" t="s">
        <v>661</v>
      </c>
      <c r="C1860" t="s">
        <v>660</v>
      </c>
      <c r="D1860">
        <v>0.38640000000000002</v>
      </c>
      <c r="E1860">
        <v>52.740099999999998</v>
      </c>
      <c r="F1860" t="s">
        <v>659</v>
      </c>
      <c r="G1860" t="s">
        <v>658</v>
      </c>
      <c r="H1860" t="s">
        <v>657</v>
      </c>
      <c r="I1860" t="s">
        <v>656</v>
      </c>
      <c r="J1860" t="s">
        <v>655</v>
      </c>
      <c r="K1860" t="s">
        <v>1960</v>
      </c>
      <c r="L1860" t="s">
        <v>908</v>
      </c>
      <c r="M1860" t="s">
        <v>1959</v>
      </c>
      <c r="N1860">
        <v>4800</v>
      </c>
      <c r="O1860" t="s">
        <v>2027</v>
      </c>
      <c r="P1860" t="s">
        <v>1981</v>
      </c>
      <c r="Q1860" s="62">
        <f t="shared" si="29"/>
        <v>3</v>
      </c>
      <c r="R1860" t="s">
        <v>1964</v>
      </c>
    </row>
    <row r="1861" spans="1:18" hidden="1" x14ac:dyDescent="0.25">
      <c r="A1861" t="s">
        <v>2026</v>
      </c>
      <c r="B1861" t="s">
        <v>661</v>
      </c>
      <c r="C1861" t="s">
        <v>660</v>
      </c>
      <c r="D1861">
        <v>0.38640000000000002</v>
      </c>
      <c r="E1861">
        <v>52.740099999999998</v>
      </c>
      <c r="F1861" t="s">
        <v>659</v>
      </c>
      <c r="G1861" t="s">
        <v>658</v>
      </c>
      <c r="H1861" t="s">
        <v>657</v>
      </c>
      <c r="I1861" t="s">
        <v>656</v>
      </c>
      <c r="J1861" t="s">
        <v>655</v>
      </c>
      <c r="K1861" t="s">
        <v>1960</v>
      </c>
      <c r="L1861" t="s">
        <v>908</v>
      </c>
      <c r="M1861" t="s">
        <v>1959</v>
      </c>
      <c r="N1861">
        <v>5332</v>
      </c>
      <c r="O1861" t="s">
        <v>2025</v>
      </c>
      <c r="P1861">
        <v>33</v>
      </c>
      <c r="Q1861" s="62">
        <f t="shared" si="29"/>
        <v>33</v>
      </c>
      <c r="R1861" t="s">
        <v>1964</v>
      </c>
    </row>
    <row r="1862" spans="1:18" hidden="1" x14ac:dyDescent="0.25">
      <c r="A1862" t="s">
        <v>2024</v>
      </c>
      <c r="B1862" t="s">
        <v>661</v>
      </c>
      <c r="C1862" t="s">
        <v>660</v>
      </c>
      <c r="D1862">
        <v>0.38640000000000002</v>
      </c>
      <c r="E1862">
        <v>52.740099999999998</v>
      </c>
      <c r="F1862" t="s">
        <v>659</v>
      </c>
      <c r="G1862" t="s">
        <v>658</v>
      </c>
      <c r="H1862" t="s">
        <v>657</v>
      </c>
      <c r="I1862" t="s">
        <v>656</v>
      </c>
      <c r="J1862" t="s">
        <v>655</v>
      </c>
      <c r="K1862" t="s">
        <v>1960</v>
      </c>
      <c r="L1862" t="s">
        <v>908</v>
      </c>
      <c r="M1862" t="s">
        <v>1959</v>
      </c>
      <c r="N1862">
        <v>5333</v>
      </c>
      <c r="O1862" t="s">
        <v>2023</v>
      </c>
      <c r="P1862" t="s">
        <v>2022</v>
      </c>
      <c r="Q1862" s="62">
        <f t="shared" si="29"/>
        <v>30</v>
      </c>
      <c r="R1862" t="s">
        <v>1964</v>
      </c>
    </row>
    <row r="1863" spans="1:18" hidden="1" x14ac:dyDescent="0.25">
      <c r="A1863" t="s">
        <v>2021</v>
      </c>
      <c r="B1863" t="s">
        <v>661</v>
      </c>
      <c r="C1863" t="s">
        <v>660</v>
      </c>
      <c r="D1863">
        <v>0.38640000000000002</v>
      </c>
      <c r="E1863">
        <v>52.740099999999998</v>
      </c>
      <c r="F1863" t="s">
        <v>659</v>
      </c>
      <c r="G1863" t="s">
        <v>658</v>
      </c>
      <c r="H1863" t="s">
        <v>657</v>
      </c>
      <c r="I1863" t="s">
        <v>656</v>
      </c>
      <c r="J1863" t="s">
        <v>655</v>
      </c>
      <c r="K1863" t="s">
        <v>1960</v>
      </c>
      <c r="L1863" t="s">
        <v>908</v>
      </c>
      <c r="M1863" t="s">
        <v>1959</v>
      </c>
      <c r="N1863">
        <v>5712</v>
      </c>
      <c r="O1863" t="s">
        <v>2020</v>
      </c>
      <c r="P1863" t="s">
        <v>2014</v>
      </c>
      <c r="Q1863" s="62">
        <f t="shared" si="29"/>
        <v>10</v>
      </c>
      <c r="R1863" t="s">
        <v>1964</v>
      </c>
    </row>
    <row r="1864" spans="1:18" hidden="1" x14ac:dyDescent="0.25">
      <c r="A1864" t="s">
        <v>2019</v>
      </c>
      <c r="B1864" t="s">
        <v>661</v>
      </c>
      <c r="C1864" t="s">
        <v>660</v>
      </c>
      <c r="D1864">
        <v>0.38640000000000002</v>
      </c>
      <c r="E1864">
        <v>52.740099999999998</v>
      </c>
      <c r="F1864" t="s">
        <v>659</v>
      </c>
      <c r="G1864" t="s">
        <v>658</v>
      </c>
      <c r="H1864" t="s">
        <v>657</v>
      </c>
      <c r="I1864" t="s">
        <v>656</v>
      </c>
      <c r="J1864" t="s">
        <v>655</v>
      </c>
      <c r="K1864" t="s">
        <v>1960</v>
      </c>
      <c r="L1864" t="s">
        <v>908</v>
      </c>
      <c r="M1864" t="s">
        <v>1959</v>
      </c>
      <c r="N1864">
        <v>5713</v>
      </c>
      <c r="O1864" t="s">
        <v>2018</v>
      </c>
      <c r="P1864" t="s">
        <v>2017</v>
      </c>
      <c r="Q1864" s="62">
        <f t="shared" si="29"/>
        <v>40</v>
      </c>
      <c r="R1864" t="s">
        <v>1964</v>
      </c>
    </row>
    <row r="1865" spans="1:18" hidden="1" x14ac:dyDescent="0.25">
      <c r="A1865" t="s">
        <v>2016</v>
      </c>
      <c r="B1865" t="s">
        <v>661</v>
      </c>
      <c r="C1865" t="s">
        <v>660</v>
      </c>
      <c r="D1865">
        <v>0.38640000000000002</v>
      </c>
      <c r="E1865">
        <v>52.740099999999998</v>
      </c>
      <c r="F1865" t="s">
        <v>659</v>
      </c>
      <c r="G1865" t="s">
        <v>658</v>
      </c>
      <c r="H1865" t="s">
        <v>657</v>
      </c>
      <c r="I1865" t="s">
        <v>656</v>
      </c>
      <c r="J1865" t="s">
        <v>655</v>
      </c>
      <c r="K1865" t="s">
        <v>1960</v>
      </c>
      <c r="L1865" t="s">
        <v>908</v>
      </c>
      <c r="M1865" t="s">
        <v>1959</v>
      </c>
      <c r="N1865">
        <v>5714</v>
      </c>
      <c r="O1865" t="s">
        <v>2015</v>
      </c>
      <c r="P1865" t="s">
        <v>2014</v>
      </c>
      <c r="Q1865" s="62">
        <f t="shared" si="29"/>
        <v>10</v>
      </c>
      <c r="R1865" t="s">
        <v>1964</v>
      </c>
    </row>
    <row r="1866" spans="1:18" hidden="1" x14ac:dyDescent="0.25">
      <c r="A1866" t="s">
        <v>2013</v>
      </c>
      <c r="B1866" t="s">
        <v>661</v>
      </c>
      <c r="C1866" t="s">
        <v>660</v>
      </c>
      <c r="D1866">
        <v>0.38640000000000002</v>
      </c>
      <c r="E1866">
        <v>52.740099999999998</v>
      </c>
      <c r="F1866" t="s">
        <v>659</v>
      </c>
      <c r="G1866" t="s">
        <v>658</v>
      </c>
      <c r="H1866" t="s">
        <v>657</v>
      </c>
      <c r="I1866" t="s">
        <v>656</v>
      </c>
      <c r="J1866" t="s">
        <v>655</v>
      </c>
      <c r="K1866" t="s">
        <v>1960</v>
      </c>
      <c r="L1866" t="s">
        <v>908</v>
      </c>
      <c r="M1866" t="s">
        <v>1959</v>
      </c>
      <c r="N1866">
        <v>5715</v>
      </c>
      <c r="O1866" t="s">
        <v>2012</v>
      </c>
      <c r="P1866" t="s">
        <v>1996</v>
      </c>
      <c r="Q1866" s="62">
        <f t="shared" si="29"/>
        <v>7</v>
      </c>
      <c r="R1866" t="s">
        <v>1964</v>
      </c>
    </row>
    <row r="1867" spans="1:18" hidden="1" x14ac:dyDescent="0.25">
      <c r="A1867" t="s">
        <v>2011</v>
      </c>
      <c r="B1867" t="s">
        <v>661</v>
      </c>
      <c r="C1867" t="s">
        <v>660</v>
      </c>
      <c r="D1867">
        <v>0.38640000000000002</v>
      </c>
      <c r="E1867">
        <v>52.740099999999998</v>
      </c>
      <c r="F1867" t="s">
        <v>659</v>
      </c>
      <c r="G1867" t="s">
        <v>658</v>
      </c>
      <c r="H1867" t="s">
        <v>657</v>
      </c>
      <c r="I1867" t="s">
        <v>656</v>
      </c>
      <c r="J1867" t="s">
        <v>655</v>
      </c>
      <c r="K1867" t="s">
        <v>1960</v>
      </c>
      <c r="L1867" t="s">
        <v>908</v>
      </c>
      <c r="M1867" t="s">
        <v>1959</v>
      </c>
      <c r="N1867">
        <v>5716</v>
      </c>
      <c r="O1867" t="s">
        <v>2010</v>
      </c>
      <c r="P1867" t="s">
        <v>1996</v>
      </c>
      <c r="Q1867" s="62">
        <f t="shared" si="29"/>
        <v>7</v>
      </c>
      <c r="R1867" t="s">
        <v>1964</v>
      </c>
    </row>
    <row r="1868" spans="1:18" hidden="1" x14ac:dyDescent="0.25">
      <c r="A1868" t="s">
        <v>2009</v>
      </c>
      <c r="B1868" t="s">
        <v>661</v>
      </c>
      <c r="C1868" t="s">
        <v>660</v>
      </c>
      <c r="D1868">
        <v>0.38640000000000002</v>
      </c>
      <c r="E1868">
        <v>52.740099999999998</v>
      </c>
      <c r="F1868" t="s">
        <v>659</v>
      </c>
      <c r="G1868" t="s">
        <v>658</v>
      </c>
      <c r="H1868" t="s">
        <v>657</v>
      </c>
      <c r="I1868" t="s">
        <v>656</v>
      </c>
      <c r="J1868" t="s">
        <v>655</v>
      </c>
      <c r="K1868" t="s">
        <v>1960</v>
      </c>
      <c r="L1868" t="s">
        <v>908</v>
      </c>
      <c r="M1868" t="s">
        <v>1959</v>
      </c>
      <c r="N1868">
        <v>5717</v>
      </c>
      <c r="O1868" t="s">
        <v>2008</v>
      </c>
      <c r="P1868" t="s">
        <v>1560</v>
      </c>
      <c r="Q1868" s="62">
        <f t="shared" si="29"/>
        <v>0.01</v>
      </c>
      <c r="R1868" t="s">
        <v>1964</v>
      </c>
    </row>
    <row r="1869" spans="1:18" hidden="1" x14ac:dyDescent="0.25">
      <c r="A1869" t="s">
        <v>2007</v>
      </c>
      <c r="B1869" t="s">
        <v>661</v>
      </c>
      <c r="C1869" t="s">
        <v>660</v>
      </c>
      <c r="D1869">
        <v>0.38640000000000002</v>
      </c>
      <c r="E1869">
        <v>52.740099999999998</v>
      </c>
      <c r="F1869" t="s">
        <v>659</v>
      </c>
      <c r="G1869" t="s">
        <v>658</v>
      </c>
      <c r="H1869" t="s">
        <v>657</v>
      </c>
      <c r="I1869" t="s">
        <v>656</v>
      </c>
      <c r="J1869" t="s">
        <v>655</v>
      </c>
      <c r="K1869" t="s">
        <v>1960</v>
      </c>
      <c r="L1869" t="s">
        <v>908</v>
      </c>
      <c r="M1869" t="s">
        <v>1959</v>
      </c>
      <c r="N1869">
        <v>5718</v>
      </c>
      <c r="O1869" t="s">
        <v>2006</v>
      </c>
      <c r="P1869" t="s">
        <v>2005</v>
      </c>
      <c r="Q1869" s="62">
        <f t="shared" si="29"/>
        <v>1E-3</v>
      </c>
      <c r="R1869" t="s">
        <v>1964</v>
      </c>
    </row>
    <row r="1870" spans="1:18" hidden="1" x14ac:dyDescent="0.25">
      <c r="A1870" t="s">
        <v>2004</v>
      </c>
      <c r="B1870" t="s">
        <v>661</v>
      </c>
      <c r="C1870" t="s">
        <v>660</v>
      </c>
      <c r="D1870">
        <v>0.38640000000000002</v>
      </c>
      <c r="E1870">
        <v>52.740099999999998</v>
      </c>
      <c r="F1870" t="s">
        <v>659</v>
      </c>
      <c r="G1870" t="s">
        <v>658</v>
      </c>
      <c r="H1870" t="s">
        <v>657</v>
      </c>
      <c r="I1870" t="s">
        <v>656</v>
      </c>
      <c r="J1870" t="s">
        <v>655</v>
      </c>
      <c r="K1870" t="s">
        <v>1960</v>
      </c>
      <c r="L1870" t="s">
        <v>908</v>
      </c>
      <c r="M1870" t="s">
        <v>1959</v>
      </c>
      <c r="N1870">
        <v>5719</v>
      </c>
      <c r="O1870" t="s">
        <v>2003</v>
      </c>
      <c r="P1870" t="s">
        <v>1560</v>
      </c>
      <c r="Q1870" s="62">
        <f t="shared" si="29"/>
        <v>0.01</v>
      </c>
      <c r="R1870" t="s">
        <v>1964</v>
      </c>
    </row>
    <row r="1871" spans="1:18" hidden="1" x14ac:dyDescent="0.25">
      <c r="A1871" t="s">
        <v>2002</v>
      </c>
      <c r="B1871" t="s">
        <v>661</v>
      </c>
      <c r="C1871" t="s">
        <v>660</v>
      </c>
      <c r="D1871">
        <v>0.38640000000000002</v>
      </c>
      <c r="E1871">
        <v>52.740099999999998</v>
      </c>
      <c r="F1871" t="s">
        <v>659</v>
      </c>
      <c r="G1871" t="s">
        <v>658</v>
      </c>
      <c r="H1871" t="s">
        <v>657</v>
      </c>
      <c r="I1871" t="s">
        <v>656</v>
      </c>
      <c r="J1871" t="s">
        <v>655</v>
      </c>
      <c r="K1871" t="s">
        <v>1960</v>
      </c>
      <c r="L1871" t="s">
        <v>908</v>
      </c>
      <c r="M1871" t="s">
        <v>1959</v>
      </c>
      <c r="N1871">
        <v>5720</v>
      </c>
      <c r="O1871" t="s">
        <v>2001</v>
      </c>
      <c r="P1871">
        <v>15</v>
      </c>
      <c r="Q1871" s="62">
        <f t="shared" si="29"/>
        <v>15</v>
      </c>
      <c r="R1871" t="s">
        <v>1964</v>
      </c>
    </row>
    <row r="1872" spans="1:18" hidden="1" x14ac:dyDescent="0.25">
      <c r="A1872" t="s">
        <v>2000</v>
      </c>
      <c r="B1872" t="s">
        <v>661</v>
      </c>
      <c r="C1872" t="s">
        <v>660</v>
      </c>
      <c r="D1872">
        <v>0.38640000000000002</v>
      </c>
      <c r="E1872">
        <v>52.740099999999998</v>
      </c>
      <c r="F1872" t="s">
        <v>659</v>
      </c>
      <c r="G1872" t="s">
        <v>658</v>
      </c>
      <c r="H1872" t="s">
        <v>657</v>
      </c>
      <c r="I1872" t="s">
        <v>656</v>
      </c>
      <c r="J1872" t="s">
        <v>655</v>
      </c>
      <c r="K1872" t="s">
        <v>1960</v>
      </c>
      <c r="L1872" t="s">
        <v>908</v>
      </c>
      <c r="M1872" t="s">
        <v>1959</v>
      </c>
      <c r="N1872">
        <v>5722</v>
      </c>
      <c r="O1872" t="s">
        <v>1999</v>
      </c>
      <c r="P1872" t="s">
        <v>1996</v>
      </c>
      <c r="Q1872" s="62">
        <f t="shared" si="29"/>
        <v>7</v>
      </c>
      <c r="R1872" t="s">
        <v>1964</v>
      </c>
    </row>
    <row r="1873" spans="1:18" hidden="1" x14ac:dyDescent="0.25">
      <c r="A1873" t="s">
        <v>1998</v>
      </c>
      <c r="B1873" t="s">
        <v>661</v>
      </c>
      <c r="C1873" t="s">
        <v>660</v>
      </c>
      <c r="D1873">
        <v>0.38640000000000002</v>
      </c>
      <c r="E1873">
        <v>52.740099999999998</v>
      </c>
      <c r="F1873" t="s">
        <v>659</v>
      </c>
      <c r="G1873" t="s">
        <v>658</v>
      </c>
      <c r="H1873" t="s">
        <v>657</v>
      </c>
      <c r="I1873" t="s">
        <v>656</v>
      </c>
      <c r="J1873" t="s">
        <v>655</v>
      </c>
      <c r="K1873" t="s">
        <v>1960</v>
      </c>
      <c r="L1873" t="s">
        <v>908</v>
      </c>
      <c r="M1873" t="s">
        <v>1959</v>
      </c>
      <c r="N1873">
        <v>5723</v>
      </c>
      <c r="O1873" t="s">
        <v>1997</v>
      </c>
      <c r="P1873" t="s">
        <v>1996</v>
      </c>
      <c r="Q1873" s="62">
        <f t="shared" si="29"/>
        <v>7</v>
      </c>
      <c r="R1873" t="s">
        <v>1964</v>
      </c>
    </row>
    <row r="1874" spans="1:18" hidden="1" x14ac:dyDescent="0.25">
      <c r="A1874" t="s">
        <v>1995</v>
      </c>
      <c r="B1874" t="s">
        <v>661</v>
      </c>
      <c r="C1874" t="s">
        <v>660</v>
      </c>
      <c r="D1874">
        <v>0.38640000000000002</v>
      </c>
      <c r="E1874">
        <v>52.740099999999998</v>
      </c>
      <c r="F1874" t="s">
        <v>659</v>
      </c>
      <c r="G1874" t="s">
        <v>658</v>
      </c>
      <c r="H1874" t="s">
        <v>657</v>
      </c>
      <c r="I1874" t="s">
        <v>656</v>
      </c>
      <c r="J1874" t="s">
        <v>655</v>
      </c>
      <c r="K1874" t="s">
        <v>1960</v>
      </c>
      <c r="L1874" t="s">
        <v>908</v>
      </c>
      <c r="M1874" t="s">
        <v>1959</v>
      </c>
      <c r="N1874">
        <v>5724</v>
      </c>
      <c r="O1874" t="s">
        <v>1994</v>
      </c>
      <c r="P1874" t="s">
        <v>1993</v>
      </c>
      <c r="Q1874" s="62">
        <f t="shared" si="29"/>
        <v>0.7</v>
      </c>
      <c r="R1874" t="s">
        <v>1964</v>
      </c>
    </row>
    <row r="1875" spans="1:18" hidden="1" x14ac:dyDescent="0.25">
      <c r="A1875" t="s">
        <v>1992</v>
      </c>
      <c r="B1875" t="s">
        <v>661</v>
      </c>
      <c r="C1875" t="s">
        <v>660</v>
      </c>
      <c r="D1875">
        <v>0.38640000000000002</v>
      </c>
      <c r="E1875">
        <v>52.740099999999998</v>
      </c>
      <c r="F1875" t="s">
        <v>659</v>
      </c>
      <c r="G1875" t="s">
        <v>658</v>
      </c>
      <c r="H1875" t="s">
        <v>657</v>
      </c>
      <c r="I1875" t="s">
        <v>656</v>
      </c>
      <c r="J1875" t="s">
        <v>655</v>
      </c>
      <c r="K1875" t="s">
        <v>1960</v>
      </c>
      <c r="L1875" t="s">
        <v>908</v>
      </c>
      <c r="M1875" t="s">
        <v>1959</v>
      </c>
      <c r="N1875">
        <v>5725</v>
      </c>
      <c r="O1875" t="s">
        <v>1991</v>
      </c>
      <c r="P1875" t="s">
        <v>1990</v>
      </c>
      <c r="Q1875" s="62">
        <f t="shared" si="29"/>
        <v>0.3</v>
      </c>
      <c r="R1875" t="s">
        <v>1964</v>
      </c>
    </row>
    <row r="1876" spans="1:18" hidden="1" x14ac:dyDescent="0.25">
      <c r="A1876" t="s">
        <v>1989</v>
      </c>
      <c r="B1876" t="s">
        <v>661</v>
      </c>
      <c r="C1876" t="s">
        <v>660</v>
      </c>
      <c r="D1876">
        <v>0.38640000000000002</v>
      </c>
      <c r="E1876">
        <v>52.740099999999998</v>
      </c>
      <c r="F1876" t="s">
        <v>659</v>
      </c>
      <c r="G1876" t="s">
        <v>658</v>
      </c>
      <c r="H1876" t="s">
        <v>657</v>
      </c>
      <c r="I1876" t="s">
        <v>656</v>
      </c>
      <c r="J1876" t="s">
        <v>655</v>
      </c>
      <c r="K1876" t="s">
        <v>1960</v>
      </c>
      <c r="L1876" t="s">
        <v>908</v>
      </c>
      <c r="M1876" t="s">
        <v>1959</v>
      </c>
      <c r="N1876">
        <v>5726</v>
      </c>
      <c r="O1876" t="s">
        <v>1988</v>
      </c>
      <c r="P1876" t="s">
        <v>1987</v>
      </c>
      <c r="Q1876" s="62">
        <f t="shared" si="29"/>
        <v>2</v>
      </c>
      <c r="R1876" t="s">
        <v>1964</v>
      </c>
    </row>
    <row r="1877" spans="1:18" hidden="1" x14ac:dyDescent="0.25">
      <c r="A1877" t="s">
        <v>1986</v>
      </c>
      <c r="B1877" t="s">
        <v>661</v>
      </c>
      <c r="C1877" t="s">
        <v>660</v>
      </c>
      <c r="D1877">
        <v>0.38640000000000002</v>
      </c>
      <c r="E1877">
        <v>52.740099999999998</v>
      </c>
      <c r="F1877" t="s">
        <v>659</v>
      </c>
      <c r="G1877" t="s">
        <v>658</v>
      </c>
      <c r="H1877" t="s">
        <v>657</v>
      </c>
      <c r="I1877" t="s">
        <v>656</v>
      </c>
      <c r="J1877" t="s">
        <v>655</v>
      </c>
      <c r="K1877" t="s">
        <v>1960</v>
      </c>
      <c r="L1877" t="s">
        <v>908</v>
      </c>
      <c r="M1877" t="s">
        <v>1959</v>
      </c>
      <c r="N1877">
        <v>6400</v>
      </c>
      <c r="O1877" t="s">
        <v>1985</v>
      </c>
      <c r="P1877">
        <v>26</v>
      </c>
      <c r="Q1877" s="62">
        <f t="shared" si="29"/>
        <v>26</v>
      </c>
      <c r="R1877" t="s">
        <v>1957</v>
      </c>
    </row>
    <row r="1878" spans="1:18" hidden="1" x14ac:dyDescent="0.25">
      <c r="A1878" t="s">
        <v>1984</v>
      </c>
      <c r="B1878" t="s">
        <v>661</v>
      </c>
      <c r="C1878" t="s">
        <v>660</v>
      </c>
      <c r="D1878">
        <v>0.38640000000000002</v>
      </c>
      <c r="E1878">
        <v>52.740099999999998</v>
      </c>
      <c r="F1878" t="s">
        <v>659</v>
      </c>
      <c r="G1878" t="s">
        <v>658</v>
      </c>
      <c r="H1878" t="s">
        <v>657</v>
      </c>
      <c r="I1878" t="s">
        <v>656</v>
      </c>
      <c r="J1878" t="s">
        <v>655</v>
      </c>
      <c r="K1878" t="s">
        <v>1960</v>
      </c>
      <c r="L1878" t="s">
        <v>908</v>
      </c>
      <c r="M1878" t="s">
        <v>1959</v>
      </c>
      <c r="N1878">
        <v>7434</v>
      </c>
      <c r="O1878" t="s">
        <v>1552</v>
      </c>
      <c r="P1878">
        <v>1</v>
      </c>
      <c r="Q1878" s="62">
        <f t="shared" si="29"/>
        <v>1</v>
      </c>
      <c r="R1878" t="s">
        <v>1551</v>
      </c>
    </row>
    <row r="1879" spans="1:18" hidden="1" x14ac:dyDescent="0.25">
      <c r="A1879" t="s">
        <v>1983</v>
      </c>
      <c r="B1879" t="s">
        <v>661</v>
      </c>
      <c r="C1879" t="s">
        <v>660</v>
      </c>
      <c r="D1879">
        <v>0.38640000000000002</v>
      </c>
      <c r="E1879">
        <v>52.740099999999998</v>
      </c>
      <c r="F1879" t="s">
        <v>659</v>
      </c>
      <c r="G1879" t="s">
        <v>658</v>
      </c>
      <c r="H1879" t="s">
        <v>657</v>
      </c>
      <c r="I1879" t="s">
        <v>656</v>
      </c>
      <c r="J1879" t="s">
        <v>655</v>
      </c>
      <c r="K1879" t="s">
        <v>1960</v>
      </c>
      <c r="L1879" t="s">
        <v>908</v>
      </c>
      <c r="M1879" t="s">
        <v>1959</v>
      </c>
      <c r="N1879">
        <v>7771</v>
      </c>
      <c r="O1879" t="s">
        <v>1982</v>
      </c>
      <c r="P1879" t="s">
        <v>1981</v>
      </c>
      <c r="Q1879" s="62">
        <f t="shared" si="29"/>
        <v>3</v>
      </c>
      <c r="R1879" t="s">
        <v>1964</v>
      </c>
    </row>
    <row r="1880" spans="1:18" hidden="1" x14ac:dyDescent="0.25">
      <c r="A1880" t="s">
        <v>1980</v>
      </c>
      <c r="B1880" t="s">
        <v>661</v>
      </c>
      <c r="C1880" t="s">
        <v>660</v>
      </c>
      <c r="D1880">
        <v>0.38640000000000002</v>
      </c>
      <c r="E1880">
        <v>52.740099999999998</v>
      </c>
      <c r="F1880" t="s">
        <v>659</v>
      </c>
      <c r="G1880" t="s">
        <v>658</v>
      </c>
      <c r="H1880" t="s">
        <v>657</v>
      </c>
      <c r="I1880" t="s">
        <v>656</v>
      </c>
      <c r="J1880" t="s">
        <v>655</v>
      </c>
      <c r="K1880" t="s">
        <v>1960</v>
      </c>
      <c r="L1880" t="s">
        <v>908</v>
      </c>
      <c r="M1880" t="s">
        <v>1959</v>
      </c>
      <c r="N1880">
        <v>7781</v>
      </c>
      <c r="O1880" t="s">
        <v>1979</v>
      </c>
      <c r="P1880">
        <v>11</v>
      </c>
      <c r="Q1880" s="62">
        <f t="shared" si="29"/>
        <v>11</v>
      </c>
      <c r="R1880" t="s">
        <v>1957</v>
      </c>
    </row>
    <row r="1881" spans="1:18" hidden="1" x14ac:dyDescent="0.25">
      <c r="A1881" t="s">
        <v>1978</v>
      </c>
      <c r="B1881" t="s">
        <v>661</v>
      </c>
      <c r="C1881" t="s">
        <v>660</v>
      </c>
      <c r="D1881">
        <v>0.38640000000000002</v>
      </c>
      <c r="E1881">
        <v>52.740099999999998</v>
      </c>
      <c r="F1881" t="s">
        <v>659</v>
      </c>
      <c r="G1881" t="s">
        <v>658</v>
      </c>
      <c r="H1881" t="s">
        <v>657</v>
      </c>
      <c r="I1881" t="s">
        <v>656</v>
      </c>
      <c r="J1881" t="s">
        <v>655</v>
      </c>
      <c r="K1881" t="s">
        <v>1960</v>
      </c>
      <c r="L1881" t="s">
        <v>908</v>
      </c>
      <c r="M1881" t="s">
        <v>1959</v>
      </c>
      <c r="N1881">
        <v>8382</v>
      </c>
      <c r="O1881" t="s">
        <v>1977</v>
      </c>
      <c r="P1881" t="s">
        <v>1976</v>
      </c>
      <c r="Q1881" s="62">
        <f t="shared" si="29"/>
        <v>4</v>
      </c>
      <c r="R1881" t="s">
        <v>1957</v>
      </c>
    </row>
    <row r="1882" spans="1:18" hidden="1" x14ac:dyDescent="0.25">
      <c r="A1882" t="s">
        <v>1975</v>
      </c>
      <c r="B1882" t="s">
        <v>661</v>
      </c>
      <c r="C1882" t="s">
        <v>660</v>
      </c>
      <c r="D1882">
        <v>0.38640000000000002</v>
      </c>
      <c r="E1882">
        <v>52.740099999999998</v>
      </c>
      <c r="F1882" t="s">
        <v>659</v>
      </c>
      <c r="G1882" t="s">
        <v>658</v>
      </c>
      <c r="H1882" t="s">
        <v>657</v>
      </c>
      <c r="I1882" t="s">
        <v>656</v>
      </c>
      <c r="J1882" t="s">
        <v>655</v>
      </c>
      <c r="K1882" t="s">
        <v>1960</v>
      </c>
      <c r="L1882" t="s">
        <v>908</v>
      </c>
      <c r="M1882" t="s">
        <v>1959</v>
      </c>
      <c r="N1882">
        <v>8394</v>
      </c>
      <c r="O1882" t="s">
        <v>1974</v>
      </c>
      <c r="P1882">
        <v>1</v>
      </c>
      <c r="Q1882" s="62">
        <f t="shared" si="29"/>
        <v>1</v>
      </c>
      <c r="R1882" t="s">
        <v>677</v>
      </c>
    </row>
    <row r="1883" spans="1:18" hidden="1" x14ac:dyDescent="0.25">
      <c r="A1883" t="s">
        <v>1973</v>
      </c>
      <c r="B1883" t="s">
        <v>661</v>
      </c>
      <c r="C1883" t="s">
        <v>660</v>
      </c>
      <c r="D1883">
        <v>0.38640000000000002</v>
      </c>
      <c r="E1883">
        <v>52.740099999999998</v>
      </c>
      <c r="F1883" t="s">
        <v>659</v>
      </c>
      <c r="G1883" t="s">
        <v>658</v>
      </c>
      <c r="H1883" t="s">
        <v>657</v>
      </c>
      <c r="I1883" t="s">
        <v>656</v>
      </c>
      <c r="J1883" t="s">
        <v>655</v>
      </c>
      <c r="K1883" t="s">
        <v>1960</v>
      </c>
      <c r="L1883" t="s">
        <v>908</v>
      </c>
      <c r="M1883" t="s">
        <v>1959</v>
      </c>
      <c r="N1883">
        <v>8453</v>
      </c>
      <c r="O1883" t="s">
        <v>1972</v>
      </c>
      <c r="P1883">
        <v>15</v>
      </c>
      <c r="Q1883" s="62">
        <f t="shared" si="29"/>
        <v>15</v>
      </c>
      <c r="R1883" t="s">
        <v>1957</v>
      </c>
    </row>
    <row r="1884" spans="1:18" hidden="1" x14ac:dyDescent="0.25">
      <c r="A1884" t="s">
        <v>1971</v>
      </c>
      <c r="B1884" t="s">
        <v>661</v>
      </c>
      <c r="C1884" t="s">
        <v>660</v>
      </c>
      <c r="D1884">
        <v>0.38640000000000002</v>
      </c>
      <c r="E1884">
        <v>52.740099999999998</v>
      </c>
      <c r="F1884" t="s">
        <v>659</v>
      </c>
      <c r="G1884" t="s">
        <v>658</v>
      </c>
      <c r="H1884" t="s">
        <v>657</v>
      </c>
      <c r="I1884" t="s">
        <v>656</v>
      </c>
      <c r="J1884" t="s">
        <v>655</v>
      </c>
      <c r="K1884" t="s">
        <v>1960</v>
      </c>
      <c r="L1884" t="s">
        <v>908</v>
      </c>
      <c r="M1884" t="s">
        <v>1959</v>
      </c>
      <c r="N1884">
        <v>8470</v>
      </c>
      <c r="O1884" t="s">
        <v>1970</v>
      </c>
      <c r="P1884" t="s">
        <v>1969</v>
      </c>
      <c r="Q1884" s="62">
        <f t="shared" si="29"/>
        <v>0.4</v>
      </c>
      <c r="R1884" t="s">
        <v>1964</v>
      </c>
    </row>
    <row r="1885" spans="1:18" hidden="1" x14ac:dyDescent="0.25">
      <c r="A1885" t="s">
        <v>1968</v>
      </c>
      <c r="B1885" t="s">
        <v>661</v>
      </c>
      <c r="C1885" t="s">
        <v>660</v>
      </c>
      <c r="D1885">
        <v>0.38640000000000002</v>
      </c>
      <c r="E1885">
        <v>52.740099999999998</v>
      </c>
      <c r="F1885" t="s">
        <v>659</v>
      </c>
      <c r="G1885" t="s">
        <v>658</v>
      </c>
      <c r="H1885" t="s">
        <v>657</v>
      </c>
      <c r="I1885" t="s">
        <v>656</v>
      </c>
      <c r="J1885" t="s">
        <v>655</v>
      </c>
      <c r="K1885" t="s">
        <v>1960</v>
      </c>
      <c r="L1885" t="s">
        <v>908</v>
      </c>
      <c r="M1885" t="s">
        <v>1959</v>
      </c>
      <c r="N1885">
        <v>9435</v>
      </c>
      <c r="O1885" t="s">
        <v>1967</v>
      </c>
      <c r="P1885">
        <v>11</v>
      </c>
      <c r="Q1885" s="62">
        <f t="shared" si="29"/>
        <v>11</v>
      </c>
      <c r="R1885" t="s">
        <v>1957</v>
      </c>
    </row>
    <row r="1886" spans="1:18" hidden="1" x14ac:dyDescent="0.25">
      <c r="A1886" t="s">
        <v>1966</v>
      </c>
      <c r="B1886" t="s">
        <v>661</v>
      </c>
      <c r="C1886" t="s">
        <v>660</v>
      </c>
      <c r="D1886">
        <v>0.38640000000000002</v>
      </c>
      <c r="E1886">
        <v>52.740099999999998</v>
      </c>
      <c r="F1886" t="s">
        <v>659</v>
      </c>
      <c r="G1886" t="s">
        <v>658</v>
      </c>
      <c r="H1886" t="s">
        <v>657</v>
      </c>
      <c r="I1886" t="s">
        <v>656</v>
      </c>
      <c r="J1886" t="s">
        <v>655</v>
      </c>
      <c r="K1886" t="s">
        <v>1960</v>
      </c>
      <c r="L1886" t="s">
        <v>908</v>
      </c>
      <c r="M1886" t="s">
        <v>1959</v>
      </c>
      <c r="N1886">
        <v>9484</v>
      </c>
      <c r="O1886" t="s">
        <v>1965</v>
      </c>
      <c r="P1886">
        <v>95</v>
      </c>
      <c r="Q1886" s="62">
        <f t="shared" si="29"/>
        <v>95</v>
      </c>
      <c r="R1886" t="s">
        <v>1964</v>
      </c>
    </row>
    <row r="1887" spans="1:18" hidden="1" x14ac:dyDescent="0.25">
      <c r="A1887" t="s">
        <v>1963</v>
      </c>
      <c r="B1887" t="s">
        <v>661</v>
      </c>
      <c r="C1887" t="s">
        <v>660</v>
      </c>
      <c r="D1887">
        <v>0.38640000000000002</v>
      </c>
      <c r="E1887">
        <v>52.740099999999998</v>
      </c>
      <c r="F1887" t="s">
        <v>659</v>
      </c>
      <c r="G1887" t="s">
        <v>658</v>
      </c>
      <c r="H1887" t="s">
        <v>657</v>
      </c>
      <c r="I1887" t="s">
        <v>656</v>
      </c>
      <c r="J1887" t="s">
        <v>655</v>
      </c>
      <c r="K1887" t="s">
        <v>1960</v>
      </c>
      <c r="L1887" t="s">
        <v>908</v>
      </c>
      <c r="M1887" t="s">
        <v>1959</v>
      </c>
      <c r="N1887">
        <v>9589</v>
      </c>
      <c r="O1887" t="s">
        <v>1962</v>
      </c>
      <c r="P1887">
        <v>68</v>
      </c>
      <c r="Q1887" s="62">
        <f t="shared" si="29"/>
        <v>68</v>
      </c>
      <c r="R1887" t="s">
        <v>663</v>
      </c>
    </row>
    <row r="1888" spans="1:18" hidden="1" x14ac:dyDescent="0.25">
      <c r="A1888" t="s">
        <v>1961</v>
      </c>
      <c r="B1888" t="s">
        <v>661</v>
      </c>
      <c r="C1888" t="s">
        <v>660</v>
      </c>
      <c r="D1888">
        <v>0.38640000000000002</v>
      </c>
      <c r="E1888">
        <v>52.740099999999998</v>
      </c>
      <c r="F1888" t="s">
        <v>659</v>
      </c>
      <c r="G1888" t="s">
        <v>658</v>
      </c>
      <c r="H1888" t="s">
        <v>657</v>
      </c>
      <c r="I1888" t="s">
        <v>656</v>
      </c>
      <c r="J1888" t="s">
        <v>655</v>
      </c>
      <c r="K1888" t="s">
        <v>1960</v>
      </c>
      <c r="L1888" t="s">
        <v>908</v>
      </c>
      <c r="M1888" t="s">
        <v>1959</v>
      </c>
      <c r="N1888">
        <v>9987</v>
      </c>
      <c r="O1888" t="s">
        <v>1958</v>
      </c>
      <c r="P1888">
        <v>98</v>
      </c>
      <c r="Q1888" s="62">
        <f t="shared" si="29"/>
        <v>98</v>
      </c>
      <c r="R1888" t="s">
        <v>1957</v>
      </c>
    </row>
    <row r="1889" spans="1:18" hidden="1" x14ac:dyDescent="0.25">
      <c r="A1889" t="s">
        <v>1956</v>
      </c>
      <c r="B1889" t="s">
        <v>661</v>
      </c>
      <c r="C1889" t="s">
        <v>660</v>
      </c>
      <c r="D1889">
        <v>0.38640000000000002</v>
      </c>
      <c r="E1889">
        <v>52.740099999999998</v>
      </c>
      <c r="F1889" t="s">
        <v>659</v>
      </c>
      <c r="G1889" t="s">
        <v>658</v>
      </c>
      <c r="H1889" t="s">
        <v>657</v>
      </c>
      <c r="I1889" t="s">
        <v>656</v>
      </c>
      <c r="J1889" t="s">
        <v>655</v>
      </c>
      <c r="K1889" t="s">
        <v>1915</v>
      </c>
      <c r="L1889" t="s">
        <v>908</v>
      </c>
      <c r="M1889" t="s">
        <v>652</v>
      </c>
      <c r="N1889">
        <v>76</v>
      </c>
      <c r="O1889" t="s">
        <v>690</v>
      </c>
      <c r="P1889">
        <v>20.7</v>
      </c>
      <c r="Q1889" s="62">
        <f t="shared" si="29"/>
        <v>20.7</v>
      </c>
      <c r="R1889" t="s">
        <v>689</v>
      </c>
    </row>
    <row r="1890" spans="1:18" hidden="1" x14ac:dyDescent="0.25">
      <c r="A1890" t="s">
        <v>1955</v>
      </c>
      <c r="B1890" t="s">
        <v>661</v>
      </c>
      <c r="C1890" t="s">
        <v>660</v>
      </c>
      <c r="D1890">
        <v>0.38640000000000002</v>
      </c>
      <c r="E1890">
        <v>52.740099999999998</v>
      </c>
      <c r="F1890" t="s">
        <v>659</v>
      </c>
      <c r="G1890" t="s">
        <v>658</v>
      </c>
      <c r="H1890" t="s">
        <v>657</v>
      </c>
      <c r="I1890" t="s">
        <v>656</v>
      </c>
      <c r="J1890" t="s">
        <v>655</v>
      </c>
      <c r="K1890" t="s">
        <v>1915</v>
      </c>
      <c r="L1890" t="s">
        <v>908</v>
      </c>
      <c r="M1890" t="s">
        <v>652</v>
      </c>
      <c r="N1890">
        <v>714</v>
      </c>
      <c r="O1890" t="s">
        <v>1735</v>
      </c>
      <c r="P1890" t="s">
        <v>1560</v>
      </c>
      <c r="Q1890" s="62">
        <f t="shared" si="29"/>
        <v>0.01</v>
      </c>
      <c r="R1890" t="s">
        <v>686</v>
      </c>
    </row>
    <row r="1891" spans="1:18" hidden="1" x14ac:dyDescent="0.25">
      <c r="A1891" t="s">
        <v>1954</v>
      </c>
      <c r="B1891" t="s">
        <v>661</v>
      </c>
      <c r="C1891" t="s">
        <v>660</v>
      </c>
      <c r="D1891">
        <v>0.38640000000000002</v>
      </c>
      <c r="E1891">
        <v>52.740099999999998</v>
      </c>
      <c r="F1891" t="s">
        <v>659</v>
      </c>
      <c r="G1891" t="s">
        <v>658</v>
      </c>
      <c r="H1891" t="s">
        <v>657</v>
      </c>
      <c r="I1891" t="s">
        <v>656</v>
      </c>
      <c r="J1891" t="s">
        <v>655</v>
      </c>
      <c r="K1891" t="s">
        <v>1915</v>
      </c>
      <c r="L1891" t="s">
        <v>908</v>
      </c>
      <c r="M1891" t="s">
        <v>652</v>
      </c>
      <c r="N1891">
        <v>731</v>
      </c>
      <c r="O1891" t="s">
        <v>1733</v>
      </c>
      <c r="P1891" t="s">
        <v>1560</v>
      </c>
      <c r="Q1891" s="62">
        <f t="shared" si="29"/>
        <v>0.01</v>
      </c>
      <c r="R1891" t="s">
        <v>686</v>
      </c>
    </row>
    <row r="1892" spans="1:18" hidden="1" x14ac:dyDescent="0.25">
      <c r="A1892" t="s">
        <v>1953</v>
      </c>
      <c r="B1892" t="s">
        <v>661</v>
      </c>
      <c r="C1892" t="s">
        <v>660</v>
      </c>
      <c r="D1892">
        <v>0.38640000000000002</v>
      </c>
      <c r="E1892">
        <v>52.740099999999998</v>
      </c>
      <c r="F1892" t="s">
        <v>659</v>
      </c>
      <c r="G1892" t="s">
        <v>658</v>
      </c>
      <c r="H1892" t="s">
        <v>657</v>
      </c>
      <c r="I1892" t="s">
        <v>656</v>
      </c>
      <c r="J1892" t="s">
        <v>655</v>
      </c>
      <c r="K1892" t="s">
        <v>1915</v>
      </c>
      <c r="L1892" t="s">
        <v>908</v>
      </c>
      <c r="M1892" t="s">
        <v>652</v>
      </c>
      <c r="N1892">
        <v>733</v>
      </c>
      <c r="O1892" t="s">
        <v>1731</v>
      </c>
      <c r="P1892" t="s">
        <v>1560</v>
      </c>
      <c r="Q1892" s="62">
        <f t="shared" si="29"/>
        <v>0.01</v>
      </c>
      <c r="R1892" t="s">
        <v>686</v>
      </c>
    </row>
    <row r="1893" spans="1:18" hidden="1" x14ac:dyDescent="0.25">
      <c r="A1893" t="s">
        <v>1952</v>
      </c>
      <c r="B1893" t="s">
        <v>661</v>
      </c>
      <c r="C1893" t="s">
        <v>660</v>
      </c>
      <c r="D1893">
        <v>0.38640000000000002</v>
      </c>
      <c r="E1893">
        <v>52.740099999999998</v>
      </c>
      <c r="F1893" t="s">
        <v>659</v>
      </c>
      <c r="G1893" t="s">
        <v>658</v>
      </c>
      <c r="H1893" t="s">
        <v>657</v>
      </c>
      <c r="I1893" t="s">
        <v>656</v>
      </c>
      <c r="J1893" t="s">
        <v>655</v>
      </c>
      <c r="K1893" t="s">
        <v>1915</v>
      </c>
      <c r="L1893" t="s">
        <v>908</v>
      </c>
      <c r="M1893" t="s">
        <v>652</v>
      </c>
      <c r="N1893">
        <v>736</v>
      </c>
      <c r="O1893" t="s">
        <v>142</v>
      </c>
      <c r="P1893" t="s">
        <v>1560</v>
      </c>
      <c r="Q1893" s="62">
        <f t="shared" si="29"/>
        <v>0.01</v>
      </c>
      <c r="R1893" t="s">
        <v>686</v>
      </c>
    </row>
    <row r="1894" spans="1:18" hidden="1" x14ac:dyDescent="0.25">
      <c r="A1894" t="s">
        <v>1951</v>
      </c>
      <c r="B1894" t="s">
        <v>661</v>
      </c>
      <c r="C1894" t="s">
        <v>660</v>
      </c>
      <c r="D1894">
        <v>0.38640000000000002</v>
      </c>
      <c r="E1894">
        <v>52.740099999999998</v>
      </c>
      <c r="F1894" t="s">
        <v>659</v>
      </c>
      <c r="G1894" t="s">
        <v>658</v>
      </c>
      <c r="H1894" t="s">
        <v>657</v>
      </c>
      <c r="I1894" t="s">
        <v>656</v>
      </c>
      <c r="J1894" t="s">
        <v>655</v>
      </c>
      <c r="K1894" t="s">
        <v>1915</v>
      </c>
      <c r="L1894" t="s">
        <v>908</v>
      </c>
      <c r="M1894" t="s">
        <v>652</v>
      </c>
      <c r="N1894">
        <v>746</v>
      </c>
      <c r="O1894" t="s">
        <v>1728</v>
      </c>
      <c r="P1894" t="s">
        <v>1560</v>
      </c>
      <c r="Q1894" s="62">
        <f t="shared" si="29"/>
        <v>0.01</v>
      </c>
      <c r="R1894" t="s">
        <v>686</v>
      </c>
    </row>
    <row r="1895" spans="1:18" hidden="1" x14ac:dyDescent="0.25">
      <c r="A1895" t="s">
        <v>1950</v>
      </c>
      <c r="B1895" t="s">
        <v>661</v>
      </c>
      <c r="C1895" t="s">
        <v>660</v>
      </c>
      <c r="D1895">
        <v>0.38640000000000002</v>
      </c>
      <c r="E1895">
        <v>52.740099999999998</v>
      </c>
      <c r="F1895" t="s">
        <v>659</v>
      </c>
      <c r="G1895" t="s">
        <v>658</v>
      </c>
      <c r="H1895" t="s">
        <v>657</v>
      </c>
      <c r="I1895" t="s">
        <v>656</v>
      </c>
      <c r="J1895" t="s">
        <v>655</v>
      </c>
      <c r="K1895" t="s">
        <v>1915</v>
      </c>
      <c r="L1895" t="s">
        <v>908</v>
      </c>
      <c r="M1895" t="s">
        <v>652</v>
      </c>
      <c r="N1895">
        <v>772</v>
      </c>
      <c r="O1895" t="s">
        <v>1726</v>
      </c>
      <c r="P1895" t="s">
        <v>1560</v>
      </c>
      <c r="Q1895" s="62">
        <f t="shared" si="29"/>
        <v>0.01</v>
      </c>
      <c r="R1895" t="s">
        <v>686</v>
      </c>
    </row>
    <row r="1896" spans="1:18" hidden="1" x14ac:dyDescent="0.25">
      <c r="A1896" t="s">
        <v>1949</v>
      </c>
      <c r="B1896" t="s">
        <v>661</v>
      </c>
      <c r="C1896" t="s">
        <v>660</v>
      </c>
      <c r="D1896">
        <v>0.38640000000000002</v>
      </c>
      <c r="E1896">
        <v>52.740099999999998</v>
      </c>
      <c r="F1896" t="s">
        <v>659</v>
      </c>
      <c r="G1896" t="s">
        <v>658</v>
      </c>
      <c r="H1896" t="s">
        <v>657</v>
      </c>
      <c r="I1896" t="s">
        <v>656</v>
      </c>
      <c r="J1896" t="s">
        <v>655</v>
      </c>
      <c r="K1896" t="s">
        <v>1915</v>
      </c>
      <c r="L1896" t="s">
        <v>908</v>
      </c>
      <c r="M1896" t="s">
        <v>652</v>
      </c>
      <c r="N1896">
        <v>3941</v>
      </c>
      <c r="O1896" t="s">
        <v>1724</v>
      </c>
      <c r="P1896" t="s">
        <v>1661</v>
      </c>
      <c r="Q1896" s="62">
        <f t="shared" si="29"/>
        <v>500</v>
      </c>
      <c r="R1896" t="s">
        <v>650</v>
      </c>
    </row>
    <row r="1897" spans="1:18" hidden="1" x14ac:dyDescent="0.25">
      <c r="A1897" t="s">
        <v>1948</v>
      </c>
      <c r="B1897" t="s">
        <v>661</v>
      </c>
      <c r="C1897" t="s">
        <v>660</v>
      </c>
      <c r="D1897">
        <v>0.38640000000000002</v>
      </c>
      <c r="E1897">
        <v>52.740099999999998</v>
      </c>
      <c r="F1897" t="s">
        <v>659</v>
      </c>
      <c r="G1897" t="s">
        <v>658</v>
      </c>
      <c r="H1897" t="s">
        <v>657</v>
      </c>
      <c r="I1897" t="s">
        <v>656</v>
      </c>
      <c r="J1897" t="s">
        <v>655</v>
      </c>
      <c r="K1897" t="s">
        <v>1915</v>
      </c>
      <c r="L1897" t="s">
        <v>908</v>
      </c>
      <c r="M1897" t="s">
        <v>652</v>
      </c>
      <c r="N1897">
        <v>4084</v>
      </c>
      <c r="O1897" t="s">
        <v>1722</v>
      </c>
      <c r="P1897">
        <v>1</v>
      </c>
      <c r="Q1897" s="62">
        <f t="shared" si="29"/>
        <v>1</v>
      </c>
      <c r="R1897" t="s">
        <v>1551</v>
      </c>
    </row>
    <row r="1898" spans="1:18" hidden="1" x14ac:dyDescent="0.25">
      <c r="A1898" t="s">
        <v>1947</v>
      </c>
      <c r="B1898" t="s">
        <v>661</v>
      </c>
      <c r="C1898" t="s">
        <v>660</v>
      </c>
      <c r="D1898">
        <v>0.38640000000000002</v>
      </c>
      <c r="E1898">
        <v>52.740099999999998</v>
      </c>
      <c r="F1898" t="s">
        <v>659</v>
      </c>
      <c r="G1898" t="s">
        <v>658</v>
      </c>
      <c r="H1898" t="s">
        <v>657</v>
      </c>
      <c r="I1898" t="s">
        <v>656</v>
      </c>
      <c r="J1898" t="s">
        <v>655</v>
      </c>
      <c r="K1898" t="s">
        <v>1915</v>
      </c>
      <c r="L1898" t="s">
        <v>908</v>
      </c>
      <c r="M1898" t="s">
        <v>652</v>
      </c>
      <c r="N1898">
        <v>4329</v>
      </c>
      <c r="O1898" t="s">
        <v>1720</v>
      </c>
      <c r="P1898" t="s">
        <v>1661</v>
      </c>
      <c r="Q1898" s="62">
        <f t="shared" si="29"/>
        <v>500</v>
      </c>
      <c r="R1898" t="s">
        <v>686</v>
      </c>
    </row>
    <row r="1899" spans="1:18" hidden="1" x14ac:dyDescent="0.25">
      <c r="A1899" t="s">
        <v>1946</v>
      </c>
      <c r="B1899" t="s">
        <v>661</v>
      </c>
      <c r="C1899" t="s">
        <v>660</v>
      </c>
      <c r="D1899">
        <v>0.38640000000000002</v>
      </c>
      <c r="E1899">
        <v>52.740099999999998</v>
      </c>
      <c r="F1899" t="s">
        <v>659</v>
      </c>
      <c r="G1899" t="s">
        <v>658</v>
      </c>
      <c r="H1899" t="s">
        <v>657</v>
      </c>
      <c r="I1899" t="s">
        <v>656</v>
      </c>
      <c r="J1899" t="s">
        <v>655</v>
      </c>
      <c r="K1899" t="s">
        <v>1915</v>
      </c>
      <c r="L1899" t="s">
        <v>908</v>
      </c>
      <c r="M1899" t="s">
        <v>652</v>
      </c>
      <c r="N1899">
        <v>4330</v>
      </c>
      <c r="O1899" t="s">
        <v>1718</v>
      </c>
      <c r="P1899" t="s">
        <v>1717</v>
      </c>
      <c r="Q1899" s="62">
        <f t="shared" si="29"/>
        <v>1000</v>
      </c>
      <c r="R1899" t="s">
        <v>686</v>
      </c>
    </row>
    <row r="1900" spans="1:18" hidden="1" x14ac:dyDescent="0.25">
      <c r="A1900" t="s">
        <v>1945</v>
      </c>
      <c r="B1900" t="s">
        <v>661</v>
      </c>
      <c r="C1900" t="s">
        <v>660</v>
      </c>
      <c r="D1900">
        <v>0.38640000000000002</v>
      </c>
      <c r="E1900">
        <v>52.740099999999998</v>
      </c>
      <c r="F1900" t="s">
        <v>659</v>
      </c>
      <c r="G1900" t="s">
        <v>658</v>
      </c>
      <c r="H1900" t="s">
        <v>657</v>
      </c>
      <c r="I1900" t="s">
        <v>656</v>
      </c>
      <c r="J1900" t="s">
        <v>655</v>
      </c>
      <c r="K1900" t="s">
        <v>1915</v>
      </c>
      <c r="L1900" t="s">
        <v>908</v>
      </c>
      <c r="M1900" t="s">
        <v>652</v>
      </c>
      <c r="N1900">
        <v>4884</v>
      </c>
      <c r="O1900" t="s">
        <v>1715</v>
      </c>
      <c r="P1900" t="s">
        <v>1661</v>
      </c>
      <c r="Q1900" s="62">
        <f t="shared" si="29"/>
        <v>500</v>
      </c>
      <c r="R1900" t="s">
        <v>686</v>
      </c>
    </row>
    <row r="1901" spans="1:18" hidden="1" x14ac:dyDescent="0.25">
      <c r="A1901" t="s">
        <v>1944</v>
      </c>
      <c r="B1901" t="s">
        <v>661</v>
      </c>
      <c r="C1901" t="s">
        <v>660</v>
      </c>
      <c r="D1901">
        <v>0.38640000000000002</v>
      </c>
      <c r="E1901">
        <v>52.740099999999998</v>
      </c>
      <c r="F1901" t="s">
        <v>659</v>
      </c>
      <c r="G1901" t="s">
        <v>658</v>
      </c>
      <c r="H1901" t="s">
        <v>657</v>
      </c>
      <c r="I1901" t="s">
        <v>656</v>
      </c>
      <c r="J1901" t="s">
        <v>655</v>
      </c>
      <c r="K1901" t="s">
        <v>1915</v>
      </c>
      <c r="L1901" t="s">
        <v>908</v>
      </c>
      <c r="M1901" t="s">
        <v>652</v>
      </c>
      <c r="N1901">
        <v>4885</v>
      </c>
      <c r="O1901" t="s">
        <v>1713</v>
      </c>
      <c r="P1901" t="s">
        <v>1712</v>
      </c>
      <c r="Q1901" s="62">
        <f t="shared" si="29"/>
        <v>700</v>
      </c>
      <c r="R1901" t="s">
        <v>686</v>
      </c>
    </row>
    <row r="1902" spans="1:18" hidden="1" x14ac:dyDescent="0.25">
      <c r="A1902" t="s">
        <v>1943</v>
      </c>
      <c r="B1902" t="s">
        <v>661</v>
      </c>
      <c r="C1902" t="s">
        <v>660</v>
      </c>
      <c r="D1902">
        <v>0.38640000000000002</v>
      </c>
      <c r="E1902">
        <v>52.740099999999998</v>
      </c>
      <c r="F1902" t="s">
        <v>659</v>
      </c>
      <c r="G1902" t="s">
        <v>658</v>
      </c>
      <c r="H1902" t="s">
        <v>657</v>
      </c>
      <c r="I1902" t="s">
        <v>656</v>
      </c>
      <c r="J1902" t="s">
        <v>655</v>
      </c>
      <c r="K1902" t="s">
        <v>1915</v>
      </c>
      <c r="L1902" t="s">
        <v>908</v>
      </c>
      <c r="M1902" t="s">
        <v>652</v>
      </c>
      <c r="N1902">
        <v>4886</v>
      </c>
      <c r="O1902" t="s">
        <v>1710</v>
      </c>
      <c r="P1902" t="s">
        <v>1661</v>
      </c>
      <c r="Q1902" s="62">
        <f t="shared" si="29"/>
        <v>500</v>
      </c>
      <c r="R1902" t="s">
        <v>686</v>
      </c>
    </row>
    <row r="1903" spans="1:18" hidden="1" x14ac:dyDescent="0.25">
      <c r="A1903" t="s">
        <v>1942</v>
      </c>
      <c r="B1903" t="s">
        <v>661</v>
      </c>
      <c r="C1903" t="s">
        <v>660</v>
      </c>
      <c r="D1903">
        <v>0.38640000000000002</v>
      </c>
      <c r="E1903">
        <v>52.740099999999998</v>
      </c>
      <c r="F1903" t="s">
        <v>659</v>
      </c>
      <c r="G1903" t="s">
        <v>658</v>
      </c>
      <c r="H1903" t="s">
        <v>657</v>
      </c>
      <c r="I1903" t="s">
        <v>656</v>
      </c>
      <c r="J1903" t="s">
        <v>655</v>
      </c>
      <c r="K1903" t="s">
        <v>1915</v>
      </c>
      <c r="L1903" t="s">
        <v>908</v>
      </c>
      <c r="M1903" t="s">
        <v>652</v>
      </c>
      <c r="N1903">
        <v>4888</v>
      </c>
      <c r="O1903" t="s">
        <v>1708</v>
      </c>
      <c r="P1903" t="s">
        <v>1661</v>
      </c>
      <c r="Q1903" s="62">
        <f t="shared" si="29"/>
        <v>500</v>
      </c>
      <c r="R1903" t="s">
        <v>686</v>
      </c>
    </row>
    <row r="1904" spans="1:18" hidden="1" x14ac:dyDescent="0.25">
      <c r="A1904" t="s">
        <v>1941</v>
      </c>
      <c r="B1904" t="s">
        <v>661</v>
      </c>
      <c r="C1904" t="s">
        <v>660</v>
      </c>
      <c r="D1904">
        <v>0.38640000000000002</v>
      </c>
      <c r="E1904">
        <v>52.740099999999998</v>
      </c>
      <c r="F1904" t="s">
        <v>659</v>
      </c>
      <c r="G1904" t="s">
        <v>658</v>
      </c>
      <c r="H1904" t="s">
        <v>657</v>
      </c>
      <c r="I1904" t="s">
        <v>656</v>
      </c>
      <c r="J1904" t="s">
        <v>655</v>
      </c>
      <c r="K1904" t="s">
        <v>1915</v>
      </c>
      <c r="L1904" t="s">
        <v>908</v>
      </c>
      <c r="M1904" t="s">
        <v>652</v>
      </c>
      <c r="N1904">
        <v>4889</v>
      </c>
      <c r="O1904" t="s">
        <v>550</v>
      </c>
      <c r="P1904" t="s">
        <v>1661</v>
      </c>
      <c r="Q1904" s="62">
        <f t="shared" si="29"/>
        <v>500</v>
      </c>
      <c r="R1904" t="s">
        <v>686</v>
      </c>
    </row>
    <row r="1905" spans="1:18" hidden="1" x14ac:dyDescent="0.25">
      <c r="A1905" t="s">
        <v>1940</v>
      </c>
      <c r="B1905" t="s">
        <v>661</v>
      </c>
      <c r="C1905" t="s">
        <v>660</v>
      </c>
      <c r="D1905">
        <v>0.38640000000000002</v>
      </c>
      <c r="E1905">
        <v>52.740099999999998</v>
      </c>
      <c r="F1905" t="s">
        <v>659</v>
      </c>
      <c r="G1905" t="s">
        <v>658</v>
      </c>
      <c r="H1905" t="s">
        <v>657</v>
      </c>
      <c r="I1905" t="s">
        <v>656</v>
      </c>
      <c r="J1905" t="s">
        <v>655</v>
      </c>
      <c r="K1905" t="s">
        <v>1915</v>
      </c>
      <c r="L1905" t="s">
        <v>908</v>
      </c>
      <c r="M1905" t="s">
        <v>652</v>
      </c>
      <c r="N1905">
        <v>4890</v>
      </c>
      <c r="O1905" t="s">
        <v>1705</v>
      </c>
      <c r="P1905" t="s">
        <v>1661</v>
      </c>
      <c r="Q1905" s="62">
        <f t="shared" si="29"/>
        <v>500</v>
      </c>
      <c r="R1905" t="s">
        <v>686</v>
      </c>
    </row>
    <row r="1906" spans="1:18" hidden="1" x14ac:dyDescent="0.25">
      <c r="A1906" t="s">
        <v>1939</v>
      </c>
      <c r="B1906" t="s">
        <v>661</v>
      </c>
      <c r="C1906" t="s">
        <v>660</v>
      </c>
      <c r="D1906">
        <v>0.38640000000000002</v>
      </c>
      <c r="E1906">
        <v>52.740099999999998</v>
      </c>
      <c r="F1906" t="s">
        <v>659</v>
      </c>
      <c r="G1906" t="s">
        <v>658</v>
      </c>
      <c r="H1906" t="s">
        <v>657</v>
      </c>
      <c r="I1906" t="s">
        <v>656</v>
      </c>
      <c r="J1906" t="s">
        <v>655</v>
      </c>
      <c r="K1906" t="s">
        <v>1915</v>
      </c>
      <c r="L1906" t="s">
        <v>908</v>
      </c>
      <c r="M1906" t="s">
        <v>652</v>
      </c>
      <c r="N1906">
        <v>5569</v>
      </c>
      <c r="O1906" t="s">
        <v>1703</v>
      </c>
      <c r="P1906" t="s">
        <v>1661</v>
      </c>
      <c r="Q1906" s="62">
        <f t="shared" si="29"/>
        <v>500</v>
      </c>
      <c r="R1906" t="s">
        <v>686</v>
      </c>
    </row>
    <row r="1907" spans="1:18" hidden="1" x14ac:dyDescent="0.25">
      <c r="A1907" t="s">
        <v>1938</v>
      </c>
      <c r="B1907" t="s">
        <v>661</v>
      </c>
      <c r="C1907" t="s">
        <v>660</v>
      </c>
      <c r="D1907">
        <v>0.38640000000000002</v>
      </c>
      <c r="E1907">
        <v>52.740099999999998</v>
      </c>
      <c r="F1907" t="s">
        <v>659</v>
      </c>
      <c r="G1907" t="s">
        <v>658</v>
      </c>
      <c r="H1907" t="s">
        <v>657</v>
      </c>
      <c r="I1907" t="s">
        <v>656</v>
      </c>
      <c r="J1907" t="s">
        <v>655</v>
      </c>
      <c r="K1907" t="s">
        <v>1915</v>
      </c>
      <c r="L1907" t="s">
        <v>908</v>
      </c>
      <c r="M1907" t="s">
        <v>652</v>
      </c>
      <c r="N1907">
        <v>6399</v>
      </c>
      <c r="O1907" t="s">
        <v>1701</v>
      </c>
      <c r="P1907" t="s">
        <v>1560</v>
      </c>
      <c r="Q1907" s="62">
        <f t="shared" si="29"/>
        <v>0.01</v>
      </c>
      <c r="R1907" t="s">
        <v>686</v>
      </c>
    </row>
    <row r="1908" spans="1:18" hidden="1" x14ac:dyDescent="0.25">
      <c r="A1908" t="s">
        <v>1937</v>
      </c>
      <c r="B1908" t="s">
        <v>661</v>
      </c>
      <c r="C1908" t="s">
        <v>660</v>
      </c>
      <c r="D1908">
        <v>0.38640000000000002</v>
      </c>
      <c r="E1908">
        <v>52.740099999999998</v>
      </c>
      <c r="F1908" t="s">
        <v>659</v>
      </c>
      <c r="G1908" t="s">
        <v>658</v>
      </c>
      <c r="H1908" t="s">
        <v>657</v>
      </c>
      <c r="I1908" t="s">
        <v>656</v>
      </c>
      <c r="J1908" t="s">
        <v>655</v>
      </c>
      <c r="K1908" t="s">
        <v>1915</v>
      </c>
      <c r="L1908" t="s">
        <v>908</v>
      </c>
      <c r="M1908" t="s">
        <v>652</v>
      </c>
      <c r="N1908">
        <v>6594</v>
      </c>
      <c r="O1908" t="s">
        <v>1699</v>
      </c>
      <c r="P1908" t="s">
        <v>1698</v>
      </c>
      <c r="Q1908" s="62">
        <f t="shared" si="29"/>
        <v>4000</v>
      </c>
      <c r="R1908" t="s">
        <v>686</v>
      </c>
    </row>
    <row r="1909" spans="1:18" hidden="1" x14ac:dyDescent="0.25">
      <c r="A1909" t="s">
        <v>1936</v>
      </c>
      <c r="B1909" t="s">
        <v>661</v>
      </c>
      <c r="C1909" t="s">
        <v>660</v>
      </c>
      <c r="D1909">
        <v>0.38640000000000002</v>
      </c>
      <c r="E1909">
        <v>52.740099999999998</v>
      </c>
      <c r="F1909" t="s">
        <v>659</v>
      </c>
      <c r="G1909" t="s">
        <v>658</v>
      </c>
      <c r="H1909" t="s">
        <v>657</v>
      </c>
      <c r="I1909" t="s">
        <v>656</v>
      </c>
      <c r="J1909" t="s">
        <v>655</v>
      </c>
      <c r="K1909" t="s">
        <v>1915</v>
      </c>
      <c r="L1909" t="s">
        <v>908</v>
      </c>
      <c r="M1909" t="s">
        <v>652</v>
      </c>
      <c r="N1909">
        <v>6685</v>
      </c>
      <c r="O1909" t="s">
        <v>1696</v>
      </c>
      <c r="P1909" t="s">
        <v>1695</v>
      </c>
      <c r="Q1909" s="62">
        <f t="shared" si="29"/>
        <v>2000</v>
      </c>
      <c r="R1909" t="s">
        <v>686</v>
      </c>
    </row>
    <row r="1910" spans="1:18" hidden="1" x14ac:dyDescent="0.25">
      <c r="A1910" t="s">
        <v>1935</v>
      </c>
      <c r="B1910" t="s">
        <v>661</v>
      </c>
      <c r="C1910" t="s">
        <v>660</v>
      </c>
      <c r="D1910">
        <v>0.38640000000000002</v>
      </c>
      <c r="E1910">
        <v>52.740099999999998</v>
      </c>
      <c r="F1910" t="s">
        <v>659</v>
      </c>
      <c r="G1910" t="s">
        <v>658</v>
      </c>
      <c r="H1910" t="s">
        <v>657</v>
      </c>
      <c r="I1910" t="s">
        <v>656</v>
      </c>
      <c r="J1910" t="s">
        <v>655</v>
      </c>
      <c r="K1910" t="s">
        <v>1915</v>
      </c>
      <c r="L1910" t="s">
        <v>908</v>
      </c>
      <c r="M1910" t="s">
        <v>652</v>
      </c>
      <c r="N1910">
        <v>6753</v>
      </c>
      <c r="O1910" t="s">
        <v>249</v>
      </c>
      <c r="P1910" t="s">
        <v>1560</v>
      </c>
      <c r="Q1910" s="62">
        <f t="shared" si="29"/>
        <v>0.01</v>
      </c>
      <c r="R1910" t="s">
        <v>686</v>
      </c>
    </row>
    <row r="1911" spans="1:18" hidden="1" x14ac:dyDescent="0.25">
      <c r="A1911" t="s">
        <v>1934</v>
      </c>
      <c r="B1911" t="s">
        <v>661</v>
      </c>
      <c r="C1911" t="s">
        <v>660</v>
      </c>
      <c r="D1911">
        <v>0.38640000000000002</v>
      </c>
      <c r="E1911">
        <v>52.740099999999998</v>
      </c>
      <c r="F1911" t="s">
        <v>659</v>
      </c>
      <c r="G1911" t="s">
        <v>658</v>
      </c>
      <c r="H1911" t="s">
        <v>657</v>
      </c>
      <c r="I1911" t="s">
        <v>656</v>
      </c>
      <c r="J1911" t="s">
        <v>655</v>
      </c>
      <c r="K1911" t="s">
        <v>1915</v>
      </c>
      <c r="L1911" t="s">
        <v>908</v>
      </c>
      <c r="M1911" t="s">
        <v>652</v>
      </c>
      <c r="N1911">
        <v>7101</v>
      </c>
      <c r="O1911" t="s">
        <v>1692</v>
      </c>
      <c r="P1911" t="s">
        <v>1661</v>
      </c>
      <c r="Q1911" s="62">
        <f t="shared" si="29"/>
        <v>500</v>
      </c>
      <c r="R1911" t="s">
        <v>686</v>
      </c>
    </row>
    <row r="1912" spans="1:18" hidden="1" x14ac:dyDescent="0.25">
      <c r="A1912" t="s">
        <v>1933</v>
      </c>
      <c r="B1912" t="s">
        <v>661</v>
      </c>
      <c r="C1912" t="s">
        <v>660</v>
      </c>
      <c r="D1912">
        <v>0.38640000000000002</v>
      </c>
      <c r="E1912">
        <v>52.740099999999998</v>
      </c>
      <c r="F1912" t="s">
        <v>659</v>
      </c>
      <c r="G1912" t="s">
        <v>658</v>
      </c>
      <c r="H1912" t="s">
        <v>657</v>
      </c>
      <c r="I1912" t="s">
        <v>656</v>
      </c>
      <c r="J1912" t="s">
        <v>655</v>
      </c>
      <c r="K1912" t="s">
        <v>1915</v>
      </c>
      <c r="L1912" t="s">
        <v>908</v>
      </c>
      <c r="M1912" t="s">
        <v>652</v>
      </c>
      <c r="N1912">
        <v>7171</v>
      </c>
      <c r="O1912" t="s">
        <v>1690</v>
      </c>
      <c r="P1912" t="s">
        <v>1661</v>
      </c>
      <c r="Q1912" s="62">
        <f t="shared" si="29"/>
        <v>500</v>
      </c>
      <c r="R1912" t="s">
        <v>686</v>
      </c>
    </row>
    <row r="1913" spans="1:18" hidden="1" x14ac:dyDescent="0.25">
      <c r="A1913" t="s">
        <v>1932</v>
      </c>
      <c r="B1913" t="s">
        <v>661</v>
      </c>
      <c r="C1913" t="s">
        <v>660</v>
      </c>
      <c r="D1913">
        <v>0.38640000000000002</v>
      </c>
      <c r="E1913">
        <v>52.740099999999998</v>
      </c>
      <c r="F1913" t="s">
        <v>659</v>
      </c>
      <c r="G1913" t="s">
        <v>658</v>
      </c>
      <c r="H1913" t="s">
        <v>657</v>
      </c>
      <c r="I1913" t="s">
        <v>656</v>
      </c>
      <c r="J1913" t="s">
        <v>655</v>
      </c>
      <c r="K1913" t="s">
        <v>1915</v>
      </c>
      <c r="L1913" t="s">
        <v>908</v>
      </c>
      <c r="M1913" t="s">
        <v>652</v>
      </c>
      <c r="N1913">
        <v>7325</v>
      </c>
      <c r="O1913" t="s">
        <v>1688</v>
      </c>
      <c r="P1913" t="s">
        <v>1560</v>
      </c>
      <c r="Q1913" s="62">
        <f t="shared" si="29"/>
        <v>0.01</v>
      </c>
      <c r="R1913" t="s">
        <v>686</v>
      </c>
    </row>
    <row r="1914" spans="1:18" hidden="1" x14ac:dyDescent="0.25">
      <c r="A1914" t="s">
        <v>1931</v>
      </c>
      <c r="B1914" t="s">
        <v>661</v>
      </c>
      <c r="C1914" t="s">
        <v>660</v>
      </c>
      <c r="D1914">
        <v>0.38640000000000002</v>
      </c>
      <c r="E1914">
        <v>52.740099999999998</v>
      </c>
      <c r="F1914" t="s">
        <v>659</v>
      </c>
      <c r="G1914" t="s">
        <v>658</v>
      </c>
      <c r="H1914" t="s">
        <v>657</v>
      </c>
      <c r="I1914" t="s">
        <v>656</v>
      </c>
      <c r="J1914" t="s">
        <v>655</v>
      </c>
      <c r="K1914" t="s">
        <v>1915</v>
      </c>
      <c r="L1914" t="s">
        <v>908</v>
      </c>
      <c r="M1914" t="s">
        <v>652</v>
      </c>
      <c r="N1914">
        <v>7395</v>
      </c>
      <c r="O1914" t="s">
        <v>1686</v>
      </c>
      <c r="P1914" t="s">
        <v>1560</v>
      </c>
      <c r="Q1914" s="62">
        <f t="shared" si="29"/>
        <v>0.01</v>
      </c>
      <c r="R1914" t="s">
        <v>686</v>
      </c>
    </row>
    <row r="1915" spans="1:18" hidden="1" x14ac:dyDescent="0.25">
      <c r="A1915" t="s">
        <v>1930</v>
      </c>
      <c r="B1915" t="s">
        <v>661</v>
      </c>
      <c r="C1915" t="s">
        <v>660</v>
      </c>
      <c r="D1915">
        <v>0.38640000000000002</v>
      </c>
      <c r="E1915">
        <v>52.740099999999998</v>
      </c>
      <c r="F1915" t="s">
        <v>659</v>
      </c>
      <c r="G1915" t="s">
        <v>658</v>
      </c>
      <c r="H1915" t="s">
        <v>657</v>
      </c>
      <c r="I1915" t="s">
        <v>656</v>
      </c>
      <c r="J1915" t="s">
        <v>655</v>
      </c>
      <c r="K1915" t="s">
        <v>1915</v>
      </c>
      <c r="L1915" t="s">
        <v>908</v>
      </c>
      <c r="M1915" t="s">
        <v>652</v>
      </c>
      <c r="N1915">
        <v>7434</v>
      </c>
      <c r="O1915" t="s">
        <v>1552</v>
      </c>
      <c r="P1915">
        <v>1</v>
      </c>
      <c r="Q1915" s="62">
        <f t="shared" si="29"/>
        <v>1</v>
      </c>
      <c r="R1915" t="s">
        <v>1551</v>
      </c>
    </row>
    <row r="1916" spans="1:18" hidden="1" x14ac:dyDescent="0.25">
      <c r="A1916" t="s">
        <v>1929</v>
      </c>
      <c r="B1916" t="s">
        <v>661</v>
      </c>
      <c r="C1916" t="s">
        <v>660</v>
      </c>
      <c r="D1916">
        <v>0.38640000000000002</v>
      </c>
      <c r="E1916">
        <v>52.740099999999998</v>
      </c>
      <c r="F1916" t="s">
        <v>659</v>
      </c>
      <c r="G1916" t="s">
        <v>658</v>
      </c>
      <c r="H1916" t="s">
        <v>657</v>
      </c>
      <c r="I1916" t="s">
        <v>656</v>
      </c>
      <c r="J1916" t="s">
        <v>655</v>
      </c>
      <c r="K1916" t="s">
        <v>1915</v>
      </c>
      <c r="L1916" t="s">
        <v>908</v>
      </c>
      <c r="M1916" t="s">
        <v>652</v>
      </c>
      <c r="N1916">
        <v>7518</v>
      </c>
      <c r="O1916" t="s">
        <v>1683</v>
      </c>
      <c r="P1916" t="s">
        <v>1661</v>
      </c>
      <c r="Q1916" s="62">
        <f t="shared" si="29"/>
        <v>500</v>
      </c>
      <c r="R1916" t="s">
        <v>686</v>
      </c>
    </row>
    <row r="1917" spans="1:18" hidden="1" x14ac:dyDescent="0.25">
      <c r="A1917" t="s">
        <v>1928</v>
      </c>
      <c r="B1917" t="s">
        <v>661</v>
      </c>
      <c r="C1917" t="s">
        <v>660</v>
      </c>
      <c r="D1917">
        <v>0.38640000000000002</v>
      </c>
      <c r="E1917">
        <v>52.740099999999998</v>
      </c>
      <c r="F1917" t="s">
        <v>659</v>
      </c>
      <c r="G1917" t="s">
        <v>658</v>
      </c>
      <c r="H1917" t="s">
        <v>657</v>
      </c>
      <c r="I1917" t="s">
        <v>656</v>
      </c>
      <c r="J1917" t="s">
        <v>655</v>
      </c>
      <c r="K1917" t="s">
        <v>1915</v>
      </c>
      <c r="L1917" t="s">
        <v>908</v>
      </c>
      <c r="M1917" t="s">
        <v>652</v>
      </c>
      <c r="N1917">
        <v>7608</v>
      </c>
      <c r="O1917" t="s">
        <v>667</v>
      </c>
      <c r="P1917">
        <v>30.05</v>
      </c>
      <c r="Q1917" s="62">
        <f t="shared" si="29"/>
        <v>30.05</v>
      </c>
      <c r="R1917" t="s">
        <v>666</v>
      </c>
    </row>
    <row r="1918" spans="1:18" hidden="1" x14ac:dyDescent="0.25">
      <c r="A1918" t="s">
        <v>1927</v>
      </c>
      <c r="B1918" t="s">
        <v>661</v>
      </c>
      <c r="C1918" t="s">
        <v>660</v>
      </c>
      <c r="D1918">
        <v>0.38640000000000002</v>
      </c>
      <c r="E1918">
        <v>52.740099999999998</v>
      </c>
      <c r="F1918" t="s">
        <v>659</v>
      </c>
      <c r="G1918" t="s">
        <v>658</v>
      </c>
      <c r="H1918" t="s">
        <v>657</v>
      </c>
      <c r="I1918" t="s">
        <v>656</v>
      </c>
      <c r="J1918" t="s">
        <v>655</v>
      </c>
      <c r="K1918" t="s">
        <v>1915</v>
      </c>
      <c r="L1918" t="s">
        <v>908</v>
      </c>
      <c r="M1918" t="s">
        <v>652</v>
      </c>
      <c r="N1918">
        <v>7864</v>
      </c>
      <c r="O1918" t="s">
        <v>1680</v>
      </c>
      <c r="P1918" t="s">
        <v>1560</v>
      </c>
      <c r="Q1918" s="62">
        <f t="shared" si="29"/>
        <v>0.01</v>
      </c>
      <c r="R1918" t="s">
        <v>686</v>
      </c>
    </row>
    <row r="1919" spans="1:18" hidden="1" x14ac:dyDescent="0.25">
      <c r="A1919" t="s">
        <v>1926</v>
      </c>
      <c r="B1919" t="s">
        <v>661</v>
      </c>
      <c r="C1919" t="s">
        <v>660</v>
      </c>
      <c r="D1919">
        <v>0.38640000000000002</v>
      </c>
      <c r="E1919">
        <v>52.740099999999998</v>
      </c>
      <c r="F1919" t="s">
        <v>659</v>
      </c>
      <c r="G1919" t="s">
        <v>658</v>
      </c>
      <c r="H1919" t="s">
        <v>657</v>
      </c>
      <c r="I1919" t="s">
        <v>656</v>
      </c>
      <c r="J1919" t="s">
        <v>655</v>
      </c>
      <c r="K1919" t="s">
        <v>1915</v>
      </c>
      <c r="L1919" t="s">
        <v>908</v>
      </c>
      <c r="M1919" t="s">
        <v>652</v>
      </c>
      <c r="N1919">
        <v>8310</v>
      </c>
      <c r="O1919" t="s">
        <v>480</v>
      </c>
      <c r="P1919" t="s">
        <v>1560</v>
      </c>
      <c r="Q1919" s="62">
        <f t="shared" si="29"/>
        <v>0.01</v>
      </c>
      <c r="R1919" t="s">
        <v>686</v>
      </c>
    </row>
    <row r="1920" spans="1:18" hidden="1" x14ac:dyDescent="0.25">
      <c r="A1920" t="s">
        <v>1925</v>
      </c>
      <c r="B1920" t="s">
        <v>661</v>
      </c>
      <c r="C1920" t="s">
        <v>660</v>
      </c>
      <c r="D1920">
        <v>0.38640000000000002</v>
      </c>
      <c r="E1920">
        <v>52.740099999999998</v>
      </c>
      <c r="F1920" t="s">
        <v>659</v>
      </c>
      <c r="G1920" t="s">
        <v>658</v>
      </c>
      <c r="H1920" t="s">
        <v>657</v>
      </c>
      <c r="I1920" t="s">
        <v>656</v>
      </c>
      <c r="J1920" t="s">
        <v>655</v>
      </c>
      <c r="K1920" t="s">
        <v>1915</v>
      </c>
      <c r="L1920" t="s">
        <v>908</v>
      </c>
      <c r="M1920" t="s">
        <v>652</v>
      </c>
      <c r="N1920">
        <v>8311</v>
      </c>
      <c r="O1920" t="s">
        <v>1677</v>
      </c>
      <c r="P1920" t="s">
        <v>1560</v>
      </c>
      <c r="Q1920" s="62">
        <f t="shared" si="29"/>
        <v>0.01</v>
      </c>
      <c r="R1920" t="s">
        <v>686</v>
      </c>
    </row>
    <row r="1921" spans="1:18" hidden="1" x14ac:dyDescent="0.25">
      <c r="A1921" t="s">
        <v>1924</v>
      </c>
      <c r="B1921" t="s">
        <v>661</v>
      </c>
      <c r="C1921" t="s">
        <v>660</v>
      </c>
      <c r="D1921">
        <v>0.38640000000000002</v>
      </c>
      <c r="E1921">
        <v>52.740099999999998</v>
      </c>
      <c r="F1921" t="s">
        <v>659</v>
      </c>
      <c r="G1921" t="s">
        <v>658</v>
      </c>
      <c r="H1921" t="s">
        <v>657</v>
      </c>
      <c r="I1921" t="s">
        <v>656</v>
      </c>
      <c r="J1921" t="s">
        <v>655</v>
      </c>
      <c r="K1921" t="s">
        <v>1915</v>
      </c>
      <c r="L1921" t="s">
        <v>908</v>
      </c>
      <c r="M1921" t="s">
        <v>652</v>
      </c>
      <c r="N1921">
        <v>8360</v>
      </c>
      <c r="O1921" t="s">
        <v>1675</v>
      </c>
      <c r="P1921" t="s">
        <v>1560</v>
      </c>
      <c r="Q1921" s="62">
        <f t="shared" si="29"/>
        <v>0.01</v>
      </c>
      <c r="R1921" t="s">
        <v>686</v>
      </c>
    </row>
    <row r="1922" spans="1:18" hidden="1" x14ac:dyDescent="0.25">
      <c r="A1922" t="s">
        <v>1923</v>
      </c>
      <c r="B1922" t="s">
        <v>661</v>
      </c>
      <c r="C1922" t="s">
        <v>660</v>
      </c>
      <c r="D1922">
        <v>0.38640000000000002</v>
      </c>
      <c r="E1922">
        <v>52.740099999999998</v>
      </c>
      <c r="F1922" t="s">
        <v>659</v>
      </c>
      <c r="G1922" t="s">
        <v>658</v>
      </c>
      <c r="H1922" t="s">
        <v>657</v>
      </c>
      <c r="I1922" t="s">
        <v>656</v>
      </c>
      <c r="J1922" t="s">
        <v>655</v>
      </c>
      <c r="K1922" t="s">
        <v>1915</v>
      </c>
      <c r="L1922" t="s">
        <v>908</v>
      </c>
      <c r="M1922" t="s">
        <v>652</v>
      </c>
      <c r="N1922">
        <v>8940</v>
      </c>
      <c r="O1922" t="s">
        <v>1673</v>
      </c>
      <c r="P1922" t="s">
        <v>1560</v>
      </c>
      <c r="Q1922" s="62">
        <f t="shared" ref="Q1922:Q1985" si="30">IF(LEFT(P1922,1)="&lt;",VALUE(MID(P1922,2,LEN(P1922)-1)),VALUE(P1922))</f>
        <v>0.01</v>
      </c>
      <c r="R1922" t="s">
        <v>686</v>
      </c>
    </row>
    <row r="1923" spans="1:18" hidden="1" x14ac:dyDescent="0.25">
      <c r="A1923" t="s">
        <v>1922</v>
      </c>
      <c r="B1923" t="s">
        <v>661</v>
      </c>
      <c r="C1923" t="s">
        <v>660</v>
      </c>
      <c r="D1923">
        <v>0.38640000000000002</v>
      </c>
      <c r="E1923">
        <v>52.740099999999998</v>
      </c>
      <c r="F1923" t="s">
        <v>659</v>
      </c>
      <c r="G1923" t="s">
        <v>658</v>
      </c>
      <c r="H1923" t="s">
        <v>657</v>
      </c>
      <c r="I1923" t="s">
        <v>656</v>
      </c>
      <c r="J1923" t="s">
        <v>655</v>
      </c>
      <c r="K1923" t="s">
        <v>1915</v>
      </c>
      <c r="L1923" t="s">
        <v>908</v>
      </c>
      <c r="M1923" t="s">
        <v>652</v>
      </c>
      <c r="N1923">
        <v>9003</v>
      </c>
      <c r="O1923" t="s">
        <v>1671</v>
      </c>
      <c r="P1923" t="s">
        <v>1560</v>
      </c>
      <c r="Q1923" s="62">
        <f t="shared" si="30"/>
        <v>0.01</v>
      </c>
      <c r="R1923" t="s">
        <v>686</v>
      </c>
    </row>
    <row r="1924" spans="1:18" hidden="1" x14ac:dyDescent="0.25">
      <c r="A1924" t="s">
        <v>1921</v>
      </c>
      <c r="B1924" t="s">
        <v>661</v>
      </c>
      <c r="C1924" t="s">
        <v>660</v>
      </c>
      <c r="D1924">
        <v>0.38640000000000002</v>
      </c>
      <c r="E1924">
        <v>52.740099999999998</v>
      </c>
      <c r="F1924" t="s">
        <v>659</v>
      </c>
      <c r="G1924" t="s">
        <v>658</v>
      </c>
      <c r="H1924" t="s">
        <v>657</v>
      </c>
      <c r="I1924" t="s">
        <v>656</v>
      </c>
      <c r="J1924" t="s">
        <v>655</v>
      </c>
      <c r="K1924" t="s">
        <v>1915</v>
      </c>
      <c r="L1924" t="s">
        <v>908</v>
      </c>
      <c r="M1924" t="s">
        <v>652</v>
      </c>
      <c r="N1924">
        <v>9097</v>
      </c>
      <c r="O1924" t="s">
        <v>1669</v>
      </c>
      <c r="P1924" t="s">
        <v>1661</v>
      </c>
      <c r="Q1924" s="62">
        <f t="shared" si="30"/>
        <v>500</v>
      </c>
      <c r="R1924" t="s">
        <v>686</v>
      </c>
    </row>
    <row r="1925" spans="1:18" hidden="1" x14ac:dyDescent="0.25">
      <c r="A1925" t="s">
        <v>1920</v>
      </c>
      <c r="B1925" t="s">
        <v>661</v>
      </c>
      <c r="C1925" t="s">
        <v>660</v>
      </c>
      <c r="D1925">
        <v>0.38640000000000002</v>
      </c>
      <c r="E1925">
        <v>52.740099999999998</v>
      </c>
      <c r="F1925" t="s">
        <v>659</v>
      </c>
      <c r="G1925" t="s">
        <v>658</v>
      </c>
      <c r="H1925" t="s">
        <v>657</v>
      </c>
      <c r="I1925" t="s">
        <v>656</v>
      </c>
      <c r="J1925" t="s">
        <v>655</v>
      </c>
      <c r="K1925" t="s">
        <v>1915</v>
      </c>
      <c r="L1925" t="s">
        <v>908</v>
      </c>
      <c r="M1925" t="s">
        <v>652</v>
      </c>
      <c r="N1925">
        <v>9340</v>
      </c>
      <c r="O1925" t="s">
        <v>1667</v>
      </c>
      <c r="P1925" t="s">
        <v>1661</v>
      </c>
      <c r="Q1925" s="62">
        <f t="shared" si="30"/>
        <v>500</v>
      </c>
      <c r="R1925" t="s">
        <v>686</v>
      </c>
    </row>
    <row r="1926" spans="1:18" hidden="1" x14ac:dyDescent="0.25">
      <c r="A1926" t="s">
        <v>1919</v>
      </c>
      <c r="B1926" t="s">
        <v>661</v>
      </c>
      <c r="C1926" t="s">
        <v>660</v>
      </c>
      <c r="D1926">
        <v>0.38640000000000002</v>
      </c>
      <c r="E1926">
        <v>52.740099999999998</v>
      </c>
      <c r="F1926" t="s">
        <v>659</v>
      </c>
      <c r="G1926" t="s">
        <v>658</v>
      </c>
      <c r="H1926" t="s">
        <v>657</v>
      </c>
      <c r="I1926" t="s">
        <v>656</v>
      </c>
      <c r="J1926" t="s">
        <v>655</v>
      </c>
      <c r="K1926" t="s">
        <v>1915</v>
      </c>
      <c r="L1926" t="s">
        <v>908</v>
      </c>
      <c r="M1926" t="s">
        <v>652</v>
      </c>
      <c r="N1926">
        <v>9669</v>
      </c>
      <c r="O1926" t="s">
        <v>88</v>
      </c>
      <c r="P1926" t="s">
        <v>1560</v>
      </c>
      <c r="Q1926" s="62">
        <f t="shared" si="30"/>
        <v>0.01</v>
      </c>
      <c r="R1926" t="s">
        <v>686</v>
      </c>
    </row>
    <row r="1927" spans="1:18" hidden="1" x14ac:dyDescent="0.25">
      <c r="A1927" t="s">
        <v>1918</v>
      </c>
      <c r="B1927" t="s">
        <v>661</v>
      </c>
      <c r="C1927" t="s">
        <v>660</v>
      </c>
      <c r="D1927">
        <v>0.38640000000000002</v>
      </c>
      <c r="E1927">
        <v>52.740099999999998</v>
      </c>
      <c r="F1927" t="s">
        <v>659</v>
      </c>
      <c r="G1927" t="s">
        <v>658</v>
      </c>
      <c r="H1927" t="s">
        <v>657</v>
      </c>
      <c r="I1927" t="s">
        <v>656</v>
      </c>
      <c r="J1927" t="s">
        <v>655</v>
      </c>
      <c r="K1927" t="s">
        <v>1915</v>
      </c>
      <c r="L1927" t="s">
        <v>908</v>
      </c>
      <c r="M1927" t="s">
        <v>652</v>
      </c>
      <c r="N1927">
        <v>9671</v>
      </c>
      <c r="O1927" t="s">
        <v>1664</v>
      </c>
      <c r="P1927" t="s">
        <v>1560</v>
      </c>
      <c r="Q1927" s="62">
        <f t="shared" si="30"/>
        <v>0.01</v>
      </c>
      <c r="R1927" t="s">
        <v>686</v>
      </c>
    </row>
    <row r="1928" spans="1:18" hidden="1" x14ac:dyDescent="0.25">
      <c r="A1928" t="s">
        <v>1917</v>
      </c>
      <c r="B1928" t="s">
        <v>661</v>
      </c>
      <c r="C1928" t="s">
        <v>660</v>
      </c>
      <c r="D1928">
        <v>0.38640000000000002</v>
      </c>
      <c r="E1928">
        <v>52.740099999999998</v>
      </c>
      <c r="F1928" t="s">
        <v>659</v>
      </c>
      <c r="G1928" t="s">
        <v>658</v>
      </c>
      <c r="H1928" t="s">
        <v>657</v>
      </c>
      <c r="I1928" t="s">
        <v>656</v>
      </c>
      <c r="J1928" t="s">
        <v>655</v>
      </c>
      <c r="K1928" t="s">
        <v>1915</v>
      </c>
      <c r="L1928" t="s">
        <v>908</v>
      </c>
      <c r="M1928" t="s">
        <v>652</v>
      </c>
      <c r="N1928">
        <v>9891</v>
      </c>
      <c r="O1928" t="s">
        <v>1662</v>
      </c>
      <c r="P1928" t="s">
        <v>1661</v>
      </c>
      <c r="Q1928" s="62">
        <f t="shared" si="30"/>
        <v>500</v>
      </c>
      <c r="R1928" t="s">
        <v>686</v>
      </c>
    </row>
    <row r="1929" spans="1:18" hidden="1" x14ac:dyDescent="0.25">
      <c r="A1929" t="s">
        <v>1916</v>
      </c>
      <c r="B1929" t="s">
        <v>661</v>
      </c>
      <c r="C1929" t="s">
        <v>660</v>
      </c>
      <c r="D1929">
        <v>0.38640000000000002</v>
      </c>
      <c r="E1929">
        <v>52.740099999999998</v>
      </c>
      <c r="F1929" t="s">
        <v>659</v>
      </c>
      <c r="G1929" t="s">
        <v>658</v>
      </c>
      <c r="H1929" t="s">
        <v>657</v>
      </c>
      <c r="I1929" t="s">
        <v>656</v>
      </c>
      <c r="J1929" t="s">
        <v>655</v>
      </c>
      <c r="K1929" t="s">
        <v>1915</v>
      </c>
      <c r="L1929" t="s">
        <v>908</v>
      </c>
      <c r="M1929" t="s">
        <v>652</v>
      </c>
      <c r="N1929">
        <v>9901</v>
      </c>
      <c r="O1929" t="s">
        <v>664</v>
      </c>
      <c r="P1929">
        <v>93.2</v>
      </c>
      <c r="Q1929" s="62">
        <f t="shared" si="30"/>
        <v>93.2</v>
      </c>
      <c r="R1929" t="s">
        <v>663</v>
      </c>
    </row>
    <row r="1930" spans="1:18" hidden="1" x14ac:dyDescent="0.25">
      <c r="A1930" t="s">
        <v>1914</v>
      </c>
      <c r="B1930" t="s">
        <v>661</v>
      </c>
      <c r="C1930" t="s">
        <v>660</v>
      </c>
      <c r="D1930">
        <v>0.38640000000000002</v>
      </c>
      <c r="E1930">
        <v>52.740099999999998</v>
      </c>
      <c r="F1930" t="s">
        <v>659</v>
      </c>
      <c r="G1930" t="s">
        <v>658</v>
      </c>
      <c r="H1930" t="s">
        <v>657</v>
      </c>
      <c r="I1930" t="s">
        <v>656</v>
      </c>
      <c r="J1930" t="s">
        <v>655</v>
      </c>
      <c r="K1930" t="s">
        <v>1848</v>
      </c>
      <c r="L1930" t="s">
        <v>908</v>
      </c>
      <c r="M1930" t="s">
        <v>652</v>
      </c>
      <c r="N1930">
        <v>749</v>
      </c>
      <c r="O1930" t="s">
        <v>1804</v>
      </c>
      <c r="P1930" t="s">
        <v>1598</v>
      </c>
      <c r="Q1930" s="62">
        <f t="shared" si="30"/>
        <v>0.04</v>
      </c>
      <c r="R1930" t="s">
        <v>650</v>
      </c>
    </row>
    <row r="1931" spans="1:18" hidden="1" x14ac:dyDescent="0.25">
      <c r="A1931" t="s">
        <v>1913</v>
      </c>
      <c r="B1931" t="s">
        <v>661</v>
      </c>
      <c r="C1931" t="s">
        <v>660</v>
      </c>
      <c r="D1931">
        <v>0.38640000000000002</v>
      </c>
      <c r="E1931">
        <v>52.740099999999998</v>
      </c>
      <c r="F1931" t="s">
        <v>659</v>
      </c>
      <c r="G1931" t="s">
        <v>658</v>
      </c>
      <c r="H1931" t="s">
        <v>657</v>
      </c>
      <c r="I1931" t="s">
        <v>656</v>
      </c>
      <c r="J1931" t="s">
        <v>655</v>
      </c>
      <c r="K1931" t="s">
        <v>1848</v>
      </c>
      <c r="L1931" t="s">
        <v>908</v>
      </c>
      <c r="M1931" t="s">
        <v>652</v>
      </c>
      <c r="N1931">
        <v>1085</v>
      </c>
      <c r="O1931" t="s">
        <v>587</v>
      </c>
      <c r="P1931" t="s">
        <v>1524</v>
      </c>
      <c r="Q1931" s="62">
        <f t="shared" si="30"/>
        <v>0.02</v>
      </c>
      <c r="R1931" t="s">
        <v>686</v>
      </c>
    </row>
    <row r="1932" spans="1:18" hidden="1" x14ac:dyDescent="0.25">
      <c r="A1932" t="s">
        <v>1912</v>
      </c>
      <c r="B1932" t="s">
        <v>661</v>
      </c>
      <c r="C1932" t="s">
        <v>660</v>
      </c>
      <c r="D1932">
        <v>0.38640000000000002</v>
      </c>
      <c r="E1932">
        <v>52.740099999999998</v>
      </c>
      <c r="F1932" t="s">
        <v>659</v>
      </c>
      <c r="G1932" t="s">
        <v>658</v>
      </c>
      <c r="H1932" t="s">
        <v>657</v>
      </c>
      <c r="I1932" t="s">
        <v>656</v>
      </c>
      <c r="J1932" t="s">
        <v>655</v>
      </c>
      <c r="K1932" t="s">
        <v>1848</v>
      </c>
      <c r="L1932" t="s">
        <v>908</v>
      </c>
      <c r="M1932" t="s">
        <v>652</v>
      </c>
      <c r="N1932">
        <v>3341</v>
      </c>
      <c r="O1932" t="s">
        <v>1656</v>
      </c>
      <c r="P1932" t="s">
        <v>1524</v>
      </c>
      <c r="Q1932" s="62">
        <f t="shared" si="30"/>
        <v>0.02</v>
      </c>
      <c r="R1932" t="s">
        <v>686</v>
      </c>
    </row>
    <row r="1933" spans="1:18" hidden="1" x14ac:dyDescent="0.25">
      <c r="A1933" t="s">
        <v>1911</v>
      </c>
      <c r="B1933" t="s">
        <v>661</v>
      </c>
      <c r="C1933" t="s">
        <v>660</v>
      </c>
      <c r="D1933">
        <v>0.38640000000000002</v>
      </c>
      <c r="E1933">
        <v>52.740099999999998</v>
      </c>
      <c r="F1933" t="s">
        <v>659</v>
      </c>
      <c r="G1933" t="s">
        <v>658</v>
      </c>
      <c r="H1933" t="s">
        <v>657</v>
      </c>
      <c r="I1933" t="s">
        <v>656</v>
      </c>
      <c r="J1933" t="s">
        <v>655</v>
      </c>
      <c r="K1933" t="s">
        <v>1848</v>
      </c>
      <c r="L1933" t="s">
        <v>908</v>
      </c>
      <c r="M1933" t="s">
        <v>652</v>
      </c>
      <c r="N1933">
        <v>3342</v>
      </c>
      <c r="O1933" t="s">
        <v>1654</v>
      </c>
      <c r="P1933" t="s">
        <v>1524</v>
      </c>
      <c r="Q1933" s="62">
        <f t="shared" si="30"/>
        <v>0.02</v>
      </c>
      <c r="R1933" t="s">
        <v>686</v>
      </c>
    </row>
    <row r="1934" spans="1:18" hidden="1" x14ac:dyDescent="0.25">
      <c r="A1934" t="s">
        <v>1910</v>
      </c>
      <c r="B1934" t="s">
        <v>661</v>
      </c>
      <c r="C1934" t="s">
        <v>660</v>
      </c>
      <c r="D1934">
        <v>0.38640000000000002</v>
      </c>
      <c r="E1934">
        <v>52.740099999999998</v>
      </c>
      <c r="F1934" t="s">
        <v>659</v>
      </c>
      <c r="G1934" t="s">
        <v>658</v>
      </c>
      <c r="H1934" t="s">
        <v>657</v>
      </c>
      <c r="I1934" t="s">
        <v>656</v>
      </c>
      <c r="J1934" t="s">
        <v>655</v>
      </c>
      <c r="K1934" t="s">
        <v>1848</v>
      </c>
      <c r="L1934" t="s">
        <v>908</v>
      </c>
      <c r="M1934" t="s">
        <v>652</v>
      </c>
      <c r="N1934">
        <v>3343</v>
      </c>
      <c r="O1934" t="s">
        <v>1652</v>
      </c>
      <c r="P1934" t="s">
        <v>1524</v>
      </c>
      <c r="Q1934" s="62">
        <f t="shared" si="30"/>
        <v>0.02</v>
      </c>
      <c r="R1934" t="s">
        <v>686</v>
      </c>
    </row>
    <row r="1935" spans="1:18" hidden="1" x14ac:dyDescent="0.25">
      <c r="A1935" t="s">
        <v>1909</v>
      </c>
      <c r="B1935" t="s">
        <v>661</v>
      </c>
      <c r="C1935" t="s">
        <v>660</v>
      </c>
      <c r="D1935">
        <v>0.38640000000000002</v>
      </c>
      <c r="E1935">
        <v>52.740099999999998</v>
      </c>
      <c r="F1935" t="s">
        <v>659</v>
      </c>
      <c r="G1935" t="s">
        <v>658</v>
      </c>
      <c r="H1935" t="s">
        <v>657</v>
      </c>
      <c r="I1935" t="s">
        <v>656</v>
      </c>
      <c r="J1935" t="s">
        <v>655</v>
      </c>
      <c r="K1935" t="s">
        <v>1848</v>
      </c>
      <c r="L1935" t="s">
        <v>908</v>
      </c>
      <c r="M1935" t="s">
        <v>652</v>
      </c>
      <c r="N1935">
        <v>4427</v>
      </c>
      <c r="O1935" t="s">
        <v>1650</v>
      </c>
      <c r="P1935" t="s">
        <v>1560</v>
      </c>
      <c r="Q1935" s="62">
        <f t="shared" si="30"/>
        <v>0.01</v>
      </c>
      <c r="R1935" t="s">
        <v>650</v>
      </c>
    </row>
    <row r="1936" spans="1:18" hidden="1" x14ac:dyDescent="0.25">
      <c r="A1936" t="s">
        <v>1908</v>
      </c>
      <c r="B1936" t="s">
        <v>661</v>
      </c>
      <c r="C1936" t="s">
        <v>660</v>
      </c>
      <c r="D1936">
        <v>0.38640000000000002</v>
      </c>
      <c r="E1936">
        <v>52.740099999999998</v>
      </c>
      <c r="F1936" t="s">
        <v>659</v>
      </c>
      <c r="G1936" t="s">
        <v>658</v>
      </c>
      <c r="H1936" t="s">
        <v>657</v>
      </c>
      <c r="I1936" t="s">
        <v>656</v>
      </c>
      <c r="J1936" t="s">
        <v>655</v>
      </c>
      <c r="K1936" t="s">
        <v>1848</v>
      </c>
      <c r="L1936" t="s">
        <v>908</v>
      </c>
      <c r="M1936" t="s">
        <v>652</v>
      </c>
      <c r="N1936">
        <v>4428</v>
      </c>
      <c r="O1936" t="s">
        <v>1648</v>
      </c>
      <c r="P1936" t="s">
        <v>1560</v>
      </c>
      <c r="Q1936" s="62">
        <f t="shared" si="30"/>
        <v>0.01</v>
      </c>
      <c r="R1936" t="s">
        <v>650</v>
      </c>
    </row>
    <row r="1937" spans="1:18" hidden="1" x14ac:dyDescent="0.25">
      <c r="A1937" t="s">
        <v>1907</v>
      </c>
      <c r="B1937" t="s">
        <v>661</v>
      </c>
      <c r="C1937" t="s">
        <v>660</v>
      </c>
      <c r="D1937">
        <v>0.38640000000000002</v>
      </c>
      <c r="E1937">
        <v>52.740099999999998</v>
      </c>
      <c r="F1937" t="s">
        <v>659</v>
      </c>
      <c r="G1937" t="s">
        <v>658</v>
      </c>
      <c r="H1937" t="s">
        <v>657</v>
      </c>
      <c r="I1937" t="s">
        <v>656</v>
      </c>
      <c r="J1937" t="s">
        <v>655</v>
      </c>
      <c r="K1937" t="s">
        <v>1848</v>
      </c>
      <c r="L1937" t="s">
        <v>908</v>
      </c>
      <c r="M1937" t="s">
        <v>652</v>
      </c>
      <c r="N1937">
        <v>4429</v>
      </c>
      <c r="O1937" t="s">
        <v>1646</v>
      </c>
      <c r="P1937" t="s">
        <v>1560</v>
      </c>
      <c r="Q1937" s="62">
        <f t="shared" si="30"/>
        <v>0.01</v>
      </c>
      <c r="R1937" t="s">
        <v>650</v>
      </c>
    </row>
    <row r="1938" spans="1:18" hidden="1" x14ac:dyDescent="0.25">
      <c r="A1938" t="s">
        <v>1906</v>
      </c>
      <c r="B1938" t="s">
        <v>661</v>
      </c>
      <c r="C1938" t="s">
        <v>660</v>
      </c>
      <c r="D1938">
        <v>0.38640000000000002</v>
      </c>
      <c r="E1938">
        <v>52.740099999999998</v>
      </c>
      <c r="F1938" t="s">
        <v>659</v>
      </c>
      <c r="G1938" t="s">
        <v>658</v>
      </c>
      <c r="H1938" t="s">
        <v>657</v>
      </c>
      <c r="I1938" t="s">
        <v>656</v>
      </c>
      <c r="J1938" t="s">
        <v>655</v>
      </c>
      <c r="K1938" t="s">
        <v>1848</v>
      </c>
      <c r="L1938" t="s">
        <v>908</v>
      </c>
      <c r="M1938" t="s">
        <v>652</v>
      </c>
      <c r="N1938">
        <v>4430</v>
      </c>
      <c r="O1938" t="s">
        <v>1644</v>
      </c>
      <c r="P1938" t="s">
        <v>1560</v>
      </c>
      <c r="Q1938" s="62">
        <f t="shared" si="30"/>
        <v>0.01</v>
      </c>
      <c r="R1938" t="s">
        <v>650</v>
      </c>
    </row>
    <row r="1939" spans="1:18" hidden="1" x14ac:dyDescent="0.25">
      <c r="A1939" t="s">
        <v>1905</v>
      </c>
      <c r="B1939" t="s">
        <v>661</v>
      </c>
      <c r="C1939" t="s">
        <v>660</v>
      </c>
      <c r="D1939">
        <v>0.38640000000000002</v>
      </c>
      <c r="E1939">
        <v>52.740099999999998</v>
      </c>
      <c r="F1939" t="s">
        <v>659</v>
      </c>
      <c r="G1939" t="s">
        <v>658</v>
      </c>
      <c r="H1939" t="s">
        <v>657</v>
      </c>
      <c r="I1939" t="s">
        <v>656</v>
      </c>
      <c r="J1939" t="s">
        <v>655</v>
      </c>
      <c r="K1939" t="s">
        <v>1848</v>
      </c>
      <c r="L1939" t="s">
        <v>908</v>
      </c>
      <c r="M1939" t="s">
        <v>652</v>
      </c>
      <c r="N1939">
        <v>4431</v>
      </c>
      <c r="O1939" t="s">
        <v>1642</v>
      </c>
      <c r="P1939" t="s">
        <v>1524</v>
      </c>
      <c r="Q1939" s="62">
        <f t="shared" si="30"/>
        <v>0.02</v>
      </c>
      <c r="R1939" t="s">
        <v>650</v>
      </c>
    </row>
    <row r="1940" spans="1:18" hidden="1" x14ac:dyDescent="0.25">
      <c r="A1940" t="s">
        <v>1904</v>
      </c>
      <c r="B1940" t="s">
        <v>661</v>
      </c>
      <c r="C1940" t="s">
        <v>660</v>
      </c>
      <c r="D1940">
        <v>0.38640000000000002</v>
      </c>
      <c r="E1940">
        <v>52.740099999999998</v>
      </c>
      <c r="F1940" t="s">
        <v>659</v>
      </c>
      <c r="G1940" t="s">
        <v>658</v>
      </c>
      <c r="H1940" t="s">
        <v>657</v>
      </c>
      <c r="I1940" t="s">
        <v>656</v>
      </c>
      <c r="J1940" t="s">
        <v>655</v>
      </c>
      <c r="K1940" t="s">
        <v>1848</v>
      </c>
      <c r="L1940" t="s">
        <v>908</v>
      </c>
      <c r="M1940" t="s">
        <v>652</v>
      </c>
      <c r="N1940">
        <v>4432</v>
      </c>
      <c r="O1940" t="s">
        <v>1640</v>
      </c>
      <c r="P1940" t="s">
        <v>1560</v>
      </c>
      <c r="Q1940" s="62">
        <f t="shared" si="30"/>
        <v>0.01</v>
      </c>
      <c r="R1940" t="s">
        <v>650</v>
      </c>
    </row>
    <row r="1941" spans="1:18" hidden="1" x14ac:dyDescent="0.25">
      <c r="A1941" t="s">
        <v>1903</v>
      </c>
      <c r="B1941" t="s">
        <v>661</v>
      </c>
      <c r="C1941" t="s">
        <v>660</v>
      </c>
      <c r="D1941">
        <v>0.38640000000000002</v>
      </c>
      <c r="E1941">
        <v>52.740099999999998</v>
      </c>
      <c r="F1941" t="s">
        <v>659</v>
      </c>
      <c r="G1941" t="s">
        <v>658</v>
      </c>
      <c r="H1941" t="s">
        <v>657</v>
      </c>
      <c r="I1941" t="s">
        <v>656</v>
      </c>
      <c r="J1941" t="s">
        <v>655</v>
      </c>
      <c r="K1941" t="s">
        <v>1848</v>
      </c>
      <c r="L1941" t="s">
        <v>908</v>
      </c>
      <c r="M1941" t="s">
        <v>652</v>
      </c>
      <c r="N1941">
        <v>4433</v>
      </c>
      <c r="O1941" t="s">
        <v>1638</v>
      </c>
      <c r="P1941" t="s">
        <v>1524</v>
      </c>
      <c r="Q1941" s="62">
        <f t="shared" si="30"/>
        <v>0.02</v>
      </c>
      <c r="R1941" t="s">
        <v>650</v>
      </c>
    </row>
    <row r="1942" spans="1:18" hidden="1" x14ac:dyDescent="0.25">
      <c r="A1942" t="s">
        <v>1902</v>
      </c>
      <c r="B1942" t="s">
        <v>661</v>
      </c>
      <c r="C1942" t="s">
        <v>660</v>
      </c>
      <c r="D1942">
        <v>0.38640000000000002</v>
      </c>
      <c r="E1942">
        <v>52.740099999999998</v>
      </c>
      <c r="F1942" t="s">
        <v>659</v>
      </c>
      <c r="G1942" t="s">
        <v>658</v>
      </c>
      <c r="H1942" t="s">
        <v>657</v>
      </c>
      <c r="I1942" t="s">
        <v>656</v>
      </c>
      <c r="J1942" t="s">
        <v>655</v>
      </c>
      <c r="K1942" t="s">
        <v>1848</v>
      </c>
      <c r="L1942" t="s">
        <v>908</v>
      </c>
      <c r="M1942" t="s">
        <v>652</v>
      </c>
      <c r="N1942">
        <v>4434</v>
      </c>
      <c r="O1942" t="s">
        <v>1636</v>
      </c>
      <c r="P1942" t="s">
        <v>1524</v>
      </c>
      <c r="Q1942" s="62">
        <f t="shared" si="30"/>
        <v>0.02</v>
      </c>
      <c r="R1942" t="s">
        <v>650</v>
      </c>
    </row>
    <row r="1943" spans="1:18" hidden="1" x14ac:dyDescent="0.25">
      <c r="A1943" t="s">
        <v>1901</v>
      </c>
      <c r="B1943" t="s">
        <v>661</v>
      </c>
      <c r="C1943" t="s">
        <v>660</v>
      </c>
      <c r="D1943">
        <v>0.38640000000000002</v>
      </c>
      <c r="E1943">
        <v>52.740099999999998</v>
      </c>
      <c r="F1943" t="s">
        <v>659</v>
      </c>
      <c r="G1943" t="s">
        <v>658</v>
      </c>
      <c r="H1943" t="s">
        <v>657</v>
      </c>
      <c r="I1943" t="s">
        <v>656</v>
      </c>
      <c r="J1943" t="s">
        <v>655</v>
      </c>
      <c r="K1943" t="s">
        <v>1848</v>
      </c>
      <c r="L1943" t="s">
        <v>908</v>
      </c>
      <c r="M1943" t="s">
        <v>652</v>
      </c>
      <c r="N1943">
        <v>4435</v>
      </c>
      <c r="O1943" t="s">
        <v>1634</v>
      </c>
      <c r="P1943" t="s">
        <v>1573</v>
      </c>
      <c r="Q1943" s="62">
        <f t="shared" si="30"/>
        <v>0.03</v>
      </c>
      <c r="R1943" t="s">
        <v>650</v>
      </c>
    </row>
    <row r="1944" spans="1:18" hidden="1" x14ac:dyDescent="0.25">
      <c r="A1944" t="s">
        <v>1900</v>
      </c>
      <c r="B1944" t="s">
        <v>661</v>
      </c>
      <c r="C1944" t="s">
        <v>660</v>
      </c>
      <c r="D1944">
        <v>0.38640000000000002</v>
      </c>
      <c r="E1944">
        <v>52.740099999999998</v>
      </c>
      <c r="F1944" t="s">
        <v>659</v>
      </c>
      <c r="G1944" t="s">
        <v>658</v>
      </c>
      <c r="H1944" t="s">
        <v>657</v>
      </c>
      <c r="I1944" t="s">
        <v>656</v>
      </c>
      <c r="J1944" t="s">
        <v>655</v>
      </c>
      <c r="K1944" t="s">
        <v>1848</v>
      </c>
      <c r="L1944" t="s">
        <v>908</v>
      </c>
      <c r="M1944" t="s">
        <v>652</v>
      </c>
      <c r="N1944">
        <v>4436</v>
      </c>
      <c r="O1944" t="s">
        <v>1632</v>
      </c>
      <c r="P1944" t="s">
        <v>1524</v>
      </c>
      <c r="Q1944" s="62">
        <f t="shared" si="30"/>
        <v>0.02</v>
      </c>
      <c r="R1944" t="s">
        <v>650</v>
      </c>
    </row>
    <row r="1945" spans="1:18" hidden="1" x14ac:dyDescent="0.25">
      <c r="A1945" t="s">
        <v>1899</v>
      </c>
      <c r="B1945" t="s">
        <v>661</v>
      </c>
      <c r="C1945" t="s">
        <v>660</v>
      </c>
      <c r="D1945">
        <v>0.38640000000000002</v>
      </c>
      <c r="E1945">
        <v>52.740099999999998</v>
      </c>
      <c r="F1945" t="s">
        <v>659</v>
      </c>
      <c r="G1945" t="s">
        <v>658</v>
      </c>
      <c r="H1945" t="s">
        <v>657</v>
      </c>
      <c r="I1945" t="s">
        <v>656</v>
      </c>
      <c r="J1945" t="s">
        <v>655</v>
      </c>
      <c r="K1945" t="s">
        <v>1848</v>
      </c>
      <c r="L1945" t="s">
        <v>908</v>
      </c>
      <c r="M1945" t="s">
        <v>652</v>
      </c>
      <c r="N1945">
        <v>4437</v>
      </c>
      <c r="O1945" t="s">
        <v>1630</v>
      </c>
      <c r="P1945" t="s">
        <v>1598</v>
      </c>
      <c r="Q1945" s="62">
        <f t="shared" si="30"/>
        <v>0.04</v>
      </c>
      <c r="R1945" t="s">
        <v>650</v>
      </c>
    </row>
    <row r="1946" spans="1:18" hidden="1" x14ac:dyDescent="0.25">
      <c r="A1946" t="s">
        <v>1898</v>
      </c>
      <c r="B1946" t="s">
        <v>661</v>
      </c>
      <c r="C1946" t="s">
        <v>660</v>
      </c>
      <c r="D1946">
        <v>0.38640000000000002</v>
      </c>
      <c r="E1946">
        <v>52.740099999999998</v>
      </c>
      <c r="F1946" t="s">
        <v>659</v>
      </c>
      <c r="G1946" t="s">
        <v>658</v>
      </c>
      <c r="H1946" t="s">
        <v>657</v>
      </c>
      <c r="I1946" t="s">
        <v>656</v>
      </c>
      <c r="J1946" t="s">
        <v>655</v>
      </c>
      <c r="K1946" t="s">
        <v>1848</v>
      </c>
      <c r="L1946" t="s">
        <v>908</v>
      </c>
      <c r="M1946" t="s">
        <v>652</v>
      </c>
      <c r="N1946">
        <v>4438</v>
      </c>
      <c r="O1946" t="s">
        <v>1628</v>
      </c>
      <c r="P1946" t="s">
        <v>1524</v>
      </c>
      <c r="Q1946" s="62">
        <f t="shared" si="30"/>
        <v>0.02</v>
      </c>
      <c r="R1946" t="s">
        <v>650</v>
      </c>
    </row>
    <row r="1947" spans="1:18" hidden="1" x14ac:dyDescent="0.25">
      <c r="A1947" t="s">
        <v>1897</v>
      </c>
      <c r="B1947" t="s">
        <v>661</v>
      </c>
      <c r="C1947" t="s">
        <v>660</v>
      </c>
      <c r="D1947">
        <v>0.38640000000000002</v>
      </c>
      <c r="E1947">
        <v>52.740099999999998</v>
      </c>
      <c r="F1947" t="s">
        <v>659</v>
      </c>
      <c r="G1947" t="s">
        <v>658</v>
      </c>
      <c r="H1947" t="s">
        <v>657</v>
      </c>
      <c r="I1947" t="s">
        <v>656</v>
      </c>
      <c r="J1947" t="s">
        <v>655</v>
      </c>
      <c r="K1947" t="s">
        <v>1848</v>
      </c>
      <c r="L1947" t="s">
        <v>908</v>
      </c>
      <c r="M1947" t="s">
        <v>652</v>
      </c>
      <c r="N1947">
        <v>4439</v>
      </c>
      <c r="O1947" t="s">
        <v>1626</v>
      </c>
      <c r="P1947" t="s">
        <v>1598</v>
      </c>
      <c r="Q1947" s="62">
        <f t="shared" si="30"/>
        <v>0.04</v>
      </c>
      <c r="R1947" t="s">
        <v>650</v>
      </c>
    </row>
    <row r="1948" spans="1:18" hidden="1" x14ac:dyDescent="0.25">
      <c r="A1948" t="s">
        <v>1896</v>
      </c>
      <c r="B1948" t="s">
        <v>661</v>
      </c>
      <c r="C1948" t="s">
        <v>660</v>
      </c>
      <c r="D1948">
        <v>0.38640000000000002</v>
      </c>
      <c r="E1948">
        <v>52.740099999999998</v>
      </c>
      <c r="F1948" t="s">
        <v>659</v>
      </c>
      <c r="G1948" t="s">
        <v>658</v>
      </c>
      <c r="H1948" t="s">
        <v>657</v>
      </c>
      <c r="I1948" t="s">
        <v>656</v>
      </c>
      <c r="J1948" t="s">
        <v>655</v>
      </c>
      <c r="K1948" t="s">
        <v>1848</v>
      </c>
      <c r="L1948" t="s">
        <v>908</v>
      </c>
      <c r="M1948" t="s">
        <v>652</v>
      </c>
      <c r="N1948">
        <v>4440</v>
      </c>
      <c r="O1948" t="s">
        <v>1624</v>
      </c>
      <c r="P1948" t="s">
        <v>1524</v>
      </c>
      <c r="Q1948" s="62">
        <f t="shared" si="30"/>
        <v>0.02</v>
      </c>
      <c r="R1948" t="s">
        <v>650</v>
      </c>
    </row>
    <row r="1949" spans="1:18" hidden="1" x14ac:dyDescent="0.25">
      <c r="A1949" t="s">
        <v>1895</v>
      </c>
      <c r="B1949" t="s">
        <v>661</v>
      </c>
      <c r="C1949" t="s">
        <v>660</v>
      </c>
      <c r="D1949">
        <v>0.38640000000000002</v>
      </c>
      <c r="E1949">
        <v>52.740099999999998</v>
      </c>
      <c r="F1949" t="s">
        <v>659</v>
      </c>
      <c r="G1949" t="s">
        <v>658</v>
      </c>
      <c r="H1949" t="s">
        <v>657</v>
      </c>
      <c r="I1949" t="s">
        <v>656</v>
      </c>
      <c r="J1949" t="s">
        <v>655</v>
      </c>
      <c r="K1949" t="s">
        <v>1848</v>
      </c>
      <c r="L1949" t="s">
        <v>908</v>
      </c>
      <c r="M1949" t="s">
        <v>652</v>
      </c>
      <c r="N1949">
        <v>4441</v>
      </c>
      <c r="O1949" t="s">
        <v>1622</v>
      </c>
      <c r="P1949" t="s">
        <v>1598</v>
      </c>
      <c r="Q1949" s="62">
        <f t="shared" si="30"/>
        <v>0.04</v>
      </c>
      <c r="R1949" t="s">
        <v>650</v>
      </c>
    </row>
    <row r="1950" spans="1:18" hidden="1" x14ac:dyDescent="0.25">
      <c r="A1950" t="s">
        <v>1894</v>
      </c>
      <c r="B1950" t="s">
        <v>661</v>
      </c>
      <c r="C1950" t="s">
        <v>660</v>
      </c>
      <c r="D1950">
        <v>0.38640000000000002</v>
      </c>
      <c r="E1950">
        <v>52.740099999999998</v>
      </c>
      <c r="F1950" t="s">
        <v>659</v>
      </c>
      <c r="G1950" t="s">
        <v>658</v>
      </c>
      <c r="H1950" t="s">
        <v>657</v>
      </c>
      <c r="I1950" t="s">
        <v>656</v>
      </c>
      <c r="J1950" t="s">
        <v>655</v>
      </c>
      <c r="K1950" t="s">
        <v>1848</v>
      </c>
      <c r="L1950" t="s">
        <v>908</v>
      </c>
      <c r="M1950" t="s">
        <v>652</v>
      </c>
      <c r="N1950">
        <v>4442</v>
      </c>
      <c r="O1950" t="s">
        <v>1620</v>
      </c>
      <c r="P1950" t="s">
        <v>1524</v>
      </c>
      <c r="Q1950" s="62">
        <f t="shared" si="30"/>
        <v>0.02</v>
      </c>
      <c r="R1950" t="s">
        <v>650</v>
      </c>
    </row>
    <row r="1951" spans="1:18" hidden="1" x14ac:dyDescent="0.25">
      <c r="A1951" t="s">
        <v>1893</v>
      </c>
      <c r="B1951" t="s">
        <v>661</v>
      </c>
      <c r="C1951" t="s">
        <v>660</v>
      </c>
      <c r="D1951">
        <v>0.38640000000000002</v>
      </c>
      <c r="E1951">
        <v>52.740099999999998</v>
      </c>
      <c r="F1951" t="s">
        <v>659</v>
      </c>
      <c r="G1951" t="s">
        <v>658</v>
      </c>
      <c r="H1951" t="s">
        <v>657</v>
      </c>
      <c r="I1951" t="s">
        <v>656</v>
      </c>
      <c r="J1951" t="s">
        <v>655</v>
      </c>
      <c r="K1951" t="s">
        <v>1848</v>
      </c>
      <c r="L1951" t="s">
        <v>908</v>
      </c>
      <c r="M1951" t="s">
        <v>652</v>
      </c>
      <c r="N1951">
        <v>4443</v>
      </c>
      <c r="O1951" t="s">
        <v>1618</v>
      </c>
      <c r="P1951" t="s">
        <v>1607</v>
      </c>
      <c r="Q1951" s="62">
        <f t="shared" si="30"/>
        <v>0.05</v>
      </c>
      <c r="R1951" t="s">
        <v>650</v>
      </c>
    </row>
    <row r="1952" spans="1:18" hidden="1" x14ac:dyDescent="0.25">
      <c r="A1952" t="s">
        <v>1892</v>
      </c>
      <c r="B1952" t="s">
        <v>661</v>
      </c>
      <c r="C1952" t="s">
        <v>660</v>
      </c>
      <c r="D1952">
        <v>0.38640000000000002</v>
      </c>
      <c r="E1952">
        <v>52.740099999999998</v>
      </c>
      <c r="F1952" t="s">
        <v>659</v>
      </c>
      <c r="G1952" t="s">
        <v>658</v>
      </c>
      <c r="H1952" t="s">
        <v>657</v>
      </c>
      <c r="I1952" t="s">
        <v>656</v>
      </c>
      <c r="J1952" t="s">
        <v>655</v>
      </c>
      <c r="K1952" t="s">
        <v>1848</v>
      </c>
      <c r="L1952" t="s">
        <v>908</v>
      </c>
      <c r="M1952" t="s">
        <v>652</v>
      </c>
      <c r="N1952">
        <v>4444</v>
      </c>
      <c r="O1952" t="s">
        <v>1616</v>
      </c>
      <c r="P1952" t="s">
        <v>1607</v>
      </c>
      <c r="Q1952" s="62">
        <f t="shared" si="30"/>
        <v>0.05</v>
      </c>
      <c r="R1952" t="s">
        <v>650</v>
      </c>
    </row>
    <row r="1953" spans="1:18" hidden="1" x14ac:dyDescent="0.25">
      <c r="A1953" t="s">
        <v>1891</v>
      </c>
      <c r="B1953" t="s">
        <v>661</v>
      </c>
      <c r="C1953" t="s">
        <v>660</v>
      </c>
      <c r="D1953">
        <v>0.38640000000000002</v>
      </c>
      <c r="E1953">
        <v>52.740099999999998</v>
      </c>
      <c r="F1953" t="s">
        <v>659</v>
      </c>
      <c r="G1953" t="s">
        <v>658</v>
      </c>
      <c r="H1953" t="s">
        <v>657</v>
      </c>
      <c r="I1953" t="s">
        <v>656</v>
      </c>
      <c r="J1953" t="s">
        <v>655</v>
      </c>
      <c r="K1953" t="s">
        <v>1848</v>
      </c>
      <c r="L1953" t="s">
        <v>908</v>
      </c>
      <c r="M1953" t="s">
        <v>652</v>
      </c>
      <c r="N1953">
        <v>4445</v>
      </c>
      <c r="O1953" t="s">
        <v>1614</v>
      </c>
      <c r="P1953" t="s">
        <v>1524</v>
      </c>
      <c r="Q1953" s="62">
        <f t="shared" si="30"/>
        <v>0.02</v>
      </c>
      <c r="R1953" t="s">
        <v>650</v>
      </c>
    </row>
    <row r="1954" spans="1:18" hidden="1" x14ac:dyDescent="0.25">
      <c r="A1954" t="s">
        <v>1890</v>
      </c>
      <c r="B1954" t="s">
        <v>661</v>
      </c>
      <c r="C1954" t="s">
        <v>660</v>
      </c>
      <c r="D1954">
        <v>0.38640000000000002</v>
      </c>
      <c r="E1954">
        <v>52.740099999999998</v>
      </c>
      <c r="F1954" t="s">
        <v>659</v>
      </c>
      <c r="G1954" t="s">
        <v>658</v>
      </c>
      <c r="H1954" t="s">
        <v>657</v>
      </c>
      <c r="I1954" t="s">
        <v>656</v>
      </c>
      <c r="J1954" t="s">
        <v>655</v>
      </c>
      <c r="K1954" t="s">
        <v>1848</v>
      </c>
      <c r="L1954" t="s">
        <v>908</v>
      </c>
      <c r="M1954" t="s">
        <v>652</v>
      </c>
      <c r="N1954">
        <v>4446</v>
      </c>
      <c r="O1954" t="s">
        <v>1612</v>
      </c>
      <c r="P1954" t="s">
        <v>1607</v>
      </c>
      <c r="Q1954" s="62">
        <f t="shared" si="30"/>
        <v>0.05</v>
      </c>
      <c r="R1954" t="s">
        <v>650</v>
      </c>
    </row>
    <row r="1955" spans="1:18" hidden="1" x14ac:dyDescent="0.25">
      <c r="A1955" t="s">
        <v>1889</v>
      </c>
      <c r="B1955" t="s">
        <v>661</v>
      </c>
      <c r="C1955" t="s">
        <v>660</v>
      </c>
      <c r="D1955">
        <v>0.38640000000000002</v>
      </c>
      <c r="E1955">
        <v>52.740099999999998</v>
      </c>
      <c r="F1955" t="s">
        <v>659</v>
      </c>
      <c r="G1955" t="s">
        <v>658</v>
      </c>
      <c r="H1955" t="s">
        <v>657</v>
      </c>
      <c r="I1955" t="s">
        <v>656</v>
      </c>
      <c r="J1955" t="s">
        <v>655</v>
      </c>
      <c r="K1955" t="s">
        <v>1848</v>
      </c>
      <c r="L1955" t="s">
        <v>908</v>
      </c>
      <c r="M1955" t="s">
        <v>652</v>
      </c>
      <c r="N1955">
        <v>4447</v>
      </c>
      <c r="O1955" t="s">
        <v>1610</v>
      </c>
      <c r="P1955" t="s">
        <v>1524</v>
      </c>
      <c r="Q1955" s="62">
        <f t="shared" si="30"/>
        <v>0.02</v>
      </c>
      <c r="R1955" t="s">
        <v>650</v>
      </c>
    </row>
    <row r="1956" spans="1:18" hidden="1" x14ac:dyDescent="0.25">
      <c r="A1956" t="s">
        <v>1888</v>
      </c>
      <c r="B1956" t="s">
        <v>661</v>
      </c>
      <c r="C1956" t="s">
        <v>660</v>
      </c>
      <c r="D1956">
        <v>0.38640000000000002</v>
      </c>
      <c r="E1956">
        <v>52.740099999999998</v>
      </c>
      <c r="F1956" t="s">
        <v>659</v>
      </c>
      <c r="G1956" t="s">
        <v>658</v>
      </c>
      <c r="H1956" t="s">
        <v>657</v>
      </c>
      <c r="I1956" t="s">
        <v>656</v>
      </c>
      <c r="J1956" t="s">
        <v>655</v>
      </c>
      <c r="K1956" t="s">
        <v>1848</v>
      </c>
      <c r="L1956" t="s">
        <v>908</v>
      </c>
      <c r="M1956" t="s">
        <v>652</v>
      </c>
      <c r="N1956">
        <v>4449</v>
      </c>
      <c r="O1956" t="s">
        <v>1608</v>
      </c>
      <c r="P1956" t="s">
        <v>1607</v>
      </c>
      <c r="Q1956" s="62">
        <f t="shared" si="30"/>
        <v>0.05</v>
      </c>
      <c r="R1956" t="s">
        <v>650</v>
      </c>
    </row>
    <row r="1957" spans="1:18" hidden="1" x14ac:dyDescent="0.25">
      <c r="A1957" t="s">
        <v>1887</v>
      </c>
      <c r="B1957" t="s">
        <v>661</v>
      </c>
      <c r="C1957" t="s">
        <v>660</v>
      </c>
      <c r="D1957">
        <v>0.38640000000000002</v>
      </c>
      <c r="E1957">
        <v>52.740099999999998</v>
      </c>
      <c r="F1957" t="s">
        <v>659</v>
      </c>
      <c r="G1957" t="s">
        <v>658</v>
      </c>
      <c r="H1957" t="s">
        <v>657</v>
      </c>
      <c r="I1957" t="s">
        <v>656</v>
      </c>
      <c r="J1957" t="s">
        <v>655</v>
      </c>
      <c r="K1957" t="s">
        <v>1848</v>
      </c>
      <c r="L1957" t="s">
        <v>908</v>
      </c>
      <c r="M1957" t="s">
        <v>652</v>
      </c>
      <c r="N1957">
        <v>4450</v>
      </c>
      <c r="O1957" t="s">
        <v>1605</v>
      </c>
      <c r="P1957" t="s">
        <v>1524</v>
      </c>
      <c r="Q1957" s="62">
        <f t="shared" si="30"/>
        <v>0.02</v>
      </c>
      <c r="R1957" t="s">
        <v>650</v>
      </c>
    </row>
    <row r="1958" spans="1:18" hidden="1" x14ac:dyDescent="0.25">
      <c r="A1958" t="s">
        <v>1886</v>
      </c>
      <c r="B1958" t="s">
        <v>661</v>
      </c>
      <c r="C1958" t="s">
        <v>660</v>
      </c>
      <c r="D1958">
        <v>0.38640000000000002</v>
      </c>
      <c r="E1958">
        <v>52.740099999999998</v>
      </c>
      <c r="F1958" t="s">
        <v>659</v>
      </c>
      <c r="G1958" t="s">
        <v>658</v>
      </c>
      <c r="H1958" t="s">
        <v>657</v>
      </c>
      <c r="I1958" t="s">
        <v>656</v>
      </c>
      <c r="J1958" t="s">
        <v>655</v>
      </c>
      <c r="K1958" t="s">
        <v>1848</v>
      </c>
      <c r="L1958" t="s">
        <v>908</v>
      </c>
      <c r="M1958" t="s">
        <v>652</v>
      </c>
      <c r="N1958">
        <v>4451</v>
      </c>
      <c r="O1958" t="s">
        <v>1603</v>
      </c>
      <c r="P1958" t="s">
        <v>1598</v>
      </c>
      <c r="Q1958" s="62">
        <f t="shared" si="30"/>
        <v>0.04</v>
      </c>
      <c r="R1958" t="s">
        <v>650</v>
      </c>
    </row>
    <row r="1959" spans="1:18" hidden="1" x14ac:dyDescent="0.25">
      <c r="A1959" t="s">
        <v>1885</v>
      </c>
      <c r="B1959" t="s">
        <v>661</v>
      </c>
      <c r="C1959" t="s">
        <v>660</v>
      </c>
      <c r="D1959">
        <v>0.38640000000000002</v>
      </c>
      <c r="E1959">
        <v>52.740099999999998</v>
      </c>
      <c r="F1959" t="s">
        <v>659</v>
      </c>
      <c r="G1959" t="s">
        <v>658</v>
      </c>
      <c r="H1959" t="s">
        <v>657</v>
      </c>
      <c r="I1959" t="s">
        <v>656</v>
      </c>
      <c r="J1959" t="s">
        <v>655</v>
      </c>
      <c r="K1959" t="s">
        <v>1848</v>
      </c>
      <c r="L1959" t="s">
        <v>908</v>
      </c>
      <c r="M1959" t="s">
        <v>652</v>
      </c>
      <c r="N1959">
        <v>4452</v>
      </c>
      <c r="O1959" t="s">
        <v>1601</v>
      </c>
      <c r="P1959" t="s">
        <v>1524</v>
      </c>
      <c r="Q1959" s="62">
        <f t="shared" si="30"/>
        <v>0.02</v>
      </c>
      <c r="R1959" t="s">
        <v>650</v>
      </c>
    </row>
    <row r="1960" spans="1:18" hidden="1" x14ac:dyDescent="0.25">
      <c r="A1960" t="s">
        <v>1884</v>
      </c>
      <c r="B1960" t="s">
        <v>661</v>
      </c>
      <c r="C1960" t="s">
        <v>660</v>
      </c>
      <c r="D1960">
        <v>0.38640000000000002</v>
      </c>
      <c r="E1960">
        <v>52.740099999999998</v>
      </c>
      <c r="F1960" t="s">
        <v>659</v>
      </c>
      <c r="G1960" t="s">
        <v>658</v>
      </c>
      <c r="H1960" t="s">
        <v>657</v>
      </c>
      <c r="I1960" t="s">
        <v>656</v>
      </c>
      <c r="J1960" t="s">
        <v>655</v>
      </c>
      <c r="K1960" t="s">
        <v>1848</v>
      </c>
      <c r="L1960" t="s">
        <v>908</v>
      </c>
      <c r="M1960" t="s">
        <v>652</v>
      </c>
      <c r="N1960">
        <v>4453</v>
      </c>
      <c r="O1960" t="s">
        <v>1599</v>
      </c>
      <c r="P1960" t="s">
        <v>1598</v>
      </c>
      <c r="Q1960" s="62">
        <f t="shared" si="30"/>
        <v>0.04</v>
      </c>
      <c r="R1960" t="s">
        <v>650</v>
      </c>
    </row>
    <row r="1961" spans="1:18" hidden="1" x14ac:dyDescent="0.25">
      <c r="A1961" t="s">
        <v>1883</v>
      </c>
      <c r="B1961" t="s">
        <v>661</v>
      </c>
      <c r="C1961" t="s">
        <v>660</v>
      </c>
      <c r="D1961">
        <v>0.38640000000000002</v>
      </c>
      <c r="E1961">
        <v>52.740099999999998</v>
      </c>
      <c r="F1961" t="s">
        <v>659</v>
      </c>
      <c r="G1961" t="s">
        <v>658</v>
      </c>
      <c r="H1961" t="s">
        <v>657</v>
      </c>
      <c r="I1961" t="s">
        <v>656</v>
      </c>
      <c r="J1961" t="s">
        <v>655</v>
      </c>
      <c r="K1961" t="s">
        <v>1848</v>
      </c>
      <c r="L1961" t="s">
        <v>908</v>
      </c>
      <c r="M1961" t="s">
        <v>652</v>
      </c>
      <c r="N1961">
        <v>4454</v>
      </c>
      <c r="O1961" t="s">
        <v>1596</v>
      </c>
      <c r="P1961" t="s">
        <v>1524</v>
      </c>
      <c r="Q1961" s="62">
        <f t="shared" si="30"/>
        <v>0.02</v>
      </c>
      <c r="R1961" t="s">
        <v>650</v>
      </c>
    </row>
    <row r="1962" spans="1:18" hidden="1" x14ac:dyDescent="0.25">
      <c r="A1962" t="s">
        <v>1882</v>
      </c>
      <c r="B1962" t="s">
        <v>661</v>
      </c>
      <c r="C1962" t="s">
        <v>660</v>
      </c>
      <c r="D1962">
        <v>0.38640000000000002</v>
      </c>
      <c r="E1962">
        <v>52.740099999999998</v>
      </c>
      <c r="F1962" t="s">
        <v>659</v>
      </c>
      <c r="G1962" t="s">
        <v>658</v>
      </c>
      <c r="H1962" t="s">
        <v>657</v>
      </c>
      <c r="I1962" t="s">
        <v>656</v>
      </c>
      <c r="J1962" t="s">
        <v>655</v>
      </c>
      <c r="K1962" t="s">
        <v>1848</v>
      </c>
      <c r="L1962" t="s">
        <v>908</v>
      </c>
      <c r="M1962" t="s">
        <v>652</v>
      </c>
      <c r="N1962">
        <v>4455</v>
      </c>
      <c r="O1962" t="s">
        <v>1594</v>
      </c>
      <c r="P1962" t="s">
        <v>1524</v>
      </c>
      <c r="Q1962" s="62">
        <f t="shared" si="30"/>
        <v>0.02</v>
      </c>
      <c r="R1962" t="s">
        <v>650</v>
      </c>
    </row>
    <row r="1963" spans="1:18" hidden="1" x14ac:dyDescent="0.25">
      <c r="A1963" t="s">
        <v>1881</v>
      </c>
      <c r="B1963" t="s">
        <v>661</v>
      </c>
      <c r="C1963" t="s">
        <v>660</v>
      </c>
      <c r="D1963">
        <v>0.38640000000000002</v>
      </c>
      <c r="E1963">
        <v>52.740099999999998</v>
      </c>
      <c r="F1963" t="s">
        <v>659</v>
      </c>
      <c r="G1963" t="s">
        <v>658</v>
      </c>
      <c r="H1963" t="s">
        <v>657</v>
      </c>
      <c r="I1963" t="s">
        <v>656</v>
      </c>
      <c r="J1963" t="s">
        <v>655</v>
      </c>
      <c r="K1963" t="s">
        <v>1848</v>
      </c>
      <c r="L1963" t="s">
        <v>908</v>
      </c>
      <c r="M1963" t="s">
        <v>652</v>
      </c>
      <c r="N1963">
        <v>4456</v>
      </c>
      <c r="O1963" t="s">
        <v>1592</v>
      </c>
      <c r="P1963" t="s">
        <v>1524</v>
      </c>
      <c r="Q1963" s="62">
        <f t="shared" si="30"/>
        <v>0.02</v>
      </c>
      <c r="R1963" t="s">
        <v>650</v>
      </c>
    </row>
    <row r="1964" spans="1:18" hidden="1" x14ac:dyDescent="0.25">
      <c r="A1964" t="s">
        <v>1880</v>
      </c>
      <c r="B1964" t="s">
        <v>661</v>
      </c>
      <c r="C1964" t="s">
        <v>660</v>
      </c>
      <c r="D1964">
        <v>0.38640000000000002</v>
      </c>
      <c r="E1964">
        <v>52.740099999999998</v>
      </c>
      <c r="F1964" t="s">
        <v>659</v>
      </c>
      <c r="G1964" t="s">
        <v>658</v>
      </c>
      <c r="H1964" t="s">
        <v>657</v>
      </c>
      <c r="I1964" t="s">
        <v>656</v>
      </c>
      <c r="J1964" t="s">
        <v>655</v>
      </c>
      <c r="K1964" t="s">
        <v>1848</v>
      </c>
      <c r="L1964" t="s">
        <v>908</v>
      </c>
      <c r="M1964" t="s">
        <v>652</v>
      </c>
      <c r="N1964">
        <v>5283</v>
      </c>
      <c r="O1964" t="s">
        <v>1590</v>
      </c>
      <c r="P1964" t="s">
        <v>1524</v>
      </c>
      <c r="Q1964" s="62">
        <f t="shared" si="30"/>
        <v>0.02</v>
      </c>
      <c r="R1964" t="s">
        <v>650</v>
      </c>
    </row>
    <row r="1965" spans="1:18" hidden="1" x14ac:dyDescent="0.25">
      <c r="A1965" t="s">
        <v>1879</v>
      </c>
      <c r="B1965" t="s">
        <v>661</v>
      </c>
      <c r="C1965" t="s">
        <v>660</v>
      </c>
      <c r="D1965">
        <v>0.38640000000000002</v>
      </c>
      <c r="E1965">
        <v>52.740099999999998</v>
      </c>
      <c r="F1965" t="s">
        <v>659</v>
      </c>
      <c r="G1965" t="s">
        <v>658</v>
      </c>
      <c r="H1965" t="s">
        <v>657</v>
      </c>
      <c r="I1965" t="s">
        <v>656</v>
      </c>
      <c r="J1965" t="s">
        <v>655</v>
      </c>
      <c r="K1965" t="s">
        <v>1848</v>
      </c>
      <c r="L1965" t="s">
        <v>908</v>
      </c>
      <c r="M1965" t="s">
        <v>652</v>
      </c>
      <c r="N1965">
        <v>5284</v>
      </c>
      <c r="O1965" t="s">
        <v>1588</v>
      </c>
      <c r="P1965" t="s">
        <v>1560</v>
      </c>
      <c r="Q1965" s="62">
        <f t="shared" si="30"/>
        <v>0.01</v>
      </c>
      <c r="R1965" t="s">
        <v>650</v>
      </c>
    </row>
    <row r="1966" spans="1:18" hidden="1" x14ac:dyDescent="0.25">
      <c r="A1966" t="s">
        <v>1878</v>
      </c>
      <c r="B1966" t="s">
        <v>661</v>
      </c>
      <c r="C1966" t="s">
        <v>660</v>
      </c>
      <c r="D1966">
        <v>0.38640000000000002</v>
      </c>
      <c r="E1966">
        <v>52.740099999999998</v>
      </c>
      <c r="F1966" t="s">
        <v>659</v>
      </c>
      <c r="G1966" t="s">
        <v>658</v>
      </c>
      <c r="H1966" t="s">
        <v>657</v>
      </c>
      <c r="I1966" t="s">
        <v>656</v>
      </c>
      <c r="J1966" t="s">
        <v>655</v>
      </c>
      <c r="K1966" t="s">
        <v>1848</v>
      </c>
      <c r="L1966" t="s">
        <v>908</v>
      </c>
      <c r="M1966" t="s">
        <v>652</v>
      </c>
      <c r="N1966">
        <v>5558</v>
      </c>
      <c r="O1966" t="s">
        <v>1586</v>
      </c>
      <c r="P1966" t="s">
        <v>1524</v>
      </c>
      <c r="Q1966" s="62">
        <f t="shared" si="30"/>
        <v>0.02</v>
      </c>
      <c r="R1966" t="s">
        <v>686</v>
      </c>
    </row>
    <row r="1967" spans="1:18" hidden="1" x14ac:dyDescent="0.25">
      <c r="A1967" t="s">
        <v>1877</v>
      </c>
      <c r="B1967" t="s">
        <v>661</v>
      </c>
      <c r="C1967" t="s">
        <v>660</v>
      </c>
      <c r="D1967">
        <v>0.38640000000000002</v>
      </c>
      <c r="E1967">
        <v>52.740099999999998</v>
      </c>
      <c r="F1967" t="s">
        <v>659</v>
      </c>
      <c r="G1967" t="s">
        <v>658</v>
      </c>
      <c r="H1967" t="s">
        <v>657</v>
      </c>
      <c r="I1967" t="s">
        <v>656</v>
      </c>
      <c r="J1967" t="s">
        <v>655</v>
      </c>
      <c r="K1967" t="s">
        <v>1848</v>
      </c>
      <c r="L1967" t="s">
        <v>908</v>
      </c>
      <c r="M1967" t="s">
        <v>652</v>
      </c>
      <c r="N1967">
        <v>5560</v>
      </c>
      <c r="O1967" t="s">
        <v>1584</v>
      </c>
      <c r="P1967" t="s">
        <v>1524</v>
      </c>
      <c r="Q1967" s="62">
        <f t="shared" si="30"/>
        <v>0.02</v>
      </c>
      <c r="R1967" t="s">
        <v>686</v>
      </c>
    </row>
    <row r="1968" spans="1:18" hidden="1" x14ac:dyDescent="0.25">
      <c r="A1968" t="s">
        <v>1876</v>
      </c>
      <c r="B1968" t="s">
        <v>661</v>
      </c>
      <c r="C1968" t="s">
        <v>660</v>
      </c>
      <c r="D1968">
        <v>0.38640000000000002</v>
      </c>
      <c r="E1968">
        <v>52.740099999999998</v>
      </c>
      <c r="F1968" t="s">
        <v>659</v>
      </c>
      <c r="G1968" t="s">
        <v>658</v>
      </c>
      <c r="H1968" t="s">
        <v>657</v>
      </c>
      <c r="I1968" t="s">
        <v>656</v>
      </c>
      <c r="J1968" t="s">
        <v>655</v>
      </c>
      <c r="K1968" t="s">
        <v>1848</v>
      </c>
      <c r="L1968" t="s">
        <v>908</v>
      </c>
      <c r="M1968" t="s">
        <v>652</v>
      </c>
      <c r="N1968">
        <v>5561</v>
      </c>
      <c r="O1968" t="s">
        <v>1582</v>
      </c>
      <c r="P1968" t="s">
        <v>1524</v>
      </c>
      <c r="Q1968" s="62">
        <f t="shared" si="30"/>
        <v>0.02</v>
      </c>
      <c r="R1968" t="s">
        <v>686</v>
      </c>
    </row>
    <row r="1969" spans="1:18" hidden="1" x14ac:dyDescent="0.25">
      <c r="A1969" t="s">
        <v>1875</v>
      </c>
      <c r="B1969" t="s">
        <v>661</v>
      </c>
      <c r="C1969" t="s">
        <v>660</v>
      </c>
      <c r="D1969">
        <v>0.38640000000000002</v>
      </c>
      <c r="E1969">
        <v>52.740099999999998</v>
      </c>
      <c r="F1969" t="s">
        <v>659</v>
      </c>
      <c r="G1969" t="s">
        <v>658</v>
      </c>
      <c r="H1969" t="s">
        <v>657</v>
      </c>
      <c r="I1969" t="s">
        <v>656</v>
      </c>
      <c r="J1969" t="s">
        <v>655</v>
      </c>
      <c r="K1969" t="s">
        <v>1848</v>
      </c>
      <c r="L1969" t="s">
        <v>908</v>
      </c>
      <c r="M1969" t="s">
        <v>652</v>
      </c>
      <c r="N1969">
        <v>5562</v>
      </c>
      <c r="O1969" t="s">
        <v>1580</v>
      </c>
      <c r="P1969" t="s">
        <v>1524</v>
      </c>
      <c r="Q1969" s="62">
        <f t="shared" si="30"/>
        <v>0.02</v>
      </c>
      <c r="R1969" t="s">
        <v>686</v>
      </c>
    </row>
    <row r="1970" spans="1:18" hidden="1" x14ac:dyDescent="0.25">
      <c r="A1970" t="s">
        <v>1874</v>
      </c>
      <c r="B1970" t="s">
        <v>661</v>
      </c>
      <c r="C1970" t="s">
        <v>660</v>
      </c>
      <c r="D1970">
        <v>0.38640000000000002</v>
      </c>
      <c r="E1970">
        <v>52.740099999999998</v>
      </c>
      <c r="F1970" t="s">
        <v>659</v>
      </c>
      <c r="G1970" t="s">
        <v>658</v>
      </c>
      <c r="H1970" t="s">
        <v>657</v>
      </c>
      <c r="I1970" t="s">
        <v>656</v>
      </c>
      <c r="J1970" t="s">
        <v>655</v>
      </c>
      <c r="K1970" t="s">
        <v>1848</v>
      </c>
      <c r="L1970" t="s">
        <v>908</v>
      </c>
      <c r="M1970" t="s">
        <v>652</v>
      </c>
      <c r="N1970">
        <v>5679</v>
      </c>
      <c r="O1970" t="s">
        <v>1578</v>
      </c>
      <c r="P1970" t="s">
        <v>1560</v>
      </c>
      <c r="Q1970" s="62">
        <f t="shared" si="30"/>
        <v>0.01</v>
      </c>
      <c r="R1970" t="s">
        <v>650</v>
      </c>
    </row>
    <row r="1971" spans="1:18" hidden="1" x14ac:dyDescent="0.25">
      <c r="A1971" t="s">
        <v>1873</v>
      </c>
      <c r="B1971" t="s">
        <v>661</v>
      </c>
      <c r="C1971" t="s">
        <v>660</v>
      </c>
      <c r="D1971">
        <v>0.38640000000000002</v>
      </c>
      <c r="E1971">
        <v>52.740099999999998</v>
      </c>
      <c r="F1971" t="s">
        <v>659</v>
      </c>
      <c r="G1971" t="s">
        <v>658</v>
      </c>
      <c r="H1971" t="s">
        <v>657</v>
      </c>
      <c r="I1971" t="s">
        <v>656</v>
      </c>
      <c r="J1971" t="s">
        <v>655</v>
      </c>
      <c r="K1971" t="s">
        <v>1848</v>
      </c>
      <c r="L1971" t="s">
        <v>908</v>
      </c>
      <c r="M1971" t="s">
        <v>652</v>
      </c>
      <c r="N1971">
        <v>5680</v>
      </c>
      <c r="O1971" t="s">
        <v>1576</v>
      </c>
      <c r="P1971" t="s">
        <v>1573</v>
      </c>
      <c r="Q1971" s="62">
        <f t="shared" si="30"/>
        <v>0.03</v>
      </c>
      <c r="R1971" t="s">
        <v>650</v>
      </c>
    </row>
    <row r="1972" spans="1:18" hidden="1" x14ac:dyDescent="0.25">
      <c r="A1972" t="s">
        <v>1872</v>
      </c>
      <c r="B1972" t="s">
        <v>661</v>
      </c>
      <c r="C1972" t="s">
        <v>660</v>
      </c>
      <c r="D1972">
        <v>0.38640000000000002</v>
      </c>
      <c r="E1972">
        <v>52.740099999999998</v>
      </c>
      <c r="F1972" t="s">
        <v>659</v>
      </c>
      <c r="G1972" t="s">
        <v>658</v>
      </c>
      <c r="H1972" t="s">
        <v>657</v>
      </c>
      <c r="I1972" t="s">
        <v>656</v>
      </c>
      <c r="J1972" t="s">
        <v>655</v>
      </c>
      <c r="K1972" t="s">
        <v>1848</v>
      </c>
      <c r="L1972" t="s">
        <v>908</v>
      </c>
      <c r="M1972" t="s">
        <v>652</v>
      </c>
      <c r="N1972">
        <v>5681</v>
      </c>
      <c r="O1972" t="s">
        <v>1574</v>
      </c>
      <c r="P1972" t="s">
        <v>1573</v>
      </c>
      <c r="Q1972" s="62">
        <f t="shared" si="30"/>
        <v>0.03</v>
      </c>
      <c r="R1972" t="s">
        <v>650</v>
      </c>
    </row>
    <row r="1973" spans="1:18" hidden="1" x14ac:dyDescent="0.25">
      <c r="A1973" t="s">
        <v>1871</v>
      </c>
      <c r="B1973" t="s">
        <v>661</v>
      </c>
      <c r="C1973" t="s">
        <v>660</v>
      </c>
      <c r="D1973">
        <v>0.38640000000000002</v>
      </c>
      <c r="E1973">
        <v>52.740099999999998</v>
      </c>
      <c r="F1973" t="s">
        <v>659</v>
      </c>
      <c r="G1973" t="s">
        <v>658</v>
      </c>
      <c r="H1973" t="s">
        <v>657</v>
      </c>
      <c r="I1973" t="s">
        <v>656</v>
      </c>
      <c r="J1973" t="s">
        <v>655</v>
      </c>
      <c r="K1973" t="s">
        <v>1848</v>
      </c>
      <c r="L1973" t="s">
        <v>908</v>
      </c>
      <c r="M1973" t="s">
        <v>652</v>
      </c>
      <c r="N1973">
        <v>5682</v>
      </c>
      <c r="O1973" t="s">
        <v>1571</v>
      </c>
      <c r="P1973" t="s">
        <v>1560</v>
      </c>
      <c r="Q1973" s="62">
        <f t="shared" si="30"/>
        <v>0.01</v>
      </c>
      <c r="R1973" t="s">
        <v>650</v>
      </c>
    </row>
    <row r="1974" spans="1:18" hidden="1" x14ac:dyDescent="0.25">
      <c r="A1974" t="s">
        <v>1870</v>
      </c>
      <c r="B1974" t="s">
        <v>661</v>
      </c>
      <c r="C1974" t="s">
        <v>660</v>
      </c>
      <c r="D1974">
        <v>0.38640000000000002</v>
      </c>
      <c r="E1974">
        <v>52.740099999999998</v>
      </c>
      <c r="F1974" t="s">
        <v>659</v>
      </c>
      <c r="G1974" t="s">
        <v>658</v>
      </c>
      <c r="H1974" t="s">
        <v>657</v>
      </c>
      <c r="I1974" t="s">
        <v>656</v>
      </c>
      <c r="J1974" t="s">
        <v>655</v>
      </c>
      <c r="K1974" t="s">
        <v>1848</v>
      </c>
      <c r="L1974" t="s">
        <v>908</v>
      </c>
      <c r="M1974" t="s">
        <v>652</v>
      </c>
      <c r="N1974">
        <v>5683</v>
      </c>
      <c r="O1974" t="s">
        <v>1569</v>
      </c>
      <c r="P1974" t="s">
        <v>1560</v>
      </c>
      <c r="Q1974" s="62">
        <f t="shared" si="30"/>
        <v>0.01</v>
      </c>
      <c r="R1974" t="s">
        <v>650</v>
      </c>
    </row>
    <row r="1975" spans="1:18" hidden="1" x14ac:dyDescent="0.25">
      <c r="A1975" t="s">
        <v>1869</v>
      </c>
      <c r="B1975" t="s">
        <v>661</v>
      </c>
      <c r="C1975" t="s">
        <v>660</v>
      </c>
      <c r="D1975">
        <v>0.38640000000000002</v>
      </c>
      <c r="E1975">
        <v>52.740099999999998</v>
      </c>
      <c r="F1975" t="s">
        <v>659</v>
      </c>
      <c r="G1975" t="s">
        <v>658</v>
      </c>
      <c r="H1975" t="s">
        <v>657</v>
      </c>
      <c r="I1975" t="s">
        <v>656</v>
      </c>
      <c r="J1975" t="s">
        <v>655</v>
      </c>
      <c r="K1975" t="s">
        <v>1848</v>
      </c>
      <c r="L1975" t="s">
        <v>908</v>
      </c>
      <c r="M1975" t="s">
        <v>652</v>
      </c>
      <c r="N1975">
        <v>5687</v>
      </c>
      <c r="O1975" t="s">
        <v>1567</v>
      </c>
      <c r="P1975" t="s">
        <v>1560</v>
      </c>
      <c r="Q1975" s="62">
        <f t="shared" si="30"/>
        <v>0.01</v>
      </c>
      <c r="R1975" t="s">
        <v>650</v>
      </c>
    </row>
    <row r="1976" spans="1:18" hidden="1" x14ac:dyDescent="0.25">
      <c r="A1976" t="s">
        <v>1868</v>
      </c>
      <c r="B1976" t="s">
        <v>661</v>
      </c>
      <c r="C1976" t="s">
        <v>660</v>
      </c>
      <c r="D1976">
        <v>0.38640000000000002</v>
      </c>
      <c r="E1976">
        <v>52.740099999999998</v>
      </c>
      <c r="F1976" t="s">
        <v>659</v>
      </c>
      <c r="G1976" t="s">
        <v>658</v>
      </c>
      <c r="H1976" t="s">
        <v>657</v>
      </c>
      <c r="I1976" t="s">
        <v>656</v>
      </c>
      <c r="J1976" t="s">
        <v>655</v>
      </c>
      <c r="K1976" t="s">
        <v>1848</v>
      </c>
      <c r="L1976" t="s">
        <v>908</v>
      </c>
      <c r="M1976" t="s">
        <v>652</v>
      </c>
      <c r="N1976">
        <v>5688</v>
      </c>
      <c r="O1976" t="s">
        <v>1565</v>
      </c>
      <c r="P1976" t="s">
        <v>1524</v>
      </c>
      <c r="Q1976" s="62">
        <f t="shared" si="30"/>
        <v>0.02</v>
      </c>
      <c r="R1976" t="s">
        <v>650</v>
      </c>
    </row>
    <row r="1977" spans="1:18" hidden="1" x14ac:dyDescent="0.25">
      <c r="A1977" t="s">
        <v>1867</v>
      </c>
      <c r="B1977" t="s">
        <v>661</v>
      </c>
      <c r="C1977" t="s">
        <v>660</v>
      </c>
      <c r="D1977">
        <v>0.38640000000000002</v>
      </c>
      <c r="E1977">
        <v>52.740099999999998</v>
      </c>
      <c r="F1977" t="s">
        <v>659</v>
      </c>
      <c r="G1977" t="s">
        <v>658</v>
      </c>
      <c r="H1977" t="s">
        <v>657</v>
      </c>
      <c r="I1977" t="s">
        <v>656</v>
      </c>
      <c r="J1977" t="s">
        <v>655</v>
      </c>
      <c r="K1977" t="s">
        <v>1848</v>
      </c>
      <c r="L1977" t="s">
        <v>908</v>
      </c>
      <c r="M1977" t="s">
        <v>652</v>
      </c>
      <c r="N1977">
        <v>5689</v>
      </c>
      <c r="O1977" t="s">
        <v>1563</v>
      </c>
      <c r="P1977" t="s">
        <v>1560</v>
      </c>
      <c r="Q1977" s="62">
        <f t="shared" si="30"/>
        <v>0.01</v>
      </c>
      <c r="R1977" t="s">
        <v>650</v>
      </c>
    </row>
    <row r="1978" spans="1:18" hidden="1" x14ac:dyDescent="0.25">
      <c r="A1978" t="s">
        <v>1866</v>
      </c>
      <c r="B1978" t="s">
        <v>661</v>
      </c>
      <c r="C1978" t="s">
        <v>660</v>
      </c>
      <c r="D1978">
        <v>0.38640000000000002</v>
      </c>
      <c r="E1978">
        <v>52.740099999999998</v>
      </c>
      <c r="F1978" t="s">
        <v>659</v>
      </c>
      <c r="G1978" t="s">
        <v>658</v>
      </c>
      <c r="H1978" t="s">
        <v>657</v>
      </c>
      <c r="I1978" t="s">
        <v>656</v>
      </c>
      <c r="J1978" t="s">
        <v>655</v>
      </c>
      <c r="K1978" t="s">
        <v>1848</v>
      </c>
      <c r="L1978" t="s">
        <v>908</v>
      </c>
      <c r="M1978" t="s">
        <v>652</v>
      </c>
      <c r="N1978">
        <v>5690</v>
      </c>
      <c r="O1978" t="s">
        <v>1561</v>
      </c>
      <c r="P1978" t="s">
        <v>1560</v>
      </c>
      <c r="Q1978" s="62">
        <f t="shared" si="30"/>
        <v>0.01</v>
      </c>
      <c r="R1978" t="s">
        <v>650</v>
      </c>
    </row>
    <row r="1979" spans="1:18" hidden="1" x14ac:dyDescent="0.25">
      <c r="A1979" t="s">
        <v>1865</v>
      </c>
      <c r="B1979" t="s">
        <v>661</v>
      </c>
      <c r="C1979" t="s">
        <v>660</v>
      </c>
      <c r="D1979">
        <v>0.38640000000000002</v>
      </c>
      <c r="E1979">
        <v>52.740099999999998</v>
      </c>
      <c r="F1979" t="s">
        <v>659</v>
      </c>
      <c r="G1979" t="s">
        <v>658</v>
      </c>
      <c r="H1979" t="s">
        <v>657</v>
      </c>
      <c r="I1979" t="s">
        <v>656</v>
      </c>
      <c r="J1979" t="s">
        <v>655</v>
      </c>
      <c r="K1979" t="s">
        <v>1848</v>
      </c>
      <c r="L1979" t="s">
        <v>908</v>
      </c>
      <c r="M1979" t="s">
        <v>652</v>
      </c>
      <c r="N1979">
        <v>6569</v>
      </c>
      <c r="O1979" t="s">
        <v>1558</v>
      </c>
      <c r="P1979" t="s">
        <v>1524</v>
      </c>
      <c r="Q1979" s="62">
        <f t="shared" si="30"/>
        <v>0.02</v>
      </c>
      <c r="R1979" t="s">
        <v>686</v>
      </c>
    </row>
    <row r="1980" spans="1:18" hidden="1" x14ac:dyDescent="0.25">
      <c r="A1980" t="s">
        <v>1864</v>
      </c>
      <c r="B1980" t="s">
        <v>661</v>
      </c>
      <c r="C1980" t="s">
        <v>660</v>
      </c>
      <c r="D1980">
        <v>0.38640000000000002</v>
      </c>
      <c r="E1980">
        <v>52.740099999999998</v>
      </c>
      <c r="F1980" t="s">
        <v>659</v>
      </c>
      <c r="G1980" t="s">
        <v>658</v>
      </c>
      <c r="H1980" t="s">
        <v>657</v>
      </c>
      <c r="I1980" t="s">
        <v>656</v>
      </c>
      <c r="J1980" t="s">
        <v>655</v>
      </c>
      <c r="K1980" t="s">
        <v>1848</v>
      </c>
      <c r="L1980" t="s">
        <v>908</v>
      </c>
      <c r="M1980" t="s">
        <v>652</v>
      </c>
      <c r="N1980">
        <v>6577</v>
      </c>
      <c r="O1980" t="s">
        <v>1556</v>
      </c>
      <c r="P1980" t="s">
        <v>1524</v>
      </c>
      <c r="Q1980" s="62">
        <f t="shared" si="30"/>
        <v>0.02</v>
      </c>
      <c r="R1980" t="s">
        <v>686</v>
      </c>
    </row>
    <row r="1981" spans="1:18" hidden="1" x14ac:dyDescent="0.25">
      <c r="A1981" t="s">
        <v>1863</v>
      </c>
      <c r="B1981" t="s">
        <v>661</v>
      </c>
      <c r="C1981" t="s">
        <v>660</v>
      </c>
      <c r="D1981">
        <v>0.38640000000000002</v>
      </c>
      <c r="E1981">
        <v>52.740099999999998</v>
      </c>
      <c r="F1981" t="s">
        <v>659</v>
      </c>
      <c r="G1981" t="s">
        <v>658</v>
      </c>
      <c r="H1981" t="s">
        <v>657</v>
      </c>
      <c r="I1981" t="s">
        <v>656</v>
      </c>
      <c r="J1981" t="s">
        <v>655</v>
      </c>
      <c r="K1981" t="s">
        <v>1848</v>
      </c>
      <c r="L1981" t="s">
        <v>908</v>
      </c>
      <c r="M1981" t="s">
        <v>652</v>
      </c>
      <c r="N1981">
        <v>6584</v>
      </c>
      <c r="O1981" t="s">
        <v>1554</v>
      </c>
      <c r="P1981" t="s">
        <v>1524</v>
      </c>
      <c r="Q1981" s="62">
        <f t="shared" si="30"/>
        <v>0.02</v>
      </c>
      <c r="R1981" t="s">
        <v>686</v>
      </c>
    </row>
    <row r="1982" spans="1:18" hidden="1" x14ac:dyDescent="0.25">
      <c r="A1982" t="s">
        <v>1862</v>
      </c>
      <c r="B1982" t="s">
        <v>661</v>
      </c>
      <c r="C1982" t="s">
        <v>660</v>
      </c>
      <c r="D1982">
        <v>0.38640000000000002</v>
      </c>
      <c r="E1982">
        <v>52.740099999999998</v>
      </c>
      <c r="F1982" t="s">
        <v>659</v>
      </c>
      <c r="G1982" t="s">
        <v>658</v>
      </c>
      <c r="H1982" t="s">
        <v>657</v>
      </c>
      <c r="I1982" t="s">
        <v>656</v>
      </c>
      <c r="J1982" t="s">
        <v>655</v>
      </c>
      <c r="K1982" t="s">
        <v>1848</v>
      </c>
      <c r="L1982" t="s">
        <v>908</v>
      </c>
      <c r="M1982" t="s">
        <v>652</v>
      </c>
      <c r="N1982">
        <v>7434</v>
      </c>
      <c r="O1982" t="s">
        <v>1552</v>
      </c>
      <c r="P1982">
        <v>1</v>
      </c>
      <c r="Q1982" s="62">
        <f t="shared" si="30"/>
        <v>1</v>
      </c>
      <c r="R1982" t="s">
        <v>1551</v>
      </c>
    </row>
    <row r="1983" spans="1:18" hidden="1" x14ac:dyDescent="0.25">
      <c r="A1983" t="s">
        <v>1861</v>
      </c>
      <c r="B1983" t="s">
        <v>661</v>
      </c>
      <c r="C1983" t="s">
        <v>660</v>
      </c>
      <c r="D1983">
        <v>0.38640000000000002</v>
      </c>
      <c r="E1983">
        <v>52.740099999999998</v>
      </c>
      <c r="F1983" t="s">
        <v>659</v>
      </c>
      <c r="G1983" t="s">
        <v>658</v>
      </c>
      <c r="H1983" t="s">
        <v>657</v>
      </c>
      <c r="I1983" t="s">
        <v>656</v>
      </c>
      <c r="J1983" t="s">
        <v>655</v>
      </c>
      <c r="K1983" t="s">
        <v>1848</v>
      </c>
      <c r="L1983" t="s">
        <v>908</v>
      </c>
      <c r="M1983" t="s">
        <v>652</v>
      </c>
      <c r="N1983">
        <v>9091</v>
      </c>
      <c r="O1983" t="s">
        <v>1549</v>
      </c>
      <c r="P1983" t="s">
        <v>1524</v>
      </c>
      <c r="Q1983" s="62">
        <f t="shared" si="30"/>
        <v>0.02</v>
      </c>
      <c r="R1983" t="s">
        <v>686</v>
      </c>
    </row>
    <row r="1984" spans="1:18" hidden="1" x14ac:dyDescent="0.25">
      <c r="A1984" t="s">
        <v>1860</v>
      </c>
      <c r="B1984" t="s">
        <v>661</v>
      </c>
      <c r="C1984" t="s">
        <v>660</v>
      </c>
      <c r="D1984">
        <v>0.38640000000000002</v>
      </c>
      <c r="E1984">
        <v>52.740099999999998</v>
      </c>
      <c r="F1984" t="s">
        <v>659</v>
      </c>
      <c r="G1984" t="s">
        <v>658</v>
      </c>
      <c r="H1984" t="s">
        <v>657</v>
      </c>
      <c r="I1984" t="s">
        <v>656</v>
      </c>
      <c r="J1984" t="s">
        <v>655</v>
      </c>
      <c r="K1984" t="s">
        <v>1848</v>
      </c>
      <c r="L1984" t="s">
        <v>908</v>
      </c>
      <c r="M1984" t="s">
        <v>652</v>
      </c>
      <c r="N1984">
        <v>9094</v>
      </c>
      <c r="O1984" t="s">
        <v>1547</v>
      </c>
      <c r="P1984" t="s">
        <v>1524</v>
      </c>
      <c r="Q1984" s="62">
        <f t="shared" si="30"/>
        <v>0.02</v>
      </c>
      <c r="R1984" t="s">
        <v>686</v>
      </c>
    </row>
    <row r="1985" spans="1:18" hidden="1" x14ac:dyDescent="0.25">
      <c r="A1985" t="s">
        <v>1859</v>
      </c>
      <c r="B1985" t="s">
        <v>661</v>
      </c>
      <c r="C1985" t="s">
        <v>660</v>
      </c>
      <c r="D1985">
        <v>0.38640000000000002</v>
      </c>
      <c r="E1985">
        <v>52.740099999999998</v>
      </c>
      <c r="F1985" t="s">
        <v>659</v>
      </c>
      <c r="G1985" t="s">
        <v>658</v>
      </c>
      <c r="H1985" t="s">
        <v>657</v>
      </c>
      <c r="I1985" t="s">
        <v>656</v>
      </c>
      <c r="J1985" t="s">
        <v>655</v>
      </c>
      <c r="K1985" t="s">
        <v>1848</v>
      </c>
      <c r="L1985" t="s">
        <v>908</v>
      </c>
      <c r="M1985" t="s">
        <v>652</v>
      </c>
      <c r="N1985">
        <v>9451</v>
      </c>
      <c r="O1985" t="s">
        <v>1545</v>
      </c>
      <c r="P1985" t="s">
        <v>1524</v>
      </c>
      <c r="Q1985" s="62">
        <f t="shared" si="30"/>
        <v>0.02</v>
      </c>
      <c r="R1985" t="s">
        <v>686</v>
      </c>
    </row>
    <row r="1986" spans="1:18" hidden="1" x14ac:dyDescent="0.25">
      <c r="A1986" t="s">
        <v>1858</v>
      </c>
      <c r="B1986" t="s">
        <v>661</v>
      </c>
      <c r="C1986" t="s">
        <v>660</v>
      </c>
      <c r="D1986">
        <v>0.38640000000000002</v>
      </c>
      <c r="E1986">
        <v>52.740099999999998</v>
      </c>
      <c r="F1986" t="s">
        <v>659</v>
      </c>
      <c r="G1986" t="s">
        <v>658</v>
      </c>
      <c r="H1986" t="s">
        <v>657</v>
      </c>
      <c r="I1986" t="s">
        <v>656</v>
      </c>
      <c r="J1986" t="s">
        <v>655</v>
      </c>
      <c r="K1986" t="s">
        <v>1848</v>
      </c>
      <c r="L1986" t="s">
        <v>908</v>
      </c>
      <c r="M1986" t="s">
        <v>652</v>
      </c>
      <c r="N1986">
        <v>9453</v>
      </c>
      <c r="O1986" t="s">
        <v>1543</v>
      </c>
      <c r="P1986" t="s">
        <v>1524</v>
      </c>
      <c r="Q1986" s="62">
        <f t="shared" ref="Q1986:Q2049" si="31">IF(LEFT(P1986,1)="&lt;",VALUE(MID(P1986,2,LEN(P1986)-1)),VALUE(P1986))</f>
        <v>0.02</v>
      </c>
      <c r="R1986" t="s">
        <v>686</v>
      </c>
    </row>
    <row r="1987" spans="1:18" hidden="1" x14ac:dyDescent="0.25">
      <c r="A1987" t="s">
        <v>1857</v>
      </c>
      <c r="B1987" t="s">
        <v>661</v>
      </c>
      <c r="C1987" t="s">
        <v>660</v>
      </c>
      <c r="D1987">
        <v>0.38640000000000002</v>
      </c>
      <c r="E1987">
        <v>52.740099999999998</v>
      </c>
      <c r="F1987" t="s">
        <v>659</v>
      </c>
      <c r="G1987" t="s">
        <v>658</v>
      </c>
      <c r="H1987" t="s">
        <v>657</v>
      </c>
      <c r="I1987" t="s">
        <v>656</v>
      </c>
      <c r="J1987" t="s">
        <v>655</v>
      </c>
      <c r="K1987" t="s">
        <v>1848</v>
      </c>
      <c r="L1987" t="s">
        <v>908</v>
      </c>
      <c r="M1987" t="s">
        <v>652</v>
      </c>
      <c r="N1987">
        <v>9454</v>
      </c>
      <c r="O1987" t="s">
        <v>1541</v>
      </c>
      <c r="P1987" t="s">
        <v>1524</v>
      </c>
      <c r="Q1987" s="62">
        <f t="shared" si="31"/>
        <v>0.02</v>
      </c>
      <c r="R1987" t="s">
        <v>686</v>
      </c>
    </row>
    <row r="1988" spans="1:18" hidden="1" x14ac:dyDescent="0.25">
      <c r="A1988" t="s">
        <v>1856</v>
      </c>
      <c r="B1988" t="s">
        <v>661</v>
      </c>
      <c r="C1988" t="s">
        <v>660</v>
      </c>
      <c r="D1988">
        <v>0.38640000000000002</v>
      </c>
      <c r="E1988">
        <v>52.740099999999998</v>
      </c>
      <c r="F1988" t="s">
        <v>659</v>
      </c>
      <c r="G1988" t="s">
        <v>658</v>
      </c>
      <c r="H1988" t="s">
        <v>657</v>
      </c>
      <c r="I1988" t="s">
        <v>656</v>
      </c>
      <c r="J1988" t="s">
        <v>655</v>
      </c>
      <c r="K1988" t="s">
        <v>1848</v>
      </c>
      <c r="L1988" t="s">
        <v>908</v>
      </c>
      <c r="M1988" t="s">
        <v>652</v>
      </c>
      <c r="N1988">
        <v>9522</v>
      </c>
      <c r="O1988" t="s">
        <v>62</v>
      </c>
      <c r="P1988">
        <v>0.11</v>
      </c>
      <c r="Q1988" s="62">
        <f t="shared" si="31"/>
        <v>0.11</v>
      </c>
      <c r="R1988" t="s">
        <v>686</v>
      </c>
    </row>
    <row r="1989" spans="1:18" hidden="1" x14ac:dyDescent="0.25">
      <c r="A1989" t="s">
        <v>1855</v>
      </c>
      <c r="B1989" t="s">
        <v>661</v>
      </c>
      <c r="C1989" t="s">
        <v>660</v>
      </c>
      <c r="D1989">
        <v>0.38640000000000002</v>
      </c>
      <c r="E1989">
        <v>52.740099999999998</v>
      </c>
      <c r="F1989" t="s">
        <v>659</v>
      </c>
      <c r="G1989" t="s">
        <v>658</v>
      </c>
      <c r="H1989" t="s">
        <v>657</v>
      </c>
      <c r="I1989" t="s">
        <v>656</v>
      </c>
      <c r="J1989" t="s">
        <v>655</v>
      </c>
      <c r="K1989" t="s">
        <v>1848</v>
      </c>
      <c r="L1989" t="s">
        <v>908</v>
      </c>
      <c r="M1989" t="s">
        <v>652</v>
      </c>
      <c r="N1989">
        <v>9703</v>
      </c>
      <c r="O1989" t="s">
        <v>1538</v>
      </c>
      <c r="P1989" t="s">
        <v>1524</v>
      </c>
      <c r="Q1989" s="62">
        <f t="shared" si="31"/>
        <v>0.02</v>
      </c>
      <c r="R1989" t="s">
        <v>686</v>
      </c>
    </row>
    <row r="1990" spans="1:18" hidden="1" x14ac:dyDescent="0.25">
      <c r="A1990" t="s">
        <v>1854</v>
      </c>
      <c r="B1990" t="s">
        <v>661</v>
      </c>
      <c r="C1990" t="s">
        <v>660</v>
      </c>
      <c r="D1990">
        <v>0.38640000000000002</v>
      </c>
      <c r="E1990">
        <v>52.740099999999998</v>
      </c>
      <c r="F1990" t="s">
        <v>659</v>
      </c>
      <c r="G1990" t="s">
        <v>658</v>
      </c>
      <c r="H1990" t="s">
        <v>657</v>
      </c>
      <c r="I1990" t="s">
        <v>656</v>
      </c>
      <c r="J1990" t="s">
        <v>655</v>
      </c>
      <c r="K1990" t="s">
        <v>1848</v>
      </c>
      <c r="L1990" t="s">
        <v>908</v>
      </c>
      <c r="M1990" t="s">
        <v>652</v>
      </c>
      <c r="N1990">
        <v>9814</v>
      </c>
      <c r="O1990" t="s">
        <v>1536</v>
      </c>
      <c r="P1990" t="s">
        <v>1524</v>
      </c>
      <c r="Q1990" s="62">
        <f t="shared" si="31"/>
        <v>0.02</v>
      </c>
      <c r="R1990" t="s">
        <v>686</v>
      </c>
    </row>
    <row r="1991" spans="1:18" hidden="1" x14ac:dyDescent="0.25">
      <c r="A1991" t="s">
        <v>1853</v>
      </c>
      <c r="B1991" t="s">
        <v>661</v>
      </c>
      <c r="C1991" t="s">
        <v>660</v>
      </c>
      <c r="D1991">
        <v>0.38640000000000002</v>
      </c>
      <c r="E1991">
        <v>52.740099999999998</v>
      </c>
      <c r="F1991" t="s">
        <v>659</v>
      </c>
      <c r="G1991" t="s">
        <v>658</v>
      </c>
      <c r="H1991" t="s">
        <v>657</v>
      </c>
      <c r="I1991" t="s">
        <v>656</v>
      </c>
      <c r="J1991" t="s">
        <v>655</v>
      </c>
      <c r="K1991" t="s">
        <v>1848</v>
      </c>
      <c r="L1991" t="s">
        <v>908</v>
      </c>
      <c r="M1991" t="s">
        <v>652</v>
      </c>
      <c r="N1991">
        <v>9815</v>
      </c>
      <c r="O1991" t="s">
        <v>1534</v>
      </c>
      <c r="P1991" t="s">
        <v>1524</v>
      </c>
      <c r="Q1991" s="62">
        <f t="shared" si="31"/>
        <v>0.02</v>
      </c>
      <c r="R1991" t="s">
        <v>686</v>
      </c>
    </row>
    <row r="1992" spans="1:18" hidden="1" x14ac:dyDescent="0.25">
      <c r="A1992" t="s">
        <v>1852</v>
      </c>
      <c r="B1992" t="s">
        <v>661</v>
      </c>
      <c r="C1992" t="s">
        <v>660</v>
      </c>
      <c r="D1992">
        <v>0.38640000000000002</v>
      </c>
      <c r="E1992">
        <v>52.740099999999998</v>
      </c>
      <c r="F1992" t="s">
        <v>659</v>
      </c>
      <c r="G1992" t="s">
        <v>658</v>
      </c>
      <c r="H1992" t="s">
        <v>657</v>
      </c>
      <c r="I1992" t="s">
        <v>656</v>
      </c>
      <c r="J1992" t="s">
        <v>655</v>
      </c>
      <c r="K1992" t="s">
        <v>1848</v>
      </c>
      <c r="L1992" t="s">
        <v>908</v>
      </c>
      <c r="M1992" t="s">
        <v>652</v>
      </c>
      <c r="N1992">
        <v>9816</v>
      </c>
      <c r="O1992" t="s">
        <v>1532</v>
      </c>
      <c r="P1992" t="s">
        <v>1524</v>
      </c>
      <c r="Q1992" s="62">
        <f t="shared" si="31"/>
        <v>0.02</v>
      </c>
      <c r="R1992" t="s">
        <v>686</v>
      </c>
    </row>
    <row r="1993" spans="1:18" hidden="1" x14ac:dyDescent="0.25">
      <c r="A1993" t="s">
        <v>1851</v>
      </c>
      <c r="B1993" t="s">
        <v>661</v>
      </c>
      <c r="C1993" t="s">
        <v>660</v>
      </c>
      <c r="D1993">
        <v>0.38640000000000002</v>
      </c>
      <c r="E1993">
        <v>52.740099999999998</v>
      </c>
      <c r="F1993" t="s">
        <v>659</v>
      </c>
      <c r="G1993" t="s">
        <v>658</v>
      </c>
      <c r="H1993" t="s">
        <v>657</v>
      </c>
      <c r="I1993" t="s">
        <v>656</v>
      </c>
      <c r="J1993" t="s">
        <v>655</v>
      </c>
      <c r="K1993" t="s">
        <v>1848</v>
      </c>
      <c r="L1993" t="s">
        <v>908</v>
      </c>
      <c r="M1993" t="s">
        <v>652</v>
      </c>
      <c r="N1993">
        <v>9817</v>
      </c>
      <c r="O1993" t="s">
        <v>1530</v>
      </c>
      <c r="P1993" t="s">
        <v>1524</v>
      </c>
      <c r="Q1993" s="62">
        <f t="shared" si="31"/>
        <v>0.02</v>
      </c>
      <c r="R1993" t="s">
        <v>686</v>
      </c>
    </row>
    <row r="1994" spans="1:18" hidden="1" x14ac:dyDescent="0.25">
      <c r="A1994" t="s">
        <v>1850</v>
      </c>
      <c r="B1994" t="s">
        <v>661</v>
      </c>
      <c r="C1994" t="s">
        <v>660</v>
      </c>
      <c r="D1994">
        <v>0.38640000000000002</v>
      </c>
      <c r="E1994">
        <v>52.740099999999998</v>
      </c>
      <c r="F1994" t="s">
        <v>659</v>
      </c>
      <c r="G1994" t="s">
        <v>658</v>
      </c>
      <c r="H1994" t="s">
        <v>657</v>
      </c>
      <c r="I1994" t="s">
        <v>656</v>
      </c>
      <c r="J1994" t="s">
        <v>655</v>
      </c>
      <c r="K1994" t="s">
        <v>1848</v>
      </c>
      <c r="L1994" t="s">
        <v>908</v>
      </c>
      <c r="M1994" t="s">
        <v>652</v>
      </c>
      <c r="N1994">
        <v>9818</v>
      </c>
      <c r="O1994" t="s">
        <v>1528</v>
      </c>
      <c r="P1994" t="s">
        <v>1524</v>
      </c>
      <c r="Q1994" s="62">
        <f t="shared" si="31"/>
        <v>0.02</v>
      </c>
      <c r="R1994" t="s">
        <v>686</v>
      </c>
    </row>
    <row r="1995" spans="1:18" hidden="1" x14ac:dyDescent="0.25">
      <c r="A1995" t="s">
        <v>1849</v>
      </c>
      <c r="B1995" t="s">
        <v>661</v>
      </c>
      <c r="C1995" t="s">
        <v>660</v>
      </c>
      <c r="D1995">
        <v>0.38640000000000002</v>
      </c>
      <c r="E1995">
        <v>52.740099999999998</v>
      </c>
      <c r="F1995" t="s">
        <v>659</v>
      </c>
      <c r="G1995" t="s">
        <v>658</v>
      </c>
      <c r="H1995" t="s">
        <v>657</v>
      </c>
      <c r="I1995" t="s">
        <v>656</v>
      </c>
      <c r="J1995" t="s">
        <v>655</v>
      </c>
      <c r="K1995" t="s">
        <v>1848</v>
      </c>
      <c r="L1995" t="s">
        <v>908</v>
      </c>
      <c r="M1995" t="s">
        <v>652</v>
      </c>
      <c r="N1995">
        <v>9819</v>
      </c>
      <c r="O1995" t="s">
        <v>1525</v>
      </c>
      <c r="P1995" t="s">
        <v>1524</v>
      </c>
      <c r="Q1995" s="62">
        <f t="shared" si="31"/>
        <v>0.02</v>
      </c>
      <c r="R1995" t="s">
        <v>686</v>
      </c>
    </row>
    <row r="1996" spans="1:18" hidden="1" x14ac:dyDescent="0.25">
      <c r="A1996" t="s">
        <v>1847</v>
      </c>
      <c r="B1996" t="s">
        <v>661</v>
      </c>
      <c r="C1996" t="s">
        <v>660</v>
      </c>
      <c r="D1996">
        <v>0.38640000000000002</v>
      </c>
      <c r="E1996">
        <v>52.740099999999998</v>
      </c>
      <c r="F1996" t="s">
        <v>659</v>
      </c>
      <c r="G1996" t="s">
        <v>658</v>
      </c>
      <c r="H1996" t="s">
        <v>657</v>
      </c>
      <c r="I1996" t="s">
        <v>656</v>
      </c>
      <c r="J1996" t="s">
        <v>655</v>
      </c>
      <c r="K1996" t="s">
        <v>1806</v>
      </c>
      <c r="L1996" t="s">
        <v>908</v>
      </c>
      <c r="M1996" t="s">
        <v>652</v>
      </c>
      <c r="N1996">
        <v>76</v>
      </c>
      <c r="O1996" t="s">
        <v>690</v>
      </c>
      <c r="P1996">
        <v>20.7</v>
      </c>
      <c r="Q1996" s="62">
        <f t="shared" si="31"/>
        <v>20.7</v>
      </c>
      <c r="R1996" t="s">
        <v>689</v>
      </c>
    </row>
    <row r="1997" spans="1:18" hidden="1" x14ac:dyDescent="0.25">
      <c r="A1997" t="s">
        <v>1846</v>
      </c>
      <c r="B1997" t="s">
        <v>661</v>
      </c>
      <c r="C1997" t="s">
        <v>660</v>
      </c>
      <c r="D1997">
        <v>0.38640000000000002</v>
      </c>
      <c r="E1997">
        <v>52.740099999999998</v>
      </c>
      <c r="F1997" t="s">
        <v>659</v>
      </c>
      <c r="G1997" t="s">
        <v>658</v>
      </c>
      <c r="H1997" t="s">
        <v>657</v>
      </c>
      <c r="I1997" t="s">
        <v>656</v>
      </c>
      <c r="J1997" t="s">
        <v>655</v>
      </c>
      <c r="K1997" t="s">
        <v>1806</v>
      </c>
      <c r="L1997" t="s">
        <v>908</v>
      </c>
      <c r="M1997" t="s">
        <v>652</v>
      </c>
      <c r="N1997">
        <v>714</v>
      </c>
      <c r="O1997" t="s">
        <v>1735</v>
      </c>
      <c r="P1997" t="s">
        <v>1560</v>
      </c>
      <c r="Q1997" s="62">
        <f t="shared" si="31"/>
        <v>0.01</v>
      </c>
      <c r="R1997" t="s">
        <v>686</v>
      </c>
    </row>
    <row r="1998" spans="1:18" hidden="1" x14ac:dyDescent="0.25">
      <c r="A1998" t="s">
        <v>1845</v>
      </c>
      <c r="B1998" t="s">
        <v>661</v>
      </c>
      <c r="C1998" t="s">
        <v>660</v>
      </c>
      <c r="D1998">
        <v>0.38640000000000002</v>
      </c>
      <c r="E1998">
        <v>52.740099999999998</v>
      </c>
      <c r="F1998" t="s">
        <v>659</v>
      </c>
      <c r="G1998" t="s">
        <v>658</v>
      </c>
      <c r="H1998" t="s">
        <v>657</v>
      </c>
      <c r="I1998" t="s">
        <v>656</v>
      </c>
      <c r="J1998" t="s">
        <v>655</v>
      </c>
      <c r="K1998" t="s">
        <v>1806</v>
      </c>
      <c r="L1998" t="s">
        <v>908</v>
      </c>
      <c r="M1998" t="s">
        <v>652</v>
      </c>
      <c r="N1998">
        <v>731</v>
      </c>
      <c r="O1998" t="s">
        <v>1733</v>
      </c>
      <c r="P1998" t="s">
        <v>1560</v>
      </c>
      <c r="Q1998" s="62">
        <f t="shared" si="31"/>
        <v>0.01</v>
      </c>
      <c r="R1998" t="s">
        <v>686</v>
      </c>
    </row>
    <row r="1999" spans="1:18" hidden="1" x14ac:dyDescent="0.25">
      <c r="A1999" t="s">
        <v>1844</v>
      </c>
      <c r="B1999" t="s">
        <v>661</v>
      </c>
      <c r="C1999" t="s">
        <v>660</v>
      </c>
      <c r="D1999">
        <v>0.38640000000000002</v>
      </c>
      <c r="E1999">
        <v>52.740099999999998</v>
      </c>
      <c r="F1999" t="s">
        <v>659</v>
      </c>
      <c r="G1999" t="s">
        <v>658</v>
      </c>
      <c r="H1999" t="s">
        <v>657</v>
      </c>
      <c r="I1999" t="s">
        <v>656</v>
      </c>
      <c r="J1999" t="s">
        <v>655</v>
      </c>
      <c r="K1999" t="s">
        <v>1806</v>
      </c>
      <c r="L1999" t="s">
        <v>908</v>
      </c>
      <c r="M1999" t="s">
        <v>652</v>
      </c>
      <c r="N1999">
        <v>733</v>
      </c>
      <c r="O1999" t="s">
        <v>1731</v>
      </c>
      <c r="P1999" t="s">
        <v>1560</v>
      </c>
      <c r="Q1999" s="62">
        <f t="shared" si="31"/>
        <v>0.01</v>
      </c>
      <c r="R1999" t="s">
        <v>686</v>
      </c>
    </row>
    <row r="2000" spans="1:18" hidden="1" x14ac:dyDescent="0.25">
      <c r="A2000" t="s">
        <v>1843</v>
      </c>
      <c r="B2000" t="s">
        <v>661</v>
      </c>
      <c r="C2000" t="s">
        <v>660</v>
      </c>
      <c r="D2000">
        <v>0.38640000000000002</v>
      </c>
      <c r="E2000">
        <v>52.740099999999998</v>
      </c>
      <c r="F2000" t="s">
        <v>659</v>
      </c>
      <c r="G2000" t="s">
        <v>658</v>
      </c>
      <c r="H2000" t="s">
        <v>657</v>
      </c>
      <c r="I2000" t="s">
        <v>656</v>
      </c>
      <c r="J2000" t="s">
        <v>655</v>
      </c>
      <c r="K2000" t="s">
        <v>1806</v>
      </c>
      <c r="L2000" t="s">
        <v>908</v>
      </c>
      <c r="M2000" t="s">
        <v>652</v>
      </c>
      <c r="N2000">
        <v>736</v>
      </c>
      <c r="O2000" t="s">
        <v>142</v>
      </c>
      <c r="P2000" t="s">
        <v>1560</v>
      </c>
      <c r="Q2000" s="62">
        <f t="shared" si="31"/>
        <v>0.01</v>
      </c>
      <c r="R2000" t="s">
        <v>686</v>
      </c>
    </row>
    <row r="2001" spans="1:18" hidden="1" x14ac:dyDescent="0.25">
      <c r="A2001" t="s">
        <v>1842</v>
      </c>
      <c r="B2001" t="s">
        <v>661</v>
      </c>
      <c r="C2001" t="s">
        <v>660</v>
      </c>
      <c r="D2001">
        <v>0.38640000000000002</v>
      </c>
      <c r="E2001">
        <v>52.740099999999998</v>
      </c>
      <c r="F2001" t="s">
        <v>659</v>
      </c>
      <c r="G2001" t="s">
        <v>658</v>
      </c>
      <c r="H2001" t="s">
        <v>657</v>
      </c>
      <c r="I2001" t="s">
        <v>656</v>
      </c>
      <c r="J2001" t="s">
        <v>655</v>
      </c>
      <c r="K2001" t="s">
        <v>1806</v>
      </c>
      <c r="L2001" t="s">
        <v>908</v>
      </c>
      <c r="M2001" t="s">
        <v>652</v>
      </c>
      <c r="N2001">
        <v>746</v>
      </c>
      <c r="O2001" t="s">
        <v>1728</v>
      </c>
      <c r="P2001" t="s">
        <v>1560</v>
      </c>
      <c r="Q2001" s="62">
        <f t="shared" si="31"/>
        <v>0.01</v>
      </c>
      <c r="R2001" t="s">
        <v>686</v>
      </c>
    </row>
    <row r="2002" spans="1:18" hidden="1" x14ac:dyDescent="0.25">
      <c r="A2002" t="s">
        <v>1841</v>
      </c>
      <c r="B2002" t="s">
        <v>661</v>
      </c>
      <c r="C2002" t="s">
        <v>660</v>
      </c>
      <c r="D2002">
        <v>0.38640000000000002</v>
      </c>
      <c r="E2002">
        <v>52.740099999999998</v>
      </c>
      <c r="F2002" t="s">
        <v>659</v>
      </c>
      <c r="G2002" t="s">
        <v>658</v>
      </c>
      <c r="H2002" t="s">
        <v>657</v>
      </c>
      <c r="I2002" t="s">
        <v>656</v>
      </c>
      <c r="J2002" t="s">
        <v>655</v>
      </c>
      <c r="K2002" t="s">
        <v>1806</v>
      </c>
      <c r="L2002" t="s">
        <v>908</v>
      </c>
      <c r="M2002" t="s">
        <v>652</v>
      </c>
      <c r="N2002">
        <v>772</v>
      </c>
      <c r="O2002" t="s">
        <v>1726</v>
      </c>
      <c r="P2002" t="s">
        <v>1560</v>
      </c>
      <c r="Q2002" s="62">
        <f t="shared" si="31"/>
        <v>0.01</v>
      </c>
      <c r="R2002" t="s">
        <v>686</v>
      </c>
    </row>
    <row r="2003" spans="1:18" hidden="1" x14ac:dyDescent="0.25">
      <c r="A2003" t="s">
        <v>1840</v>
      </c>
      <c r="B2003" t="s">
        <v>661</v>
      </c>
      <c r="C2003" t="s">
        <v>660</v>
      </c>
      <c r="D2003">
        <v>0.38640000000000002</v>
      </c>
      <c r="E2003">
        <v>52.740099999999998</v>
      </c>
      <c r="F2003" t="s">
        <v>659</v>
      </c>
      <c r="G2003" t="s">
        <v>658</v>
      </c>
      <c r="H2003" t="s">
        <v>657</v>
      </c>
      <c r="I2003" t="s">
        <v>656</v>
      </c>
      <c r="J2003" t="s">
        <v>655</v>
      </c>
      <c r="K2003" t="s">
        <v>1806</v>
      </c>
      <c r="L2003" t="s">
        <v>908</v>
      </c>
      <c r="M2003" t="s">
        <v>652</v>
      </c>
      <c r="N2003">
        <v>3941</v>
      </c>
      <c r="O2003" t="s">
        <v>1724</v>
      </c>
      <c r="P2003" t="s">
        <v>1661</v>
      </c>
      <c r="Q2003" s="62">
        <f t="shared" si="31"/>
        <v>500</v>
      </c>
      <c r="R2003" t="s">
        <v>650</v>
      </c>
    </row>
    <row r="2004" spans="1:18" hidden="1" x14ac:dyDescent="0.25">
      <c r="A2004" t="s">
        <v>1839</v>
      </c>
      <c r="B2004" t="s">
        <v>661</v>
      </c>
      <c r="C2004" t="s">
        <v>660</v>
      </c>
      <c r="D2004">
        <v>0.38640000000000002</v>
      </c>
      <c r="E2004">
        <v>52.740099999999998</v>
      </c>
      <c r="F2004" t="s">
        <v>659</v>
      </c>
      <c r="G2004" t="s">
        <v>658</v>
      </c>
      <c r="H2004" t="s">
        <v>657</v>
      </c>
      <c r="I2004" t="s">
        <v>656</v>
      </c>
      <c r="J2004" t="s">
        <v>655</v>
      </c>
      <c r="K2004" t="s">
        <v>1806</v>
      </c>
      <c r="L2004" t="s">
        <v>908</v>
      </c>
      <c r="M2004" t="s">
        <v>652</v>
      </c>
      <c r="N2004">
        <v>4084</v>
      </c>
      <c r="O2004" t="s">
        <v>1722</v>
      </c>
      <c r="P2004">
        <v>1</v>
      </c>
      <c r="Q2004" s="62">
        <f t="shared" si="31"/>
        <v>1</v>
      </c>
      <c r="R2004" t="s">
        <v>1551</v>
      </c>
    </row>
    <row r="2005" spans="1:18" hidden="1" x14ac:dyDescent="0.25">
      <c r="A2005" t="s">
        <v>1838</v>
      </c>
      <c r="B2005" t="s">
        <v>661</v>
      </c>
      <c r="C2005" t="s">
        <v>660</v>
      </c>
      <c r="D2005">
        <v>0.38640000000000002</v>
      </c>
      <c r="E2005">
        <v>52.740099999999998</v>
      </c>
      <c r="F2005" t="s">
        <v>659</v>
      </c>
      <c r="G2005" t="s">
        <v>658</v>
      </c>
      <c r="H2005" t="s">
        <v>657</v>
      </c>
      <c r="I2005" t="s">
        <v>656</v>
      </c>
      <c r="J2005" t="s">
        <v>655</v>
      </c>
      <c r="K2005" t="s">
        <v>1806</v>
      </c>
      <c r="L2005" t="s">
        <v>908</v>
      </c>
      <c r="M2005" t="s">
        <v>652</v>
      </c>
      <c r="N2005">
        <v>4329</v>
      </c>
      <c r="O2005" t="s">
        <v>1720</v>
      </c>
      <c r="P2005" t="s">
        <v>1661</v>
      </c>
      <c r="Q2005" s="62">
        <f t="shared" si="31"/>
        <v>500</v>
      </c>
      <c r="R2005" t="s">
        <v>686</v>
      </c>
    </row>
    <row r="2006" spans="1:18" hidden="1" x14ac:dyDescent="0.25">
      <c r="A2006" t="s">
        <v>1837</v>
      </c>
      <c r="B2006" t="s">
        <v>661</v>
      </c>
      <c r="C2006" t="s">
        <v>660</v>
      </c>
      <c r="D2006">
        <v>0.38640000000000002</v>
      </c>
      <c r="E2006">
        <v>52.740099999999998</v>
      </c>
      <c r="F2006" t="s">
        <v>659</v>
      </c>
      <c r="G2006" t="s">
        <v>658</v>
      </c>
      <c r="H2006" t="s">
        <v>657</v>
      </c>
      <c r="I2006" t="s">
        <v>656</v>
      </c>
      <c r="J2006" t="s">
        <v>655</v>
      </c>
      <c r="K2006" t="s">
        <v>1806</v>
      </c>
      <c r="L2006" t="s">
        <v>908</v>
      </c>
      <c r="M2006" t="s">
        <v>652</v>
      </c>
      <c r="N2006">
        <v>4330</v>
      </c>
      <c r="O2006" t="s">
        <v>1718</v>
      </c>
      <c r="P2006" t="s">
        <v>1717</v>
      </c>
      <c r="Q2006" s="62">
        <f t="shared" si="31"/>
        <v>1000</v>
      </c>
      <c r="R2006" t="s">
        <v>686</v>
      </c>
    </row>
    <row r="2007" spans="1:18" hidden="1" x14ac:dyDescent="0.25">
      <c r="A2007" t="s">
        <v>1836</v>
      </c>
      <c r="B2007" t="s">
        <v>661</v>
      </c>
      <c r="C2007" t="s">
        <v>660</v>
      </c>
      <c r="D2007">
        <v>0.38640000000000002</v>
      </c>
      <c r="E2007">
        <v>52.740099999999998</v>
      </c>
      <c r="F2007" t="s">
        <v>659</v>
      </c>
      <c r="G2007" t="s">
        <v>658</v>
      </c>
      <c r="H2007" t="s">
        <v>657</v>
      </c>
      <c r="I2007" t="s">
        <v>656</v>
      </c>
      <c r="J2007" t="s">
        <v>655</v>
      </c>
      <c r="K2007" t="s">
        <v>1806</v>
      </c>
      <c r="L2007" t="s">
        <v>908</v>
      </c>
      <c r="M2007" t="s">
        <v>652</v>
      </c>
      <c r="N2007">
        <v>4884</v>
      </c>
      <c r="O2007" t="s">
        <v>1715</v>
      </c>
      <c r="P2007" t="s">
        <v>1661</v>
      </c>
      <c r="Q2007" s="62">
        <f t="shared" si="31"/>
        <v>500</v>
      </c>
      <c r="R2007" t="s">
        <v>686</v>
      </c>
    </row>
    <row r="2008" spans="1:18" hidden="1" x14ac:dyDescent="0.25">
      <c r="A2008" t="s">
        <v>1835</v>
      </c>
      <c r="B2008" t="s">
        <v>661</v>
      </c>
      <c r="C2008" t="s">
        <v>660</v>
      </c>
      <c r="D2008">
        <v>0.38640000000000002</v>
      </c>
      <c r="E2008">
        <v>52.740099999999998</v>
      </c>
      <c r="F2008" t="s">
        <v>659</v>
      </c>
      <c r="G2008" t="s">
        <v>658</v>
      </c>
      <c r="H2008" t="s">
        <v>657</v>
      </c>
      <c r="I2008" t="s">
        <v>656</v>
      </c>
      <c r="J2008" t="s">
        <v>655</v>
      </c>
      <c r="K2008" t="s">
        <v>1806</v>
      </c>
      <c r="L2008" t="s">
        <v>908</v>
      </c>
      <c r="M2008" t="s">
        <v>652</v>
      </c>
      <c r="N2008">
        <v>4885</v>
      </c>
      <c r="O2008" t="s">
        <v>1713</v>
      </c>
      <c r="P2008" t="s">
        <v>1712</v>
      </c>
      <c r="Q2008" s="62">
        <f t="shared" si="31"/>
        <v>700</v>
      </c>
      <c r="R2008" t="s">
        <v>686</v>
      </c>
    </row>
    <row r="2009" spans="1:18" hidden="1" x14ac:dyDescent="0.25">
      <c r="A2009" t="s">
        <v>1834</v>
      </c>
      <c r="B2009" t="s">
        <v>661</v>
      </c>
      <c r="C2009" t="s">
        <v>660</v>
      </c>
      <c r="D2009">
        <v>0.38640000000000002</v>
      </c>
      <c r="E2009">
        <v>52.740099999999998</v>
      </c>
      <c r="F2009" t="s">
        <v>659</v>
      </c>
      <c r="G2009" t="s">
        <v>658</v>
      </c>
      <c r="H2009" t="s">
        <v>657</v>
      </c>
      <c r="I2009" t="s">
        <v>656</v>
      </c>
      <c r="J2009" t="s">
        <v>655</v>
      </c>
      <c r="K2009" t="s">
        <v>1806</v>
      </c>
      <c r="L2009" t="s">
        <v>908</v>
      </c>
      <c r="M2009" t="s">
        <v>652</v>
      </c>
      <c r="N2009">
        <v>4886</v>
      </c>
      <c r="O2009" t="s">
        <v>1710</v>
      </c>
      <c r="P2009" t="s">
        <v>1661</v>
      </c>
      <c r="Q2009" s="62">
        <f t="shared" si="31"/>
        <v>500</v>
      </c>
      <c r="R2009" t="s">
        <v>686</v>
      </c>
    </row>
    <row r="2010" spans="1:18" hidden="1" x14ac:dyDescent="0.25">
      <c r="A2010" t="s">
        <v>1833</v>
      </c>
      <c r="B2010" t="s">
        <v>661</v>
      </c>
      <c r="C2010" t="s">
        <v>660</v>
      </c>
      <c r="D2010">
        <v>0.38640000000000002</v>
      </c>
      <c r="E2010">
        <v>52.740099999999998</v>
      </c>
      <c r="F2010" t="s">
        <v>659</v>
      </c>
      <c r="G2010" t="s">
        <v>658</v>
      </c>
      <c r="H2010" t="s">
        <v>657</v>
      </c>
      <c r="I2010" t="s">
        <v>656</v>
      </c>
      <c r="J2010" t="s">
        <v>655</v>
      </c>
      <c r="K2010" t="s">
        <v>1806</v>
      </c>
      <c r="L2010" t="s">
        <v>908</v>
      </c>
      <c r="M2010" t="s">
        <v>652</v>
      </c>
      <c r="N2010">
        <v>4888</v>
      </c>
      <c r="O2010" t="s">
        <v>1708</v>
      </c>
      <c r="P2010" t="s">
        <v>1661</v>
      </c>
      <c r="Q2010" s="62">
        <f t="shared" si="31"/>
        <v>500</v>
      </c>
      <c r="R2010" t="s">
        <v>686</v>
      </c>
    </row>
    <row r="2011" spans="1:18" hidden="1" x14ac:dyDescent="0.25">
      <c r="A2011" t="s">
        <v>1832</v>
      </c>
      <c r="B2011" t="s">
        <v>661</v>
      </c>
      <c r="C2011" t="s">
        <v>660</v>
      </c>
      <c r="D2011">
        <v>0.38640000000000002</v>
      </c>
      <c r="E2011">
        <v>52.740099999999998</v>
      </c>
      <c r="F2011" t="s">
        <v>659</v>
      </c>
      <c r="G2011" t="s">
        <v>658</v>
      </c>
      <c r="H2011" t="s">
        <v>657</v>
      </c>
      <c r="I2011" t="s">
        <v>656</v>
      </c>
      <c r="J2011" t="s">
        <v>655</v>
      </c>
      <c r="K2011" t="s">
        <v>1806</v>
      </c>
      <c r="L2011" t="s">
        <v>908</v>
      </c>
      <c r="M2011" t="s">
        <v>652</v>
      </c>
      <c r="N2011">
        <v>4889</v>
      </c>
      <c r="O2011" t="s">
        <v>550</v>
      </c>
      <c r="P2011" t="s">
        <v>1661</v>
      </c>
      <c r="Q2011" s="62">
        <f t="shared" si="31"/>
        <v>500</v>
      </c>
      <c r="R2011" t="s">
        <v>686</v>
      </c>
    </row>
    <row r="2012" spans="1:18" hidden="1" x14ac:dyDescent="0.25">
      <c r="A2012" t="s">
        <v>1831</v>
      </c>
      <c r="B2012" t="s">
        <v>661</v>
      </c>
      <c r="C2012" t="s">
        <v>660</v>
      </c>
      <c r="D2012">
        <v>0.38640000000000002</v>
      </c>
      <c r="E2012">
        <v>52.740099999999998</v>
      </c>
      <c r="F2012" t="s">
        <v>659</v>
      </c>
      <c r="G2012" t="s">
        <v>658</v>
      </c>
      <c r="H2012" t="s">
        <v>657</v>
      </c>
      <c r="I2012" t="s">
        <v>656</v>
      </c>
      <c r="J2012" t="s">
        <v>655</v>
      </c>
      <c r="K2012" t="s">
        <v>1806</v>
      </c>
      <c r="L2012" t="s">
        <v>908</v>
      </c>
      <c r="M2012" t="s">
        <v>652</v>
      </c>
      <c r="N2012">
        <v>4890</v>
      </c>
      <c r="O2012" t="s">
        <v>1705</v>
      </c>
      <c r="P2012" t="s">
        <v>1661</v>
      </c>
      <c r="Q2012" s="62">
        <f t="shared" si="31"/>
        <v>500</v>
      </c>
      <c r="R2012" t="s">
        <v>686</v>
      </c>
    </row>
    <row r="2013" spans="1:18" hidden="1" x14ac:dyDescent="0.25">
      <c r="A2013" t="s">
        <v>1830</v>
      </c>
      <c r="B2013" t="s">
        <v>661</v>
      </c>
      <c r="C2013" t="s">
        <v>660</v>
      </c>
      <c r="D2013">
        <v>0.38640000000000002</v>
      </c>
      <c r="E2013">
        <v>52.740099999999998</v>
      </c>
      <c r="F2013" t="s">
        <v>659</v>
      </c>
      <c r="G2013" t="s">
        <v>658</v>
      </c>
      <c r="H2013" t="s">
        <v>657</v>
      </c>
      <c r="I2013" t="s">
        <v>656</v>
      </c>
      <c r="J2013" t="s">
        <v>655</v>
      </c>
      <c r="K2013" t="s">
        <v>1806</v>
      </c>
      <c r="L2013" t="s">
        <v>908</v>
      </c>
      <c r="M2013" t="s">
        <v>652</v>
      </c>
      <c r="N2013">
        <v>5569</v>
      </c>
      <c r="O2013" t="s">
        <v>1703</v>
      </c>
      <c r="P2013" t="s">
        <v>1661</v>
      </c>
      <c r="Q2013" s="62">
        <f t="shared" si="31"/>
        <v>500</v>
      </c>
      <c r="R2013" t="s">
        <v>686</v>
      </c>
    </row>
    <row r="2014" spans="1:18" hidden="1" x14ac:dyDescent="0.25">
      <c r="A2014" t="s">
        <v>1829</v>
      </c>
      <c r="B2014" t="s">
        <v>661</v>
      </c>
      <c r="C2014" t="s">
        <v>660</v>
      </c>
      <c r="D2014">
        <v>0.38640000000000002</v>
      </c>
      <c r="E2014">
        <v>52.740099999999998</v>
      </c>
      <c r="F2014" t="s">
        <v>659</v>
      </c>
      <c r="G2014" t="s">
        <v>658</v>
      </c>
      <c r="H2014" t="s">
        <v>657</v>
      </c>
      <c r="I2014" t="s">
        <v>656</v>
      </c>
      <c r="J2014" t="s">
        <v>655</v>
      </c>
      <c r="K2014" t="s">
        <v>1806</v>
      </c>
      <c r="L2014" t="s">
        <v>908</v>
      </c>
      <c r="M2014" t="s">
        <v>652</v>
      </c>
      <c r="N2014">
        <v>6399</v>
      </c>
      <c r="O2014" t="s">
        <v>1701</v>
      </c>
      <c r="P2014" t="s">
        <v>1560</v>
      </c>
      <c r="Q2014" s="62">
        <f t="shared" si="31"/>
        <v>0.01</v>
      </c>
      <c r="R2014" t="s">
        <v>686</v>
      </c>
    </row>
    <row r="2015" spans="1:18" hidden="1" x14ac:dyDescent="0.25">
      <c r="A2015" t="s">
        <v>1828</v>
      </c>
      <c r="B2015" t="s">
        <v>661</v>
      </c>
      <c r="C2015" t="s">
        <v>660</v>
      </c>
      <c r="D2015">
        <v>0.38640000000000002</v>
      </c>
      <c r="E2015">
        <v>52.740099999999998</v>
      </c>
      <c r="F2015" t="s">
        <v>659</v>
      </c>
      <c r="G2015" t="s">
        <v>658</v>
      </c>
      <c r="H2015" t="s">
        <v>657</v>
      </c>
      <c r="I2015" t="s">
        <v>656</v>
      </c>
      <c r="J2015" t="s">
        <v>655</v>
      </c>
      <c r="K2015" t="s">
        <v>1806</v>
      </c>
      <c r="L2015" t="s">
        <v>908</v>
      </c>
      <c r="M2015" t="s">
        <v>652</v>
      </c>
      <c r="N2015">
        <v>6594</v>
      </c>
      <c r="O2015" t="s">
        <v>1699</v>
      </c>
      <c r="P2015" t="s">
        <v>1698</v>
      </c>
      <c r="Q2015" s="62">
        <f t="shared" si="31"/>
        <v>4000</v>
      </c>
      <c r="R2015" t="s">
        <v>686</v>
      </c>
    </row>
    <row r="2016" spans="1:18" hidden="1" x14ac:dyDescent="0.25">
      <c r="A2016" t="s">
        <v>1827</v>
      </c>
      <c r="B2016" t="s">
        <v>661</v>
      </c>
      <c r="C2016" t="s">
        <v>660</v>
      </c>
      <c r="D2016">
        <v>0.38640000000000002</v>
      </c>
      <c r="E2016">
        <v>52.740099999999998</v>
      </c>
      <c r="F2016" t="s">
        <v>659</v>
      </c>
      <c r="G2016" t="s">
        <v>658</v>
      </c>
      <c r="H2016" t="s">
        <v>657</v>
      </c>
      <c r="I2016" t="s">
        <v>656</v>
      </c>
      <c r="J2016" t="s">
        <v>655</v>
      </c>
      <c r="K2016" t="s">
        <v>1806</v>
      </c>
      <c r="L2016" t="s">
        <v>908</v>
      </c>
      <c r="M2016" t="s">
        <v>652</v>
      </c>
      <c r="N2016">
        <v>6685</v>
      </c>
      <c r="O2016" t="s">
        <v>1696</v>
      </c>
      <c r="P2016" t="s">
        <v>1695</v>
      </c>
      <c r="Q2016" s="62">
        <f t="shared" si="31"/>
        <v>2000</v>
      </c>
      <c r="R2016" t="s">
        <v>686</v>
      </c>
    </row>
    <row r="2017" spans="1:18" hidden="1" x14ac:dyDescent="0.25">
      <c r="A2017" t="s">
        <v>1826</v>
      </c>
      <c r="B2017" t="s">
        <v>661</v>
      </c>
      <c r="C2017" t="s">
        <v>660</v>
      </c>
      <c r="D2017">
        <v>0.38640000000000002</v>
      </c>
      <c r="E2017">
        <v>52.740099999999998</v>
      </c>
      <c r="F2017" t="s">
        <v>659</v>
      </c>
      <c r="G2017" t="s">
        <v>658</v>
      </c>
      <c r="H2017" t="s">
        <v>657</v>
      </c>
      <c r="I2017" t="s">
        <v>656</v>
      </c>
      <c r="J2017" t="s">
        <v>655</v>
      </c>
      <c r="K2017" t="s">
        <v>1806</v>
      </c>
      <c r="L2017" t="s">
        <v>908</v>
      </c>
      <c r="M2017" t="s">
        <v>652</v>
      </c>
      <c r="N2017">
        <v>6753</v>
      </c>
      <c r="O2017" t="s">
        <v>249</v>
      </c>
      <c r="P2017" t="s">
        <v>1560</v>
      </c>
      <c r="Q2017" s="62">
        <f t="shared" si="31"/>
        <v>0.01</v>
      </c>
      <c r="R2017" t="s">
        <v>686</v>
      </c>
    </row>
    <row r="2018" spans="1:18" hidden="1" x14ac:dyDescent="0.25">
      <c r="A2018" t="s">
        <v>1825</v>
      </c>
      <c r="B2018" t="s">
        <v>661</v>
      </c>
      <c r="C2018" t="s">
        <v>660</v>
      </c>
      <c r="D2018">
        <v>0.38640000000000002</v>
      </c>
      <c r="E2018">
        <v>52.740099999999998</v>
      </c>
      <c r="F2018" t="s">
        <v>659</v>
      </c>
      <c r="G2018" t="s">
        <v>658</v>
      </c>
      <c r="H2018" t="s">
        <v>657</v>
      </c>
      <c r="I2018" t="s">
        <v>656</v>
      </c>
      <c r="J2018" t="s">
        <v>655</v>
      </c>
      <c r="K2018" t="s">
        <v>1806</v>
      </c>
      <c r="L2018" t="s">
        <v>908</v>
      </c>
      <c r="M2018" t="s">
        <v>652</v>
      </c>
      <c r="N2018">
        <v>7101</v>
      </c>
      <c r="O2018" t="s">
        <v>1692</v>
      </c>
      <c r="P2018" t="s">
        <v>1661</v>
      </c>
      <c r="Q2018" s="62">
        <f t="shared" si="31"/>
        <v>500</v>
      </c>
      <c r="R2018" t="s">
        <v>686</v>
      </c>
    </row>
    <row r="2019" spans="1:18" hidden="1" x14ac:dyDescent="0.25">
      <c r="A2019" t="s">
        <v>1824</v>
      </c>
      <c r="B2019" t="s">
        <v>661</v>
      </c>
      <c r="C2019" t="s">
        <v>660</v>
      </c>
      <c r="D2019">
        <v>0.38640000000000002</v>
      </c>
      <c r="E2019">
        <v>52.740099999999998</v>
      </c>
      <c r="F2019" t="s">
        <v>659</v>
      </c>
      <c r="G2019" t="s">
        <v>658</v>
      </c>
      <c r="H2019" t="s">
        <v>657</v>
      </c>
      <c r="I2019" t="s">
        <v>656</v>
      </c>
      <c r="J2019" t="s">
        <v>655</v>
      </c>
      <c r="K2019" t="s">
        <v>1806</v>
      </c>
      <c r="L2019" t="s">
        <v>908</v>
      </c>
      <c r="M2019" t="s">
        <v>652</v>
      </c>
      <c r="N2019">
        <v>7171</v>
      </c>
      <c r="O2019" t="s">
        <v>1690</v>
      </c>
      <c r="P2019" t="s">
        <v>1661</v>
      </c>
      <c r="Q2019" s="62">
        <f t="shared" si="31"/>
        <v>500</v>
      </c>
      <c r="R2019" t="s">
        <v>686</v>
      </c>
    </row>
    <row r="2020" spans="1:18" hidden="1" x14ac:dyDescent="0.25">
      <c r="A2020" t="s">
        <v>1823</v>
      </c>
      <c r="B2020" t="s">
        <v>661</v>
      </c>
      <c r="C2020" t="s">
        <v>660</v>
      </c>
      <c r="D2020">
        <v>0.38640000000000002</v>
      </c>
      <c r="E2020">
        <v>52.740099999999998</v>
      </c>
      <c r="F2020" t="s">
        <v>659</v>
      </c>
      <c r="G2020" t="s">
        <v>658</v>
      </c>
      <c r="H2020" t="s">
        <v>657</v>
      </c>
      <c r="I2020" t="s">
        <v>656</v>
      </c>
      <c r="J2020" t="s">
        <v>655</v>
      </c>
      <c r="K2020" t="s">
        <v>1806</v>
      </c>
      <c r="L2020" t="s">
        <v>908</v>
      </c>
      <c r="M2020" t="s">
        <v>652</v>
      </c>
      <c r="N2020">
        <v>7325</v>
      </c>
      <c r="O2020" t="s">
        <v>1688</v>
      </c>
      <c r="P2020" t="s">
        <v>1560</v>
      </c>
      <c r="Q2020" s="62">
        <f t="shared" si="31"/>
        <v>0.01</v>
      </c>
      <c r="R2020" t="s">
        <v>686</v>
      </c>
    </row>
    <row r="2021" spans="1:18" hidden="1" x14ac:dyDescent="0.25">
      <c r="A2021" t="s">
        <v>1822</v>
      </c>
      <c r="B2021" t="s">
        <v>661</v>
      </c>
      <c r="C2021" t="s">
        <v>660</v>
      </c>
      <c r="D2021">
        <v>0.38640000000000002</v>
      </c>
      <c r="E2021">
        <v>52.740099999999998</v>
      </c>
      <c r="F2021" t="s">
        <v>659</v>
      </c>
      <c r="G2021" t="s">
        <v>658</v>
      </c>
      <c r="H2021" t="s">
        <v>657</v>
      </c>
      <c r="I2021" t="s">
        <v>656</v>
      </c>
      <c r="J2021" t="s">
        <v>655</v>
      </c>
      <c r="K2021" t="s">
        <v>1806</v>
      </c>
      <c r="L2021" t="s">
        <v>908</v>
      </c>
      <c r="M2021" t="s">
        <v>652</v>
      </c>
      <c r="N2021">
        <v>7395</v>
      </c>
      <c r="O2021" t="s">
        <v>1686</v>
      </c>
      <c r="P2021" t="s">
        <v>1560</v>
      </c>
      <c r="Q2021" s="62">
        <f t="shared" si="31"/>
        <v>0.01</v>
      </c>
      <c r="R2021" t="s">
        <v>686</v>
      </c>
    </row>
    <row r="2022" spans="1:18" hidden="1" x14ac:dyDescent="0.25">
      <c r="A2022" t="s">
        <v>1821</v>
      </c>
      <c r="B2022" t="s">
        <v>661</v>
      </c>
      <c r="C2022" t="s">
        <v>660</v>
      </c>
      <c r="D2022">
        <v>0.38640000000000002</v>
      </c>
      <c r="E2022">
        <v>52.740099999999998</v>
      </c>
      <c r="F2022" t="s">
        <v>659</v>
      </c>
      <c r="G2022" t="s">
        <v>658</v>
      </c>
      <c r="H2022" t="s">
        <v>657</v>
      </c>
      <c r="I2022" t="s">
        <v>656</v>
      </c>
      <c r="J2022" t="s">
        <v>655</v>
      </c>
      <c r="K2022" t="s">
        <v>1806</v>
      </c>
      <c r="L2022" t="s">
        <v>908</v>
      </c>
      <c r="M2022" t="s">
        <v>652</v>
      </c>
      <c r="N2022">
        <v>7434</v>
      </c>
      <c r="O2022" t="s">
        <v>1552</v>
      </c>
      <c r="P2022">
        <v>1</v>
      </c>
      <c r="Q2022" s="62">
        <f t="shared" si="31"/>
        <v>1</v>
      </c>
      <c r="R2022" t="s">
        <v>1551</v>
      </c>
    </row>
    <row r="2023" spans="1:18" hidden="1" x14ac:dyDescent="0.25">
      <c r="A2023" t="s">
        <v>1820</v>
      </c>
      <c r="B2023" t="s">
        <v>661</v>
      </c>
      <c r="C2023" t="s">
        <v>660</v>
      </c>
      <c r="D2023">
        <v>0.38640000000000002</v>
      </c>
      <c r="E2023">
        <v>52.740099999999998</v>
      </c>
      <c r="F2023" t="s">
        <v>659</v>
      </c>
      <c r="G2023" t="s">
        <v>658</v>
      </c>
      <c r="H2023" t="s">
        <v>657</v>
      </c>
      <c r="I2023" t="s">
        <v>656</v>
      </c>
      <c r="J2023" t="s">
        <v>655</v>
      </c>
      <c r="K2023" t="s">
        <v>1806</v>
      </c>
      <c r="L2023" t="s">
        <v>908</v>
      </c>
      <c r="M2023" t="s">
        <v>652</v>
      </c>
      <c r="N2023">
        <v>7518</v>
      </c>
      <c r="O2023" t="s">
        <v>1683</v>
      </c>
      <c r="P2023" t="s">
        <v>1661</v>
      </c>
      <c r="Q2023" s="62">
        <f t="shared" si="31"/>
        <v>500</v>
      </c>
      <c r="R2023" t="s">
        <v>686</v>
      </c>
    </row>
    <row r="2024" spans="1:18" hidden="1" x14ac:dyDescent="0.25">
      <c r="A2024" t="s">
        <v>1819</v>
      </c>
      <c r="B2024" t="s">
        <v>661</v>
      </c>
      <c r="C2024" t="s">
        <v>660</v>
      </c>
      <c r="D2024">
        <v>0.38640000000000002</v>
      </c>
      <c r="E2024">
        <v>52.740099999999998</v>
      </c>
      <c r="F2024" t="s">
        <v>659</v>
      </c>
      <c r="G2024" t="s">
        <v>658</v>
      </c>
      <c r="H2024" t="s">
        <v>657</v>
      </c>
      <c r="I2024" t="s">
        <v>656</v>
      </c>
      <c r="J2024" t="s">
        <v>655</v>
      </c>
      <c r="K2024" t="s">
        <v>1806</v>
      </c>
      <c r="L2024" t="s">
        <v>908</v>
      </c>
      <c r="M2024" t="s">
        <v>652</v>
      </c>
      <c r="N2024">
        <v>7608</v>
      </c>
      <c r="O2024" t="s">
        <v>667</v>
      </c>
      <c r="P2024">
        <v>29.99</v>
      </c>
      <c r="Q2024" s="62">
        <f t="shared" si="31"/>
        <v>29.99</v>
      </c>
      <c r="R2024" t="s">
        <v>666</v>
      </c>
    </row>
    <row r="2025" spans="1:18" hidden="1" x14ac:dyDescent="0.25">
      <c r="A2025" t="s">
        <v>1818</v>
      </c>
      <c r="B2025" t="s">
        <v>661</v>
      </c>
      <c r="C2025" t="s">
        <v>660</v>
      </c>
      <c r="D2025">
        <v>0.38640000000000002</v>
      </c>
      <c r="E2025">
        <v>52.740099999999998</v>
      </c>
      <c r="F2025" t="s">
        <v>659</v>
      </c>
      <c r="G2025" t="s">
        <v>658</v>
      </c>
      <c r="H2025" t="s">
        <v>657</v>
      </c>
      <c r="I2025" t="s">
        <v>656</v>
      </c>
      <c r="J2025" t="s">
        <v>655</v>
      </c>
      <c r="K2025" t="s">
        <v>1806</v>
      </c>
      <c r="L2025" t="s">
        <v>908</v>
      </c>
      <c r="M2025" t="s">
        <v>652</v>
      </c>
      <c r="N2025">
        <v>7864</v>
      </c>
      <c r="O2025" t="s">
        <v>1680</v>
      </c>
      <c r="P2025" t="s">
        <v>1560</v>
      </c>
      <c r="Q2025" s="62">
        <f t="shared" si="31"/>
        <v>0.01</v>
      </c>
      <c r="R2025" t="s">
        <v>686</v>
      </c>
    </row>
    <row r="2026" spans="1:18" hidden="1" x14ac:dyDescent="0.25">
      <c r="A2026" t="s">
        <v>1817</v>
      </c>
      <c r="B2026" t="s">
        <v>661</v>
      </c>
      <c r="C2026" t="s">
        <v>660</v>
      </c>
      <c r="D2026">
        <v>0.38640000000000002</v>
      </c>
      <c r="E2026">
        <v>52.740099999999998</v>
      </c>
      <c r="F2026" t="s">
        <v>659</v>
      </c>
      <c r="G2026" t="s">
        <v>658</v>
      </c>
      <c r="H2026" t="s">
        <v>657</v>
      </c>
      <c r="I2026" t="s">
        <v>656</v>
      </c>
      <c r="J2026" t="s">
        <v>655</v>
      </c>
      <c r="K2026" t="s">
        <v>1806</v>
      </c>
      <c r="L2026" t="s">
        <v>908</v>
      </c>
      <c r="M2026" t="s">
        <v>652</v>
      </c>
      <c r="N2026">
        <v>8310</v>
      </c>
      <c r="O2026" t="s">
        <v>480</v>
      </c>
      <c r="P2026" t="s">
        <v>1560</v>
      </c>
      <c r="Q2026" s="62">
        <f t="shared" si="31"/>
        <v>0.01</v>
      </c>
      <c r="R2026" t="s">
        <v>686</v>
      </c>
    </row>
    <row r="2027" spans="1:18" hidden="1" x14ac:dyDescent="0.25">
      <c r="A2027" t="s">
        <v>1816</v>
      </c>
      <c r="B2027" t="s">
        <v>661</v>
      </c>
      <c r="C2027" t="s">
        <v>660</v>
      </c>
      <c r="D2027">
        <v>0.38640000000000002</v>
      </c>
      <c r="E2027">
        <v>52.740099999999998</v>
      </c>
      <c r="F2027" t="s">
        <v>659</v>
      </c>
      <c r="G2027" t="s">
        <v>658</v>
      </c>
      <c r="H2027" t="s">
        <v>657</v>
      </c>
      <c r="I2027" t="s">
        <v>656</v>
      </c>
      <c r="J2027" t="s">
        <v>655</v>
      </c>
      <c r="K2027" t="s">
        <v>1806</v>
      </c>
      <c r="L2027" t="s">
        <v>908</v>
      </c>
      <c r="M2027" t="s">
        <v>652</v>
      </c>
      <c r="N2027">
        <v>8311</v>
      </c>
      <c r="O2027" t="s">
        <v>1677</v>
      </c>
      <c r="P2027" t="s">
        <v>1560</v>
      </c>
      <c r="Q2027" s="62">
        <f t="shared" si="31"/>
        <v>0.01</v>
      </c>
      <c r="R2027" t="s">
        <v>686</v>
      </c>
    </row>
    <row r="2028" spans="1:18" hidden="1" x14ac:dyDescent="0.25">
      <c r="A2028" t="s">
        <v>1815</v>
      </c>
      <c r="B2028" t="s">
        <v>661</v>
      </c>
      <c r="C2028" t="s">
        <v>660</v>
      </c>
      <c r="D2028">
        <v>0.38640000000000002</v>
      </c>
      <c r="E2028">
        <v>52.740099999999998</v>
      </c>
      <c r="F2028" t="s">
        <v>659</v>
      </c>
      <c r="G2028" t="s">
        <v>658</v>
      </c>
      <c r="H2028" t="s">
        <v>657</v>
      </c>
      <c r="I2028" t="s">
        <v>656</v>
      </c>
      <c r="J2028" t="s">
        <v>655</v>
      </c>
      <c r="K2028" t="s">
        <v>1806</v>
      </c>
      <c r="L2028" t="s">
        <v>908</v>
      </c>
      <c r="M2028" t="s">
        <v>652</v>
      </c>
      <c r="N2028">
        <v>8360</v>
      </c>
      <c r="O2028" t="s">
        <v>1675</v>
      </c>
      <c r="P2028" t="s">
        <v>1560</v>
      </c>
      <c r="Q2028" s="62">
        <f t="shared" si="31"/>
        <v>0.01</v>
      </c>
      <c r="R2028" t="s">
        <v>686</v>
      </c>
    </row>
    <row r="2029" spans="1:18" hidden="1" x14ac:dyDescent="0.25">
      <c r="A2029" t="s">
        <v>1814</v>
      </c>
      <c r="B2029" t="s">
        <v>661</v>
      </c>
      <c r="C2029" t="s">
        <v>660</v>
      </c>
      <c r="D2029">
        <v>0.38640000000000002</v>
      </c>
      <c r="E2029">
        <v>52.740099999999998</v>
      </c>
      <c r="F2029" t="s">
        <v>659</v>
      </c>
      <c r="G2029" t="s">
        <v>658</v>
      </c>
      <c r="H2029" t="s">
        <v>657</v>
      </c>
      <c r="I2029" t="s">
        <v>656</v>
      </c>
      <c r="J2029" t="s">
        <v>655</v>
      </c>
      <c r="K2029" t="s">
        <v>1806</v>
      </c>
      <c r="L2029" t="s">
        <v>908</v>
      </c>
      <c r="M2029" t="s">
        <v>652</v>
      </c>
      <c r="N2029">
        <v>8940</v>
      </c>
      <c r="O2029" t="s">
        <v>1673</v>
      </c>
      <c r="P2029" t="s">
        <v>1560</v>
      </c>
      <c r="Q2029" s="62">
        <f t="shared" si="31"/>
        <v>0.01</v>
      </c>
      <c r="R2029" t="s">
        <v>686</v>
      </c>
    </row>
    <row r="2030" spans="1:18" hidden="1" x14ac:dyDescent="0.25">
      <c r="A2030" t="s">
        <v>1813</v>
      </c>
      <c r="B2030" t="s">
        <v>661</v>
      </c>
      <c r="C2030" t="s">
        <v>660</v>
      </c>
      <c r="D2030">
        <v>0.38640000000000002</v>
      </c>
      <c r="E2030">
        <v>52.740099999999998</v>
      </c>
      <c r="F2030" t="s">
        <v>659</v>
      </c>
      <c r="G2030" t="s">
        <v>658</v>
      </c>
      <c r="H2030" t="s">
        <v>657</v>
      </c>
      <c r="I2030" t="s">
        <v>656</v>
      </c>
      <c r="J2030" t="s">
        <v>655</v>
      </c>
      <c r="K2030" t="s">
        <v>1806</v>
      </c>
      <c r="L2030" t="s">
        <v>908</v>
      </c>
      <c r="M2030" t="s">
        <v>652</v>
      </c>
      <c r="N2030">
        <v>9003</v>
      </c>
      <c r="O2030" t="s">
        <v>1671</v>
      </c>
      <c r="P2030" t="s">
        <v>1560</v>
      </c>
      <c r="Q2030" s="62">
        <f t="shared" si="31"/>
        <v>0.01</v>
      </c>
      <c r="R2030" t="s">
        <v>686</v>
      </c>
    </row>
    <row r="2031" spans="1:18" hidden="1" x14ac:dyDescent="0.25">
      <c r="A2031" t="s">
        <v>1812</v>
      </c>
      <c r="B2031" t="s">
        <v>661</v>
      </c>
      <c r="C2031" t="s">
        <v>660</v>
      </c>
      <c r="D2031">
        <v>0.38640000000000002</v>
      </c>
      <c r="E2031">
        <v>52.740099999999998</v>
      </c>
      <c r="F2031" t="s">
        <v>659</v>
      </c>
      <c r="G2031" t="s">
        <v>658</v>
      </c>
      <c r="H2031" t="s">
        <v>657</v>
      </c>
      <c r="I2031" t="s">
        <v>656</v>
      </c>
      <c r="J2031" t="s">
        <v>655</v>
      </c>
      <c r="K2031" t="s">
        <v>1806</v>
      </c>
      <c r="L2031" t="s">
        <v>908</v>
      </c>
      <c r="M2031" t="s">
        <v>652</v>
      </c>
      <c r="N2031">
        <v>9097</v>
      </c>
      <c r="O2031" t="s">
        <v>1669</v>
      </c>
      <c r="P2031" t="s">
        <v>1661</v>
      </c>
      <c r="Q2031" s="62">
        <f t="shared" si="31"/>
        <v>500</v>
      </c>
      <c r="R2031" t="s">
        <v>686</v>
      </c>
    </row>
    <row r="2032" spans="1:18" hidden="1" x14ac:dyDescent="0.25">
      <c r="A2032" t="s">
        <v>1811</v>
      </c>
      <c r="B2032" t="s">
        <v>661</v>
      </c>
      <c r="C2032" t="s">
        <v>660</v>
      </c>
      <c r="D2032">
        <v>0.38640000000000002</v>
      </c>
      <c r="E2032">
        <v>52.740099999999998</v>
      </c>
      <c r="F2032" t="s">
        <v>659</v>
      </c>
      <c r="G2032" t="s">
        <v>658</v>
      </c>
      <c r="H2032" t="s">
        <v>657</v>
      </c>
      <c r="I2032" t="s">
        <v>656</v>
      </c>
      <c r="J2032" t="s">
        <v>655</v>
      </c>
      <c r="K2032" t="s">
        <v>1806</v>
      </c>
      <c r="L2032" t="s">
        <v>908</v>
      </c>
      <c r="M2032" t="s">
        <v>652</v>
      </c>
      <c r="N2032">
        <v>9340</v>
      </c>
      <c r="O2032" t="s">
        <v>1667</v>
      </c>
      <c r="P2032" t="s">
        <v>1661</v>
      </c>
      <c r="Q2032" s="62">
        <f t="shared" si="31"/>
        <v>500</v>
      </c>
      <c r="R2032" t="s">
        <v>686</v>
      </c>
    </row>
    <row r="2033" spans="1:18" hidden="1" x14ac:dyDescent="0.25">
      <c r="A2033" t="s">
        <v>1810</v>
      </c>
      <c r="B2033" t="s">
        <v>661</v>
      </c>
      <c r="C2033" t="s">
        <v>660</v>
      </c>
      <c r="D2033">
        <v>0.38640000000000002</v>
      </c>
      <c r="E2033">
        <v>52.740099999999998</v>
      </c>
      <c r="F2033" t="s">
        <v>659</v>
      </c>
      <c r="G2033" t="s">
        <v>658</v>
      </c>
      <c r="H2033" t="s">
        <v>657</v>
      </c>
      <c r="I2033" t="s">
        <v>656</v>
      </c>
      <c r="J2033" t="s">
        <v>655</v>
      </c>
      <c r="K2033" t="s">
        <v>1806</v>
      </c>
      <c r="L2033" t="s">
        <v>908</v>
      </c>
      <c r="M2033" t="s">
        <v>652</v>
      </c>
      <c r="N2033">
        <v>9669</v>
      </c>
      <c r="O2033" t="s">
        <v>88</v>
      </c>
      <c r="P2033" t="s">
        <v>1560</v>
      </c>
      <c r="Q2033" s="62">
        <f t="shared" si="31"/>
        <v>0.01</v>
      </c>
      <c r="R2033" t="s">
        <v>686</v>
      </c>
    </row>
    <row r="2034" spans="1:18" hidden="1" x14ac:dyDescent="0.25">
      <c r="A2034" t="s">
        <v>1809</v>
      </c>
      <c r="B2034" t="s">
        <v>661</v>
      </c>
      <c r="C2034" t="s">
        <v>660</v>
      </c>
      <c r="D2034">
        <v>0.38640000000000002</v>
      </c>
      <c r="E2034">
        <v>52.740099999999998</v>
      </c>
      <c r="F2034" t="s">
        <v>659</v>
      </c>
      <c r="G2034" t="s">
        <v>658</v>
      </c>
      <c r="H2034" t="s">
        <v>657</v>
      </c>
      <c r="I2034" t="s">
        <v>656</v>
      </c>
      <c r="J2034" t="s">
        <v>655</v>
      </c>
      <c r="K2034" t="s">
        <v>1806</v>
      </c>
      <c r="L2034" t="s">
        <v>908</v>
      </c>
      <c r="M2034" t="s">
        <v>652</v>
      </c>
      <c r="N2034">
        <v>9671</v>
      </c>
      <c r="O2034" t="s">
        <v>1664</v>
      </c>
      <c r="P2034" t="s">
        <v>1560</v>
      </c>
      <c r="Q2034" s="62">
        <f t="shared" si="31"/>
        <v>0.01</v>
      </c>
      <c r="R2034" t="s">
        <v>686</v>
      </c>
    </row>
    <row r="2035" spans="1:18" hidden="1" x14ac:dyDescent="0.25">
      <c r="A2035" t="s">
        <v>1808</v>
      </c>
      <c r="B2035" t="s">
        <v>661</v>
      </c>
      <c r="C2035" t="s">
        <v>660</v>
      </c>
      <c r="D2035">
        <v>0.38640000000000002</v>
      </c>
      <c r="E2035">
        <v>52.740099999999998</v>
      </c>
      <c r="F2035" t="s">
        <v>659</v>
      </c>
      <c r="G2035" t="s">
        <v>658</v>
      </c>
      <c r="H2035" t="s">
        <v>657</v>
      </c>
      <c r="I2035" t="s">
        <v>656</v>
      </c>
      <c r="J2035" t="s">
        <v>655</v>
      </c>
      <c r="K2035" t="s">
        <v>1806</v>
      </c>
      <c r="L2035" t="s">
        <v>908</v>
      </c>
      <c r="M2035" t="s">
        <v>652</v>
      </c>
      <c r="N2035">
        <v>9891</v>
      </c>
      <c r="O2035" t="s">
        <v>1662</v>
      </c>
      <c r="P2035" t="s">
        <v>1661</v>
      </c>
      <c r="Q2035" s="62">
        <f t="shared" si="31"/>
        <v>500</v>
      </c>
      <c r="R2035" t="s">
        <v>686</v>
      </c>
    </row>
    <row r="2036" spans="1:18" hidden="1" x14ac:dyDescent="0.25">
      <c r="A2036" t="s">
        <v>1807</v>
      </c>
      <c r="B2036" t="s">
        <v>661</v>
      </c>
      <c r="C2036" t="s">
        <v>660</v>
      </c>
      <c r="D2036">
        <v>0.38640000000000002</v>
      </c>
      <c r="E2036">
        <v>52.740099999999998</v>
      </c>
      <c r="F2036" t="s">
        <v>659</v>
      </c>
      <c r="G2036" t="s">
        <v>658</v>
      </c>
      <c r="H2036" t="s">
        <v>657</v>
      </c>
      <c r="I2036" t="s">
        <v>656</v>
      </c>
      <c r="J2036" t="s">
        <v>655</v>
      </c>
      <c r="K2036" t="s">
        <v>1806</v>
      </c>
      <c r="L2036" t="s">
        <v>908</v>
      </c>
      <c r="M2036" t="s">
        <v>652</v>
      </c>
      <c r="N2036">
        <v>9901</v>
      </c>
      <c r="O2036" t="s">
        <v>664</v>
      </c>
      <c r="P2036">
        <v>93.4</v>
      </c>
      <c r="Q2036" s="62">
        <f t="shared" si="31"/>
        <v>93.4</v>
      </c>
      <c r="R2036" t="s">
        <v>663</v>
      </c>
    </row>
    <row r="2037" spans="1:18" hidden="1" x14ac:dyDescent="0.25">
      <c r="A2037" t="s">
        <v>1805</v>
      </c>
      <c r="B2037" t="s">
        <v>661</v>
      </c>
      <c r="C2037" t="s">
        <v>660</v>
      </c>
      <c r="D2037">
        <v>0.38640000000000002</v>
      </c>
      <c r="E2037">
        <v>52.740099999999998</v>
      </c>
      <c r="F2037" t="s">
        <v>659</v>
      </c>
      <c r="G2037" t="s">
        <v>658</v>
      </c>
      <c r="H2037" t="s">
        <v>657</v>
      </c>
      <c r="I2037" t="s">
        <v>656</v>
      </c>
      <c r="J2037" t="s">
        <v>655</v>
      </c>
      <c r="K2037" t="s">
        <v>1738</v>
      </c>
      <c r="L2037" t="s">
        <v>908</v>
      </c>
      <c r="M2037" t="s">
        <v>652</v>
      </c>
      <c r="N2037">
        <v>749</v>
      </c>
      <c r="O2037" t="s">
        <v>1804</v>
      </c>
      <c r="P2037" t="s">
        <v>1598</v>
      </c>
      <c r="Q2037" s="62">
        <f t="shared" si="31"/>
        <v>0.04</v>
      </c>
      <c r="R2037" t="s">
        <v>650</v>
      </c>
    </row>
    <row r="2038" spans="1:18" hidden="1" x14ac:dyDescent="0.25">
      <c r="A2038" t="s">
        <v>1803</v>
      </c>
      <c r="B2038" t="s">
        <v>661</v>
      </c>
      <c r="C2038" t="s">
        <v>660</v>
      </c>
      <c r="D2038">
        <v>0.38640000000000002</v>
      </c>
      <c r="E2038">
        <v>52.740099999999998</v>
      </c>
      <c r="F2038" t="s">
        <v>659</v>
      </c>
      <c r="G2038" t="s">
        <v>658</v>
      </c>
      <c r="H2038" t="s">
        <v>657</v>
      </c>
      <c r="I2038" t="s">
        <v>656</v>
      </c>
      <c r="J2038" t="s">
        <v>655</v>
      </c>
      <c r="K2038" t="s">
        <v>1738</v>
      </c>
      <c r="L2038" t="s">
        <v>908</v>
      </c>
      <c r="M2038" t="s">
        <v>652</v>
      </c>
      <c r="N2038">
        <v>1085</v>
      </c>
      <c r="O2038" t="s">
        <v>587</v>
      </c>
      <c r="P2038" t="s">
        <v>1524</v>
      </c>
      <c r="Q2038" s="62">
        <f t="shared" si="31"/>
        <v>0.02</v>
      </c>
      <c r="R2038" t="s">
        <v>686</v>
      </c>
    </row>
    <row r="2039" spans="1:18" hidden="1" x14ac:dyDescent="0.25">
      <c r="A2039" t="s">
        <v>1802</v>
      </c>
      <c r="B2039" t="s">
        <v>661</v>
      </c>
      <c r="C2039" t="s">
        <v>660</v>
      </c>
      <c r="D2039">
        <v>0.38640000000000002</v>
      </c>
      <c r="E2039">
        <v>52.740099999999998</v>
      </c>
      <c r="F2039" t="s">
        <v>659</v>
      </c>
      <c r="G2039" t="s">
        <v>658</v>
      </c>
      <c r="H2039" t="s">
        <v>657</v>
      </c>
      <c r="I2039" t="s">
        <v>656</v>
      </c>
      <c r="J2039" t="s">
        <v>655</v>
      </c>
      <c r="K2039" t="s">
        <v>1738</v>
      </c>
      <c r="L2039" t="s">
        <v>908</v>
      </c>
      <c r="M2039" t="s">
        <v>652</v>
      </c>
      <c r="N2039">
        <v>3341</v>
      </c>
      <c r="O2039" t="s">
        <v>1656</v>
      </c>
      <c r="P2039" t="s">
        <v>1524</v>
      </c>
      <c r="Q2039" s="62">
        <f t="shared" si="31"/>
        <v>0.02</v>
      </c>
      <c r="R2039" t="s">
        <v>686</v>
      </c>
    </row>
    <row r="2040" spans="1:18" hidden="1" x14ac:dyDescent="0.25">
      <c r="A2040" t="s">
        <v>1801</v>
      </c>
      <c r="B2040" t="s">
        <v>661</v>
      </c>
      <c r="C2040" t="s">
        <v>660</v>
      </c>
      <c r="D2040">
        <v>0.38640000000000002</v>
      </c>
      <c r="E2040">
        <v>52.740099999999998</v>
      </c>
      <c r="F2040" t="s">
        <v>659</v>
      </c>
      <c r="G2040" t="s">
        <v>658</v>
      </c>
      <c r="H2040" t="s">
        <v>657</v>
      </c>
      <c r="I2040" t="s">
        <v>656</v>
      </c>
      <c r="J2040" t="s">
        <v>655</v>
      </c>
      <c r="K2040" t="s">
        <v>1738</v>
      </c>
      <c r="L2040" t="s">
        <v>908</v>
      </c>
      <c r="M2040" t="s">
        <v>652</v>
      </c>
      <c r="N2040">
        <v>3342</v>
      </c>
      <c r="O2040" t="s">
        <v>1654</v>
      </c>
      <c r="P2040" t="s">
        <v>1524</v>
      </c>
      <c r="Q2040" s="62">
        <f t="shared" si="31"/>
        <v>0.02</v>
      </c>
      <c r="R2040" t="s">
        <v>686</v>
      </c>
    </row>
    <row r="2041" spans="1:18" hidden="1" x14ac:dyDescent="0.25">
      <c r="A2041" t="s">
        <v>1800</v>
      </c>
      <c r="B2041" t="s">
        <v>661</v>
      </c>
      <c r="C2041" t="s">
        <v>660</v>
      </c>
      <c r="D2041">
        <v>0.38640000000000002</v>
      </c>
      <c r="E2041">
        <v>52.740099999999998</v>
      </c>
      <c r="F2041" t="s">
        <v>659</v>
      </c>
      <c r="G2041" t="s">
        <v>658</v>
      </c>
      <c r="H2041" t="s">
        <v>657</v>
      </c>
      <c r="I2041" t="s">
        <v>656</v>
      </c>
      <c r="J2041" t="s">
        <v>655</v>
      </c>
      <c r="K2041" t="s">
        <v>1738</v>
      </c>
      <c r="L2041" t="s">
        <v>908</v>
      </c>
      <c r="M2041" t="s">
        <v>652</v>
      </c>
      <c r="N2041">
        <v>3343</v>
      </c>
      <c r="O2041" t="s">
        <v>1652</v>
      </c>
      <c r="P2041" t="s">
        <v>1524</v>
      </c>
      <c r="Q2041" s="62">
        <f t="shared" si="31"/>
        <v>0.02</v>
      </c>
      <c r="R2041" t="s">
        <v>686</v>
      </c>
    </row>
    <row r="2042" spans="1:18" hidden="1" x14ac:dyDescent="0.25">
      <c r="A2042" t="s">
        <v>1799</v>
      </c>
      <c r="B2042" t="s">
        <v>661</v>
      </c>
      <c r="C2042" t="s">
        <v>660</v>
      </c>
      <c r="D2042">
        <v>0.38640000000000002</v>
      </c>
      <c r="E2042">
        <v>52.740099999999998</v>
      </c>
      <c r="F2042" t="s">
        <v>659</v>
      </c>
      <c r="G2042" t="s">
        <v>658</v>
      </c>
      <c r="H2042" t="s">
        <v>657</v>
      </c>
      <c r="I2042" t="s">
        <v>656</v>
      </c>
      <c r="J2042" t="s">
        <v>655</v>
      </c>
      <c r="K2042" t="s">
        <v>1738</v>
      </c>
      <c r="L2042" t="s">
        <v>908</v>
      </c>
      <c r="M2042" t="s">
        <v>652</v>
      </c>
      <c r="N2042">
        <v>4427</v>
      </c>
      <c r="O2042" t="s">
        <v>1650</v>
      </c>
      <c r="P2042" t="s">
        <v>1560</v>
      </c>
      <c r="Q2042" s="62">
        <f t="shared" si="31"/>
        <v>0.01</v>
      </c>
      <c r="R2042" t="s">
        <v>650</v>
      </c>
    </row>
    <row r="2043" spans="1:18" hidden="1" x14ac:dyDescent="0.25">
      <c r="A2043" t="s">
        <v>1798</v>
      </c>
      <c r="B2043" t="s">
        <v>661</v>
      </c>
      <c r="C2043" t="s">
        <v>660</v>
      </c>
      <c r="D2043">
        <v>0.38640000000000002</v>
      </c>
      <c r="E2043">
        <v>52.740099999999998</v>
      </c>
      <c r="F2043" t="s">
        <v>659</v>
      </c>
      <c r="G2043" t="s">
        <v>658</v>
      </c>
      <c r="H2043" t="s">
        <v>657</v>
      </c>
      <c r="I2043" t="s">
        <v>656</v>
      </c>
      <c r="J2043" t="s">
        <v>655</v>
      </c>
      <c r="K2043" t="s">
        <v>1738</v>
      </c>
      <c r="L2043" t="s">
        <v>908</v>
      </c>
      <c r="M2043" t="s">
        <v>652</v>
      </c>
      <c r="N2043">
        <v>4428</v>
      </c>
      <c r="O2043" t="s">
        <v>1648</v>
      </c>
      <c r="P2043" t="s">
        <v>1560</v>
      </c>
      <c r="Q2043" s="62">
        <f t="shared" si="31"/>
        <v>0.01</v>
      </c>
      <c r="R2043" t="s">
        <v>650</v>
      </c>
    </row>
    <row r="2044" spans="1:18" hidden="1" x14ac:dyDescent="0.25">
      <c r="A2044" t="s">
        <v>1797</v>
      </c>
      <c r="B2044" t="s">
        <v>661</v>
      </c>
      <c r="C2044" t="s">
        <v>660</v>
      </c>
      <c r="D2044">
        <v>0.38640000000000002</v>
      </c>
      <c r="E2044">
        <v>52.740099999999998</v>
      </c>
      <c r="F2044" t="s">
        <v>659</v>
      </c>
      <c r="G2044" t="s">
        <v>658</v>
      </c>
      <c r="H2044" t="s">
        <v>657</v>
      </c>
      <c r="I2044" t="s">
        <v>656</v>
      </c>
      <c r="J2044" t="s">
        <v>655</v>
      </c>
      <c r="K2044" t="s">
        <v>1738</v>
      </c>
      <c r="L2044" t="s">
        <v>908</v>
      </c>
      <c r="M2044" t="s">
        <v>652</v>
      </c>
      <c r="N2044">
        <v>4429</v>
      </c>
      <c r="O2044" t="s">
        <v>1646</v>
      </c>
      <c r="P2044" t="s">
        <v>1560</v>
      </c>
      <c r="Q2044" s="62">
        <f t="shared" si="31"/>
        <v>0.01</v>
      </c>
      <c r="R2044" t="s">
        <v>650</v>
      </c>
    </row>
    <row r="2045" spans="1:18" hidden="1" x14ac:dyDescent="0.25">
      <c r="A2045" t="s">
        <v>1796</v>
      </c>
      <c r="B2045" t="s">
        <v>661</v>
      </c>
      <c r="C2045" t="s">
        <v>660</v>
      </c>
      <c r="D2045">
        <v>0.38640000000000002</v>
      </c>
      <c r="E2045">
        <v>52.740099999999998</v>
      </c>
      <c r="F2045" t="s">
        <v>659</v>
      </c>
      <c r="G2045" t="s">
        <v>658</v>
      </c>
      <c r="H2045" t="s">
        <v>657</v>
      </c>
      <c r="I2045" t="s">
        <v>656</v>
      </c>
      <c r="J2045" t="s">
        <v>655</v>
      </c>
      <c r="K2045" t="s">
        <v>1738</v>
      </c>
      <c r="L2045" t="s">
        <v>908</v>
      </c>
      <c r="M2045" t="s">
        <v>652</v>
      </c>
      <c r="N2045">
        <v>4430</v>
      </c>
      <c r="O2045" t="s">
        <v>1644</v>
      </c>
      <c r="P2045" t="s">
        <v>1560</v>
      </c>
      <c r="Q2045" s="62">
        <f t="shared" si="31"/>
        <v>0.01</v>
      </c>
      <c r="R2045" t="s">
        <v>650</v>
      </c>
    </row>
    <row r="2046" spans="1:18" hidden="1" x14ac:dyDescent="0.25">
      <c r="A2046" t="s">
        <v>1795</v>
      </c>
      <c r="B2046" t="s">
        <v>661</v>
      </c>
      <c r="C2046" t="s">
        <v>660</v>
      </c>
      <c r="D2046">
        <v>0.38640000000000002</v>
      </c>
      <c r="E2046">
        <v>52.740099999999998</v>
      </c>
      <c r="F2046" t="s">
        <v>659</v>
      </c>
      <c r="G2046" t="s">
        <v>658</v>
      </c>
      <c r="H2046" t="s">
        <v>657</v>
      </c>
      <c r="I2046" t="s">
        <v>656</v>
      </c>
      <c r="J2046" t="s">
        <v>655</v>
      </c>
      <c r="K2046" t="s">
        <v>1738</v>
      </c>
      <c r="L2046" t="s">
        <v>908</v>
      </c>
      <c r="M2046" t="s">
        <v>652</v>
      </c>
      <c r="N2046">
        <v>4431</v>
      </c>
      <c r="O2046" t="s">
        <v>1642</v>
      </c>
      <c r="P2046" t="s">
        <v>1524</v>
      </c>
      <c r="Q2046" s="62">
        <f t="shared" si="31"/>
        <v>0.02</v>
      </c>
      <c r="R2046" t="s">
        <v>650</v>
      </c>
    </row>
    <row r="2047" spans="1:18" hidden="1" x14ac:dyDescent="0.25">
      <c r="A2047" t="s">
        <v>1794</v>
      </c>
      <c r="B2047" t="s">
        <v>661</v>
      </c>
      <c r="C2047" t="s">
        <v>660</v>
      </c>
      <c r="D2047">
        <v>0.38640000000000002</v>
      </c>
      <c r="E2047">
        <v>52.740099999999998</v>
      </c>
      <c r="F2047" t="s">
        <v>659</v>
      </c>
      <c r="G2047" t="s">
        <v>658</v>
      </c>
      <c r="H2047" t="s">
        <v>657</v>
      </c>
      <c r="I2047" t="s">
        <v>656</v>
      </c>
      <c r="J2047" t="s">
        <v>655</v>
      </c>
      <c r="K2047" t="s">
        <v>1738</v>
      </c>
      <c r="L2047" t="s">
        <v>908</v>
      </c>
      <c r="M2047" t="s">
        <v>652</v>
      </c>
      <c r="N2047">
        <v>4432</v>
      </c>
      <c r="O2047" t="s">
        <v>1640</v>
      </c>
      <c r="P2047" t="s">
        <v>1560</v>
      </c>
      <c r="Q2047" s="62">
        <f t="shared" si="31"/>
        <v>0.01</v>
      </c>
      <c r="R2047" t="s">
        <v>650</v>
      </c>
    </row>
    <row r="2048" spans="1:18" hidden="1" x14ac:dyDescent="0.25">
      <c r="A2048" t="s">
        <v>1793</v>
      </c>
      <c r="B2048" t="s">
        <v>661</v>
      </c>
      <c r="C2048" t="s">
        <v>660</v>
      </c>
      <c r="D2048">
        <v>0.38640000000000002</v>
      </c>
      <c r="E2048">
        <v>52.740099999999998</v>
      </c>
      <c r="F2048" t="s">
        <v>659</v>
      </c>
      <c r="G2048" t="s">
        <v>658</v>
      </c>
      <c r="H2048" t="s">
        <v>657</v>
      </c>
      <c r="I2048" t="s">
        <v>656</v>
      </c>
      <c r="J2048" t="s">
        <v>655</v>
      </c>
      <c r="K2048" t="s">
        <v>1738</v>
      </c>
      <c r="L2048" t="s">
        <v>908</v>
      </c>
      <c r="M2048" t="s">
        <v>652</v>
      </c>
      <c r="N2048">
        <v>4433</v>
      </c>
      <c r="O2048" t="s">
        <v>1638</v>
      </c>
      <c r="P2048" t="s">
        <v>1524</v>
      </c>
      <c r="Q2048" s="62">
        <f t="shared" si="31"/>
        <v>0.02</v>
      </c>
      <c r="R2048" t="s">
        <v>650</v>
      </c>
    </row>
    <row r="2049" spans="1:18" hidden="1" x14ac:dyDescent="0.25">
      <c r="A2049" t="s">
        <v>1792</v>
      </c>
      <c r="B2049" t="s">
        <v>661</v>
      </c>
      <c r="C2049" t="s">
        <v>660</v>
      </c>
      <c r="D2049">
        <v>0.38640000000000002</v>
      </c>
      <c r="E2049">
        <v>52.740099999999998</v>
      </c>
      <c r="F2049" t="s">
        <v>659</v>
      </c>
      <c r="G2049" t="s">
        <v>658</v>
      </c>
      <c r="H2049" t="s">
        <v>657</v>
      </c>
      <c r="I2049" t="s">
        <v>656</v>
      </c>
      <c r="J2049" t="s">
        <v>655</v>
      </c>
      <c r="K2049" t="s">
        <v>1738</v>
      </c>
      <c r="L2049" t="s">
        <v>908</v>
      </c>
      <c r="M2049" t="s">
        <v>652</v>
      </c>
      <c r="N2049">
        <v>4434</v>
      </c>
      <c r="O2049" t="s">
        <v>1636</v>
      </c>
      <c r="P2049" t="s">
        <v>1524</v>
      </c>
      <c r="Q2049" s="62">
        <f t="shared" si="31"/>
        <v>0.02</v>
      </c>
      <c r="R2049" t="s">
        <v>650</v>
      </c>
    </row>
    <row r="2050" spans="1:18" hidden="1" x14ac:dyDescent="0.25">
      <c r="A2050" t="s">
        <v>1791</v>
      </c>
      <c r="B2050" t="s">
        <v>661</v>
      </c>
      <c r="C2050" t="s">
        <v>660</v>
      </c>
      <c r="D2050">
        <v>0.38640000000000002</v>
      </c>
      <c r="E2050">
        <v>52.740099999999998</v>
      </c>
      <c r="F2050" t="s">
        <v>659</v>
      </c>
      <c r="G2050" t="s">
        <v>658</v>
      </c>
      <c r="H2050" t="s">
        <v>657</v>
      </c>
      <c r="I2050" t="s">
        <v>656</v>
      </c>
      <c r="J2050" t="s">
        <v>655</v>
      </c>
      <c r="K2050" t="s">
        <v>1738</v>
      </c>
      <c r="L2050" t="s">
        <v>908</v>
      </c>
      <c r="M2050" t="s">
        <v>652</v>
      </c>
      <c r="N2050">
        <v>4435</v>
      </c>
      <c r="O2050" t="s">
        <v>1634</v>
      </c>
      <c r="P2050" t="s">
        <v>1573</v>
      </c>
      <c r="Q2050" s="62">
        <f t="shared" ref="Q2050:Q2113" si="32">IF(LEFT(P2050,1)="&lt;",VALUE(MID(P2050,2,LEN(P2050)-1)),VALUE(P2050))</f>
        <v>0.03</v>
      </c>
      <c r="R2050" t="s">
        <v>650</v>
      </c>
    </row>
    <row r="2051" spans="1:18" hidden="1" x14ac:dyDescent="0.25">
      <c r="A2051" t="s">
        <v>1790</v>
      </c>
      <c r="B2051" t="s">
        <v>661</v>
      </c>
      <c r="C2051" t="s">
        <v>660</v>
      </c>
      <c r="D2051">
        <v>0.38640000000000002</v>
      </c>
      <c r="E2051">
        <v>52.740099999999998</v>
      </c>
      <c r="F2051" t="s">
        <v>659</v>
      </c>
      <c r="G2051" t="s">
        <v>658</v>
      </c>
      <c r="H2051" t="s">
        <v>657</v>
      </c>
      <c r="I2051" t="s">
        <v>656</v>
      </c>
      <c r="J2051" t="s">
        <v>655</v>
      </c>
      <c r="K2051" t="s">
        <v>1738</v>
      </c>
      <c r="L2051" t="s">
        <v>908</v>
      </c>
      <c r="M2051" t="s">
        <v>652</v>
      </c>
      <c r="N2051">
        <v>4436</v>
      </c>
      <c r="O2051" t="s">
        <v>1632</v>
      </c>
      <c r="P2051" t="s">
        <v>1524</v>
      </c>
      <c r="Q2051" s="62">
        <f t="shared" si="32"/>
        <v>0.02</v>
      </c>
      <c r="R2051" t="s">
        <v>650</v>
      </c>
    </row>
    <row r="2052" spans="1:18" hidden="1" x14ac:dyDescent="0.25">
      <c r="A2052" t="s">
        <v>1789</v>
      </c>
      <c r="B2052" t="s">
        <v>661</v>
      </c>
      <c r="C2052" t="s">
        <v>660</v>
      </c>
      <c r="D2052">
        <v>0.38640000000000002</v>
      </c>
      <c r="E2052">
        <v>52.740099999999998</v>
      </c>
      <c r="F2052" t="s">
        <v>659</v>
      </c>
      <c r="G2052" t="s">
        <v>658</v>
      </c>
      <c r="H2052" t="s">
        <v>657</v>
      </c>
      <c r="I2052" t="s">
        <v>656</v>
      </c>
      <c r="J2052" t="s">
        <v>655</v>
      </c>
      <c r="K2052" t="s">
        <v>1738</v>
      </c>
      <c r="L2052" t="s">
        <v>908</v>
      </c>
      <c r="M2052" t="s">
        <v>652</v>
      </c>
      <c r="N2052">
        <v>4437</v>
      </c>
      <c r="O2052" t="s">
        <v>1630</v>
      </c>
      <c r="P2052" t="s">
        <v>1598</v>
      </c>
      <c r="Q2052" s="62">
        <f t="shared" si="32"/>
        <v>0.04</v>
      </c>
      <c r="R2052" t="s">
        <v>650</v>
      </c>
    </row>
    <row r="2053" spans="1:18" hidden="1" x14ac:dyDescent="0.25">
      <c r="A2053" t="s">
        <v>1788</v>
      </c>
      <c r="B2053" t="s">
        <v>661</v>
      </c>
      <c r="C2053" t="s">
        <v>660</v>
      </c>
      <c r="D2053">
        <v>0.38640000000000002</v>
      </c>
      <c r="E2053">
        <v>52.740099999999998</v>
      </c>
      <c r="F2053" t="s">
        <v>659</v>
      </c>
      <c r="G2053" t="s">
        <v>658</v>
      </c>
      <c r="H2053" t="s">
        <v>657</v>
      </c>
      <c r="I2053" t="s">
        <v>656</v>
      </c>
      <c r="J2053" t="s">
        <v>655</v>
      </c>
      <c r="K2053" t="s">
        <v>1738</v>
      </c>
      <c r="L2053" t="s">
        <v>908</v>
      </c>
      <c r="M2053" t="s">
        <v>652</v>
      </c>
      <c r="N2053">
        <v>4438</v>
      </c>
      <c r="O2053" t="s">
        <v>1628</v>
      </c>
      <c r="P2053" t="s">
        <v>1524</v>
      </c>
      <c r="Q2053" s="62">
        <f t="shared" si="32"/>
        <v>0.02</v>
      </c>
      <c r="R2053" t="s">
        <v>650</v>
      </c>
    </row>
    <row r="2054" spans="1:18" hidden="1" x14ac:dyDescent="0.25">
      <c r="A2054" t="s">
        <v>1787</v>
      </c>
      <c r="B2054" t="s">
        <v>661</v>
      </c>
      <c r="C2054" t="s">
        <v>660</v>
      </c>
      <c r="D2054">
        <v>0.38640000000000002</v>
      </c>
      <c r="E2054">
        <v>52.740099999999998</v>
      </c>
      <c r="F2054" t="s">
        <v>659</v>
      </c>
      <c r="G2054" t="s">
        <v>658</v>
      </c>
      <c r="H2054" t="s">
        <v>657</v>
      </c>
      <c r="I2054" t="s">
        <v>656</v>
      </c>
      <c r="J2054" t="s">
        <v>655</v>
      </c>
      <c r="K2054" t="s">
        <v>1738</v>
      </c>
      <c r="L2054" t="s">
        <v>908</v>
      </c>
      <c r="M2054" t="s">
        <v>652</v>
      </c>
      <c r="N2054">
        <v>4439</v>
      </c>
      <c r="O2054" t="s">
        <v>1626</v>
      </c>
      <c r="P2054" t="s">
        <v>1598</v>
      </c>
      <c r="Q2054" s="62">
        <f t="shared" si="32"/>
        <v>0.04</v>
      </c>
      <c r="R2054" t="s">
        <v>650</v>
      </c>
    </row>
    <row r="2055" spans="1:18" hidden="1" x14ac:dyDescent="0.25">
      <c r="A2055" t="s">
        <v>1786</v>
      </c>
      <c r="B2055" t="s">
        <v>661</v>
      </c>
      <c r="C2055" t="s">
        <v>660</v>
      </c>
      <c r="D2055">
        <v>0.38640000000000002</v>
      </c>
      <c r="E2055">
        <v>52.740099999999998</v>
      </c>
      <c r="F2055" t="s">
        <v>659</v>
      </c>
      <c r="G2055" t="s">
        <v>658</v>
      </c>
      <c r="H2055" t="s">
        <v>657</v>
      </c>
      <c r="I2055" t="s">
        <v>656</v>
      </c>
      <c r="J2055" t="s">
        <v>655</v>
      </c>
      <c r="K2055" t="s">
        <v>1738</v>
      </c>
      <c r="L2055" t="s">
        <v>908</v>
      </c>
      <c r="M2055" t="s">
        <v>652</v>
      </c>
      <c r="N2055">
        <v>4440</v>
      </c>
      <c r="O2055" t="s">
        <v>1624</v>
      </c>
      <c r="P2055" t="s">
        <v>1524</v>
      </c>
      <c r="Q2055" s="62">
        <f t="shared" si="32"/>
        <v>0.02</v>
      </c>
      <c r="R2055" t="s">
        <v>650</v>
      </c>
    </row>
    <row r="2056" spans="1:18" hidden="1" x14ac:dyDescent="0.25">
      <c r="A2056" t="s">
        <v>1785</v>
      </c>
      <c r="B2056" t="s">
        <v>661</v>
      </c>
      <c r="C2056" t="s">
        <v>660</v>
      </c>
      <c r="D2056">
        <v>0.38640000000000002</v>
      </c>
      <c r="E2056">
        <v>52.740099999999998</v>
      </c>
      <c r="F2056" t="s">
        <v>659</v>
      </c>
      <c r="G2056" t="s">
        <v>658</v>
      </c>
      <c r="H2056" t="s">
        <v>657</v>
      </c>
      <c r="I2056" t="s">
        <v>656</v>
      </c>
      <c r="J2056" t="s">
        <v>655</v>
      </c>
      <c r="K2056" t="s">
        <v>1738</v>
      </c>
      <c r="L2056" t="s">
        <v>908</v>
      </c>
      <c r="M2056" t="s">
        <v>652</v>
      </c>
      <c r="N2056">
        <v>4441</v>
      </c>
      <c r="O2056" t="s">
        <v>1622</v>
      </c>
      <c r="P2056" t="s">
        <v>1598</v>
      </c>
      <c r="Q2056" s="62">
        <f t="shared" si="32"/>
        <v>0.04</v>
      </c>
      <c r="R2056" t="s">
        <v>650</v>
      </c>
    </row>
    <row r="2057" spans="1:18" hidden="1" x14ac:dyDescent="0.25">
      <c r="A2057" t="s">
        <v>1784</v>
      </c>
      <c r="B2057" t="s">
        <v>661</v>
      </c>
      <c r="C2057" t="s">
        <v>660</v>
      </c>
      <c r="D2057">
        <v>0.38640000000000002</v>
      </c>
      <c r="E2057">
        <v>52.740099999999998</v>
      </c>
      <c r="F2057" t="s">
        <v>659</v>
      </c>
      <c r="G2057" t="s">
        <v>658</v>
      </c>
      <c r="H2057" t="s">
        <v>657</v>
      </c>
      <c r="I2057" t="s">
        <v>656</v>
      </c>
      <c r="J2057" t="s">
        <v>655</v>
      </c>
      <c r="K2057" t="s">
        <v>1738</v>
      </c>
      <c r="L2057" t="s">
        <v>908</v>
      </c>
      <c r="M2057" t="s">
        <v>652</v>
      </c>
      <c r="N2057">
        <v>4442</v>
      </c>
      <c r="O2057" t="s">
        <v>1620</v>
      </c>
      <c r="P2057" t="s">
        <v>1524</v>
      </c>
      <c r="Q2057" s="62">
        <f t="shared" si="32"/>
        <v>0.02</v>
      </c>
      <c r="R2057" t="s">
        <v>650</v>
      </c>
    </row>
    <row r="2058" spans="1:18" hidden="1" x14ac:dyDescent="0.25">
      <c r="A2058" t="s">
        <v>1783</v>
      </c>
      <c r="B2058" t="s">
        <v>661</v>
      </c>
      <c r="C2058" t="s">
        <v>660</v>
      </c>
      <c r="D2058">
        <v>0.38640000000000002</v>
      </c>
      <c r="E2058">
        <v>52.740099999999998</v>
      </c>
      <c r="F2058" t="s">
        <v>659</v>
      </c>
      <c r="G2058" t="s">
        <v>658</v>
      </c>
      <c r="H2058" t="s">
        <v>657</v>
      </c>
      <c r="I2058" t="s">
        <v>656</v>
      </c>
      <c r="J2058" t="s">
        <v>655</v>
      </c>
      <c r="K2058" t="s">
        <v>1738</v>
      </c>
      <c r="L2058" t="s">
        <v>908</v>
      </c>
      <c r="M2058" t="s">
        <v>652</v>
      </c>
      <c r="N2058">
        <v>4443</v>
      </c>
      <c r="O2058" t="s">
        <v>1618</v>
      </c>
      <c r="P2058" t="s">
        <v>1607</v>
      </c>
      <c r="Q2058" s="62">
        <f t="shared" si="32"/>
        <v>0.05</v>
      </c>
      <c r="R2058" t="s">
        <v>650</v>
      </c>
    </row>
    <row r="2059" spans="1:18" hidden="1" x14ac:dyDescent="0.25">
      <c r="A2059" t="s">
        <v>1782</v>
      </c>
      <c r="B2059" t="s">
        <v>661</v>
      </c>
      <c r="C2059" t="s">
        <v>660</v>
      </c>
      <c r="D2059">
        <v>0.38640000000000002</v>
      </c>
      <c r="E2059">
        <v>52.740099999999998</v>
      </c>
      <c r="F2059" t="s">
        <v>659</v>
      </c>
      <c r="G2059" t="s">
        <v>658</v>
      </c>
      <c r="H2059" t="s">
        <v>657</v>
      </c>
      <c r="I2059" t="s">
        <v>656</v>
      </c>
      <c r="J2059" t="s">
        <v>655</v>
      </c>
      <c r="K2059" t="s">
        <v>1738</v>
      </c>
      <c r="L2059" t="s">
        <v>908</v>
      </c>
      <c r="M2059" t="s">
        <v>652</v>
      </c>
      <c r="N2059">
        <v>4444</v>
      </c>
      <c r="O2059" t="s">
        <v>1616</v>
      </c>
      <c r="P2059" t="s">
        <v>1607</v>
      </c>
      <c r="Q2059" s="62">
        <f t="shared" si="32"/>
        <v>0.05</v>
      </c>
      <c r="R2059" t="s">
        <v>650</v>
      </c>
    </row>
    <row r="2060" spans="1:18" hidden="1" x14ac:dyDescent="0.25">
      <c r="A2060" t="s">
        <v>1781</v>
      </c>
      <c r="B2060" t="s">
        <v>661</v>
      </c>
      <c r="C2060" t="s">
        <v>660</v>
      </c>
      <c r="D2060">
        <v>0.38640000000000002</v>
      </c>
      <c r="E2060">
        <v>52.740099999999998</v>
      </c>
      <c r="F2060" t="s">
        <v>659</v>
      </c>
      <c r="G2060" t="s">
        <v>658</v>
      </c>
      <c r="H2060" t="s">
        <v>657</v>
      </c>
      <c r="I2060" t="s">
        <v>656</v>
      </c>
      <c r="J2060" t="s">
        <v>655</v>
      </c>
      <c r="K2060" t="s">
        <v>1738</v>
      </c>
      <c r="L2060" t="s">
        <v>908</v>
      </c>
      <c r="M2060" t="s">
        <v>652</v>
      </c>
      <c r="N2060">
        <v>4445</v>
      </c>
      <c r="O2060" t="s">
        <v>1614</v>
      </c>
      <c r="P2060" t="s">
        <v>1524</v>
      </c>
      <c r="Q2060" s="62">
        <f t="shared" si="32"/>
        <v>0.02</v>
      </c>
      <c r="R2060" t="s">
        <v>650</v>
      </c>
    </row>
    <row r="2061" spans="1:18" hidden="1" x14ac:dyDescent="0.25">
      <c r="A2061" t="s">
        <v>1780</v>
      </c>
      <c r="B2061" t="s">
        <v>661</v>
      </c>
      <c r="C2061" t="s">
        <v>660</v>
      </c>
      <c r="D2061">
        <v>0.38640000000000002</v>
      </c>
      <c r="E2061">
        <v>52.740099999999998</v>
      </c>
      <c r="F2061" t="s">
        <v>659</v>
      </c>
      <c r="G2061" t="s">
        <v>658</v>
      </c>
      <c r="H2061" t="s">
        <v>657</v>
      </c>
      <c r="I2061" t="s">
        <v>656</v>
      </c>
      <c r="J2061" t="s">
        <v>655</v>
      </c>
      <c r="K2061" t="s">
        <v>1738</v>
      </c>
      <c r="L2061" t="s">
        <v>908</v>
      </c>
      <c r="M2061" t="s">
        <v>652</v>
      </c>
      <c r="N2061">
        <v>4446</v>
      </c>
      <c r="O2061" t="s">
        <v>1612</v>
      </c>
      <c r="P2061" t="s">
        <v>1607</v>
      </c>
      <c r="Q2061" s="62">
        <f t="shared" si="32"/>
        <v>0.05</v>
      </c>
      <c r="R2061" t="s">
        <v>650</v>
      </c>
    </row>
    <row r="2062" spans="1:18" hidden="1" x14ac:dyDescent="0.25">
      <c r="A2062" t="s">
        <v>1779</v>
      </c>
      <c r="B2062" t="s">
        <v>661</v>
      </c>
      <c r="C2062" t="s">
        <v>660</v>
      </c>
      <c r="D2062">
        <v>0.38640000000000002</v>
      </c>
      <c r="E2062">
        <v>52.740099999999998</v>
      </c>
      <c r="F2062" t="s">
        <v>659</v>
      </c>
      <c r="G2062" t="s">
        <v>658</v>
      </c>
      <c r="H2062" t="s">
        <v>657</v>
      </c>
      <c r="I2062" t="s">
        <v>656</v>
      </c>
      <c r="J2062" t="s">
        <v>655</v>
      </c>
      <c r="K2062" t="s">
        <v>1738</v>
      </c>
      <c r="L2062" t="s">
        <v>908</v>
      </c>
      <c r="M2062" t="s">
        <v>652</v>
      </c>
      <c r="N2062">
        <v>4447</v>
      </c>
      <c r="O2062" t="s">
        <v>1610</v>
      </c>
      <c r="P2062" t="s">
        <v>1524</v>
      </c>
      <c r="Q2062" s="62">
        <f t="shared" si="32"/>
        <v>0.02</v>
      </c>
      <c r="R2062" t="s">
        <v>650</v>
      </c>
    </row>
    <row r="2063" spans="1:18" hidden="1" x14ac:dyDescent="0.25">
      <c r="A2063" t="s">
        <v>1778</v>
      </c>
      <c r="B2063" t="s">
        <v>661</v>
      </c>
      <c r="C2063" t="s">
        <v>660</v>
      </c>
      <c r="D2063">
        <v>0.38640000000000002</v>
      </c>
      <c r="E2063">
        <v>52.740099999999998</v>
      </c>
      <c r="F2063" t="s">
        <v>659</v>
      </c>
      <c r="G2063" t="s">
        <v>658</v>
      </c>
      <c r="H2063" t="s">
        <v>657</v>
      </c>
      <c r="I2063" t="s">
        <v>656</v>
      </c>
      <c r="J2063" t="s">
        <v>655</v>
      </c>
      <c r="K2063" t="s">
        <v>1738</v>
      </c>
      <c r="L2063" t="s">
        <v>908</v>
      </c>
      <c r="M2063" t="s">
        <v>652</v>
      </c>
      <c r="N2063">
        <v>4449</v>
      </c>
      <c r="O2063" t="s">
        <v>1608</v>
      </c>
      <c r="P2063" t="s">
        <v>1607</v>
      </c>
      <c r="Q2063" s="62">
        <f t="shared" si="32"/>
        <v>0.05</v>
      </c>
      <c r="R2063" t="s">
        <v>650</v>
      </c>
    </row>
    <row r="2064" spans="1:18" hidden="1" x14ac:dyDescent="0.25">
      <c r="A2064" t="s">
        <v>1777</v>
      </c>
      <c r="B2064" t="s">
        <v>661</v>
      </c>
      <c r="C2064" t="s">
        <v>660</v>
      </c>
      <c r="D2064">
        <v>0.38640000000000002</v>
      </c>
      <c r="E2064">
        <v>52.740099999999998</v>
      </c>
      <c r="F2064" t="s">
        <v>659</v>
      </c>
      <c r="G2064" t="s">
        <v>658</v>
      </c>
      <c r="H2064" t="s">
        <v>657</v>
      </c>
      <c r="I2064" t="s">
        <v>656</v>
      </c>
      <c r="J2064" t="s">
        <v>655</v>
      </c>
      <c r="K2064" t="s">
        <v>1738</v>
      </c>
      <c r="L2064" t="s">
        <v>908</v>
      </c>
      <c r="M2064" t="s">
        <v>652</v>
      </c>
      <c r="N2064">
        <v>4450</v>
      </c>
      <c r="O2064" t="s">
        <v>1605</v>
      </c>
      <c r="P2064" t="s">
        <v>1524</v>
      </c>
      <c r="Q2064" s="62">
        <f t="shared" si="32"/>
        <v>0.02</v>
      </c>
      <c r="R2064" t="s">
        <v>650</v>
      </c>
    </row>
    <row r="2065" spans="1:18" hidden="1" x14ac:dyDescent="0.25">
      <c r="A2065" t="s">
        <v>1776</v>
      </c>
      <c r="B2065" t="s">
        <v>661</v>
      </c>
      <c r="C2065" t="s">
        <v>660</v>
      </c>
      <c r="D2065">
        <v>0.38640000000000002</v>
      </c>
      <c r="E2065">
        <v>52.740099999999998</v>
      </c>
      <c r="F2065" t="s">
        <v>659</v>
      </c>
      <c r="G2065" t="s">
        <v>658</v>
      </c>
      <c r="H2065" t="s">
        <v>657</v>
      </c>
      <c r="I2065" t="s">
        <v>656</v>
      </c>
      <c r="J2065" t="s">
        <v>655</v>
      </c>
      <c r="K2065" t="s">
        <v>1738</v>
      </c>
      <c r="L2065" t="s">
        <v>908</v>
      </c>
      <c r="M2065" t="s">
        <v>652</v>
      </c>
      <c r="N2065">
        <v>4451</v>
      </c>
      <c r="O2065" t="s">
        <v>1603</v>
      </c>
      <c r="P2065" t="s">
        <v>1598</v>
      </c>
      <c r="Q2065" s="62">
        <f t="shared" si="32"/>
        <v>0.04</v>
      </c>
      <c r="R2065" t="s">
        <v>650</v>
      </c>
    </row>
    <row r="2066" spans="1:18" hidden="1" x14ac:dyDescent="0.25">
      <c r="A2066" t="s">
        <v>1775</v>
      </c>
      <c r="B2066" t="s">
        <v>661</v>
      </c>
      <c r="C2066" t="s">
        <v>660</v>
      </c>
      <c r="D2066">
        <v>0.38640000000000002</v>
      </c>
      <c r="E2066">
        <v>52.740099999999998</v>
      </c>
      <c r="F2066" t="s">
        <v>659</v>
      </c>
      <c r="G2066" t="s">
        <v>658</v>
      </c>
      <c r="H2066" t="s">
        <v>657</v>
      </c>
      <c r="I2066" t="s">
        <v>656</v>
      </c>
      <c r="J2066" t="s">
        <v>655</v>
      </c>
      <c r="K2066" t="s">
        <v>1738</v>
      </c>
      <c r="L2066" t="s">
        <v>908</v>
      </c>
      <c r="M2066" t="s">
        <v>652</v>
      </c>
      <c r="N2066">
        <v>4452</v>
      </c>
      <c r="O2066" t="s">
        <v>1601</v>
      </c>
      <c r="P2066" t="s">
        <v>1524</v>
      </c>
      <c r="Q2066" s="62">
        <f t="shared" si="32"/>
        <v>0.02</v>
      </c>
      <c r="R2066" t="s">
        <v>650</v>
      </c>
    </row>
    <row r="2067" spans="1:18" hidden="1" x14ac:dyDescent="0.25">
      <c r="A2067" t="s">
        <v>1774</v>
      </c>
      <c r="B2067" t="s">
        <v>661</v>
      </c>
      <c r="C2067" t="s">
        <v>660</v>
      </c>
      <c r="D2067">
        <v>0.38640000000000002</v>
      </c>
      <c r="E2067">
        <v>52.740099999999998</v>
      </c>
      <c r="F2067" t="s">
        <v>659</v>
      </c>
      <c r="G2067" t="s">
        <v>658</v>
      </c>
      <c r="H2067" t="s">
        <v>657</v>
      </c>
      <c r="I2067" t="s">
        <v>656</v>
      </c>
      <c r="J2067" t="s">
        <v>655</v>
      </c>
      <c r="K2067" t="s">
        <v>1738</v>
      </c>
      <c r="L2067" t="s">
        <v>908</v>
      </c>
      <c r="M2067" t="s">
        <v>652</v>
      </c>
      <c r="N2067">
        <v>4453</v>
      </c>
      <c r="O2067" t="s">
        <v>1599</v>
      </c>
      <c r="P2067" t="s">
        <v>1598</v>
      </c>
      <c r="Q2067" s="62">
        <f t="shared" si="32"/>
        <v>0.04</v>
      </c>
      <c r="R2067" t="s">
        <v>650</v>
      </c>
    </row>
    <row r="2068" spans="1:18" hidden="1" x14ac:dyDescent="0.25">
      <c r="A2068" t="s">
        <v>1773</v>
      </c>
      <c r="B2068" t="s">
        <v>661</v>
      </c>
      <c r="C2068" t="s">
        <v>660</v>
      </c>
      <c r="D2068">
        <v>0.38640000000000002</v>
      </c>
      <c r="E2068">
        <v>52.740099999999998</v>
      </c>
      <c r="F2068" t="s">
        <v>659</v>
      </c>
      <c r="G2068" t="s">
        <v>658</v>
      </c>
      <c r="H2068" t="s">
        <v>657</v>
      </c>
      <c r="I2068" t="s">
        <v>656</v>
      </c>
      <c r="J2068" t="s">
        <v>655</v>
      </c>
      <c r="K2068" t="s">
        <v>1738</v>
      </c>
      <c r="L2068" t="s">
        <v>908</v>
      </c>
      <c r="M2068" t="s">
        <v>652</v>
      </c>
      <c r="N2068">
        <v>4454</v>
      </c>
      <c r="O2068" t="s">
        <v>1596</v>
      </c>
      <c r="P2068" t="s">
        <v>1524</v>
      </c>
      <c r="Q2068" s="62">
        <f t="shared" si="32"/>
        <v>0.02</v>
      </c>
      <c r="R2068" t="s">
        <v>650</v>
      </c>
    </row>
    <row r="2069" spans="1:18" hidden="1" x14ac:dyDescent="0.25">
      <c r="A2069" t="s">
        <v>1772</v>
      </c>
      <c r="B2069" t="s">
        <v>661</v>
      </c>
      <c r="C2069" t="s">
        <v>660</v>
      </c>
      <c r="D2069">
        <v>0.38640000000000002</v>
      </c>
      <c r="E2069">
        <v>52.740099999999998</v>
      </c>
      <c r="F2069" t="s">
        <v>659</v>
      </c>
      <c r="G2069" t="s">
        <v>658</v>
      </c>
      <c r="H2069" t="s">
        <v>657</v>
      </c>
      <c r="I2069" t="s">
        <v>656</v>
      </c>
      <c r="J2069" t="s">
        <v>655</v>
      </c>
      <c r="K2069" t="s">
        <v>1738</v>
      </c>
      <c r="L2069" t="s">
        <v>908</v>
      </c>
      <c r="M2069" t="s">
        <v>652</v>
      </c>
      <c r="N2069">
        <v>4455</v>
      </c>
      <c r="O2069" t="s">
        <v>1594</v>
      </c>
      <c r="P2069" t="s">
        <v>1524</v>
      </c>
      <c r="Q2069" s="62">
        <f t="shared" si="32"/>
        <v>0.02</v>
      </c>
      <c r="R2069" t="s">
        <v>650</v>
      </c>
    </row>
    <row r="2070" spans="1:18" hidden="1" x14ac:dyDescent="0.25">
      <c r="A2070" t="s">
        <v>1771</v>
      </c>
      <c r="B2070" t="s">
        <v>661</v>
      </c>
      <c r="C2070" t="s">
        <v>660</v>
      </c>
      <c r="D2070">
        <v>0.38640000000000002</v>
      </c>
      <c r="E2070">
        <v>52.740099999999998</v>
      </c>
      <c r="F2070" t="s">
        <v>659</v>
      </c>
      <c r="G2070" t="s">
        <v>658</v>
      </c>
      <c r="H2070" t="s">
        <v>657</v>
      </c>
      <c r="I2070" t="s">
        <v>656</v>
      </c>
      <c r="J2070" t="s">
        <v>655</v>
      </c>
      <c r="K2070" t="s">
        <v>1738</v>
      </c>
      <c r="L2070" t="s">
        <v>908</v>
      </c>
      <c r="M2070" t="s">
        <v>652</v>
      </c>
      <c r="N2070">
        <v>4456</v>
      </c>
      <c r="O2070" t="s">
        <v>1592</v>
      </c>
      <c r="P2070" t="s">
        <v>1524</v>
      </c>
      <c r="Q2070" s="62">
        <f t="shared" si="32"/>
        <v>0.02</v>
      </c>
      <c r="R2070" t="s">
        <v>650</v>
      </c>
    </row>
    <row r="2071" spans="1:18" hidden="1" x14ac:dyDescent="0.25">
      <c r="A2071" t="s">
        <v>1770</v>
      </c>
      <c r="B2071" t="s">
        <v>661</v>
      </c>
      <c r="C2071" t="s">
        <v>660</v>
      </c>
      <c r="D2071">
        <v>0.38640000000000002</v>
      </c>
      <c r="E2071">
        <v>52.740099999999998</v>
      </c>
      <c r="F2071" t="s">
        <v>659</v>
      </c>
      <c r="G2071" t="s">
        <v>658</v>
      </c>
      <c r="H2071" t="s">
        <v>657</v>
      </c>
      <c r="I2071" t="s">
        <v>656</v>
      </c>
      <c r="J2071" t="s">
        <v>655</v>
      </c>
      <c r="K2071" t="s">
        <v>1738</v>
      </c>
      <c r="L2071" t="s">
        <v>908</v>
      </c>
      <c r="M2071" t="s">
        <v>652</v>
      </c>
      <c r="N2071">
        <v>5283</v>
      </c>
      <c r="O2071" t="s">
        <v>1590</v>
      </c>
      <c r="P2071" t="s">
        <v>1524</v>
      </c>
      <c r="Q2071" s="62">
        <f t="shared" si="32"/>
        <v>0.02</v>
      </c>
      <c r="R2071" t="s">
        <v>650</v>
      </c>
    </row>
    <row r="2072" spans="1:18" hidden="1" x14ac:dyDescent="0.25">
      <c r="A2072" t="s">
        <v>1769</v>
      </c>
      <c r="B2072" t="s">
        <v>661</v>
      </c>
      <c r="C2072" t="s">
        <v>660</v>
      </c>
      <c r="D2072">
        <v>0.38640000000000002</v>
      </c>
      <c r="E2072">
        <v>52.740099999999998</v>
      </c>
      <c r="F2072" t="s">
        <v>659</v>
      </c>
      <c r="G2072" t="s">
        <v>658</v>
      </c>
      <c r="H2072" t="s">
        <v>657</v>
      </c>
      <c r="I2072" t="s">
        <v>656</v>
      </c>
      <c r="J2072" t="s">
        <v>655</v>
      </c>
      <c r="K2072" t="s">
        <v>1738</v>
      </c>
      <c r="L2072" t="s">
        <v>908</v>
      </c>
      <c r="M2072" t="s">
        <v>652</v>
      </c>
      <c r="N2072">
        <v>5284</v>
      </c>
      <c r="O2072" t="s">
        <v>1588</v>
      </c>
      <c r="P2072" t="s">
        <v>1560</v>
      </c>
      <c r="Q2072" s="62">
        <f t="shared" si="32"/>
        <v>0.01</v>
      </c>
      <c r="R2072" t="s">
        <v>650</v>
      </c>
    </row>
    <row r="2073" spans="1:18" hidden="1" x14ac:dyDescent="0.25">
      <c r="A2073" t="s">
        <v>1768</v>
      </c>
      <c r="B2073" t="s">
        <v>661</v>
      </c>
      <c r="C2073" t="s">
        <v>660</v>
      </c>
      <c r="D2073">
        <v>0.38640000000000002</v>
      </c>
      <c r="E2073">
        <v>52.740099999999998</v>
      </c>
      <c r="F2073" t="s">
        <v>659</v>
      </c>
      <c r="G2073" t="s">
        <v>658</v>
      </c>
      <c r="H2073" t="s">
        <v>657</v>
      </c>
      <c r="I2073" t="s">
        <v>656</v>
      </c>
      <c r="J2073" t="s">
        <v>655</v>
      </c>
      <c r="K2073" t="s">
        <v>1738</v>
      </c>
      <c r="L2073" t="s">
        <v>908</v>
      </c>
      <c r="M2073" t="s">
        <v>652</v>
      </c>
      <c r="N2073">
        <v>5558</v>
      </c>
      <c r="O2073" t="s">
        <v>1586</v>
      </c>
      <c r="P2073" t="s">
        <v>1524</v>
      </c>
      <c r="Q2073" s="62">
        <f t="shared" si="32"/>
        <v>0.02</v>
      </c>
      <c r="R2073" t="s">
        <v>686</v>
      </c>
    </row>
    <row r="2074" spans="1:18" hidden="1" x14ac:dyDescent="0.25">
      <c r="A2074" t="s">
        <v>1767</v>
      </c>
      <c r="B2074" t="s">
        <v>661</v>
      </c>
      <c r="C2074" t="s">
        <v>660</v>
      </c>
      <c r="D2074">
        <v>0.38640000000000002</v>
      </c>
      <c r="E2074">
        <v>52.740099999999998</v>
      </c>
      <c r="F2074" t="s">
        <v>659</v>
      </c>
      <c r="G2074" t="s">
        <v>658</v>
      </c>
      <c r="H2074" t="s">
        <v>657</v>
      </c>
      <c r="I2074" t="s">
        <v>656</v>
      </c>
      <c r="J2074" t="s">
        <v>655</v>
      </c>
      <c r="K2074" t="s">
        <v>1738</v>
      </c>
      <c r="L2074" t="s">
        <v>908</v>
      </c>
      <c r="M2074" t="s">
        <v>652</v>
      </c>
      <c r="N2074">
        <v>5560</v>
      </c>
      <c r="O2074" t="s">
        <v>1584</v>
      </c>
      <c r="P2074" t="s">
        <v>1524</v>
      </c>
      <c r="Q2074" s="62">
        <f t="shared" si="32"/>
        <v>0.02</v>
      </c>
      <c r="R2074" t="s">
        <v>686</v>
      </c>
    </row>
    <row r="2075" spans="1:18" hidden="1" x14ac:dyDescent="0.25">
      <c r="A2075" t="s">
        <v>1766</v>
      </c>
      <c r="B2075" t="s">
        <v>661</v>
      </c>
      <c r="C2075" t="s">
        <v>660</v>
      </c>
      <c r="D2075">
        <v>0.38640000000000002</v>
      </c>
      <c r="E2075">
        <v>52.740099999999998</v>
      </c>
      <c r="F2075" t="s">
        <v>659</v>
      </c>
      <c r="G2075" t="s">
        <v>658</v>
      </c>
      <c r="H2075" t="s">
        <v>657</v>
      </c>
      <c r="I2075" t="s">
        <v>656</v>
      </c>
      <c r="J2075" t="s">
        <v>655</v>
      </c>
      <c r="K2075" t="s">
        <v>1738</v>
      </c>
      <c r="L2075" t="s">
        <v>908</v>
      </c>
      <c r="M2075" t="s">
        <v>652</v>
      </c>
      <c r="N2075">
        <v>5561</v>
      </c>
      <c r="O2075" t="s">
        <v>1582</v>
      </c>
      <c r="P2075" t="s">
        <v>1524</v>
      </c>
      <c r="Q2075" s="62">
        <f t="shared" si="32"/>
        <v>0.02</v>
      </c>
      <c r="R2075" t="s">
        <v>686</v>
      </c>
    </row>
    <row r="2076" spans="1:18" hidden="1" x14ac:dyDescent="0.25">
      <c r="A2076" t="s">
        <v>1765</v>
      </c>
      <c r="B2076" t="s">
        <v>661</v>
      </c>
      <c r="C2076" t="s">
        <v>660</v>
      </c>
      <c r="D2076">
        <v>0.38640000000000002</v>
      </c>
      <c r="E2076">
        <v>52.740099999999998</v>
      </c>
      <c r="F2076" t="s">
        <v>659</v>
      </c>
      <c r="G2076" t="s">
        <v>658</v>
      </c>
      <c r="H2076" t="s">
        <v>657</v>
      </c>
      <c r="I2076" t="s">
        <v>656</v>
      </c>
      <c r="J2076" t="s">
        <v>655</v>
      </c>
      <c r="K2076" t="s">
        <v>1738</v>
      </c>
      <c r="L2076" t="s">
        <v>908</v>
      </c>
      <c r="M2076" t="s">
        <v>652</v>
      </c>
      <c r="N2076">
        <v>5562</v>
      </c>
      <c r="O2076" t="s">
        <v>1580</v>
      </c>
      <c r="P2076" t="s">
        <v>1524</v>
      </c>
      <c r="Q2076" s="62">
        <f t="shared" si="32"/>
        <v>0.02</v>
      </c>
      <c r="R2076" t="s">
        <v>686</v>
      </c>
    </row>
    <row r="2077" spans="1:18" hidden="1" x14ac:dyDescent="0.25">
      <c r="A2077" t="s">
        <v>1764</v>
      </c>
      <c r="B2077" t="s">
        <v>661</v>
      </c>
      <c r="C2077" t="s">
        <v>660</v>
      </c>
      <c r="D2077">
        <v>0.38640000000000002</v>
      </c>
      <c r="E2077">
        <v>52.740099999999998</v>
      </c>
      <c r="F2077" t="s">
        <v>659</v>
      </c>
      <c r="G2077" t="s">
        <v>658</v>
      </c>
      <c r="H2077" t="s">
        <v>657</v>
      </c>
      <c r="I2077" t="s">
        <v>656</v>
      </c>
      <c r="J2077" t="s">
        <v>655</v>
      </c>
      <c r="K2077" t="s">
        <v>1738</v>
      </c>
      <c r="L2077" t="s">
        <v>908</v>
      </c>
      <c r="M2077" t="s">
        <v>652</v>
      </c>
      <c r="N2077">
        <v>5679</v>
      </c>
      <c r="O2077" t="s">
        <v>1578</v>
      </c>
      <c r="P2077" t="s">
        <v>1560</v>
      </c>
      <c r="Q2077" s="62">
        <f t="shared" si="32"/>
        <v>0.01</v>
      </c>
      <c r="R2077" t="s">
        <v>650</v>
      </c>
    </row>
    <row r="2078" spans="1:18" hidden="1" x14ac:dyDescent="0.25">
      <c r="A2078" t="s">
        <v>1763</v>
      </c>
      <c r="B2078" t="s">
        <v>661</v>
      </c>
      <c r="C2078" t="s">
        <v>660</v>
      </c>
      <c r="D2078">
        <v>0.38640000000000002</v>
      </c>
      <c r="E2078">
        <v>52.740099999999998</v>
      </c>
      <c r="F2078" t="s">
        <v>659</v>
      </c>
      <c r="G2078" t="s">
        <v>658</v>
      </c>
      <c r="H2078" t="s">
        <v>657</v>
      </c>
      <c r="I2078" t="s">
        <v>656</v>
      </c>
      <c r="J2078" t="s">
        <v>655</v>
      </c>
      <c r="K2078" t="s">
        <v>1738</v>
      </c>
      <c r="L2078" t="s">
        <v>908</v>
      </c>
      <c r="M2078" t="s">
        <v>652</v>
      </c>
      <c r="N2078">
        <v>5680</v>
      </c>
      <c r="O2078" t="s">
        <v>1576</v>
      </c>
      <c r="P2078" t="s">
        <v>1573</v>
      </c>
      <c r="Q2078" s="62">
        <f t="shared" si="32"/>
        <v>0.03</v>
      </c>
      <c r="R2078" t="s">
        <v>650</v>
      </c>
    </row>
    <row r="2079" spans="1:18" hidden="1" x14ac:dyDescent="0.25">
      <c r="A2079" t="s">
        <v>1762</v>
      </c>
      <c r="B2079" t="s">
        <v>661</v>
      </c>
      <c r="C2079" t="s">
        <v>660</v>
      </c>
      <c r="D2079">
        <v>0.38640000000000002</v>
      </c>
      <c r="E2079">
        <v>52.740099999999998</v>
      </c>
      <c r="F2079" t="s">
        <v>659</v>
      </c>
      <c r="G2079" t="s">
        <v>658</v>
      </c>
      <c r="H2079" t="s">
        <v>657</v>
      </c>
      <c r="I2079" t="s">
        <v>656</v>
      </c>
      <c r="J2079" t="s">
        <v>655</v>
      </c>
      <c r="K2079" t="s">
        <v>1738</v>
      </c>
      <c r="L2079" t="s">
        <v>908</v>
      </c>
      <c r="M2079" t="s">
        <v>652</v>
      </c>
      <c r="N2079">
        <v>5681</v>
      </c>
      <c r="O2079" t="s">
        <v>1574</v>
      </c>
      <c r="P2079" t="s">
        <v>1573</v>
      </c>
      <c r="Q2079" s="62">
        <f t="shared" si="32"/>
        <v>0.03</v>
      </c>
      <c r="R2079" t="s">
        <v>650</v>
      </c>
    </row>
    <row r="2080" spans="1:18" hidden="1" x14ac:dyDescent="0.25">
      <c r="A2080" t="s">
        <v>1761</v>
      </c>
      <c r="B2080" t="s">
        <v>661</v>
      </c>
      <c r="C2080" t="s">
        <v>660</v>
      </c>
      <c r="D2080">
        <v>0.38640000000000002</v>
      </c>
      <c r="E2080">
        <v>52.740099999999998</v>
      </c>
      <c r="F2080" t="s">
        <v>659</v>
      </c>
      <c r="G2080" t="s">
        <v>658</v>
      </c>
      <c r="H2080" t="s">
        <v>657</v>
      </c>
      <c r="I2080" t="s">
        <v>656</v>
      </c>
      <c r="J2080" t="s">
        <v>655</v>
      </c>
      <c r="K2080" t="s">
        <v>1738</v>
      </c>
      <c r="L2080" t="s">
        <v>908</v>
      </c>
      <c r="M2080" t="s">
        <v>652</v>
      </c>
      <c r="N2080">
        <v>5682</v>
      </c>
      <c r="O2080" t="s">
        <v>1571</v>
      </c>
      <c r="P2080" t="s">
        <v>1560</v>
      </c>
      <c r="Q2080" s="62">
        <f t="shared" si="32"/>
        <v>0.01</v>
      </c>
      <c r="R2080" t="s">
        <v>650</v>
      </c>
    </row>
    <row r="2081" spans="1:18" hidden="1" x14ac:dyDescent="0.25">
      <c r="A2081" t="s">
        <v>1760</v>
      </c>
      <c r="B2081" t="s">
        <v>661</v>
      </c>
      <c r="C2081" t="s">
        <v>660</v>
      </c>
      <c r="D2081">
        <v>0.38640000000000002</v>
      </c>
      <c r="E2081">
        <v>52.740099999999998</v>
      </c>
      <c r="F2081" t="s">
        <v>659</v>
      </c>
      <c r="G2081" t="s">
        <v>658</v>
      </c>
      <c r="H2081" t="s">
        <v>657</v>
      </c>
      <c r="I2081" t="s">
        <v>656</v>
      </c>
      <c r="J2081" t="s">
        <v>655</v>
      </c>
      <c r="K2081" t="s">
        <v>1738</v>
      </c>
      <c r="L2081" t="s">
        <v>908</v>
      </c>
      <c r="M2081" t="s">
        <v>652</v>
      </c>
      <c r="N2081">
        <v>5683</v>
      </c>
      <c r="O2081" t="s">
        <v>1569</v>
      </c>
      <c r="P2081" t="s">
        <v>1560</v>
      </c>
      <c r="Q2081" s="62">
        <f t="shared" si="32"/>
        <v>0.01</v>
      </c>
      <c r="R2081" t="s">
        <v>650</v>
      </c>
    </row>
    <row r="2082" spans="1:18" hidden="1" x14ac:dyDescent="0.25">
      <c r="A2082" t="s">
        <v>1759</v>
      </c>
      <c r="B2082" t="s">
        <v>661</v>
      </c>
      <c r="C2082" t="s">
        <v>660</v>
      </c>
      <c r="D2082">
        <v>0.38640000000000002</v>
      </c>
      <c r="E2082">
        <v>52.740099999999998</v>
      </c>
      <c r="F2082" t="s">
        <v>659</v>
      </c>
      <c r="G2082" t="s">
        <v>658</v>
      </c>
      <c r="H2082" t="s">
        <v>657</v>
      </c>
      <c r="I2082" t="s">
        <v>656</v>
      </c>
      <c r="J2082" t="s">
        <v>655</v>
      </c>
      <c r="K2082" t="s">
        <v>1738</v>
      </c>
      <c r="L2082" t="s">
        <v>908</v>
      </c>
      <c r="M2082" t="s">
        <v>652</v>
      </c>
      <c r="N2082">
        <v>5687</v>
      </c>
      <c r="O2082" t="s">
        <v>1567</v>
      </c>
      <c r="P2082" t="s">
        <v>1560</v>
      </c>
      <c r="Q2082" s="62">
        <f t="shared" si="32"/>
        <v>0.01</v>
      </c>
      <c r="R2082" t="s">
        <v>650</v>
      </c>
    </row>
    <row r="2083" spans="1:18" hidden="1" x14ac:dyDescent="0.25">
      <c r="A2083" t="s">
        <v>1758</v>
      </c>
      <c r="B2083" t="s">
        <v>661</v>
      </c>
      <c r="C2083" t="s">
        <v>660</v>
      </c>
      <c r="D2083">
        <v>0.38640000000000002</v>
      </c>
      <c r="E2083">
        <v>52.740099999999998</v>
      </c>
      <c r="F2083" t="s">
        <v>659</v>
      </c>
      <c r="G2083" t="s">
        <v>658</v>
      </c>
      <c r="H2083" t="s">
        <v>657</v>
      </c>
      <c r="I2083" t="s">
        <v>656</v>
      </c>
      <c r="J2083" t="s">
        <v>655</v>
      </c>
      <c r="K2083" t="s">
        <v>1738</v>
      </c>
      <c r="L2083" t="s">
        <v>908</v>
      </c>
      <c r="M2083" t="s">
        <v>652</v>
      </c>
      <c r="N2083">
        <v>5688</v>
      </c>
      <c r="O2083" t="s">
        <v>1565</v>
      </c>
      <c r="P2083" t="s">
        <v>1524</v>
      </c>
      <c r="Q2083" s="62">
        <f t="shared" si="32"/>
        <v>0.02</v>
      </c>
      <c r="R2083" t="s">
        <v>650</v>
      </c>
    </row>
    <row r="2084" spans="1:18" hidden="1" x14ac:dyDescent="0.25">
      <c r="A2084" t="s">
        <v>1757</v>
      </c>
      <c r="B2084" t="s">
        <v>661</v>
      </c>
      <c r="C2084" t="s">
        <v>660</v>
      </c>
      <c r="D2084">
        <v>0.38640000000000002</v>
      </c>
      <c r="E2084">
        <v>52.740099999999998</v>
      </c>
      <c r="F2084" t="s">
        <v>659</v>
      </c>
      <c r="G2084" t="s">
        <v>658</v>
      </c>
      <c r="H2084" t="s">
        <v>657</v>
      </c>
      <c r="I2084" t="s">
        <v>656</v>
      </c>
      <c r="J2084" t="s">
        <v>655</v>
      </c>
      <c r="K2084" t="s">
        <v>1738</v>
      </c>
      <c r="L2084" t="s">
        <v>908</v>
      </c>
      <c r="M2084" t="s">
        <v>652</v>
      </c>
      <c r="N2084">
        <v>5689</v>
      </c>
      <c r="O2084" t="s">
        <v>1563</v>
      </c>
      <c r="P2084" t="s">
        <v>1560</v>
      </c>
      <c r="Q2084" s="62">
        <f t="shared" si="32"/>
        <v>0.01</v>
      </c>
      <c r="R2084" t="s">
        <v>650</v>
      </c>
    </row>
    <row r="2085" spans="1:18" hidden="1" x14ac:dyDescent="0.25">
      <c r="A2085" t="s">
        <v>1756</v>
      </c>
      <c r="B2085" t="s">
        <v>661</v>
      </c>
      <c r="C2085" t="s">
        <v>660</v>
      </c>
      <c r="D2085">
        <v>0.38640000000000002</v>
      </c>
      <c r="E2085">
        <v>52.740099999999998</v>
      </c>
      <c r="F2085" t="s">
        <v>659</v>
      </c>
      <c r="G2085" t="s">
        <v>658</v>
      </c>
      <c r="H2085" t="s">
        <v>657</v>
      </c>
      <c r="I2085" t="s">
        <v>656</v>
      </c>
      <c r="J2085" t="s">
        <v>655</v>
      </c>
      <c r="K2085" t="s">
        <v>1738</v>
      </c>
      <c r="L2085" t="s">
        <v>908</v>
      </c>
      <c r="M2085" t="s">
        <v>652</v>
      </c>
      <c r="N2085">
        <v>5690</v>
      </c>
      <c r="O2085" t="s">
        <v>1561</v>
      </c>
      <c r="P2085" t="s">
        <v>1560</v>
      </c>
      <c r="Q2085" s="62">
        <f t="shared" si="32"/>
        <v>0.01</v>
      </c>
      <c r="R2085" t="s">
        <v>650</v>
      </c>
    </row>
    <row r="2086" spans="1:18" hidden="1" x14ac:dyDescent="0.25">
      <c r="A2086" t="s">
        <v>1755</v>
      </c>
      <c r="B2086" t="s">
        <v>661</v>
      </c>
      <c r="C2086" t="s">
        <v>660</v>
      </c>
      <c r="D2086">
        <v>0.38640000000000002</v>
      </c>
      <c r="E2086">
        <v>52.740099999999998</v>
      </c>
      <c r="F2086" t="s">
        <v>659</v>
      </c>
      <c r="G2086" t="s">
        <v>658</v>
      </c>
      <c r="H2086" t="s">
        <v>657</v>
      </c>
      <c r="I2086" t="s">
        <v>656</v>
      </c>
      <c r="J2086" t="s">
        <v>655</v>
      </c>
      <c r="K2086" t="s">
        <v>1738</v>
      </c>
      <c r="L2086" t="s">
        <v>908</v>
      </c>
      <c r="M2086" t="s">
        <v>652</v>
      </c>
      <c r="N2086">
        <v>6569</v>
      </c>
      <c r="O2086" t="s">
        <v>1558</v>
      </c>
      <c r="P2086" t="s">
        <v>1524</v>
      </c>
      <c r="Q2086" s="62">
        <f t="shared" si="32"/>
        <v>0.02</v>
      </c>
      <c r="R2086" t="s">
        <v>686</v>
      </c>
    </row>
    <row r="2087" spans="1:18" hidden="1" x14ac:dyDescent="0.25">
      <c r="A2087" t="s">
        <v>1754</v>
      </c>
      <c r="B2087" t="s">
        <v>661</v>
      </c>
      <c r="C2087" t="s">
        <v>660</v>
      </c>
      <c r="D2087">
        <v>0.38640000000000002</v>
      </c>
      <c r="E2087">
        <v>52.740099999999998</v>
      </c>
      <c r="F2087" t="s">
        <v>659</v>
      </c>
      <c r="G2087" t="s">
        <v>658</v>
      </c>
      <c r="H2087" t="s">
        <v>657</v>
      </c>
      <c r="I2087" t="s">
        <v>656</v>
      </c>
      <c r="J2087" t="s">
        <v>655</v>
      </c>
      <c r="K2087" t="s">
        <v>1738</v>
      </c>
      <c r="L2087" t="s">
        <v>908</v>
      </c>
      <c r="M2087" t="s">
        <v>652</v>
      </c>
      <c r="N2087">
        <v>6577</v>
      </c>
      <c r="O2087" t="s">
        <v>1556</v>
      </c>
      <c r="P2087" t="s">
        <v>1524</v>
      </c>
      <c r="Q2087" s="62">
        <f t="shared" si="32"/>
        <v>0.02</v>
      </c>
      <c r="R2087" t="s">
        <v>686</v>
      </c>
    </row>
    <row r="2088" spans="1:18" hidden="1" x14ac:dyDescent="0.25">
      <c r="A2088" t="s">
        <v>1753</v>
      </c>
      <c r="B2088" t="s">
        <v>661</v>
      </c>
      <c r="C2088" t="s">
        <v>660</v>
      </c>
      <c r="D2088">
        <v>0.38640000000000002</v>
      </c>
      <c r="E2088">
        <v>52.740099999999998</v>
      </c>
      <c r="F2088" t="s">
        <v>659</v>
      </c>
      <c r="G2088" t="s">
        <v>658</v>
      </c>
      <c r="H2088" t="s">
        <v>657</v>
      </c>
      <c r="I2088" t="s">
        <v>656</v>
      </c>
      <c r="J2088" t="s">
        <v>655</v>
      </c>
      <c r="K2088" t="s">
        <v>1738</v>
      </c>
      <c r="L2088" t="s">
        <v>908</v>
      </c>
      <c r="M2088" t="s">
        <v>652</v>
      </c>
      <c r="N2088">
        <v>6584</v>
      </c>
      <c r="O2088" t="s">
        <v>1554</v>
      </c>
      <c r="P2088" t="s">
        <v>1524</v>
      </c>
      <c r="Q2088" s="62">
        <f t="shared" si="32"/>
        <v>0.02</v>
      </c>
      <c r="R2088" t="s">
        <v>686</v>
      </c>
    </row>
    <row r="2089" spans="1:18" hidden="1" x14ac:dyDescent="0.25">
      <c r="A2089" t="s">
        <v>1752</v>
      </c>
      <c r="B2089" t="s">
        <v>661</v>
      </c>
      <c r="C2089" t="s">
        <v>660</v>
      </c>
      <c r="D2089">
        <v>0.38640000000000002</v>
      </c>
      <c r="E2089">
        <v>52.740099999999998</v>
      </c>
      <c r="F2089" t="s">
        <v>659</v>
      </c>
      <c r="G2089" t="s">
        <v>658</v>
      </c>
      <c r="H2089" t="s">
        <v>657</v>
      </c>
      <c r="I2089" t="s">
        <v>656</v>
      </c>
      <c r="J2089" t="s">
        <v>655</v>
      </c>
      <c r="K2089" t="s">
        <v>1738</v>
      </c>
      <c r="L2089" t="s">
        <v>908</v>
      </c>
      <c r="M2089" t="s">
        <v>652</v>
      </c>
      <c r="N2089">
        <v>7434</v>
      </c>
      <c r="O2089" t="s">
        <v>1552</v>
      </c>
      <c r="P2089">
        <v>1</v>
      </c>
      <c r="Q2089" s="62">
        <f t="shared" si="32"/>
        <v>1</v>
      </c>
      <c r="R2089" t="s">
        <v>1551</v>
      </c>
    </row>
    <row r="2090" spans="1:18" hidden="1" x14ac:dyDescent="0.25">
      <c r="A2090" t="s">
        <v>1751</v>
      </c>
      <c r="B2090" t="s">
        <v>661</v>
      </c>
      <c r="C2090" t="s">
        <v>660</v>
      </c>
      <c r="D2090">
        <v>0.38640000000000002</v>
      </c>
      <c r="E2090">
        <v>52.740099999999998</v>
      </c>
      <c r="F2090" t="s">
        <v>659</v>
      </c>
      <c r="G2090" t="s">
        <v>658</v>
      </c>
      <c r="H2090" t="s">
        <v>657</v>
      </c>
      <c r="I2090" t="s">
        <v>656</v>
      </c>
      <c r="J2090" t="s">
        <v>655</v>
      </c>
      <c r="K2090" t="s">
        <v>1738</v>
      </c>
      <c r="L2090" t="s">
        <v>908</v>
      </c>
      <c r="M2090" t="s">
        <v>652</v>
      </c>
      <c r="N2090">
        <v>9091</v>
      </c>
      <c r="O2090" t="s">
        <v>1549</v>
      </c>
      <c r="P2090" t="s">
        <v>1524</v>
      </c>
      <c r="Q2090" s="62">
        <f t="shared" si="32"/>
        <v>0.02</v>
      </c>
      <c r="R2090" t="s">
        <v>686</v>
      </c>
    </row>
    <row r="2091" spans="1:18" hidden="1" x14ac:dyDescent="0.25">
      <c r="A2091" t="s">
        <v>1750</v>
      </c>
      <c r="B2091" t="s">
        <v>661</v>
      </c>
      <c r="C2091" t="s">
        <v>660</v>
      </c>
      <c r="D2091">
        <v>0.38640000000000002</v>
      </c>
      <c r="E2091">
        <v>52.740099999999998</v>
      </c>
      <c r="F2091" t="s">
        <v>659</v>
      </c>
      <c r="G2091" t="s">
        <v>658</v>
      </c>
      <c r="H2091" t="s">
        <v>657</v>
      </c>
      <c r="I2091" t="s">
        <v>656</v>
      </c>
      <c r="J2091" t="s">
        <v>655</v>
      </c>
      <c r="K2091" t="s">
        <v>1738</v>
      </c>
      <c r="L2091" t="s">
        <v>908</v>
      </c>
      <c r="M2091" t="s">
        <v>652</v>
      </c>
      <c r="N2091">
        <v>9094</v>
      </c>
      <c r="O2091" t="s">
        <v>1547</v>
      </c>
      <c r="P2091" t="s">
        <v>1524</v>
      </c>
      <c r="Q2091" s="62">
        <f t="shared" si="32"/>
        <v>0.02</v>
      </c>
      <c r="R2091" t="s">
        <v>686</v>
      </c>
    </row>
    <row r="2092" spans="1:18" hidden="1" x14ac:dyDescent="0.25">
      <c r="A2092" t="s">
        <v>1749</v>
      </c>
      <c r="B2092" t="s">
        <v>661</v>
      </c>
      <c r="C2092" t="s">
        <v>660</v>
      </c>
      <c r="D2092">
        <v>0.38640000000000002</v>
      </c>
      <c r="E2092">
        <v>52.740099999999998</v>
      </c>
      <c r="F2092" t="s">
        <v>659</v>
      </c>
      <c r="G2092" t="s">
        <v>658</v>
      </c>
      <c r="H2092" t="s">
        <v>657</v>
      </c>
      <c r="I2092" t="s">
        <v>656</v>
      </c>
      <c r="J2092" t="s">
        <v>655</v>
      </c>
      <c r="K2092" t="s">
        <v>1738</v>
      </c>
      <c r="L2092" t="s">
        <v>908</v>
      </c>
      <c r="M2092" t="s">
        <v>652</v>
      </c>
      <c r="N2092">
        <v>9451</v>
      </c>
      <c r="O2092" t="s">
        <v>1545</v>
      </c>
      <c r="P2092" t="s">
        <v>1524</v>
      </c>
      <c r="Q2092" s="62">
        <f t="shared" si="32"/>
        <v>0.02</v>
      </c>
      <c r="R2092" t="s">
        <v>686</v>
      </c>
    </row>
    <row r="2093" spans="1:18" hidden="1" x14ac:dyDescent="0.25">
      <c r="A2093" t="s">
        <v>1748</v>
      </c>
      <c r="B2093" t="s">
        <v>661</v>
      </c>
      <c r="C2093" t="s">
        <v>660</v>
      </c>
      <c r="D2093">
        <v>0.38640000000000002</v>
      </c>
      <c r="E2093">
        <v>52.740099999999998</v>
      </c>
      <c r="F2093" t="s">
        <v>659</v>
      </c>
      <c r="G2093" t="s">
        <v>658</v>
      </c>
      <c r="H2093" t="s">
        <v>657</v>
      </c>
      <c r="I2093" t="s">
        <v>656</v>
      </c>
      <c r="J2093" t="s">
        <v>655</v>
      </c>
      <c r="K2093" t="s">
        <v>1738</v>
      </c>
      <c r="L2093" t="s">
        <v>908</v>
      </c>
      <c r="M2093" t="s">
        <v>652</v>
      </c>
      <c r="N2093">
        <v>9453</v>
      </c>
      <c r="O2093" t="s">
        <v>1543</v>
      </c>
      <c r="P2093" t="s">
        <v>1524</v>
      </c>
      <c r="Q2093" s="62">
        <f t="shared" si="32"/>
        <v>0.02</v>
      </c>
      <c r="R2093" t="s">
        <v>686</v>
      </c>
    </row>
    <row r="2094" spans="1:18" hidden="1" x14ac:dyDescent="0.25">
      <c r="A2094" t="s">
        <v>1747</v>
      </c>
      <c r="B2094" t="s">
        <v>661</v>
      </c>
      <c r="C2094" t="s">
        <v>660</v>
      </c>
      <c r="D2094">
        <v>0.38640000000000002</v>
      </c>
      <c r="E2094">
        <v>52.740099999999998</v>
      </c>
      <c r="F2094" t="s">
        <v>659</v>
      </c>
      <c r="G2094" t="s">
        <v>658</v>
      </c>
      <c r="H2094" t="s">
        <v>657</v>
      </c>
      <c r="I2094" t="s">
        <v>656</v>
      </c>
      <c r="J2094" t="s">
        <v>655</v>
      </c>
      <c r="K2094" t="s">
        <v>1738</v>
      </c>
      <c r="L2094" t="s">
        <v>908</v>
      </c>
      <c r="M2094" t="s">
        <v>652</v>
      </c>
      <c r="N2094">
        <v>9454</v>
      </c>
      <c r="O2094" t="s">
        <v>1541</v>
      </c>
      <c r="P2094" t="s">
        <v>1524</v>
      </c>
      <c r="Q2094" s="62">
        <f t="shared" si="32"/>
        <v>0.02</v>
      </c>
      <c r="R2094" t="s">
        <v>686</v>
      </c>
    </row>
    <row r="2095" spans="1:18" hidden="1" x14ac:dyDescent="0.25">
      <c r="A2095" t="s">
        <v>1746</v>
      </c>
      <c r="B2095" t="s">
        <v>661</v>
      </c>
      <c r="C2095" t="s">
        <v>660</v>
      </c>
      <c r="D2095">
        <v>0.38640000000000002</v>
      </c>
      <c r="E2095">
        <v>52.740099999999998</v>
      </c>
      <c r="F2095" t="s">
        <v>659</v>
      </c>
      <c r="G2095" t="s">
        <v>658</v>
      </c>
      <c r="H2095" t="s">
        <v>657</v>
      </c>
      <c r="I2095" t="s">
        <v>656</v>
      </c>
      <c r="J2095" t="s">
        <v>655</v>
      </c>
      <c r="K2095" t="s">
        <v>1738</v>
      </c>
      <c r="L2095" t="s">
        <v>908</v>
      </c>
      <c r="M2095" t="s">
        <v>652</v>
      </c>
      <c r="N2095">
        <v>9522</v>
      </c>
      <c r="O2095" t="s">
        <v>62</v>
      </c>
      <c r="P2095">
        <v>0.18</v>
      </c>
      <c r="Q2095" s="62">
        <f t="shared" si="32"/>
        <v>0.18</v>
      </c>
      <c r="R2095" t="s">
        <v>686</v>
      </c>
    </row>
    <row r="2096" spans="1:18" hidden="1" x14ac:dyDescent="0.25">
      <c r="A2096" t="s">
        <v>1745</v>
      </c>
      <c r="B2096" t="s">
        <v>661</v>
      </c>
      <c r="C2096" t="s">
        <v>660</v>
      </c>
      <c r="D2096">
        <v>0.38640000000000002</v>
      </c>
      <c r="E2096">
        <v>52.740099999999998</v>
      </c>
      <c r="F2096" t="s">
        <v>659</v>
      </c>
      <c r="G2096" t="s">
        <v>658</v>
      </c>
      <c r="H2096" t="s">
        <v>657</v>
      </c>
      <c r="I2096" t="s">
        <v>656</v>
      </c>
      <c r="J2096" t="s">
        <v>655</v>
      </c>
      <c r="K2096" t="s">
        <v>1738</v>
      </c>
      <c r="L2096" t="s">
        <v>908</v>
      </c>
      <c r="M2096" t="s">
        <v>652</v>
      </c>
      <c r="N2096">
        <v>9703</v>
      </c>
      <c r="O2096" t="s">
        <v>1538</v>
      </c>
      <c r="P2096" t="s">
        <v>1524</v>
      </c>
      <c r="Q2096" s="62">
        <f t="shared" si="32"/>
        <v>0.02</v>
      </c>
      <c r="R2096" t="s">
        <v>686</v>
      </c>
    </row>
    <row r="2097" spans="1:18" hidden="1" x14ac:dyDescent="0.25">
      <c r="A2097" t="s">
        <v>1744</v>
      </c>
      <c r="B2097" t="s">
        <v>661</v>
      </c>
      <c r="C2097" t="s">
        <v>660</v>
      </c>
      <c r="D2097">
        <v>0.38640000000000002</v>
      </c>
      <c r="E2097">
        <v>52.740099999999998</v>
      </c>
      <c r="F2097" t="s">
        <v>659</v>
      </c>
      <c r="G2097" t="s">
        <v>658</v>
      </c>
      <c r="H2097" t="s">
        <v>657</v>
      </c>
      <c r="I2097" t="s">
        <v>656</v>
      </c>
      <c r="J2097" t="s">
        <v>655</v>
      </c>
      <c r="K2097" t="s">
        <v>1738</v>
      </c>
      <c r="L2097" t="s">
        <v>908</v>
      </c>
      <c r="M2097" t="s">
        <v>652</v>
      </c>
      <c r="N2097">
        <v>9814</v>
      </c>
      <c r="O2097" t="s">
        <v>1536</v>
      </c>
      <c r="P2097" t="s">
        <v>1524</v>
      </c>
      <c r="Q2097" s="62">
        <f t="shared" si="32"/>
        <v>0.02</v>
      </c>
      <c r="R2097" t="s">
        <v>686</v>
      </c>
    </row>
    <row r="2098" spans="1:18" hidden="1" x14ac:dyDescent="0.25">
      <c r="A2098" t="s">
        <v>1743</v>
      </c>
      <c r="B2098" t="s">
        <v>661</v>
      </c>
      <c r="C2098" t="s">
        <v>660</v>
      </c>
      <c r="D2098">
        <v>0.38640000000000002</v>
      </c>
      <c r="E2098">
        <v>52.740099999999998</v>
      </c>
      <c r="F2098" t="s">
        <v>659</v>
      </c>
      <c r="G2098" t="s">
        <v>658</v>
      </c>
      <c r="H2098" t="s">
        <v>657</v>
      </c>
      <c r="I2098" t="s">
        <v>656</v>
      </c>
      <c r="J2098" t="s">
        <v>655</v>
      </c>
      <c r="K2098" t="s">
        <v>1738</v>
      </c>
      <c r="L2098" t="s">
        <v>908</v>
      </c>
      <c r="M2098" t="s">
        <v>652</v>
      </c>
      <c r="N2098">
        <v>9815</v>
      </c>
      <c r="O2098" t="s">
        <v>1534</v>
      </c>
      <c r="P2098" t="s">
        <v>1524</v>
      </c>
      <c r="Q2098" s="62">
        <f t="shared" si="32"/>
        <v>0.02</v>
      </c>
      <c r="R2098" t="s">
        <v>686</v>
      </c>
    </row>
    <row r="2099" spans="1:18" hidden="1" x14ac:dyDescent="0.25">
      <c r="A2099" t="s">
        <v>1742</v>
      </c>
      <c r="B2099" t="s">
        <v>661</v>
      </c>
      <c r="C2099" t="s">
        <v>660</v>
      </c>
      <c r="D2099">
        <v>0.38640000000000002</v>
      </c>
      <c r="E2099">
        <v>52.740099999999998</v>
      </c>
      <c r="F2099" t="s">
        <v>659</v>
      </c>
      <c r="G2099" t="s">
        <v>658</v>
      </c>
      <c r="H2099" t="s">
        <v>657</v>
      </c>
      <c r="I2099" t="s">
        <v>656</v>
      </c>
      <c r="J2099" t="s">
        <v>655</v>
      </c>
      <c r="K2099" t="s">
        <v>1738</v>
      </c>
      <c r="L2099" t="s">
        <v>908</v>
      </c>
      <c r="M2099" t="s">
        <v>652</v>
      </c>
      <c r="N2099">
        <v>9816</v>
      </c>
      <c r="O2099" t="s">
        <v>1532</v>
      </c>
      <c r="P2099" t="s">
        <v>1524</v>
      </c>
      <c r="Q2099" s="62">
        <f t="shared" si="32"/>
        <v>0.02</v>
      </c>
      <c r="R2099" t="s">
        <v>686</v>
      </c>
    </row>
    <row r="2100" spans="1:18" hidden="1" x14ac:dyDescent="0.25">
      <c r="A2100" t="s">
        <v>1741</v>
      </c>
      <c r="B2100" t="s">
        <v>661</v>
      </c>
      <c r="C2100" t="s">
        <v>660</v>
      </c>
      <c r="D2100">
        <v>0.38640000000000002</v>
      </c>
      <c r="E2100">
        <v>52.740099999999998</v>
      </c>
      <c r="F2100" t="s">
        <v>659</v>
      </c>
      <c r="G2100" t="s">
        <v>658</v>
      </c>
      <c r="H2100" t="s">
        <v>657</v>
      </c>
      <c r="I2100" t="s">
        <v>656</v>
      </c>
      <c r="J2100" t="s">
        <v>655</v>
      </c>
      <c r="K2100" t="s">
        <v>1738</v>
      </c>
      <c r="L2100" t="s">
        <v>908</v>
      </c>
      <c r="M2100" t="s">
        <v>652</v>
      </c>
      <c r="N2100">
        <v>9817</v>
      </c>
      <c r="O2100" t="s">
        <v>1530</v>
      </c>
      <c r="P2100" t="s">
        <v>1524</v>
      </c>
      <c r="Q2100" s="62">
        <f t="shared" si="32"/>
        <v>0.02</v>
      </c>
      <c r="R2100" t="s">
        <v>686</v>
      </c>
    </row>
    <row r="2101" spans="1:18" hidden="1" x14ac:dyDescent="0.25">
      <c r="A2101" t="s">
        <v>1740</v>
      </c>
      <c r="B2101" t="s">
        <v>661</v>
      </c>
      <c r="C2101" t="s">
        <v>660</v>
      </c>
      <c r="D2101">
        <v>0.38640000000000002</v>
      </c>
      <c r="E2101">
        <v>52.740099999999998</v>
      </c>
      <c r="F2101" t="s">
        <v>659</v>
      </c>
      <c r="G2101" t="s">
        <v>658</v>
      </c>
      <c r="H2101" t="s">
        <v>657</v>
      </c>
      <c r="I2101" t="s">
        <v>656</v>
      </c>
      <c r="J2101" t="s">
        <v>655</v>
      </c>
      <c r="K2101" t="s">
        <v>1738</v>
      </c>
      <c r="L2101" t="s">
        <v>908</v>
      </c>
      <c r="M2101" t="s">
        <v>652</v>
      </c>
      <c r="N2101">
        <v>9818</v>
      </c>
      <c r="O2101" t="s">
        <v>1528</v>
      </c>
      <c r="P2101" t="s">
        <v>1524</v>
      </c>
      <c r="Q2101" s="62">
        <f t="shared" si="32"/>
        <v>0.02</v>
      </c>
      <c r="R2101" t="s">
        <v>686</v>
      </c>
    </row>
    <row r="2102" spans="1:18" hidden="1" x14ac:dyDescent="0.25">
      <c r="A2102" t="s">
        <v>1739</v>
      </c>
      <c r="B2102" t="s">
        <v>661</v>
      </c>
      <c r="C2102" t="s">
        <v>660</v>
      </c>
      <c r="D2102">
        <v>0.38640000000000002</v>
      </c>
      <c r="E2102">
        <v>52.740099999999998</v>
      </c>
      <c r="F2102" t="s">
        <v>659</v>
      </c>
      <c r="G2102" t="s">
        <v>658</v>
      </c>
      <c r="H2102" t="s">
        <v>657</v>
      </c>
      <c r="I2102" t="s">
        <v>656</v>
      </c>
      <c r="J2102" t="s">
        <v>655</v>
      </c>
      <c r="K2102" t="s">
        <v>1738</v>
      </c>
      <c r="L2102" t="s">
        <v>908</v>
      </c>
      <c r="M2102" t="s">
        <v>652</v>
      </c>
      <c r="N2102">
        <v>9819</v>
      </c>
      <c r="O2102" t="s">
        <v>1525</v>
      </c>
      <c r="P2102" t="s">
        <v>1524</v>
      </c>
      <c r="Q2102" s="62">
        <f t="shared" si="32"/>
        <v>0.02</v>
      </c>
      <c r="R2102" t="s">
        <v>686</v>
      </c>
    </row>
    <row r="2103" spans="1:18" hidden="1" x14ac:dyDescent="0.25">
      <c r="A2103" t="s">
        <v>1737</v>
      </c>
      <c r="B2103" t="s">
        <v>661</v>
      </c>
      <c r="C2103" t="s">
        <v>660</v>
      </c>
      <c r="D2103">
        <v>0.38640000000000002</v>
      </c>
      <c r="E2103">
        <v>52.740099999999998</v>
      </c>
      <c r="F2103" t="s">
        <v>659</v>
      </c>
      <c r="G2103" t="s">
        <v>658</v>
      </c>
      <c r="H2103" t="s">
        <v>657</v>
      </c>
      <c r="I2103" t="s">
        <v>656</v>
      </c>
      <c r="J2103" t="s">
        <v>655</v>
      </c>
      <c r="K2103" t="s">
        <v>1659</v>
      </c>
      <c r="L2103" t="s">
        <v>908</v>
      </c>
      <c r="M2103" t="s">
        <v>652</v>
      </c>
      <c r="N2103">
        <v>76</v>
      </c>
      <c r="O2103" t="s">
        <v>690</v>
      </c>
      <c r="P2103">
        <v>20.8</v>
      </c>
      <c r="Q2103" s="62">
        <f t="shared" si="32"/>
        <v>20.8</v>
      </c>
      <c r="R2103" t="s">
        <v>689</v>
      </c>
    </row>
    <row r="2104" spans="1:18" hidden="1" x14ac:dyDescent="0.25">
      <c r="A2104" t="s">
        <v>1736</v>
      </c>
      <c r="B2104" t="s">
        <v>661</v>
      </c>
      <c r="C2104" t="s">
        <v>660</v>
      </c>
      <c r="D2104">
        <v>0.38640000000000002</v>
      </c>
      <c r="E2104">
        <v>52.740099999999998</v>
      </c>
      <c r="F2104" t="s">
        <v>659</v>
      </c>
      <c r="G2104" t="s">
        <v>658</v>
      </c>
      <c r="H2104" t="s">
        <v>657</v>
      </c>
      <c r="I2104" t="s">
        <v>656</v>
      </c>
      <c r="J2104" t="s">
        <v>655</v>
      </c>
      <c r="K2104" t="s">
        <v>1659</v>
      </c>
      <c r="L2104" t="s">
        <v>908</v>
      </c>
      <c r="M2104" t="s">
        <v>652</v>
      </c>
      <c r="N2104">
        <v>714</v>
      </c>
      <c r="O2104" t="s">
        <v>1735</v>
      </c>
      <c r="P2104" t="s">
        <v>1560</v>
      </c>
      <c r="Q2104" s="62">
        <f t="shared" si="32"/>
        <v>0.01</v>
      </c>
      <c r="R2104" t="s">
        <v>686</v>
      </c>
    </row>
    <row r="2105" spans="1:18" hidden="1" x14ac:dyDescent="0.25">
      <c r="A2105" t="s">
        <v>1734</v>
      </c>
      <c r="B2105" t="s">
        <v>661</v>
      </c>
      <c r="C2105" t="s">
        <v>660</v>
      </c>
      <c r="D2105">
        <v>0.38640000000000002</v>
      </c>
      <c r="E2105">
        <v>52.740099999999998</v>
      </c>
      <c r="F2105" t="s">
        <v>659</v>
      </c>
      <c r="G2105" t="s">
        <v>658</v>
      </c>
      <c r="H2105" t="s">
        <v>657</v>
      </c>
      <c r="I2105" t="s">
        <v>656</v>
      </c>
      <c r="J2105" t="s">
        <v>655</v>
      </c>
      <c r="K2105" t="s">
        <v>1659</v>
      </c>
      <c r="L2105" t="s">
        <v>908</v>
      </c>
      <c r="M2105" t="s">
        <v>652</v>
      </c>
      <c r="N2105">
        <v>731</v>
      </c>
      <c r="O2105" t="s">
        <v>1733</v>
      </c>
      <c r="P2105" t="s">
        <v>1560</v>
      </c>
      <c r="Q2105" s="62">
        <f t="shared" si="32"/>
        <v>0.01</v>
      </c>
      <c r="R2105" t="s">
        <v>686</v>
      </c>
    </row>
    <row r="2106" spans="1:18" hidden="1" x14ac:dyDescent="0.25">
      <c r="A2106" t="s">
        <v>1732</v>
      </c>
      <c r="B2106" t="s">
        <v>661</v>
      </c>
      <c r="C2106" t="s">
        <v>660</v>
      </c>
      <c r="D2106">
        <v>0.38640000000000002</v>
      </c>
      <c r="E2106">
        <v>52.740099999999998</v>
      </c>
      <c r="F2106" t="s">
        <v>659</v>
      </c>
      <c r="G2106" t="s">
        <v>658</v>
      </c>
      <c r="H2106" t="s">
        <v>657</v>
      </c>
      <c r="I2106" t="s">
        <v>656</v>
      </c>
      <c r="J2106" t="s">
        <v>655</v>
      </c>
      <c r="K2106" t="s">
        <v>1659</v>
      </c>
      <c r="L2106" t="s">
        <v>908</v>
      </c>
      <c r="M2106" t="s">
        <v>652</v>
      </c>
      <c r="N2106">
        <v>733</v>
      </c>
      <c r="O2106" t="s">
        <v>1731</v>
      </c>
      <c r="P2106" t="s">
        <v>1560</v>
      </c>
      <c r="Q2106" s="62">
        <f t="shared" si="32"/>
        <v>0.01</v>
      </c>
      <c r="R2106" t="s">
        <v>686</v>
      </c>
    </row>
    <row r="2107" spans="1:18" hidden="1" x14ac:dyDescent="0.25">
      <c r="A2107" t="s">
        <v>1730</v>
      </c>
      <c r="B2107" t="s">
        <v>661</v>
      </c>
      <c r="C2107" t="s">
        <v>660</v>
      </c>
      <c r="D2107">
        <v>0.38640000000000002</v>
      </c>
      <c r="E2107">
        <v>52.740099999999998</v>
      </c>
      <c r="F2107" t="s">
        <v>659</v>
      </c>
      <c r="G2107" t="s">
        <v>658</v>
      </c>
      <c r="H2107" t="s">
        <v>657</v>
      </c>
      <c r="I2107" t="s">
        <v>656</v>
      </c>
      <c r="J2107" t="s">
        <v>655</v>
      </c>
      <c r="K2107" t="s">
        <v>1659</v>
      </c>
      <c r="L2107" t="s">
        <v>908</v>
      </c>
      <c r="M2107" t="s">
        <v>652</v>
      </c>
      <c r="N2107">
        <v>736</v>
      </c>
      <c r="O2107" t="s">
        <v>142</v>
      </c>
      <c r="P2107" t="s">
        <v>1560</v>
      </c>
      <c r="Q2107" s="62">
        <f t="shared" si="32"/>
        <v>0.01</v>
      </c>
      <c r="R2107" t="s">
        <v>686</v>
      </c>
    </row>
    <row r="2108" spans="1:18" hidden="1" x14ac:dyDescent="0.25">
      <c r="A2108" t="s">
        <v>1729</v>
      </c>
      <c r="B2108" t="s">
        <v>661</v>
      </c>
      <c r="C2108" t="s">
        <v>660</v>
      </c>
      <c r="D2108">
        <v>0.38640000000000002</v>
      </c>
      <c r="E2108">
        <v>52.740099999999998</v>
      </c>
      <c r="F2108" t="s">
        <v>659</v>
      </c>
      <c r="G2108" t="s">
        <v>658</v>
      </c>
      <c r="H2108" t="s">
        <v>657</v>
      </c>
      <c r="I2108" t="s">
        <v>656</v>
      </c>
      <c r="J2108" t="s">
        <v>655</v>
      </c>
      <c r="K2108" t="s">
        <v>1659</v>
      </c>
      <c r="L2108" t="s">
        <v>908</v>
      </c>
      <c r="M2108" t="s">
        <v>652</v>
      </c>
      <c r="N2108">
        <v>746</v>
      </c>
      <c r="O2108" t="s">
        <v>1728</v>
      </c>
      <c r="P2108" t="s">
        <v>1560</v>
      </c>
      <c r="Q2108" s="62">
        <f t="shared" si="32"/>
        <v>0.01</v>
      </c>
      <c r="R2108" t="s">
        <v>686</v>
      </c>
    </row>
    <row r="2109" spans="1:18" hidden="1" x14ac:dyDescent="0.25">
      <c r="A2109" t="s">
        <v>1727</v>
      </c>
      <c r="B2109" t="s">
        <v>661</v>
      </c>
      <c r="C2109" t="s">
        <v>660</v>
      </c>
      <c r="D2109">
        <v>0.38640000000000002</v>
      </c>
      <c r="E2109">
        <v>52.740099999999998</v>
      </c>
      <c r="F2109" t="s">
        <v>659</v>
      </c>
      <c r="G2109" t="s">
        <v>658</v>
      </c>
      <c r="H2109" t="s">
        <v>657</v>
      </c>
      <c r="I2109" t="s">
        <v>656</v>
      </c>
      <c r="J2109" t="s">
        <v>655</v>
      </c>
      <c r="K2109" t="s">
        <v>1659</v>
      </c>
      <c r="L2109" t="s">
        <v>908</v>
      </c>
      <c r="M2109" t="s">
        <v>652</v>
      </c>
      <c r="N2109">
        <v>772</v>
      </c>
      <c r="O2109" t="s">
        <v>1726</v>
      </c>
      <c r="P2109" t="s">
        <v>1560</v>
      </c>
      <c r="Q2109" s="62">
        <f t="shared" si="32"/>
        <v>0.01</v>
      </c>
      <c r="R2109" t="s">
        <v>686</v>
      </c>
    </row>
    <row r="2110" spans="1:18" hidden="1" x14ac:dyDescent="0.25">
      <c r="A2110" t="s">
        <v>1725</v>
      </c>
      <c r="B2110" t="s">
        <v>661</v>
      </c>
      <c r="C2110" t="s">
        <v>660</v>
      </c>
      <c r="D2110">
        <v>0.38640000000000002</v>
      </c>
      <c r="E2110">
        <v>52.740099999999998</v>
      </c>
      <c r="F2110" t="s">
        <v>659</v>
      </c>
      <c r="G2110" t="s">
        <v>658</v>
      </c>
      <c r="H2110" t="s">
        <v>657</v>
      </c>
      <c r="I2110" t="s">
        <v>656</v>
      </c>
      <c r="J2110" t="s">
        <v>655</v>
      </c>
      <c r="K2110" t="s">
        <v>1659</v>
      </c>
      <c r="L2110" t="s">
        <v>908</v>
      </c>
      <c r="M2110" t="s">
        <v>652</v>
      </c>
      <c r="N2110">
        <v>3941</v>
      </c>
      <c r="O2110" t="s">
        <v>1724</v>
      </c>
      <c r="P2110" t="s">
        <v>1661</v>
      </c>
      <c r="Q2110" s="62">
        <f t="shared" si="32"/>
        <v>500</v>
      </c>
      <c r="R2110" t="s">
        <v>650</v>
      </c>
    </row>
    <row r="2111" spans="1:18" hidden="1" x14ac:dyDescent="0.25">
      <c r="A2111" t="s">
        <v>1723</v>
      </c>
      <c r="B2111" t="s">
        <v>661</v>
      </c>
      <c r="C2111" t="s">
        <v>660</v>
      </c>
      <c r="D2111">
        <v>0.38640000000000002</v>
      </c>
      <c r="E2111">
        <v>52.740099999999998</v>
      </c>
      <c r="F2111" t="s">
        <v>659</v>
      </c>
      <c r="G2111" t="s">
        <v>658</v>
      </c>
      <c r="H2111" t="s">
        <v>657</v>
      </c>
      <c r="I2111" t="s">
        <v>656</v>
      </c>
      <c r="J2111" t="s">
        <v>655</v>
      </c>
      <c r="K2111" t="s">
        <v>1659</v>
      </c>
      <c r="L2111" t="s">
        <v>908</v>
      </c>
      <c r="M2111" t="s">
        <v>652</v>
      </c>
      <c r="N2111">
        <v>4084</v>
      </c>
      <c r="O2111" t="s">
        <v>1722</v>
      </c>
      <c r="P2111">
        <v>1</v>
      </c>
      <c r="Q2111" s="62">
        <f t="shared" si="32"/>
        <v>1</v>
      </c>
      <c r="R2111" t="s">
        <v>1551</v>
      </c>
    </row>
    <row r="2112" spans="1:18" hidden="1" x14ac:dyDescent="0.25">
      <c r="A2112" t="s">
        <v>1721</v>
      </c>
      <c r="B2112" t="s">
        <v>661</v>
      </c>
      <c r="C2112" t="s">
        <v>660</v>
      </c>
      <c r="D2112">
        <v>0.38640000000000002</v>
      </c>
      <c r="E2112">
        <v>52.740099999999998</v>
      </c>
      <c r="F2112" t="s">
        <v>659</v>
      </c>
      <c r="G2112" t="s">
        <v>658</v>
      </c>
      <c r="H2112" t="s">
        <v>657</v>
      </c>
      <c r="I2112" t="s">
        <v>656</v>
      </c>
      <c r="J2112" t="s">
        <v>655</v>
      </c>
      <c r="K2112" t="s">
        <v>1659</v>
      </c>
      <c r="L2112" t="s">
        <v>908</v>
      </c>
      <c r="M2112" t="s">
        <v>652</v>
      </c>
      <c r="N2112">
        <v>4329</v>
      </c>
      <c r="O2112" t="s">
        <v>1720</v>
      </c>
      <c r="P2112" t="s">
        <v>1661</v>
      </c>
      <c r="Q2112" s="62">
        <f t="shared" si="32"/>
        <v>500</v>
      </c>
      <c r="R2112" t="s">
        <v>686</v>
      </c>
    </row>
    <row r="2113" spans="1:18" hidden="1" x14ac:dyDescent="0.25">
      <c r="A2113" t="s">
        <v>1719</v>
      </c>
      <c r="B2113" t="s">
        <v>661</v>
      </c>
      <c r="C2113" t="s">
        <v>660</v>
      </c>
      <c r="D2113">
        <v>0.38640000000000002</v>
      </c>
      <c r="E2113">
        <v>52.740099999999998</v>
      </c>
      <c r="F2113" t="s">
        <v>659</v>
      </c>
      <c r="G2113" t="s">
        <v>658</v>
      </c>
      <c r="H2113" t="s">
        <v>657</v>
      </c>
      <c r="I2113" t="s">
        <v>656</v>
      </c>
      <c r="J2113" t="s">
        <v>655</v>
      </c>
      <c r="K2113" t="s">
        <v>1659</v>
      </c>
      <c r="L2113" t="s">
        <v>908</v>
      </c>
      <c r="M2113" t="s">
        <v>652</v>
      </c>
      <c r="N2113">
        <v>4330</v>
      </c>
      <c r="O2113" t="s">
        <v>1718</v>
      </c>
      <c r="P2113" t="s">
        <v>1717</v>
      </c>
      <c r="Q2113" s="62">
        <f t="shared" si="32"/>
        <v>1000</v>
      </c>
      <c r="R2113" t="s">
        <v>686</v>
      </c>
    </row>
    <row r="2114" spans="1:18" hidden="1" x14ac:dyDescent="0.25">
      <c r="A2114" t="s">
        <v>1716</v>
      </c>
      <c r="B2114" t="s">
        <v>661</v>
      </c>
      <c r="C2114" t="s">
        <v>660</v>
      </c>
      <c r="D2114">
        <v>0.38640000000000002</v>
      </c>
      <c r="E2114">
        <v>52.740099999999998</v>
      </c>
      <c r="F2114" t="s">
        <v>659</v>
      </c>
      <c r="G2114" t="s">
        <v>658</v>
      </c>
      <c r="H2114" t="s">
        <v>657</v>
      </c>
      <c r="I2114" t="s">
        <v>656</v>
      </c>
      <c r="J2114" t="s">
        <v>655</v>
      </c>
      <c r="K2114" t="s">
        <v>1659</v>
      </c>
      <c r="L2114" t="s">
        <v>908</v>
      </c>
      <c r="M2114" t="s">
        <v>652</v>
      </c>
      <c r="N2114">
        <v>4884</v>
      </c>
      <c r="O2114" t="s">
        <v>1715</v>
      </c>
      <c r="P2114" t="s">
        <v>1661</v>
      </c>
      <c r="Q2114" s="62">
        <f t="shared" ref="Q2114:Q2177" si="33">IF(LEFT(P2114,1)="&lt;",VALUE(MID(P2114,2,LEN(P2114)-1)),VALUE(P2114))</f>
        <v>500</v>
      </c>
      <c r="R2114" t="s">
        <v>686</v>
      </c>
    </row>
    <row r="2115" spans="1:18" hidden="1" x14ac:dyDescent="0.25">
      <c r="A2115" t="s">
        <v>1714</v>
      </c>
      <c r="B2115" t="s">
        <v>661</v>
      </c>
      <c r="C2115" t="s">
        <v>660</v>
      </c>
      <c r="D2115">
        <v>0.38640000000000002</v>
      </c>
      <c r="E2115">
        <v>52.740099999999998</v>
      </c>
      <c r="F2115" t="s">
        <v>659</v>
      </c>
      <c r="G2115" t="s">
        <v>658</v>
      </c>
      <c r="H2115" t="s">
        <v>657</v>
      </c>
      <c r="I2115" t="s">
        <v>656</v>
      </c>
      <c r="J2115" t="s">
        <v>655</v>
      </c>
      <c r="K2115" t="s">
        <v>1659</v>
      </c>
      <c r="L2115" t="s">
        <v>908</v>
      </c>
      <c r="M2115" t="s">
        <v>652</v>
      </c>
      <c r="N2115">
        <v>4885</v>
      </c>
      <c r="O2115" t="s">
        <v>1713</v>
      </c>
      <c r="P2115" t="s">
        <v>1712</v>
      </c>
      <c r="Q2115" s="62">
        <f t="shared" si="33"/>
        <v>700</v>
      </c>
      <c r="R2115" t="s">
        <v>686</v>
      </c>
    </row>
    <row r="2116" spans="1:18" hidden="1" x14ac:dyDescent="0.25">
      <c r="A2116" t="s">
        <v>1711</v>
      </c>
      <c r="B2116" t="s">
        <v>661</v>
      </c>
      <c r="C2116" t="s">
        <v>660</v>
      </c>
      <c r="D2116">
        <v>0.38640000000000002</v>
      </c>
      <c r="E2116">
        <v>52.740099999999998</v>
      </c>
      <c r="F2116" t="s">
        <v>659</v>
      </c>
      <c r="G2116" t="s">
        <v>658</v>
      </c>
      <c r="H2116" t="s">
        <v>657</v>
      </c>
      <c r="I2116" t="s">
        <v>656</v>
      </c>
      <c r="J2116" t="s">
        <v>655</v>
      </c>
      <c r="K2116" t="s">
        <v>1659</v>
      </c>
      <c r="L2116" t="s">
        <v>908</v>
      </c>
      <c r="M2116" t="s">
        <v>652</v>
      </c>
      <c r="N2116">
        <v>4886</v>
      </c>
      <c r="O2116" t="s">
        <v>1710</v>
      </c>
      <c r="P2116" t="s">
        <v>1661</v>
      </c>
      <c r="Q2116" s="62">
        <f t="shared" si="33"/>
        <v>500</v>
      </c>
      <c r="R2116" t="s">
        <v>686</v>
      </c>
    </row>
    <row r="2117" spans="1:18" hidden="1" x14ac:dyDescent="0.25">
      <c r="A2117" t="s">
        <v>1709</v>
      </c>
      <c r="B2117" t="s">
        <v>661</v>
      </c>
      <c r="C2117" t="s">
        <v>660</v>
      </c>
      <c r="D2117">
        <v>0.38640000000000002</v>
      </c>
      <c r="E2117">
        <v>52.740099999999998</v>
      </c>
      <c r="F2117" t="s">
        <v>659</v>
      </c>
      <c r="G2117" t="s">
        <v>658</v>
      </c>
      <c r="H2117" t="s">
        <v>657</v>
      </c>
      <c r="I2117" t="s">
        <v>656</v>
      </c>
      <c r="J2117" t="s">
        <v>655</v>
      </c>
      <c r="K2117" t="s">
        <v>1659</v>
      </c>
      <c r="L2117" t="s">
        <v>908</v>
      </c>
      <c r="M2117" t="s">
        <v>652</v>
      </c>
      <c r="N2117">
        <v>4888</v>
      </c>
      <c r="O2117" t="s">
        <v>1708</v>
      </c>
      <c r="P2117" t="s">
        <v>1661</v>
      </c>
      <c r="Q2117" s="62">
        <f t="shared" si="33"/>
        <v>500</v>
      </c>
      <c r="R2117" t="s">
        <v>686</v>
      </c>
    </row>
    <row r="2118" spans="1:18" hidden="1" x14ac:dyDescent="0.25">
      <c r="A2118" t="s">
        <v>1707</v>
      </c>
      <c r="B2118" t="s">
        <v>661</v>
      </c>
      <c r="C2118" t="s">
        <v>660</v>
      </c>
      <c r="D2118">
        <v>0.38640000000000002</v>
      </c>
      <c r="E2118">
        <v>52.740099999999998</v>
      </c>
      <c r="F2118" t="s">
        <v>659</v>
      </c>
      <c r="G2118" t="s">
        <v>658</v>
      </c>
      <c r="H2118" t="s">
        <v>657</v>
      </c>
      <c r="I2118" t="s">
        <v>656</v>
      </c>
      <c r="J2118" t="s">
        <v>655</v>
      </c>
      <c r="K2118" t="s">
        <v>1659</v>
      </c>
      <c r="L2118" t="s">
        <v>908</v>
      </c>
      <c r="M2118" t="s">
        <v>652</v>
      </c>
      <c r="N2118">
        <v>4889</v>
      </c>
      <c r="O2118" t="s">
        <v>550</v>
      </c>
      <c r="P2118" t="s">
        <v>1661</v>
      </c>
      <c r="Q2118" s="62">
        <f t="shared" si="33"/>
        <v>500</v>
      </c>
      <c r="R2118" t="s">
        <v>686</v>
      </c>
    </row>
    <row r="2119" spans="1:18" hidden="1" x14ac:dyDescent="0.25">
      <c r="A2119" t="s">
        <v>1706</v>
      </c>
      <c r="B2119" t="s">
        <v>661</v>
      </c>
      <c r="C2119" t="s">
        <v>660</v>
      </c>
      <c r="D2119">
        <v>0.38640000000000002</v>
      </c>
      <c r="E2119">
        <v>52.740099999999998</v>
      </c>
      <c r="F2119" t="s">
        <v>659</v>
      </c>
      <c r="G2119" t="s">
        <v>658</v>
      </c>
      <c r="H2119" t="s">
        <v>657</v>
      </c>
      <c r="I2119" t="s">
        <v>656</v>
      </c>
      <c r="J2119" t="s">
        <v>655</v>
      </c>
      <c r="K2119" t="s">
        <v>1659</v>
      </c>
      <c r="L2119" t="s">
        <v>908</v>
      </c>
      <c r="M2119" t="s">
        <v>652</v>
      </c>
      <c r="N2119">
        <v>4890</v>
      </c>
      <c r="O2119" t="s">
        <v>1705</v>
      </c>
      <c r="P2119" t="s">
        <v>1661</v>
      </c>
      <c r="Q2119" s="62">
        <f t="shared" si="33"/>
        <v>500</v>
      </c>
      <c r="R2119" t="s">
        <v>686</v>
      </c>
    </row>
    <row r="2120" spans="1:18" hidden="1" x14ac:dyDescent="0.25">
      <c r="A2120" t="s">
        <v>1704</v>
      </c>
      <c r="B2120" t="s">
        <v>661</v>
      </c>
      <c r="C2120" t="s">
        <v>660</v>
      </c>
      <c r="D2120">
        <v>0.38640000000000002</v>
      </c>
      <c r="E2120">
        <v>52.740099999999998</v>
      </c>
      <c r="F2120" t="s">
        <v>659</v>
      </c>
      <c r="G2120" t="s">
        <v>658</v>
      </c>
      <c r="H2120" t="s">
        <v>657</v>
      </c>
      <c r="I2120" t="s">
        <v>656</v>
      </c>
      <c r="J2120" t="s">
        <v>655</v>
      </c>
      <c r="K2120" t="s">
        <v>1659</v>
      </c>
      <c r="L2120" t="s">
        <v>908</v>
      </c>
      <c r="M2120" t="s">
        <v>652</v>
      </c>
      <c r="N2120">
        <v>5569</v>
      </c>
      <c r="O2120" t="s">
        <v>1703</v>
      </c>
      <c r="P2120" t="s">
        <v>1661</v>
      </c>
      <c r="Q2120" s="62">
        <f t="shared" si="33"/>
        <v>500</v>
      </c>
      <c r="R2120" t="s">
        <v>686</v>
      </c>
    </row>
    <row r="2121" spans="1:18" hidden="1" x14ac:dyDescent="0.25">
      <c r="A2121" t="s">
        <v>1702</v>
      </c>
      <c r="B2121" t="s">
        <v>661</v>
      </c>
      <c r="C2121" t="s">
        <v>660</v>
      </c>
      <c r="D2121">
        <v>0.38640000000000002</v>
      </c>
      <c r="E2121">
        <v>52.740099999999998</v>
      </c>
      <c r="F2121" t="s">
        <v>659</v>
      </c>
      <c r="G2121" t="s">
        <v>658</v>
      </c>
      <c r="H2121" t="s">
        <v>657</v>
      </c>
      <c r="I2121" t="s">
        <v>656</v>
      </c>
      <c r="J2121" t="s">
        <v>655</v>
      </c>
      <c r="K2121" t="s">
        <v>1659</v>
      </c>
      <c r="L2121" t="s">
        <v>908</v>
      </c>
      <c r="M2121" t="s">
        <v>652</v>
      </c>
      <c r="N2121">
        <v>6399</v>
      </c>
      <c r="O2121" t="s">
        <v>1701</v>
      </c>
      <c r="P2121" t="s">
        <v>1560</v>
      </c>
      <c r="Q2121" s="62">
        <f t="shared" si="33"/>
        <v>0.01</v>
      </c>
      <c r="R2121" t="s">
        <v>686</v>
      </c>
    </row>
    <row r="2122" spans="1:18" hidden="1" x14ac:dyDescent="0.25">
      <c r="A2122" t="s">
        <v>1700</v>
      </c>
      <c r="B2122" t="s">
        <v>661</v>
      </c>
      <c r="C2122" t="s">
        <v>660</v>
      </c>
      <c r="D2122">
        <v>0.38640000000000002</v>
      </c>
      <c r="E2122">
        <v>52.740099999999998</v>
      </c>
      <c r="F2122" t="s">
        <v>659</v>
      </c>
      <c r="G2122" t="s">
        <v>658</v>
      </c>
      <c r="H2122" t="s">
        <v>657</v>
      </c>
      <c r="I2122" t="s">
        <v>656</v>
      </c>
      <c r="J2122" t="s">
        <v>655</v>
      </c>
      <c r="K2122" t="s">
        <v>1659</v>
      </c>
      <c r="L2122" t="s">
        <v>908</v>
      </c>
      <c r="M2122" t="s">
        <v>652</v>
      </c>
      <c r="N2122">
        <v>6594</v>
      </c>
      <c r="O2122" t="s">
        <v>1699</v>
      </c>
      <c r="P2122" t="s">
        <v>1698</v>
      </c>
      <c r="Q2122" s="62">
        <f t="shared" si="33"/>
        <v>4000</v>
      </c>
      <c r="R2122" t="s">
        <v>686</v>
      </c>
    </row>
    <row r="2123" spans="1:18" hidden="1" x14ac:dyDescent="0.25">
      <c r="A2123" t="s">
        <v>1697</v>
      </c>
      <c r="B2123" t="s">
        <v>661</v>
      </c>
      <c r="C2123" t="s">
        <v>660</v>
      </c>
      <c r="D2123">
        <v>0.38640000000000002</v>
      </c>
      <c r="E2123">
        <v>52.740099999999998</v>
      </c>
      <c r="F2123" t="s">
        <v>659</v>
      </c>
      <c r="G2123" t="s">
        <v>658</v>
      </c>
      <c r="H2123" t="s">
        <v>657</v>
      </c>
      <c r="I2123" t="s">
        <v>656</v>
      </c>
      <c r="J2123" t="s">
        <v>655</v>
      </c>
      <c r="K2123" t="s">
        <v>1659</v>
      </c>
      <c r="L2123" t="s">
        <v>908</v>
      </c>
      <c r="M2123" t="s">
        <v>652</v>
      </c>
      <c r="N2123">
        <v>6685</v>
      </c>
      <c r="O2123" t="s">
        <v>1696</v>
      </c>
      <c r="P2123" t="s">
        <v>1695</v>
      </c>
      <c r="Q2123" s="62">
        <f t="shared" si="33"/>
        <v>2000</v>
      </c>
      <c r="R2123" t="s">
        <v>686</v>
      </c>
    </row>
    <row r="2124" spans="1:18" hidden="1" x14ac:dyDescent="0.25">
      <c r="A2124" t="s">
        <v>1694</v>
      </c>
      <c r="B2124" t="s">
        <v>661</v>
      </c>
      <c r="C2124" t="s">
        <v>660</v>
      </c>
      <c r="D2124">
        <v>0.38640000000000002</v>
      </c>
      <c r="E2124">
        <v>52.740099999999998</v>
      </c>
      <c r="F2124" t="s">
        <v>659</v>
      </c>
      <c r="G2124" t="s">
        <v>658</v>
      </c>
      <c r="H2124" t="s">
        <v>657</v>
      </c>
      <c r="I2124" t="s">
        <v>656</v>
      </c>
      <c r="J2124" t="s">
        <v>655</v>
      </c>
      <c r="K2124" t="s">
        <v>1659</v>
      </c>
      <c r="L2124" t="s">
        <v>908</v>
      </c>
      <c r="M2124" t="s">
        <v>652</v>
      </c>
      <c r="N2124">
        <v>6753</v>
      </c>
      <c r="O2124" t="s">
        <v>249</v>
      </c>
      <c r="P2124" t="s">
        <v>1560</v>
      </c>
      <c r="Q2124" s="62">
        <f t="shared" si="33"/>
        <v>0.01</v>
      </c>
      <c r="R2124" t="s">
        <v>686</v>
      </c>
    </row>
    <row r="2125" spans="1:18" hidden="1" x14ac:dyDescent="0.25">
      <c r="A2125" t="s">
        <v>1693</v>
      </c>
      <c r="B2125" t="s">
        <v>661</v>
      </c>
      <c r="C2125" t="s">
        <v>660</v>
      </c>
      <c r="D2125">
        <v>0.38640000000000002</v>
      </c>
      <c r="E2125">
        <v>52.740099999999998</v>
      </c>
      <c r="F2125" t="s">
        <v>659</v>
      </c>
      <c r="G2125" t="s">
        <v>658</v>
      </c>
      <c r="H2125" t="s">
        <v>657</v>
      </c>
      <c r="I2125" t="s">
        <v>656</v>
      </c>
      <c r="J2125" t="s">
        <v>655</v>
      </c>
      <c r="K2125" t="s">
        <v>1659</v>
      </c>
      <c r="L2125" t="s">
        <v>908</v>
      </c>
      <c r="M2125" t="s">
        <v>652</v>
      </c>
      <c r="N2125">
        <v>7101</v>
      </c>
      <c r="O2125" t="s">
        <v>1692</v>
      </c>
      <c r="P2125" t="s">
        <v>1661</v>
      </c>
      <c r="Q2125" s="62">
        <f t="shared" si="33"/>
        <v>500</v>
      </c>
      <c r="R2125" t="s">
        <v>686</v>
      </c>
    </row>
    <row r="2126" spans="1:18" hidden="1" x14ac:dyDescent="0.25">
      <c r="A2126" t="s">
        <v>1691</v>
      </c>
      <c r="B2126" t="s">
        <v>661</v>
      </c>
      <c r="C2126" t="s">
        <v>660</v>
      </c>
      <c r="D2126">
        <v>0.38640000000000002</v>
      </c>
      <c r="E2126">
        <v>52.740099999999998</v>
      </c>
      <c r="F2126" t="s">
        <v>659</v>
      </c>
      <c r="G2126" t="s">
        <v>658</v>
      </c>
      <c r="H2126" t="s">
        <v>657</v>
      </c>
      <c r="I2126" t="s">
        <v>656</v>
      </c>
      <c r="J2126" t="s">
        <v>655</v>
      </c>
      <c r="K2126" t="s">
        <v>1659</v>
      </c>
      <c r="L2126" t="s">
        <v>908</v>
      </c>
      <c r="M2126" t="s">
        <v>652</v>
      </c>
      <c r="N2126">
        <v>7171</v>
      </c>
      <c r="O2126" t="s">
        <v>1690</v>
      </c>
      <c r="P2126" t="s">
        <v>1661</v>
      </c>
      <c r="Q2126" s="62">
        <f t="shared" si="33"/>
        <v>500</v>
      </c>
      <c r="R2126" t="s">
        <v>686</v>
      </c>
    </row>
    <row r="2127" spans="1:18" hidden="1" x14ac:dyDescent="0.25">
      <c r="A2127" t="s">
        <v>1689</v>
      </c>
      <c r="B2127" t="s">
        <v>661</v>
      </c>
      <c r="C2127" t="s">
        <v>660</v>
      </c>
      <c r="D2127">
        <v>0.38640000000000002</v>
      </c>
      <c r="E2127">
        <v>52.740099999999998</v>
      </c>
      <c r="F2127" t="s">
        <v>659</v>
      </c>
      <c r="G2127" t="s">
        <v>658</v>
      </c>
      <c r="H2127" t="s">
        <v>657</v>
      </c>
      <c r="I2127" t="s">
        <v>656</v>
      </c>
      <c r="J2127" t="s">
        <v>655</v>
      </c>
      <c r="K2127" t="s">
        <v>1659</v>
      </c>
      <c r="L2127" t="s">
        <v>908</v>
      </c>
      <c r="M2127" t="s">
        <v>652</v>
      </c>
      <c r="N2127">
        <v>7325</v>
      </c>
      <c r="O2127" t="s">
        <v>1688</v>
      </c>
      <c r="P2127" t="s">
        <v>1560</v>
      </c>
      <c r="Q2127" s="62">
        <f t="shared" si="33"/>
        <v>0.01</v>
      </c>
      <c r="R2127" t="s">
        <v>686</v>
      </c>
    </row>
    <row r="2128" spans="1:18" hidden="1" x14ac:dyDescent="0.25">
      <c r="A2128" t="s">
        <v>1687</v>
      </c>
      <c r="B2128" t="s">
        <v>661</v>
      </c>
      <c r="C2128" t="s">
        <v>660</v>
      </c>
      <c r="D2128">
        <v>0.38640000000000002</v>
      </c>
      <c r="E2128">
        <v>52.740099999999998</v>
      </c>
      <c r="F2128" t="s">
        <v>659</v>
      </c>
      <c r="G2128" t="s">
        <v>658</v>
      </c>
      <c r="H2128" t="s">
        <v>657</v>
      </c>
      <c r="I2128" t="s">
        <v>656</v>
      </c>
      <c r="J2128" t="s">
        <v>655</v>
      </c>
      <c r="K2128" t="s">
        <v>1659</v>
      </c>
      <c r="L2128" t="s">
        <v>908</v>
      </c>
      <c r="M2128" t="s">
        <v>652</v>
      </c>
      <c r="N2128">
        <v>7395</v>
      </c>
      <c r="O2128" t="s">
        <v>1686</v>
      </c>
      <c r="P2128" t="s">
        <v>1560</v>
      </c>
      <c r="Q2128" s="62">
        <f t="shared" si="33"/>
        <v>0.01</v>
      </c>
      <c r="R2128" t="s">
        <v>686</v>
      </c>
    </row>
    <row r="2129" spans="1:18" hidden="1" x14ac:dyDescent="0.25">
      <c r="A2129" t="s">
        <v>1685</v>
      </c>
      <c r="B2129" t="s">
        <v>661</v>
      </c>
      <c r="C2129" t="s">
        <v>660</v>
      </c>
      <c r="D2129">
        <v>0.38640000000000002</v>
      </c>
      <c r="E2129">
        <v>52.740099999999998</v>
      </c>
      <c r="F2129" t="s">
        <v>659</v>
      </c>
      <c r="G2129" t="s">
        <v>658</v>
      </c>
      <c r="H2129" t="s">
        <v>657</v>
      </c>
      <c r="I2129" t="s">
        <v>656</v>
      </c>
      <c r="J2129" t="s">
        <v>655</v>
      </c>
      <c r="K2129" t="s">
        <v>1659</v>
      </c>
      <c r="L2129" t="s">
        <v>908</v>
      </c>
      <c r="M2129" t="s">
        <v>652</v>
      </c>
      <c r="N2129">
        <v>7434</v>
      </c>
      <c r="O2129" t="s">
        <v>1552</v>
      </c>
      <c r="P2129">
        <v>1</v>
      </c>
      <c r="Q2129" s="62">
        <f t="shared" si="33"/>
        <v>1</v>
      </c>
      <c r="R2129" t="s">
        <v>1551</v>
      </c>
    </row>
    <row r="2130" spans="1:18" hidden="1" x14ac:dyDescent="0.25">
      <c r="A2130" t="s">
        <v>1684</v>
      </c>
      <c r="B2130" t="s">
        <v>661</v>
      </c>
      <c r="C2130" t="s">
        <v>660</v>
      </c>
      <c r="D2130">
        <v>0.38640000000000002</v>
      </c>
      <c r="E2130">
        <v>52.740099999999998</v>
      </c>
      <c r="F2130" t="s">
        <v>659</v>
      </c>
      <c r="G2130" t="s">
        <v>658</v>
      </c>
      <c r="H2130" t="s">
        <v>657</v>
      </c>
      <c r="I2130" t="s">
        <v>656</v>
      </c>
      <c r="J2130" t="s">
        <v>655</v>
      </c>
      <c r="K2130" t="s">
        <v>1659</v>
      </c>
      <c r="L2130" t="s">
        <v>908</v>
      </c>
      <c r="M2130" t="s">
        <v>652</v>
      </c>
      <c r="N2130">
        <v>7518</v>
      </c>
      <c r="O2130" t="s">
        <v>1683</v>
      </c>
      <c r="P2130" t="s">
        <v>1661</v>
      </c>
      <c r="Q2130" s="62">
        <f t="shared" si="33"/>
        <v>500</v>
      </c>
      <c r="R2130" t="s">
        <v>686</v>
      </c>
    </row>
    <row r="2131" spans="1:18" hidden="1" x14ac:dyDescent="0.25">
      <c r="A2131" t="s">
        <v>1682</v>
      </c>
      <c r="B2131" t="s">
        <v>661</v>
      </c>
      <c r="C2131" t="s">
        <v>660</v>
      </c>
      <c r="D2131">
        <v>0.38640000000000002</v>
      </c>
      <c r="E2131">
        <v>52.740099999999998</v>
      </c>
      <c r="F2131" t="s">
        <v>659</v>
      </c>
      <c r="G2131" t="s">
        <v>658</v>
      </c>
      <c r="H2131" t="s">
        <v>657</v>
      </c>
      <c r="I2131" t="s">
        <v>656</v>
      </c>
      <c r="J2131" t="s">
        <v>655</v>
      </c>
      <c r="K2131" t="s">
        <v>1659</v>
      </c>
      <c r="L2131" t="s">
        <v>908</v>
      </c>
      <c r="M2131" t="s">
        <v>652</v>
      </c>
      <c r="N2131">
        <v>7608</v>
      </c>
      <c r="O2131" t="s">
        <v>667</v>
      </c>
      <c r="P2131">
        <v>31.15</v>
      </c>
      <c r="Q2131" s="62">
        <f t="shared" si="33"/>
        <v>31.15</v>
      </c>
      <c r="R2131" t="s">
        <v>666</v>
      </c>
    </row>
    <row r="2132" spans="1:18" hidden="1" x14ac:dyDescent="0.25">
      <c r="A2132" t="s">
        <v>1681</v>
      </c>
      <c r="B2132" t="s">
        <v>661</v>
      </c>
      <c r="C2132" t="s">
        <v>660</v>
      </c>
      <c r="D2132">
        <v>0.38640000000000002</v>
      </c>
      <c r="E2132">
        <v>52.740099999999998</v>
      </c>
      <c r="F2132" t="s">
        <v>659</v>
      </c>
      <c r="G2132" t="s">
        <v>658</v>
      </c>
      <c r="H2132" t="s">
        <v>657</v>
      </c>
      <c r="I2132" t="s">
        <v>656</v>
      </c>
      <c r="J2132" t="s">
        <v>655</v>
      </c>
      <c r="K2132" t="s">
        <v>1659</v>
      </c>
      <c r="L2132" t="s">
        <v>908</v>
      </c>
      <c r="M2132" t="s">
        <v>652</v>
      </c>
      <c r="N2132">
        <v>7864</v>
      </c>
      <c r="O2132" t="s">
        <v>1680</v>
      </c>
      <c r="P2132" t="s">
        <v>1560</v>
      </c>
      <c r="Q2132" s="62">
        <f t="shared" si="33"/>
        <v>0.01</v>
      </c>
      <c r="R2132" t="s">
        <v>686</v>
      </c>
    </row>
    <row r="2133" spans="1:18" hidden="1" x14ac:dyDescent="0.25">
      <c r="A2133" t="s">
        <v>1679</v>
      </c>
      <c r="B2133" t="s">
        <v>661</v>
      </c>
      <c r="C2133" t="s">
        <v>660</v>
      </c>
      <c r="D2133">
        <v>0.38640000000000002</v>
      </c>
      <c r="E2133">
        <v>52.740099999999998</v>
      </c>
      <c r="F2133" t="s">
        <v>659</v>
      </c>
      <c r="G2133" t="s">
        <v>658</v>
      </c>
      <c r="H2133" t="s">
        <v>657</v>
      </c>
      <c r="I2133" t="s">
        <v>656</v>
      </c>
      <c r="J2133" t="s">
        <v>655</v>
      </c>
      <c r="K2133" t="s">
        <v>1659</v>
      </c>
      <c r="L2133" t="s">
        <v>908</v>
      </c>
      <c r="M2133" t="s">
        <v>652</v>
      </c>
      <c r="N2133">
        <v>8310</v>
      </c>
      <c r="O2133" t="s">
        <v>480</v>
      </c>
      <c r="P2133" t="s">
        <v>1560</v>
      </c>
      <c r="Q2133" s="62">
        <f t="shared" si="33"/>
        <v>0.01</v>
      </c>
      <c r="R2133" t="s">
        <v>686</v>
      </c>
    </row>
    <row r="2134" spans="1:18" hidden="1" x14ac:dyDescent="0.25">
      <c r="A2134" t="s">
        <v>1678</v>
      </c>
      <c r="B2134" t="s">
        <v>661</v>
      </c>
      <c r="C2134" t="s">
        <v>660</v>
      </c>
      <c r="D2134">
        <v>0.38640000000000002</v>
      </c>
      <c r="E2134">
        <v>52.740099999999998</v>
      </c>
      <c r="F2134" t="s">
        <v>659</v>
      </c>
      <c r="G2134" t="s">
        <v>658</v>
      </c>
      <c r="H2134" t="s">
        <v>657</v>
      </c>
      <c r="I2134" t="s">
        <v>656</v>
      </c>
      <c r="J2134" t="s">
        <v>655</v>
      </c>
      <c r="K2134" t="s">
        <v>1659</v>
      </c>
      <c r="L2134" t="s">
        <v>908</v>
      </c>
      <c r="M2134" t="s">
        <v>652</v>
      </c>
      <c r="N2134">
        <v>8311</v>
      </c>
      <c r="O2134" t="s">
        <v>1677</v>
      </c>
      <c r="P2134" t="s">
        <v>1560</v>
      </c>
      <c r="Q2134" s="62">
        <f t="shared" si="33"/>
        <v>0.01</v>
      </c>
      <c r="R2134" t="s">
        <v>686</v>
      </c>
    </row>
    <row r="2135" spans="1:18" hidden="1" x14ac:dyDescent="0.25">
      <c r="A2135" t="s">
        <v>1676</v>
      </c>
      <c r="B2135" t="s">
        <v>661</v>
      </c>
      <c r="C2135" t="s">
        <v>660</v>
      </c>
      <c r="D2135">
        <v>0.38640000000000002</v>
      </c>
      <c r="E2135">
        <v>52.740099999999998</v>
      </c>
      <c r="F2135" t="s">
        <v>659</v>
      </c>
      <c r="G2135" t="s">
        <v>658</v>
      </c>
      <c r="H2135" t="s">
        <v>657</v>
      </c>
      <c r="I2135" t="s">
        <v>656</v>
      </c>
      <c r="J2135" t="s">
        <v>655</v>
      </c>
      <c r="K2135" t="s">
        <v>1659</v>
      </c>
      <c r="L2135" t="s">
        <v>908</v>
      </c>
      <c r="M2135" t="s">
        <v>652</v>
      </c>
      <c r="N2135">
        <v>8360</v>
      </c>
      <c r="O2135" t="s">
        <v>1675</v>
      </c>
      <c r="P2135" t="s">
        <v>1560</v>
      </c>
      <c r="Q2135" s="62">
        <f t="shared" si="33"/>
        <v>0.01</v>
      </c>
      <c r="R2135" t="s">
        <v>686</v>
      </c>
    </row>
    <row r="2136" spans="1:18" hidden="1" x14ac:dyDescent="0.25">
      <c r="A2136" t="s">
        <v>1674</v>
      </c>
      <c r="B2136" t="s">
        <v>661</v>
      </c>
      <c r="C2136" t="s">
        <v>660</v>
      </c>
      <c r="D2136">
        <v>0.38640000000000002</v>
      </c>
      <c r="E2136">
        <v>52.740099999999998</v>
      </c>
      <c r="F2136" t="s">
        <v>659</v>
      </c>
      <c r="G2136" t="s">
        <v>658</v>
      </c>
      <c r="H2136" t="s">
        <v>657</v>
      </c>
      <c r="I2136" t="s">
        <v>656</v>
      </c>
      <c r="J2136" t="s">
        <v>655</v>
      </c>
      <c r="K2136" t="s">
        <v>1659</v>
      </c>
      <c r="L2136" t="s">
        <v>908</v>
      </c>
      <c r="M2136" t="s">
        <v>652</v>
      </c>
      <c r="N2136">
        <v>8940</v>
      </c>
      <c r="O2136" t="s">
        <v>1673</v>
      </c>
      <c r="P2136" t="s">
        <v>1560</v>
      </c>
      <c r="Q2136" s="62">
        <f t="shared" si="33"/>
        <v>0.01</v>
      </c>
      <c r="R2136" t="s">
        <v>686</v>
      </c>
    </row>
    <row r="2137" spans="1:18" hidden="1" x14ac:dyDescent="0.25">
      <c r="A2137" t="s">
        <v>1672</v>
      </c>
      <c r="B2137" t="s">
        <v>661</v>
      </c>
      <c r="C2137" t="s">
        <v>660</v>
      </c>
      <c r="D2137">
        <v>0.38640000000000002</v>
      </c>
      <c r="E2137">
        <v>52.740099999999998</v>
      </c>
      <c r="F2137" t="s">
        <v>659</v>
      </c>
      <c r="G2137" t="s">
        <v>658</v>
      </c>
      <c r="H2137" t="s">
        <v>657</v>
      </c>
      <c r="I2137" t="s">
        <v>656</v>
      </c>
      <c r="J2137" t="s">
        <v>655</v>
      </c>
      <c r="K2137" t="s">
        <v>1659</v>
      </c>
      <c r="L2137" t="s">
        <v>908</v>
      </c>
      <c r="M2137" t="s">
        <v>652</v>
      </c>
      <c r="N2137">
        <v>9003</v>
      </c>
      <c r="O2137" t="s">
        <v>1671</v>
      </c>
      <c r="P2137" t="s">
        <v>1560</v>
      </c>
      <c r="Q2137" s="62">
        <f t="shared" si="33"/>
        <v>0.01</v>
      </c>
      <c r="R2137" t="s">
        <v>686</v>
      </c>
    </row>
    <row r="2138" spans="1:18" hidden="1" x14ac:dyDescent="0.25">
      <c r="A2138" t="s">
        <v>1670</v>
      </c>
      <c r="B2138" t="s">
        <v>661</v>
      </c>
      <c r="C2138" t="s">
        <v>660</v>
      </c>
      <c r="D2138">
        <v>0.38640000000000002</v>
      </c>
      <c r="E2138">
        <v>52.740099999999998</v>
      </c>
      <c r="F2138" t="s">
        <v>659</v>
      </c>
      <c r="G2138" t="s">
        <v>658</v>
      </c>
      <c r="H2138" t="s">
        <v>657</v>
      </c>
      <c r="I2138" t="s">
        <v>656</v>
      </c>
      <c r="J2138" t="s">
        <v>655</v>
      </c>
      <c r="K2138" t="s">
        <v>1659</v>
      </c>
      <c r="L2138" t="s">
        <v>908</v>
      </c>
      <c r="M2138" t="s">
        <v>652</v>
      </c>
      <c r="N2138">
        <v>9097</v>
      </c>
      <c r="O2138" t="s">
        <v>1669</v>
      </c>
      <c r="P2138" t="s">
        <v>1661</v>
      </c>
      <c r="Q2138" s="62">
        <f t="shared" si="33"/>
        <v>500</v>
      </c>
      <c r="R2138" t="s">
        <v>686</v>
      </c>
    </row>
    <row r="2139" spans="1:18" hidden="1" x14ac:dyDescent="0.25">
      <c r="A2139" t="s">
        <v>1668</v>
      </c>
      <c r="B2139" t="s">
        <v>661</v>
      </c>
      <c r="C2139" t="s">
        <v>660</v>
      </c>
      <c r="D2139">
        <v>0.38640000000000002</v>
      </c>
      <c r="E2139">
        <v>52.740099999999998</v>
      </c>
      <c r="F2139" t="s">
        <v>659</v>
      </c>
      <c r="G2139" t="s">
        <v>658</v>
      </c>
      <c r="H2139" t="s">
        <v>657</v>
      </c>
      <c r="I2139" t="s">
        <v>656</v>
      </c>
      <c r="J2139" t="s">
        <v>655</v>
      </c>
      <c r="K2139" t="s">
        <v>1659</v>
      </c>
      <c r="L2139" t="s">
        <v>908</v>
      </c>
      <c r="M2139" t="s">
        <v>652</v>
      </c>
      <c r="N2139">
        <v>9340</v>
      </c>
      <c r="O2139" t="s">
        <v>1667</v>
      </c>
      <c r="P2139" t="s">
        <v>1661</v>
      </c>
      <c r="Q2139" s="62">
        <f t="shared" si="33"/>
        <v>500</v>
      </c>
      <c r="R2139" t="s">
        <v>686</v>
      </c>
    </row>
    <row r="2140" spans="1:18" hidden="1" x14ac:dyDescent="0.25">
      <c r="A2140" t="s">
        <v>1666</v>
      </c>
      <c r="B2140" t="s">
        <v>661</v>
      </c>
      <c r="C2140" t="s">
        <v>660</v>
      </c>
      <c r="D2140">
        <v>0.38640000000000002</v>
      </c>
      <c r="E2140">
        <v>52.740099999999998</v>
      </c>
      <c r="F2140" t="s">
        <v>659</v>
      </c>
      <c r="G2140" t="s">
        <v>658</v>
      </c>
      <c r="H2140" t="s">
        <v>657</v>
      </c>
      <c r="I2140" t="s">
        <v>656</v>
      </c>
      <c r="J2140" t="s">
        <v>655</v>
      </c>
      <c r="K2140" t="s">
        <v>1659</v>
      </c>
      <c r="L2140" t="s">
        <v>908</v>
      </c>
      <c r="M2140" t="s">
        <v>652</v>
      </c>
      <c r="N2140">
        <v>9669</v>
      </c>
      <c r="O2140" t="s">
        <v>88</v>
      </c>
      <c r="P2140">
        <v>2.3E-2</v>
      </c>
      <c r="Q2140" s="62">
        <f t="shared" si="33"/>
        <v>2.3E-2</v>
      </c>
      <c r="R2140" t="s">
        <v>686</v>
      </c>
    </row>
    <row r="2141" spans="1:18" hidden="1" x14ac:dyDescent="0.25">
      <c r="A2141" t="s">
        <v>1665</v>
      </c>
      <c r="B2141" t="s">
        <v>661</v>
      </c>
      <c r="C2141" t="s">
        <v>660</v>
      </c>
      <c r="D2141">
        <v>0.38640000000000002</v>
      </c>
      <c r="E2141">
        <v>52.740099999999998</v>
      </c>
      <c r="F2141" t="s">
        <v>659</v>
      </c>
      <c r="G2141" t="s">
        <v>658</v>
      </c>
      <c r="H2141" t="s">
        <v>657</v>
      </c>
      <c r="I2141" t="s">
        <v>656</v>
      </c>
      <c r="J2141" t="s">
        <v>655</v>
      </c>
      <c r="K2141" t="s">
        <v>1659</v>
      </c>
      <c r="L2141" t="s">
        <v>908</v>
      </c>
      <c r="M2141" t="s">
        <v>652</v>
      </c>
      <c r="N2141">
        <v>9671</v>
      </c>
      <c r="O2141" t="s">
        <v>1664</v>
      </c>
      <c r="P2141">
        <v>1.2E-2</v>
      </c>
      <c r="Q2141" s="62">
        <f t="shared" si="33"/>
        <v>1.2E-2</v>
      </c>
      <c r="R2141" t="s">
        <v>686</v>
      </c>
    </row>
    <row r="2142" spans="1:18" hidden="1" x14ac:dyDescent="0.25">
      <c r="A2142" t="s">
        <v>1663</v>
      </c>
      <c r="B2142" t="s">
        <v>661</v>
      </c>
      <c r="C2142" t="s">
        <v>660</v>
      </c>
      <c r="D2142">
        <v>0.38640000000000002</v>
      </c>
      <c r="E2142">
        <v>52.740099999999998</v>
      </c>
      <c r="F2142" t="s">
        <v>659</v>
      </c>
      <c r="G2142" t="s">
        <v>658</v>
      </c>
      <c r="H2142" t="s">
        <v>657</v>
      </c>
      <c r="I2142" t="s">
        <v>656</v>
      </c>
      <c r="J2142" t="s">
        <v>655</v>
      </c>
      <c r="K2142" t="s">
        <v>1659</v>
      </c>
      <c r="L2142" t="s">
        <v>908</v>
      </c>
      <c r="M2142" t="s">
        <v>652</v>
      </c>
      <c r="N2142">
        <v>9891</v>
      </c>
      <c r="O2142" t="s">
        <v>1662</v>
      </c>
      <c r="P2142" t="s">
        <v>1661</v>
      </c>
      <c r="Q2142" s="62">
        <f t="shared" si="33"/>
        <v>500</v>
      </c>
      <c r="R2142" t="s">
        <v>686</v>
      </c>
    </row>
    <row r="2143" spans="1:18" hidden="1" x14ac:dyDescent="0.25">
      <c r="A2143" t="s">
        <v>1660</v>
      </c>
      <c r="B2143" t="s">
        <v>661</v>
      </c>
      <c r="C2143" t="s">
        <v>660</v>
      </c>
      <c r="D2143">
        <v>0.38640000000000002</v>
      </c>
      <c r="E2143">
        <v>52.740099999999998</v>
      </c>
      <c r="F2143" t="s">
        <v>659</v>
      </c>
      <c r="G2143" t="s">
        <v>658</v>
      </c>
      <c r="H2143" t="s">
        <v>657</v>
      </c>
      <c r="I2143" t="s">
        <v>656</v>
      </c>
      <c r="J2143" t="s">
        <v>655</v>
      </c>
      <c r="K2143" t="s">
        <v>1659</v>
      </c>
      <c r="L2143" t="s">
        <v>908</v>
      </c>
      <c r="M2143" t="s">
        <v>652</v>
      </c>
      <c r="N2143">
        <v>9901</v>
      </c>
      <c r="O2143" t="s">
        <v>664</v>
      </c>
      <c r="P2143">
        <v>95</v>
      </c>
      <c r="Q2143" s="62">
        <f t="shared" si="33"/>
        <v>95</v>
      </c>
      <c r="R2143" t="s">
        <v>663</v>
      </c>
    </row>
    <row r="2144" spans="1:18" hidden="1" x14ac:dyDescent="0.25">
      <c r="A2144" t="s">
        <v>1658</v>
      </c>
      <c r="B2144" t="s">
        <v>661</v>
      </c>
      <c r="C2144" t="s">
        <v>660</v>
      </c>
      <c r="D2144">
        <v>0.38640000000000002</v>
      </c>
      <c r="E2144">
        <v>52.740099999999998</v>
      </c>
      <c r="F2144" t="s">
        <v>659</v>
      </c>
      <c r="G2144" t="s">
        <v>658</v>
      </c>
      <c r="H2144" t="s">
        <v>657</v>
      </c>
      <c r="I2144" t="s">
        <v>656</v>
      </c>
      <c r="J2144" t="s">
        <v>655</v>
      </c>
      <c r="K2144" t="s">
        <v>1526</v>
      </c>
      <c r="L2144" t="s">
        <v>908</v>
      </c>
      <c r="M2144" t="s">
        <v>652</v>
      </c>
      <c r="N2144">
        <v>1085</v>
      </c>
      <c r="O2144" t="s">
        <v>587</v>
      </c>
      <c r="P2144" t="s">
        <v>1524</v>
      </c>
      <c r="Q2144" s="62">
        <f t="shared" si="33"/>
        <v>0.02</v>
      </c>
      <c r="R2144" t="s">
        <v>686</v>
      </c>
    </row>
    <row r="2145" spans="1:18" hidden="1" x14ac:dyDescent="0.25">
      <c r="A2145" t="s">
        <v>1657</v>
      </c>
      <c r="B2145" t="s">
        <v>661</v>
      </c>
      <c r="C2145" t="s">
        <v>660</v>
      </c>
      <c r="D2145">
        <v>0.38640000000000002</v>
      </c>
      <c r="E2145">
        <v>52.740099999999998</v>
      </c>
      <c r="F2145" t="s">
        <v>659</v>
      </c>
      <c r="G2145" t="s">
        <v>658</v>
      </c>
      <c r="H2145" t="s">
        <v>657</v>
      </c>
      <c r="I2145" t="s">
        <v>656</v>
      </c>
      <c r="J2145" t="s">
        <v>655</v>
      </c>
      <c r="K2145" t="s">
        <v>1526</v>
      </c>
      <c r="L2145" t="s">
        <v>908</v>
      </c>
      <c r="M2145" t="s">
        <v>652</v>
      </c>
      <c r="N2145">
        <v>3341</v>
      </c>
      <c r="O2145" t="s">
        <v>1656</v>
      </c>
      <c r="P2145" t="s">
        <v>1524</v>
      </c>
      <c r="Q2145" s="62">
        <f t="shared" si="33"/>
        <v>0.02</v>
      </c>
      <c r="R2145" t="s">
        <v>686</v>
      </c>
    </row>
    <row r="2146" spans="1:18" hidden="1" x14ac:dyDescent="0.25">
      <c r="A2146" t="s">
        <v>1655</v>
      </c>
      <c r="B2146" t="s">
        <v>661</v>
      </c>
      <c r="C2146" t="s">
        <v>660</v>
      </c>
      <c r="D2146">
        <v>0.38640000000000002</v>
      </c>
      <c r="E2146">
        <v>52.740099999999998</v>
      </c>
      <c r="F2146" t="s">
        <v>659</v>
      </c>
      <c r="G2146" t="s">
        <v>658</v>
      </c>
      <c r="H2146" t="s">
        <v>657</v>
      </c>
      <c r="I2146" t="s">
        <v>656</v>
      </c>
      <c r="J2146" t="s">
        <v>655</v>
      </c>
      <c r="K2146" t="s">
        <v>1526</v>
      </c>
      <c r="L2146" t="s">
        <v>908</v>
      </c>
      <c r="M2146" t="s">
        <v>652</v>
      </c>
      <c r="N2146">
        <v>3342</v>
      </c>
      <c r="O2146" t="s">
        <v>1654</v>
      </c>
      <c r="P2146" t="s">
        <v>1524</v>
      </c>
      <c r="Q2146" s="62">
        <f t="shared" si="33"/>
        <v>0.02</v>
      </c>
      <c r="R2146" t="s">
        <v>686</v>
      </c>
    </row>
    <row r="2147" spans="1:18" hidden="1" x14ac:dyDescent="0.25">
      <c r="A2147" t="s">
        <v>1653</v>
      </c>
      <c r="B2147" t="s">
        <v>661</v>
      </c>
      <c r="C2147" t="s">
        <v>660</v>
      </c>
      <c r="D2147">
        <v>0.38640000000000002</v>
      </c>
      <c r="E2147">
        <v>52.740099999999998</v>
      </c>
      <c r="F2147" t="s">
        <v>659</v>
      </c>
      <c r="G2147" t="s">
        <v>658</v>
      </c>
      <c r="H2147" t="s">
        <v>657</v>
      </c>
      <c r="I2147" t="s">
        <v>656</v>
      </c>
      <c r="J2147" t="s">
        <v>655</v>
      </c>
      <c r="K2147" t="s">
        <v>1526</v>
      </c>
      <c r="L2147" t="s">
        <v>908</v>
      </c>
      <c r="M2147" t="s">
        <v>652</v>
      </c>
      <c r="N2147">
        <v>3343</v>
      </c>
      <c r="O2147" t="s">
        <v>1652</v>
      </c>
      <c r="P2147" t="s">
        <v>1524</v>
      </c>
      <c r="Q2147" s="62">
        <f t="shared" si="33"/>
        <v>0.02</v>
      </c>
      <c r="R2147" t="s">
        <v>686</v>
      </c>
    </row>
    <row r="2148" spans="1:18" hidden="1" x14ac:dyDescent="0.25">
      <c r="A2148" t="s">
        <v>1651</v>
      </c>
      <c r="B2148" t="s">
        <v>661</v>
      </c>
      <c r="C2148" t="s">
        <v>660</v>
      </c>
      <c r="D2148">
        <v>0.38640000000000002</v>
      </c>
      <c r="E2148">
        <v>52.740099999999998</v>
      </c>
      <c r="F2148" t="s">
        <v>659</v>
      </c>
      <c r="G2148" t="s">
        <v>658</v>
      </c>
      <c r="H2148" t="s">
        <v>657</v>
      </c>
      <c r="I2148" t="s">
        <v>656</v>
      </c>
      <c r="J2148" t="s">
        <v>655</v>
      </c>
      <c r="K2148" t="s">
        <v>1526</v>
      </c>
      <c r="L2148" t="s">
        <v>908</v>
      </c>
      <c r="M2148" t="s">
        <v>652</v>
      </c>
      <c r="N2148">
        <v>4427</v>
      </c>
      <c r="O2148" t="s">
        <v>1650</v>
      </c>
      <c r="P2148" t="s">
        <v>1560</v>
      </c>
      <c r="Q2148" s="62">
        <f t="shared" si="33"/>
        <v>0.01</v>
      </c>
      <c r="R2148" t="s">
        <v>650</v>
      </c>
    </row>
    <row r="2149" spans="1:18" hidden="1" x14ac:dyDescent="0.25">
      <c r="A2149" t="s">
        <v>1649</v>
      </c>
      <c r="B2149" t="s">
        <v>661</v>
      </c>
      <c r="C2149" t="s">
        <v>660</v>
      </c>
      <c r="D2149">
        <v>0.38640000000000002</v>
      </c>
      <c r="E2149">
        <v>52.740099999999998</v>
      </c>
      <c r="F2149" t="s">
        <v>659</v>
      </c>
      <c r="G2149" t="s">
        <v>658</v>
      </c>
      <c r="H2149" t="s">
        <v>657</v>
      </c>
      <c r="I2149" t="s">
        <v>656</v>
      </c>
      <c r="J2149" t="s">
        <v>655</v>
      </c>
      <c r="K2149" t="s">
        <v>1526</v>
      </c>
      <c r="L2149" t="s">
        <v>908</v>
      </c>
      <c r="M2149" t="s">
        <v>652</v>
      </c>
      <c r="N2149">
        <v>4428</v>
      </c>
      <c r="O2149" t="s">
        <v>1648</v>
      </c>
      <c r="P2149" t="s">
        <v>1560</v>
      </c>
      <c r="Q2149" s="62">
        <f t="shared" si="33"/>
        <v>0.01</v>
      </c>
      <c r="R2149" t="s">
        <v>650</v>
      </c>
    </row>
    <row r="2150" spans="1:18" hidden="1" x14ac:dyDescent="0.25">
      <c r="A2150" t="s">
        <v>1647</v>
      </c>
      <c r="B2150" t="s">
        <v>661</v>
      </c>
      <c r="C2150" t="s">
        <v>660</v>
      </c>
      <c r="D2150">
        <v>0.38640000000000002</v>
      </c>
      <c r="E2150">
        <v>52.740099999999998</v>
      </c>
      <c r="F2150" t="s">
        <v>659</v>
      </c>
      <c r="G2150" t="s">
        <v>658</v>
      </c>
      <c r="H2150" t="s">
        <v>657</v>
      </c>
      <c r="I2150" t="s">
        <v>656</v>
      </c>
      <c r="J2150" t="s">
        <v>655</v>
      </c>
      <c r="K2150" t="s">
        <v>1526</v>
      </c>
      <c r="L2150" t="s">
        <v>908</v>
      </c>
      <c r="M2150" t="s">
        <v>652</v>
      </c>
      <c r="N2150">
        <v>4429</v>
      </c>
      <c r="O2150" t="s">
        <v>1646</v>
      </c>
      <c r="P2150" t="s">
        <v>1560</v>
      </c>
      <c r="Q2150" s="62">
        <f t="shared" si="33"/>
        <v>0.01</v>
      </c>
      <c r="R2150" t="s">
        <v>650</v>
      </c>
    </row>
    <row r="2151" spans="1:18" hidden="1" x14ac:dyDescent="0.25">
      <c r="A2151" t="s">
        <v>1645</v>
      </c>
      <c r="B2151" t="s">
        <v>661</v>
      </c>
      <c r="C2151" t="s">
        <v>660</v>
      </c>
      <c r="D2151">
        <v>0.38640000000000002</v>
      </c>
      <c r="E2151">
        <v>52.740099999999998</v>
      </c>
      <c r="F2151" t="s">
        <v>659</v>
      </c>
      <c r="G2151" t="s">
        <v>658</v>
      </c>
      <c r="H2151" t="s">
        <v>657</v>
      </c>
      <c r="I2151" t="s">
        <v>656</v>
      </c>
      <c r="J2151" t="s">
        <v>655</v>
      </c>
      <c r="K2151" t="s">
        <v>1526</v>
      </c>
      <c r="L2151" t="s">
        <v>908</v>
      </c>
      <c r="M2151" t="s">
        <v>652</v>
      </c>
      <c r="N2151">
        <v>4430</v>
      </c>
      <c r="O2151" t="s">
        <v>1644</v>
      </c>
      <c r="P2151" t="s">
        <v>1560</v>
      </c>
      <c r="Q2151" s="62">
        <f t="shared" si="33"/>
        <v>0.01</v>
      </c>
      <c r="R2151" t="s">
        <v>650</v>
      </c>
    </row>
    <row r="2152" spans="1:18" hidden="1" x14ac:dyDescent="0.25">
      <c r="A2152" t="s">
        <v>1643</v>
      </c>
      <c r="B2152" t="s">
        <v>661</v>
      </c>
      <c r="C2152" t="s">
        <v>660</v>
      </c>
      <c r="D2152">
        <v>0.38640000000000002</v>
      </c>
      <c r="E2152">
        <v>52.740099999999998</v>
      </c>
      <c r="F2152" t="s">
        <v>659</v>
      </c>
      <c r="G2152" t="s">
        <v>658</v>
      </c>
      <c r="H2152" t="s">
        <v>657</v>
      </c>
      <c r="I2152" t="s">
        <v>656</v>
      </c>
      <c r="J2152" t="s">
        <v>655</v>
      </c>
      <c r="K2152" t="s">
        <v>1526</v>
      </c>
      <c r="L2152" t="s">
        <v>908</v>
      </c>
      <c r="M2152" t="s">
        <v>652</v>
      </c>
      <c r="N2152">
        <v>4431</v>
      </c>
      <c r="O2152" t="s">
        <v>1642</v>
      </c>
      <c r="P2152" t="s">
        <v>1524</v>
      </c>
      <c r="Q2152" s="62">
        <f t="shared" si="33"/>
        <v>0.02</v>
      </c>
      <c r="R2152" t="s">
        <v>650</v>
      </c>
    </row>
    <row r="2153" spans="1:18" hidden="1" x14ac:dyDescent="0.25">
      <c r="A2153" t="s">
        <v>1641</v>
      </c>
      <c r="B2153" t="s">
        <v>661</v>
      </c>
      <c r="C2153" t="s">
        <v>660</v>
      </c>
      <c r="D2153">
        <v>0.38640000000000002</v>
      </c>
      <c r="E2153">
        <v>52.740099999999998</v>
      </c>
      <c r="F2153" t="s">
        <v>659</v>
      </c>
      <c r="G2153" t="s">
        <v>658</v>
      </c>
      <c r="H2153" t="s">
        <v>657</v>
      </c>
      <c r="I2153" t="s">
        <v>656</v>
      </c>
      <c r="J2153" t="s">
        <v>655</v>
      </c>
      <c r="K2153" t="s">
        <v>1526</v>
      </c>
      <c r="L2153" t="s">
        <v>908</v>
      </c>
      <c r="M2153" t="s">
        <v>652</v>
      </c>
      <c r="N2153">
        <v>4432</v>
      </c>
      <c r="O2153" t="s">
        <v>1640</v>
      </c>
      <c r="P2153" t="s">
        <v>1560</v>
      </c>
      <c r="Q2153" s="62">
        <f t="shared" si="33"/>
        <v>0.01</v>
      </c>
      <c r="R2153" t="s">
        <v>650</v>
      </c>
    </row>
    <row r="2154" spans="1:18" hidden="1" x14ac:dyDescent="0.25">
      <c r="A2154" t="s">
        <v>1639</v>
      </c>
      <c r="B2154" t="s">
        <v>661</v>
      </c>
      <c r="C2154" t="s">
        <v>660</v>
      </c>
      <c r="D2154">
        <v>0.38640000000000002</v>
      </c>
      <c r="E2154">
        <v>52.740099999999998</v>
      </c>
      <c r="F2154" t="s">
        <v>659</v>
      </c>
      <c r="G2154" t="s">
        <v>658</v>
      </c>
      <c r="H2154" t="s">
        <v>657</v>
      </c>
      <c r="I2154" t="s">
        <v>656</v>
      </c>
      <c r="J2154" t="s">
        <v>655</v>
      </c>
      <c r="K2154" t="s">
        <v>1526</v>
      </c>
      <c r="L2154" t="s">
        <v>908</v>
      </c>
      <c r="M2154" t="s">
        <v>652</v>
      </c>
      <c r="N2154">
        <v>4433</v>
      </c>
      <c r="O2154" t="s">
        <v>1638</v>
      </c>
      <c r="P2154" t="s">
        <v>1524</v>
      </c>
      <c r="Q2154" s="62">
        <f t="shared" si="33"/>
        <v>0.02</v>
      </c>
      <c r="R2154" t="s">
        <v>650</v>
      </c>
    </row>
    <row r="2155" spans="1:18" hidden="1" x14ac:dyDescent="0.25">
      <c r="A2155" t="s">
        <v>1637</v>
      </c>
      <c r="B2155" t="s">
        <v>661</v>
      </c>
      <c r="C2155" t="s">
        <v>660</v>
      </c>
      <c r="D2155">
        <v>0.38640000000000002</v>
      </c>
      <c r="E2155">
        <v>52.740099999999998</v>
      </c>
      <c r="F2155" t="s">
        <v>659</v>
      </c>
      <c r="G2155" t="s">
        <v>658</v>
      </c>
      <c r="H2155" t="s">
        <v>657</v>
      </c>
      <c r="I2155" t="s">
        <v>656</v>
      </c>
      <c r="J2155" t="s">
        <v>655</v>
      </c>
      <c r="K2155" t="s">
        <v>1526</v>
      </c>
      <c r="L2155" t="s">
        <v>908</v>
      </c>
      <c r="M2155" t="s">
        <v>652</v>
      </c>
      <c r="N2155">
        <v>4434</v>
      </c>
      <c r="O2155" t="s">
        <v>1636</v>
      </c>
      <c r="P2155" t="s">
        <v>1524</v>
      </c>
      <c r="Q2155" s="62">
        <f t="shared" si="33"/>
        <v>0.02</v>
      </c>
      <c r="R2155" t="s">
        <v>650</v>
      </c>
    </row>
    <row r="2156" spans="1:18" hidden="1" x14ac:dyDescent="0.25">
      <c r="A2156" t="s">
        <v>1635</v>
      </c>
      <c r="B2156" t="s">
        <v>661</v>
      </c>
      <c r="C2156" t="s">
        <v>660</v>
      </c>
      <c r="D2156">
        <v>0.38640000000000002</v>
      </c>
      <c r="E2156">
        <v>52.740099999999998</v>
      </c>
      <c r="F2156" t="s">
        <v>659</v>
      </c>
      <c r="G2156" t="s">
        <v>658</v>
      </c>
      <c r="H2156" t="s">
        <v>657</v>
      </c>
      <c r="I2156" t="s">
        <v>656</v>
      </c>
      <c r="J2156" t="s">
        <v>655</v>
      </c>
      <c r="K2156" t="s">
        <v>1526</v>
      </c>
      <c r="L2156" t="s">
        <v>908</v>
      </c>
      <c r="M2156" t="s">
        <v>652</v>
      </c>
      <c r="N2156">
        <v>4435</v>
      </c>
      <c r="O2156" t="s">
        <v>1634</v>
      </c>
      <c r="P2156" t="s">
        <v>1573</v>
      </c>
      <c r="Q2156" s="62">
        <f t="shared" si="33"/>
        <v>0.03</v>
      </c>
      <c r="R2156" t="s">
        <v>650</v>
      </c>
    </row>
    <row r="2157" spans="1:18" hidden="1" x14ac:dyDescent="0.25">
      <c r="A2157" t="s">
        <v>1633</v>
      </c>
      <c r="B2157" t="s">
        <v>661</v>
      </c>
      <c r="C2157" t="s">
        <v>660</v>
      </c>
      <c r="D2157">
        <v>0.38640000000000002</v>
      </c>
      <c r="E2157">
        <v>52.740099999999998</v>
      </c>
      <c r="F2157" t="s">
        <v>659</v>
      </c>
      <c r="G2157" t="s">
        <v>658</v>
      </c>
      <c r="H2157" t="s">
        <v>657</v>
      </c>
      <c r="I2157" t="s">
        <v>656</v>
      </c>
      <c r="J2157" t="s">
        <v>655</v>
      </c>
      <c r="K2157" t="s">
        <v>1526</v>
      </c>
      <c r="L2157" t="s">
        <v>908</v>
      </c>
      <c r="M2157" t="s">
        <v>652</v>
      </c>
      <c r="N2157">
        <v>4436</v>
      </c>
      <c r="O2157" t="s">
        <v>1632</v>
      </c>
      <c r="P2157" t="s">
        <v>1524</v>
      </c>
      <c r="Q2157" s="62">
        <f t="shared" si="33"/>
        <v>0.02</v>
      </c>
      <c r="R2157" t="s">
        <v>650</v>
      </c>
    </row>
    <row r="2158" spans="1:18" hidden="1" x14ac:dyDescent="0.25">
      <c r="A2158" t="s">
        <v>1631</v>
      </c>
      <c r="B2158" t="s">
        <v>661</v>
      </c>
      <c r="C2158" t="s">
        <v>660</v>
      </c>
      <c r="D2158">
        <v>0.38640000000000002</v>
      </c>
      <c r="E2158">
        <v>52.740099999999998</v>
      </c>
      <c r="F2158" t="s">
        <v>659</v>
      </c>
      <c r="G2158" t="s">
        <v>658</v>
      </c>
      <c r="H2158" t="s">
        <v>657</v>
      </c>
      <c r="I2158" t="s">
        <v>656</v>
      </c>
      <c r="J2158" t="s">
        <v>655</v>
      </c>
      <c r="K2158" t="s">
        <v>1526</v>
      </c>
      <c r="L2158" t="s">
        <v>908</v>
      </c>
      <c r="M2158" t="s">
        <v>652</v>
      </c>
      <c r="N2158">
        <v>4437</v>
      </c>
      <c r="O2158" t="s">
        <v>1630</v>
      </c>
      <c r="P2158" t="s">
        <v>1598</v>
      </c>
      <c r="Q2158" s="62">
        <f t="shared" si="33"/>
        <v>0.04</v>
      </c>
      <c r="R2158" t="s">
        <v>650</v>
      </c>
    </row>
    <row r="2159" spans="1:18" hidden="1" x14ac:dyDescent="0.25">
      <c r="A2159" t="s">
        <v>1629</v>
      </c>
      <c r="B2159" t="s">
        <v>661</v>
      </c>
      <c r="C2159" t="s">
        <v>660</v>
      </c>
      <c r="D2159">
        <v>0.38640000000000002</v>
      </c>
      <c r="E2159">
        <v>52.740099999999998</v>
      </c>
      <c r="F2159" t="s">
        <v>659</v>
      </c>
      <c r="G2159" t="s">
        <v>658</v>
      </c>
      <c r="H2159" t="s">
        <v>657</v>
      </c>
      <c r="I2159" t="s">
        <v>656</v>
      </c>
      <c r="J2159" t="s">
        <v>655</v>
      </c>
      <c r="K2159" t="s">
        <v>1526</v>
      </c>
      <c r="L2159" t="s">
        <v>908</v>
      </c>
      <c r="M2159" t="s">
        <v>652</v>
      </c>
      <c r="N2159">
        <v>4438</v>
      </c>
      <c r="O2159" t="s">
        <v>1628</v>
      </c>
      <c r="P2159" t="s">
        <v>1524</v>
      </c>
      <c r="Q2159" s="62">
        <f t="shared" si="33"/>
        <v>0.02</v>
      </c>
      <c r="R2159" t="s">
        <v>650</v>
      </c>
    </row>
    <row r="2160" spans="1:18" hidden="1" x14ac:dyDescent="0.25">
      <c r="A2160" t="s">
        <v>1627</v>
      </c>
      <c r="B2160" t="s">
        <v>661</v>
      </c>
      <c r="C2160" t="s">
        <v>660</v>
      </c>
      <c r="D2160">
        <v>0.38640000000000002</v>
      </c>
      <c r="E2160">
        <v>52.740099999999998</v>
      </c>
      <c r="F2160" t="s">
        <v>659</v>
      </c>
      <c r="G2160" t="s">
        <v>658</v>
      </c>
      <c r="H2160" t="s">
        <v>657</v>
      </c>
      <c r="I2160" t="s">
        <v>656</v>
      </c>
      <c r="J2160" t="s">
        <v>655</v>
      </c>
      <c r="K2160" t="s">
        <v>1526</v>
      </c>
      <c r="L2160" t="s">
        <v>908</v>
      </c>
      <c r="M2160" t="s">
        <v>652</v>
      </c>
      <c r="N2160">
        <v>4439</v>
      </c>
      <c r="O2160" t="s">
        <v>1626</v>
      </c>
      <c r="P2160" t="s">
        <v>1598</v>
      </c>
      <c r="Q2160" s="62">
        <f t="shared" si="33"/>
        <v>0.04</v>
      </c>
      <c r="R2160" t="s">
        <v>650</v>
      </c>
    </row>
    <row r="2161" spans="1:18" hidden="1" x14ac:dyDescent="0.25">
      <c r="A2161" t="s">
        <v>1625</v>
      </c>
      <c r="B2161" t="s">
        <v>661</v>
      </c>
      <c r="C2161" t="s">
        <v>660</v>
      </c>
      <c r="D2161">
        <v>0.38640000000000002</v>
      </c>
      <c r="E2161">
        <v>52.740099999999998</v>
      </c>
      <c r="F2161" t="s">
        <v>659</v>
      </c>
      <c r="G2161" t="s">
        <v>658</v>
      </c>
      <c r="H2161" t="s">
        <v>657</v>
      </c>
      <c r="I2161" t="s">
        <v>656</v>
      </c>
      <c r="J2161" t="s">
        <v>655</v>
      </c>
      <c r="K2161" t="s">
        <v>1526</v>
      </c>
      <c r="L2161" t="s">
        <v>908</v>
      </c>
      <c r="M2161" t="s">
        <v>652</v>
      </c>
      <c r="N2161">
        <v>4440</v>
      </c>
      <c r="O2161" t="s">
        <v>1624</v>
      </c>
      <c r="P2161" t="s">
        <v>1524</v>
      </c>
      <c r="Q2161" s="62">
        <f t="shared" si="33"/>
        <v>0.02</v>
      </c>
      <c r="R2161" t="s">
        <v>650</v>
      </c>
    </row>
    <row r="2162" spans="1:18" hidden="1" x14ac:dyDescent="0.25">
      <c r="A2162" t="s">
        <v>1623</v>
      </c>
      <c r="B2162" t="s">
        <v>661</v>
      </c>
      <c r="C2162" t="s">
        <v>660</v>
      </c>
      <c r="D2162">
        <v>0.38640000000000002</v>
      </c>
      <c r="E2162">
        <v>52.740099999999998</v>
      </c>
      <c r="F2162" t="s">
        <v>659</v>
      </c>
      <c r="G2162" t="s">
        <v>658</v>
      </c>
      <c r="H2162" t="s">
        <v>657</v>
      </c>
      <c r="I2162" t="s">
        <v>656</v>
      </c>
      <c r="J2162" t="s">
        <v>655</v>
      </c>
      <c r="K2162" t="s">
        <v>1526</v>
      </c>
      <c r="L2162" t="s">
        <v>908</v>
      </c>
      <c r="M2162" t="s">
        <v>652</v>
      </c>
      <c r="N2162">
        <v>4441</v>
      </c>
      <c r="O2162" t="s">
        <v>1622</v>
      </c>
      <c r="P2162" t="s">
        <v>1598</v>
      </c>
      <c r="Q2162" s="62">
        <f t="shared" si="33"/>
        <v>0.04</v>
      </c>
      <c r="R2162" t="s">
        <v>650</v>
      </c>
    </row>
    <row r="2163" spans="1:18" hidden="1" x14ac:dyDescent="0.25">
      <c r="A2163" t="s">
        <v>1621</v>
      </c>
      <c r="B2163" t="s">
        <v>661</v>
      </c>
      <c r="C2163" t="s">
        <v>660</v>
      </c>
      <c r="D2163">
        <v>0.38640000000000002</v>
      </c>
      <c r="E2163">
        <v>52.740099999999998</v>
      </c>
      <c r="F2163" t="s">
        <v>659</v>
      </c>
      <c r="G2163" t="s">
        <v>658</v>
      </c>
      <c r="H2163" t="s">
        <v>657</v>
      </c>
      <c r="I2163" t="s">
        <v>656</v>
      </c>
      <c r="J2163" t="s">
        <v>655</v>
      </c>
      <c r="K2163" t="s">
        <v>1526</v>
      </c>
      <c r="L2163" t="s">
        <v>908</v>
      </c>
      <c r="M2163" t="s">
        <v>652</v>
      </c>
      <c r="N2163">
        <v>4442</v>
      </c>
      <c r="O2163" t="s">
        <v>1620</v>
      </c>
      <c r="P2163" t="s">
        <v>1524</v>
      </c>
      <c r="Q2163" s="62">
        <f t="shared" si="33"/>
        <v>0.02</v>
      </c>
      <c r="R2163" t="s">
        <v>650</v>
      </c>
    </row>
    <row r="2164" spans="1:18" hidden="1" x14ac:dyDescent="0.25">
      <c r="A2164" t="s">
        <v>1619</v>
      </c>
      <c r="B2164" t="s">
        <v>661</v>
      </c>
      <c r="C2164" t="s">
        <v>660</v>
      </c>
      <c r="D2164">
        <v>0.38640000000000002</v>
      </c>
      <c r="E2164">
        <v>52.740099999999998</v>
      </c>
      <c r="F2164" t="s">
        <v>659</v>
      </c>
      <c r="G2164" t="s">
        <v>658</v>
      </c>
      <c r="H2164" t="s">
        <v>657</v>
      </c>
      <c r="I2164" t="s">
        <v>656</v>
      </c>
      <c r="J2164" t="s">
        <v>655</v>
      </c>
      <c r="K2164" t="s">
        <v>1526</v>
      </c>
      <c r="L2164" t="s">
        <v>908</v>
      </c>
      <c r="M2164" t="s">
        <v>652</v>
      </c>
      <c r="N2164">
        <v>4443</v>
      </c>
      <c r="O2164" t="s">
        <v>1618</v>
      </c>
      <c r="P2164" t="s">
        <v>1607</v>
      </c>
      <c r="Q2164" s="62">
        <f t="shared" si="33"/>
        <v>0.05</v>
      </c>
      <c r="R2164" t="s">
        <v>650</v>
      </c>
    </row>
    <row r="2165" spans="1:18" hidden="1" x14ac:dyDescent="0.25">
      <c r="A2165" t="s">
        <v>1617</v>
      </c>
      <c r="B2165" t="s">
        <v>661</v>
      </c>
      <c r="C2165" t="s">
        <v>660</v>
      </c>
      <c r="D2165">
        <v>0.38640000000000002</v>
      </c>
      <c r="E2165">
        <v>52.740099999999998</v>
      </c>
      <c r="F2165" t="s">
        <v>659</v>
      </c>
      <c r="G2165" t="s">
        <v>658</v>
      </c>
      <c r="H2165" t="s">
        <v>657</v>
      </c>
      <c r="I2165" t="s">
        <v>656</v>
      </c>
      <c r="J2165" t="s">
        <v>655</v>
      </c>
      <c r="K2165" t="s">
        <v>1526</v>
      </c>
      <c r="L2165" t="s">
        <v>908</v>
      </c>
      <c r="M2165" t="s">
        <v>652</v>
      </c>
      <c r="N2165">
        <v>4444</v>
      </c>
      <c r="O2165" t="s">
        <v>1616</v>
      </c>
      <c r="P2165" t="s">
        <v>1607</v>
      </c>
      <c r="Q2165" s="62">
        <f t="shared" si="33"/>
        <v>0.05</v>
      </c>
      <c r="R2165" t="s">
        <v>650</v>
      </c>
    </row>
    <row r="2166" spans="1:18" hidden="1" x14ac:dyDescent="0.25">
      <c r="A2166" t="s">
        <v>1615</v>
      </c>
      <c r="B2166" t="s">
        <v>661</v>
      </c>
      <c r="C2166" t="s">
        <v>660</v>
      </c>
      <c r="D2166">
        <v>0.38640000000000002</v>
      </c>
      <c r="E2166">
        <v>52.740099999999998</v>
      </c>
      <c r="F2166" t="s">
        <v>659</v>
      </c>
      <c r="G2166" t="s">
        <v>658</v>
      </c>
      <c r="H2166" t="s">
        <v>657</v>
      </c>
      <c r="I2166" t="s">
        <v>656</v>
      </c>
      <c r="J2166" t="s">
        <v>655</v>
      </c>
      <c r="K2166" t="s">
        <v>1526</v>
      </c>
      <c r="L2166" t="s">
        <v>908</v>
      </c>
      <c r="M2166" t="s">
        <v>652</v>
      </c>
      <c r="N2166">
        <v>4445</v>
      </c>
      <c r="O2166" t="s">
        <v>1614</v>
      </c>
      <c r="P2166" t="s">
        <v>1524</v>
      </c>
      <c r="Q2166" s="62">
        <f t="shared" si="33"/>
        <v>0.02</v>
      </c>
      <c r="R2166" t="s">
        <v>650</v>
      </c>
    </row>
    <row r="2167" spans="1:18" hidden="1" x14ac:dyDescent="0.25">
      <c r="A2167" t="s">
        <v>1613</v>
      </c>
      <c r="B2167" t="s">
        <v>661</v>
      </c>
      <c r="C2167" t="s">
        <v>660</v>
      </c>
      <c r="D2167">
        <v>0.38640000000000002</v>
      </c>
      <c r="E2167">
        <v>52.740099999999998</v>
      </c>
      <c r="F2167" t="s">
        <v>659</v>
      </c>
      <c r="G2167" t="s">
        <v>658</v>
      </c>
      <c r="H2167" t="s">
        <v>657</v>
      </c>
      <c r="I2167" t="s">
        <v>656</v>
      </c>
      <c r="J2167" t="s">
        <v>655</v>
      </c>
      <c r="K2167" t="s">
        <v>1526</v>
      </c>
      <c r="L2167" t="s">
        <v>908</v>
      </c>
      <c r="M2167" t="s">
        <v>652</v>
      </c>
      <c r="N2167">
        <v>4446</v>
      </c>
      <c r="O2167" t="s">
        <v>1612</v>
      </c>
      <c r="P2167" t="s">
        <v>1607</v>
      </c>
      <c r="Q2167" s="62">
        <f t="shared" si="33"/>
        <v>0.05</v>
      </c>
      <c r="R2167" t="s">
        <v>650</v>
      </c>
    </row>
    <row r="2168" spans="1:18" hidden="1" x14ac:dyDescent="0.25">
      <c r="A2168" t="s">
        <v>1611</v>
      </c>
      <c r="B2168" t="s">
        <v>661</v>
      </c>
      <c r="C2168" t="s">
        <v>660</v>
      </c>
      <c r="D2168">
        <v>0.38640000000000002</v>
      </c>
      <c r="E2168">
        <v>52.740099999999998</v>
      </c>
      <c r="F2168" t="s">
        <v>659</v>
      </c>
      <c r="G2168" t="s">
        <v>658</v>
      </c>
      <c r="H2168" t="s">
        <v>657</v>
      </c>
      <c r="I2168" t="s">
        <v>656</v>
      </c>
      <c r="J2168" t="s">
        <v>655</v>
      </c>
      <c r="K2168" t="s">
        <v>1526</v>
      </c>
      <c r="L2168" t="s">
        <v>908</v>
      </c>
      <c r="M2168" t="s">
        <v>652</v>
      </c>
      <c r="N2168">
        <v>4447</v>
      </c>
      <c r="O2168" t="s">
        <v>1610</v>
      </c>
      <c r="P2168" t="s">
        <v>1524</v>
      </c>
      <c r="Q2168" s="62">
        <f t="shared" si="33"/>
        <v>0.02</v>
      </c>
      <c r="R2168" t="s">
        <v>650</v>
      </c>
    </row>
    <row r="2169" spans="1:18" hidden="1" x14ac:dyDescent="0.25">
      <c r="A2169" t="s">
        <v>1609</v>
      </c>
      <c r="B2169" t="s">
        <v>661</v>
      </c>
      <c r="C2169" t="s">
        <v>660</v>
      </c>
      <c r="D2169">
        <v>0.38640000000000002</v>
      </c>
      <c r="E2169">
        <v>52.740099999999998</v>
      </c>
      <c r="F2169" t="s">
        <v>659</v>
      </c>
      <c r="G2169" t="s">
        <v>658</v>
      </c>
      <c r="H2169" t="s">
        <v>657</v>
      </c>
      <c r="I2169" t="s">
        <v>656</v>
      </c>
      <c r="J2169" t="s">
        <v>655</v>
      </c>
      <c r="K2169" t="s">
        <v>1526</v>
      </c>
      <c r="L2169" t="s">
        <v>908</v>
      </c>
      <c r="M2169" t="s">
        <v>652</v>
      </c>
      <c r="N2169">
        <v>4449</v>
      </c>
      <c r="O2169" t="s">
        <v>1608</v>
      </c>
      <c r="P2169" t="s">
        <v>1607</v>
      </c>
      <c r="Q2169" s="62">
        <f t="shared" si="33"/>
        <v>0.05</v>
      </c>
      <c r="R2169" t="s">
        <v>650</v>
      </c>
    </row>
    <row r="2170" spans="1:18" hidden="1" x14ac:dyDescent="0.25">
      <c r="A2170" t="s">
        <v>1606</v>
      </c>
      <c r="B2170" t="s">
        <v>661</v>
      </c>
      <c r="C2170" t="s">
        <v>660</v>
      </c>
      <c r="D2170">
        <v>0.38640000000000002</v>
      </c>
      <c r="E2170">
        <v>52.740099999999998</v>
      </c>
      <c r="F2170" t="s">
        <v>659</v>
      </c>
      <c r="G2170" t="s">
        <v>658</v>
      </c>
      <c r="H2170" t="s">
        <v>657</v>
      </c>
      <c r="I2170" t="s">
        <v>656</v>
      </c>
      <c r="J2170" t="s">
        <v>655</v>
      </c>
      <c r="K2170" t="s">
        <v>1526</v>
      </c>
      <c r="L2170" t="s">
        <v>908</v>
      </c>
      <c r="M2170" t="s">
        <v>652</v>
      </c>
      <c r="N2170">
        <v>4450</v>
      </c>
      <c r="O2170" t="s">
        <v>1605</v>
      </c>
      <c r="P2170" t="s">
        <v>1524</v>
      </c>
      <c r="Q2170" s="62">
        <f t="shared" si="33"/>
        <v>0.02</v>
      </c>
      <c r="R2170" t="s">
        <v>650</v>
      </c>
    </row>
    <row r="2171" spans="1:18" hidden="1" x14ac:dyDescent="0.25">
      <c r="A2171" t="s">
        <v>1604</v>
      </c>
      <c r="B2171" t="s">
        <v>661</v>
      </c>
      <c r="C2171" t="s">
        <v>660</v>
      </c>
      <c r="D2171">
        <v>0.38640000000000002</v>
      </c>
      <c r="E2171">
        <v>52.740099999999998</v>
      </c>
      <c r="F2171" t="s">
        <v>659</v>
      </c>
      <c r="G2171" t="s">
        <v>658</v>
      </c>
      <c r="H2171" t="s">
        <v>657</v>
      </c>
      <c r="I2171" t="s">
        <v>656</v>
      </c>
      <c r="J2171" t="s">
        <v>655</v>
      </c>
      <c r="K2171" t="s">
        <v>1526</v>
      </c>
      <c r="L2171" t="s">
        <v>908</v>
      </c>
      <c r="M2171" t="s">
        <v>652</v>
      </c>
      <c r="N2171">
        <v>4451</v>
      </c>
      <c r="O2171" t="s">
        <v>1603</v>
      </c>
      <c r="P2171" t="s">
        <v>1598</v>
      </c>
      <c r="Q2171" s="62">
        <f t="shared" si="33"/>
        <v>0.04</v>
      </c>
      <c r="R2171" t="s">
        <v>650</v>
      </c>
    </row>
    <row r="2172" spans="1:18" hidden="1" x14ac:dyDescent="0.25">
      <c r="A2172" t="s">
        <v>1602</v>
      </c>
      <c r="B2172" t="s">
        <v>661</v>
      </c>
      <c r="C2172" t="s">
        <v>660</v>
      </c>
      <c r="D2172">
        <v>0.38640000000000002</v>
      </c>
      <c r="E2172">
        <v>52.740099999999998</v>
      </c>
      <c r="F2172" t="s">
        <v>659</v>
      </c>
      <c r="G2172" t="s">
        <v>658</v>
      </c>
      <c r="H2172" t="s">
        <v>657</v>
      </c>
      <c r="I2172" t="s">
        <v>656</v>
      </c>
      <c r="J2172" t="s">
        <v>655</v>
      </c>
      <c r="K2172" t="s">
        <v>1526</v>
      </c>
      <c r="L2172" t="s">
        <v>908</v>
      </c>
      <c r="M2172" t="s">
        <v>652</v>
      </c>
      <c r="N2172">
        <v>4452</v>
      </c>
      <c r="O2172" t="s">
        <v>1601</v>
      </c>
      <c r="P2172" t="s">
        <v>1524</v>
      </c>
      <c r="Q2172" s="62">
        <f t="shared" si="33"/>
        <v>0.02</v>
      </c>
      <c r="R2172" t="s">
        <v>650</v>
      </c>
    </row>
    <row r="2173" spans="1:18" hidden="1" x14ac:dyDescent="0.25">
      <c r="A2173" t="s">
        <v>1600</v>
      </c>
      <c r="B2173" t="s">
        <v>661</v>
      </c>
      <c r="C2173" t="s">
        <v>660</v>
      </c>
      <c r="D2173">
        <v>0.38640000000000002</v>
      </c>
      <c r="E2173">
        <v>52.740099999999998</v>
      </c>
      <c r="F2173" t="s">
        <v>659</v>
      </c>
      <c r="G2173" t="s">
        <v>658</v>
      </c>
      <c r="H2173" t="s">
        <v>657</v>
      </c>
      <c r="I2173" t="s">
        <v>656</v>
      </c>
      <c r="J2173" t="s">
        <v>655</v>
      </c>
      <c r="K2173" t="s">
        <v>1526</v>
      </c>
      <c r="L2173" t="s">
        <v>908</v>
      </c>
      <c r="M2173" t="s">
        <v>652</v>
      </c>
      <c r="N2173">
        <v>4453</v>
      </c>
      <c r="O2173" t="s">
        <v>1599</v>
      </c>
      <c r="P2173" t="s">
        <v>1598</v>
      </c>
      <c r="Q2173" s="62">
        <f t="shared" si="33"/>
        <v>0.04</v>
      </c>
      <c r="R2173" t="s">
        <v>650</v>
      </c>
    </row>
    <row r="2174" spans="1:18" hidden="1" x14ac:dyDescent="0.25">
      <c r="A2174" t="s">
        <v>1597</v>
      </c>
      <c r="B2174" t="s">
        <v>661</v>
      </c>
      <c r="C2174" t="s">
        <v>660</v>
      </c>
      <c r="D2174">
        <v>0.38640000000000002</v>
      </c>
      <c r="E2174">
        <v>52.740099999999998</v>
      </c>
      <c r="F2174" t="s">
        <v>659</v>
      </c>
      <c r="G2174" t="s">
        <v>658</v>
      </c>
      <c r="H2174" t="s">
        <v>657</v>
      </c>
      <c r="I2174" t="s">
        <v>656</v>
      </c>
      <c r="J2174" t="s">
        <v>655</v>
      </c>
      <c r="K2174" t="s">
        <v>1526</v>
      </c>
      <c r="L2174" t="s">
        <v>908</v>
      </c>
      <c r="M2174" t="s">
        <v>652</v>
      </c>
      <c r="N2174">
        <v>4454</v>
      </c>
      <c r="O2174" t="s">
        <v>1596</v>
      </c>
      <c r="P2174" t="s">
        <v>1524</v>
      </c>
      <c r="Q2174" s="62">
        <f t="shared" si="33"/>
        <v>0.02</v>
      </c>
      <c r="R2174" t="s">
        <v>650</v>
      </c>
    </row>
    <row r="2175" spans="1:18" hidden="1" x14ac:dyDescent="0.25">
      <c r="A2175" t="s">
        <v>1595</v>
      </c>
      <c r="B2175" t="s">
        <v>661</v>
      </c>
      <c r="C2175" t="s">
        <v>660</v>
      </c>
      <c r="D2175">
        <v>0.38640000000000002</v>
      </c>
      <c r="E2175">
        <v>52.740099999999998</v>
      </c>
      <c r="F2175" t="s">
        <v>659</v>
      </c>
      <c r="G2175" t="s">
        <v>658</v>
      </c>
      <c r="H2175" t="s">
        <v>657</v>
      </c>
      <c r="I2175" t="s">
        <v>656</v>
      </c>
      <c r="J2175" t="s">
        <v>655</v>
      </c>
      <c r="K2175" t="s">
        <v>1526</v>
      </c>
      <c r="L2175" t="s">
        <v>908</v>
      </c>
      <c r="M2175" t="s">
        <v>652</v>
      </c>
      <c r="N2175">
        <v>4455</v>
      </c>
      <c r="O2175" t="s">
        <v>1594</v>
      </c>
      <c r="P2175" t="s">
        <v>1524</v>
      </c>
      <c r="Q2175" s="62">
        <f t="shared" si="33"/>
        <v>0.02</v>
      </c>
      <c r="R2175" t="s">
        <v>650</v>
      </c>
    </row>
    <row r="2176" spans="1:18" hidden="1" x14ac:dyDescent="0.25">
      <c r="A2176" t="s">
        <v>1593</v>
      </c>
      <c r="B2176" t="s">
        <v>661</v>
      </c>
      <c r="C2176" t="s">
        <v>660</v>
      </c>
      <c r="D2176">
        <v>0.38640000000000002</v>
      </c>
      <c r="E2176">
        <v>52.740099999999998</v>
      </c>
      <c r="F2176" t="s">
        <v>659</v>
      </c>
      <c r="G2176" t="s">
        <v>658</v>
      </c>
      <c r="H2176" t="s">
        <v>657</v>
      </c>
      <c r="I2176" t="s">
        <v>656</v>
      </c>
      <c r="J2176" t="s">
        <v>655</v>
      </c>
      <c r="K2176" t="s">
        <v>1526</v>
      </c>
      <c r="L2176" t="s">
        <v>908</v>
      </c>
      <c r="M2176" t="s">
        <v>652</v>
      </c>
      <c r="N2176">
        <v>4456</v>
      </c>
      <c r="O2176" t="s">
        <v>1592</v>
      </c>
      <c r="P2176" t="s">
        <v>1524</v>
      </c>
      <c r="Q2176" s="62">
        <f t="shared" si="33"/>
        <v>0.02</v>
      </c>
      <c r="R2176" t="s">
        <v>650</v>
      </c>
    </row>
    <row r="2177" spans="1:18" hidden="1" x14ac:dyDescent="0.25">
      <c r="A2177" t="s">
        <v>1591</v>
      </c>
      <c r="B2177" t="s">
        <v>661</v>
      </c>
      <c r="C2177" t="s">
        <v>660</v>
      </c>
      <c r="D2177">
        <v>0.38640000000000002</v>
      </c>
      <c r="E2177">
        <v>52.740099999999998</v>
      </c>
      <c r="F2177" t="s">
        <v>659</v>
      </c>
      <c r="G2177" t="s">
        <v>658</v>
      </c>
      <c r="H2177" t="s">
        <v>657</v>
      </c>
      <c r="I2177" t="s">
        <v>656</v>
      </c>
      <c r="J2177" t="s">
        <v>655</v>
      </c>
      <c r="K2177" t="s">
        <v>1526</v>
      </c>
      <c r="L2177" t="s">
        <v>908</v>
      </c>
      <c r="M2177" t="s">
        <v>652</v>
      </c>
      <c r="N2177">
        <v>5283</v>
      </c>
      <c r="O2177" t="s">
        <v>1590</v>
      </c>
      <c r="P2177" t="s">
        <v>1524</v>
      </c>
      <c r="Q2177" s="62">
        <f t="shared" si="33"/>
        <v>0.02</v>
      </c>
      <c r="R2177" t="s">
        <v>650</v>
      </c>
    </row>
    <row r="2178" spans="1:18" hidden="1" x14ac:dyDescent="0.25">
      <c r="A2178" t="s">
        <v>1589</v>
      </c>
      <c r="B2178" t="s">
        <v>661</v>
      </c>
      <c r="C2178" t="s">
        <v>660</v>
      </c>
      <c r="D2178">
        <v>0.38640000000000002</v>
      </c>
      <c r="E2178">
        <v>52.740099999999998</v>
      </c>
      <c r="F2178" t="s">
        <v>659</v>
      </c>
      <c r="G2178" t="s">
        <v>658</v>
      </c>
      <c r="H2178" t="s">
        <v>657</v>
      </c>
      <c r="I2178" t="s">
        <v>656</v>
      </c>
      <c r="J2178" t="s">
        <v>655</v>
      </c>
      <c r="K2178" t="s">
        <v>1526</v>
      </c>
      <c r="L2178" t="s">
        <v>908</v>
      </c>
      <c r="M2178" t="s">
        <v>652</v>
      </c>
      <c r="N2178">
        <v>5284</v>
      </c>
      <c r="O2178" t="s">
        <v>1588</v>
      </c>
      <c r="P2178" t="s">
        <v>1560</v>
      </c>
      <c r="Q2178" s="62">
        <f t="shared" ref="Q2178:Q2241" si="34">IF(LEFT(P2178,1)="&lt;",VALUE(MID(P2178,2,LEN(P2178)-1)),VALUE(P2178))</f>
        <v>0.01</v>
      </c>
      <c r="R2178" t="s">
        <v>650</v>
      </c>
    </row>
    <row r="2179" spans="1:18" hidden="1" x14ac:dyDescent="0.25">
      <c r="A2179" t="s">
        <v>1587</v>
      </c>
      <c r="B2179" t="s">
        <v>661</v>
      </c>
      <c r="C2179" t="s">
        <v>660</v>
      </c>
      <c r="D2179">
        <v>0.38640000000000002</v>
      </c>
      <c r="E2179">
        <v>52.740099999999998</v>
      </c>
      <c r="F2179" t="s">
        <v>659</v>
      </c>
      <c r="G2179" t="s">
        <v>658</v>
      </c>
      <c r="H2179" t="s">
        <v>657</v>
      </c>
      <c r="I2179" t="s">
        <v>656</v>
      </c>
      <c r="J2179" t="s">
        <v>655</v>
      </c>
      <c r="K2179" t="s">
        <v>1526</v>
      </c>
      <c r="L2179" t="s">
        <v>908</v>
      </c>
      <c r="M2179" t="s">
        <v>652</v>
      </c>
      <c r="N2179">
        <v>5558</v>
      </c>
      <c r="O2179" t="s">
        <v>1586</v>
      </c>
      <c r="P2179" t="s">
        <v>1524</v>
      </c>
      <c r="Q2179" s="62">
        <f t="shared" si="34"/>
        <v>0.02</v>
      </c>
      <c r="R2179" t="s">
        <v>686</v>
      </c>
    </row>
    <row r="2180" spans="1:18" hidden="1" x14ac:dyDescent="0.25">
      <c r="A2180" t="s">
        <v>1585</v>
      </c>
      <c r="B2180" t="s">
        <v>661</v>
      </c>
      <c r="C2180" t="s">
        <v>660</v>
      </c>
      <c r="D2180">
        <v>0.38640000000000002</v>
      </c>
      <c r="E2180">
        <v>52.740099999999998</v>
      </c>
      <c r="F2180" t="s">
        <v>659</v>
      </c>
      <c r="G2180" t="s">
        <v>658</v>
      </c>
      <c r="H2180" t="s">
        <v>657</v>
      </c>
      <c r="I2180" t="s">
        <v>656</v>
      </c>
      <c r="J2180" t="s">
        <v>655</v>
      </c>
      <c r="K2180" t="s">
        <v>1526</v>
      </c>
      <c r="L2180" t="s">
        <v>908</v>
      </c>
      <c r="M2180" t="s">
        <v>652</v>
      </c>
      <c r="N2180">
        <v>5560</v>
      </c>
      <c r="O2180" t="s">
        <v>1584</v>
      </c>
      <c r="P2180" t="s">
        <v>1524</v>
      </c>
      <c r="Q2180" s="62">
        <f t="shared" si="34"/>
        <v>0.02</v>
      </c>
      <c r="R2180" t="s">
        <v>686</v>
      </c>
    </row>
    <row r="2181" spans="1:18" hidden="1" x14ac:dyDescent="0.25">
      <c r="A2181" t="s">
        <v>1583</v>
      </c>
      <c r="B2181" t="s">
        <v>661</v>
      </c>
      <c r="C2181" t="s">
        <v>660</v>
      </c>
      <c r="D2181">
        <v>0.38640000000000002</v>
      </c>
      <c r="E2181">
        <v>52.740099999999998</v>
      </c>
      <c r="F2181" t="s">
        <v>659</v>
      </c>
      <c r="G2181" t="s">
        <v>658</v>
      </c>
      <c r="H2181" t="s">
        <v>657</v>
      </c>
      <c r="I2181" t="s">
        <v>656</v>
      </c>
      <c r="J2181" t="s">
        <v>655</v>
      </c>
      <c r="K2181" t="s">
        <v>1526</v>
      </c>
      <c r="L2181" t="s">
        <v>908</v>
      </c>
      <c r="M2181" t="s">
        <v>652</v>
      </c>
      <c r="N2181">
        <v>5561</v>
      </c>
      <c r="O2181" t="s">
        <v>1582</v>
      </c>
      <c r="P2181" t="s">
        <v>1524</v>
      </c>
      <c r="Q2181" s="62">
        <f t="shared" si="34"/>
        <v>0.02</v>
      </c>
      <c r="R2181" t="s">
        <v>686</v>
      </c>
    </row>
    <row r="2182" spans="1:18" hidden="1" x14ac:dyDescent="0.25">
      <c r="A2182" t="s">
        <v>1581</v>
      </c>
      <c r="B2182" t="s">
        <v>661</v>
      </c>
      <c r="C2182" t="s">
        <v>660</v>
      </c>
      <c r="D2182">
        <v>0.38640000000000002</v>
      </c>
      <c r="E2182">
        <v>52.740099999999998</v>
      </c>
      <c r="F2182" t="s">
        <v>659</v>
      </c>
      <c r="G2182" t="s">
        <v>658</v>
      </c>
      <c r="H2182" t="s">
        <v>657</v>
      </c>
      <c r="I2182" t="s">
        <v>656</v>
      </c>
      <c r="J2182" t="s">
        <v>655</v>
      </c>
      <c r="K2182" t="s">
        <v>1526</v>
      </c>
      <c r="L2182" t="s">
        <v>908</v>
      </c>
      <c r="M2182" t="s">
        <v>652</v>
      </c>
      <c r="N2182">
        <v>5562</v>
      </c>
      <c r="O2182" t="s">
        <v>1580</v>
      </c>
      <c r="P2182" t="s">
        <v>1524</v>
      </c>
      <c r="Q2182" s="62">
        <f t="shared" si="34"/>
        <v>0.02</v>
      </c>
      <c r="R2182" t="s">
        <v>686</v>
      </c>
    </row>
    <row r="2183" spans="1:18" hidden="1" x14ac:dyDescent="0.25">
      <c r="A2183" t="s">
        <v>1579</v>
      </c>
      <c r="B2183" t="s">
        <v>661</v>
      </c>
      <c r="C2183" t="s">
        <v>660</v>
      </c>
      <c r="D2183">
        <v>0.38640000000000002</v>
      </c>
      <c r="E2183">
        <v>52.740099999999998</v>
      </c>
      <c r="F2183" t="s">
        <v>659</v>
      </c>
      <c r="G2183" t="s">
        <v>658</v>
      </c>
      <c r="H2183" t="s">
        <v>657</v>
      </c>
      <c r="I2183" t="s">
        <v>656</v>
      </c>
      <c r="J2183" t="s">
        <v>655</v>
      </c>
      <c r="K2183" t="s">
        <v>1526</v>
      </c>
      <c r="L2183" t="s">
        <v>908</v>
      </c>
      <c r="M2183" t="s">
        <v>652</v>
      </c>
      <c r="N2183">
        <v>5679</v>
      </c>
      <c r="O2183" t="s">
        <v>1578</v>
      </c>
      <c r="P2183" t="s">
        <v>1560</v>
      </c>
      <c r="Q2183" s="62">
        <f t="shared" si="34"/>
        <v>0.01</v>
      </c>
      <c r="R2183" t="s">
        <v>650</v>
      </c>
    </row>
    <row r="2184" spans="1:18" hidden="1" x14ac:dyDescent="0.25">
      <c r="A2184" t="s">
        <v>1577</v>
      </c>
      <c r="B2184" t="s">
        <v>661</v>
      </c>
      <c r="C2184" t="s">
        <v>660</v>
      </c>
      <c r="D2184">
        <v>0.38640000000000002</v>
      </c>
      <c r="E2184">
        <v>52.740099999999998</v>
      </c>
      <c r="F2184" t="s">
        <v>659</v>
      </c>
      <c r="G2184" t="s">
        <v>658</v>
      </c>
      <c r="H2184" t="s">
        <v>657</v>
      </c>
      <c r="I2184" t="s">
        <v>656</v>
      </c>
      <c r="J2184" t="s">
        <v>655</v>
      </c>
      <c r="K2184" t="s">
        <v>1526</v>
      </c>
      <c r="L2184" t="s">
        <v>908</v>
      </c>
      <c r="M2184" t="s">
        <v>652</v>
      </c>
      <c r="N2184">
        <v>5680</v>
      </c>
      <c r="O2184" t="s">
        <v>1576</v>
      </c>
      <c r="P2184" t="s">
        <v>1573</v>
      </c>
      <c r="Q2184" s="62">
        <f t="shared" si="34"/>
        <v>0.03</v>
      </c>
      <c r="R2184" t="s">
        <v>650</v>
      </c>
    </row>
    <row r="2185" spans="1:18" hidden="1" x14ac:dyDescent="0.25">
      <c r="A2185" t="s">
        <v>1575</v>
      </c>
      <c r="B2185" t="s">
        <v>661</v>
      </c>
      <c r="C2185" t="s">
        <v>660</v>
      </c>
      <c r="D2185">
        <v>0.38640000000000002</v>
      </c>
      <c r="E2185">
        <v>52.740099999999998</v>
      </c>
      <c r="F2185" t="s">
        <v>659</v>
      </c>
      <c r="G2185" t="s">
        <v>658</v>
      </c>
      <c r="H2185" t="s">
        <v>657</v>
      </c>
      <c r="I2185" t="s">
        <v>656</v>
      </c>
      <c r="J2185" t="s">
        <v>655</v>
      </c>
      <c r="K2185" t="s">
        <v>1526</v>
      </c>
      <c r="L2185" t="s">
        <v>908</v>
      </c>
      <c r="M2185" t="s">
        <v>652</v>
      </c>
      <c r="N2185">
        <v>5681</v>
      </c>
      <c r="O2185" t="s">
        <v>1574</v>
      </c>
      <c r="P2185" t="s">
        <v>1573</v>
      </c>
      <c r="Q2185" s="62">
        <f t="shared" si="34"/>
        <v>0.03</v>
      </c>
      <c r="R2185" t="s">
        <v>650</v>
      </c>
    </row>
    <row r="2186" spans="1:18" hidden="1" x14ac:dyDescent="0.25">
      <c r="A2186" t="s">
        <v>1572</v>
      </c>
      <c r="B2186" t="s">
        <v>661</v>
      </c>
      <c r="C2186" t="s">
        <v>660</v>
      </c>
      <c r="D2186">
        <v>0.38640000000000002</v>
      </c>
      <c r="E2186">
        <v>52.740099999999998</v>
      </c>
      <c r="F2186" t="s">
        <v>659</v>
      </c>
      <c r="G2186" t="s">
        <v>658</v>
      </c>
      <c r="H2186" t="s">
        <v>657</v>
      </c>
      <c r="I2186" t="s">
        <v>656</v>
      </c>
      <c r="J2186" t="s">
        <v>655</v>
      </c>
      <c r="K2186" t="s">
        <v>1526</v>
      </c>
      <c r="L2186" t="s">
        <v>908</v>
      </c>
      <c r="M2186" t="s">
        <v>652</v>
      </c>
      <c r="N2186">
        <v>5682</v>
      </c>
      <c r="O2186" t="s">
        <v>1571</v>
      </c>
      <c r="P2186" t="s">
        <v>1560</v>
      </c>
      <c r="Q2186" s="62">
        <f t="shared" si="34"/>
        <v>0.01</v>
      </c>
      <c r="R2186" t="s">
        <v>650</v>
      </c>
    </row>
    <row r="2187" spans="1:18" hidden="1" x14ac:dyDescent="0.25">
      <c r="A2187" t="s">
        <v>1570</v>
      </c>
      <c r="B2187" t="s">
        <v>661</v>
      </c>
      <c r="C2187" t="s">
        <v>660</v>
      </c>
      <c r="D2187">
        <v>0.38640000000000002</v>
      </c>
      <c r="E2187">
        <v>52.740099999999998</v>
      </c>
      <c r="F2187" t="s">
        <v>659</v>
      </c>
      <c r="G2187" t="s">
        <v>658</v>
      </c>
      <c r="H2187" t="s">
        <v>657</v>
      </c>
      <c r="I2187" t="s">
        <v>656</v>
      </c>
      <c r="J2187" t="s">
        <v>655</v>
      </c>
      <c r="K2187" t="s">
        <v>1526</v>
      </c>
      <c r="L2187" t="s">
        <v>908</v>
      </c>
      <c r="M2187" t="s">
        <v>652</v>
      </c>
      <c r="N2187">
        <v>5683</v>
      </c>
      <c r="O2187" t="s">
        <v>1569</v>
      </c>
      <c r="P2187" t="s">
        <v>1560</v>
      </c>
      <c r="Q2187" s="62">
        <f t="shared" si="34"/>
        <v>0.01</v>
      </c>
      <c r="R2187" t="s">
        <v>650</v>
      </c>
    </row>
    <row r="2188" spans="1:18" hidden="1" x14ac:dyDescent="0.25">
      <c r="A2188" t="s">
        <v>1568</v>
      </c>
      <c r="B2188" t="s">
        <v>661</v>
      </c>
      <c r="C2188" t="s">
        <v>660</v>
      </c>
      <c r="D2188">
        <v>0.38640000000000002</v>
      </c>
      <c r="E2188">
        <v>52.740099999999998</v>
      </c>
      <c r="F2188" t="s">
        <v>659</v>
      </c>
      <c r="G2188" t="s">
        <v>658</v>
      </c>
      <c r="H2188" t="s">
        <v>657</v>
      </c>
      <c r="I2188" t="s">
        <v>656</v>
      </c>
      <c r="J2188" t="s">
        <v>655</v>
      </c>
      <c r="K2188" t="s">
        <v>1526</v>
      </c>
      <c r="L2188" t="s">
        <v>908</v>
      </c>
      <c r="M2188" t="s">
        <v>652</v>
      </c>
      <c r="N2188">
        <v>5687</v>
      </c>
      <c r="O2188" t="s">
        <v>1567</v>
      </c>
      <c r="P2188" t="s">
        <v>1560</v>
      </c>
      <c r="Q2188" s="62">
        <f t="shared" si="34"/>
        <v>0.01</v>
      </c>
      <c r="R2188" t="s">
        <v>650</v>
      </c>
    </row>
    <row r="2189" spans="1:18" hidden="1" x14ac:dyDescent="0.25">
      <c r="A2189" t="s">
        <v>1566</v>
      </c>
      <c r="B2189" t="s">
        <v>661</v>
      </c>
      <c r="C2189" t="s">
        <v>660</v>
      </c>
      <c r="D2189">
        <v>0.38640000000000002</v>
      </c>
      <c r="E2189">
        <v>52.740099999999998</v>
      </c>
      <c r="F2189" t="s">
        <v>659</v>
      </c>
      <c r="G2189" t="s">
        <v>658</v>
      </c>
      <c r="H2189" t="s">
        <v>657</v>
      </c>
      <c r="I2189" t="s">
        <v>656</v>
      </c>
      <c r="J2189" t="s">
        <v>655</v>
      </c>
      <c r="K2189" t="s">
        <v>1526</v>
      </c>
      <c r="L2189" t="s">
        <v>908</v>
      </c>
      <c r="M2189" t="s">
        <v>652</v>
      </c>
      <c r="N2189">
        <v>5688</v>
      </c>
      <c r="O2189" t="s">
        <v>1565</v>
      </c>
      <c r="P2189" t="s">
        <v>1524</v>
      </c>
      <c r="Q2189" s="62">
        <f t="shared" si="34"/>
        <v>0.02</v>
      </c>
      <c r="R2189" t="s">
        <v>650</v>
      </c>
    </row>
    <row r="2190" spans="1:18" hidden="1" x14ac:dyDescent="0.25">
      <c r="A2190" t="s">
        <v>1564</v>
      </c>
      <c r="B2190" t="s">
        <v>661</v>
      </c>
      <c r="C2190" t="s">
        <v>660</v>
      </c>
      <c r="D2190">
        <v>0.38640000000000002</v>
      </c>
      <c r="E2190">
        <v>52.740099999999998</v>
      </c>
      <c r="F2190" t="s">
        <v>659</v>
      </c>
      <c r="G2190" t="s">
        <v>658</v>
      </c>
      <c r="H2190" t="s">
        <v>657</v>
      </c>
      <c r="I2190" t="s">
        <v>656</v>
      </c>
      <c r="J2190" t="s">
        <v>655</v>
      </c>
      <c r="K2190" t="s">
        <v>1526</v>
      </c>
      <c r="L2190" t="s">
        <v>908</v>
      </c>
      <c r="M2190" t="s">
        <v>652</v>
      </c>
      <c r="N2190">
        <v>5689</v>
      </c>
      <c r="O2190" t="s">
        <v>1563</v>
      </c>
      <c r="P2190" t="s">
        <v>1560</v>
      </c>
      <c r="Q2190" s="62">
        <f t="shared" si="34"/>
        <v>0.01</v>
      </c>
      <c r="R2190" t="s">
        <v>650</v>
      </c>
    </row>
    <row r="2191" spans="1:18" hidden="1" x14ac:dyDescent="0.25">
      <c r="A2191" t="s">
        <v>1562</v>
      </c>
      <c r="B2191" t="s">
        <v>661</v>
      </c>
      <c r="C2191" t="s">
        <v>660</v>
      </c>
      <c r="D2191">
        <v>0.38640000000000002</v>
      </c>
      <c r="E2191">
        <v>52.740099999999998</v>
      </c>
      <c r="F2191" t="s">
        <v>659</v>
      </c>
      <c r="G2191" t="s">
        <v>658</v>
      </c>
      <c r="H2191" t="s">
        <v>657</v>
      </c>
      <c r="I2191" t="s">
        <v>656</v>
      </c>
      <c r="J2191" t="s">
        <v>655</v>
      </c>
      <c r="K2191" t="s">
        <v>1526</v>
      </c>
      <c r="L2191" t="s">
        <v>908</v>
      </c>
      <c r="M2191" t="s">
        <v>652</v>
      </c>
      <c r="N2191">
        <v>5690</v>
      </c>
      <c r="O2191" t="s">
        <v>1561</v>
      </c>
      <c r="P2191" t="s">
        <v>1560</v>
      </c>
      <c r="Q2191" s="62">
        <f t="shared" si="34"/>
        <v>0.01</v>
      </c>
      <c r="R2191" t="s">
        <v>650</v>
      </c>
    </row>
    <row r="2192" spans="1:18" hidden="1" x14ac:dyDescent="0.25">
      <c r="A2192" t="s">
        <v>1559</v>
      </c>
      <c r="B2192" t="s">
        <v>661</v>
      </c>
      <c r="C2192" t="s">
        <v>660</v>
      </c>
      <c r="D2192">
        <v>0.38640000000000002</v>
      </c>
      <c r="E2192">
        <v>52.740099999999998</v>
      </c>
      <c r="F2192" t="s">
        <v>659</v>
      </c>
      <c r="G2192" t="s">
        <v>658</v>
      </c>
      <c r="H2192" t="s">
        <v>657</v>
      </c>
      <c r="I2192" t="s">
        <v>656</v>
      </c>
      <c r="J2192" t="s">
        <v>655</v>
      </c>
      <c r="K2192" t="s">
        <v>1526</v>
      </c>
      <c r="L2192" t="s">
        <v>908</v>
      </c>
      <c r="M2192" t="s">
        <v>652</v>
      </c>
      <c r="N2192">
        <v>6569</v>
      </c>
      <c r="O2192" t="s">
        <v>1558</v>
      </c>
      <c r="P2192" t="s">
        <v>1524</v>
      </c>
      <c r="Q2192" s="62">
        <f t="shared" si="34"/>
        <v>0.02</v>
      </c>
      <c r="R2192" t="s">
        <v>686</v>
      </c>
    </row>
    <row r="2193" spans="1:18" hidden="1" x14ac:dyDescent="0.25">
      <c r="A2193" t="s">
        <v>1557</v>
      </c>
      <c r="B2193" t="s">
        <v>661</v>
      </c>
      <c r="C2193" t="s">
        <v>660</v>
      </c>
      <c r="D2193">
        <v>0.38640000000000002</v>
      </c>
      <c r="E2193">
        <v>52.740099999999998</v>
      </c>
      <c r="F2193" t="s">
        <v>659</v>
      </c>
      <c r="G2193" t="s">
        <v>658</v>
      </c>
      <c r="H2193" t="s">
        <v>657</v>
      </c>
      <c r="I2193" t="s">
        <v>656</v>
      </c>
      <c r="J2193" t="s">
        <v>655</v>
      </c>
      <c r="K2193" t="s">
        <v>1526</v>
      </c>
      <c r="L2193" t="s">
        <v>908</v>
      </c>
      <c r="M2193" t="s">
        <v>652</v>
      </c>
      <c r="N2193">
        <v>6577</v>
      </c>
      <c r="O2193" t="s">
        <v>1556</v>
      </c>
      <c r="P2193" t="s">
        <v>1524</v>
      </c>
      <c r="Q2193" s="62">
        <f t="shared" si="34"/>
        <v>0.02</v>
      </c>
      <c r="R2193" t="s">
        <v>686</v>
      </c>
    </row>
    <row r="2194" spans="1:18" hidden="1" x14ac:dyDescent="0.25">
      <c r="A2194" t="s">
        <v>1555</v>
      </c>
      <c r="B2194" t="s">
        <v>661</v>
      </c>
      <c r="C2194" t="s">
        <v>660</v>
      </c>
      <c r="D2194">
        <v>0.38640000000000002</v>
      </c>
      <c r="E2194">
        <v>52.740099999999998</v>
      </c>
      <c r="F2194" t="s">
        <v>659</v>
      </c>
      <c r="G2194" t="s">
        <v>658</v>
      </c>
      <c r="H2194" t="s">
        <v>657</v>
      </c>
      <c r="I2194" t="s">
        <v>656</v>
      </c>
      <c r="J2194" t="s">
        <v>655</v>
      </c>
      <c r="K2194" t="s">
        <v>1526</v>
      </c>
      <c r="L2194" t="s">
        <v>908</v>
      </c>
      <c r="M2194" t="s">
        <v>652</v>
      </c>
      <c r="N2194">
        <v>6584</v>
      </c>
      <c r="O2194" t="s">
        <v>1554</v>
      </c>
      <c r="P2194" t="s">
        <v>1524</v>
      </c>
      <c r="Q2194" s="62">
        <f t="shared" si="34"/>
        <v>0.02</v>
      </c>
      <c r="R2194" t="s">
        <v>686</v>
      </c>
    </row>
    <row r="2195" spans="1:18" hidden="1" x14ac:dyDescent="0.25">
      <c r="A2195" t="s">
        <v>1553</v>
      </c>
      <c r="B2195" t="s">
        <v>661</v>
      </c>
      <c r="C2195" t="s">
        <v>660</v>
      </c>
      <c r="D2195">
        <v>0.38640000000000002</v>
      </c>
      <c r="E2195">
        <v>52.740099999999998</v>
      </c>
      <c r="F2195" t="s">
        <v>659</v>
      </c>
      <c r="G2195" t="s">
        <v>658</v>
      </c>
      <c r="H2195" t="s">
        <v>657</v>
      </c>
      <c r="I2195" t="s">
        <v>656</v>
      </c>
      <c r="J2195" t="s">
        <v>655</v>
      </c>
      <c r="K2195" t="s">
        <v>1526</v>
      </c>
      <c r="L2195" t="s">
        <v>908</v>
      </c>
      <c r="M2195" t="s">
        <v>652</v>
      </c>
      <c r="N2195">
        <v>7434</v>
      </c>
      <c r="O2195" t="s">
        <v>1552</v>
      </c>
      <c r="P2195">
        <v>1</v>
      </c>
      <c r="Q2195" s="62">
        <f t="shared" si="34"/>
        <v>1</v>
      </c>
      <c r="R2195" t="s">
        <v>1551</v>
      </c>
    </row>
    <row r="2196" spans="1:18" hidden="1" x14ac:dyDescent="0.25">
      <c r="A2196" t="s">
        <v>1550</v>
      </c>
      <c r="B2196" t="s">
        <v>661</v>
      </c>
      <c r="C2196" t="s">
        <v>660</v>
      </c>
      <c r="D2196">
        <v>0.38640000000000002</v>
      </c>
      <c r="E2196">
        <v>52.740099999999998</v>
      </c>
      <c r="F2196" t="s">
        <v>659</v>
      </c>
      <c r="G2196" t="s">
        <v>658</v>
      </c>
      <c r="H2196" t="s">
        <v>657</v>
      </c>
      <c r="I2196" t="s">
        <v>656</v>
      </c>
      <c r="J2196" t="s">
        <v>655</v>
      </c>
      <c r="K2196" t="s">
        <v>1526</v>
      </c>
      <c r="L2196" t="s">
        <v>908</v>
      </c>
      <c r="M2196" t="s">
        <v>652</v>
      </c>
      <c r="N2196">
        <v>9091</v>
      </c>
      <c r="O2196" t="s">
        <v>1549</v>
      </c>
      <c r="P2196" t="s">
        <v>1524</v>
      </c>
      <c r="Q2196" s="62">
        <f t="shared" si="34"/>
        <v>0.02</v>
      </c>
      <c r="R2196" t="s">
        <v>686</v>
      </c>
    </row>
    <row r="2197" spans="1:18" hidden="1" x14ac:dyDescent="0.25">
      <c r="A2197" t="s">
        <v>1548</v>
      </c>
      <c r="B2197" t="s">
        <v>661</v>
      </c>
      <c r="C2197" t="s">
        <v>660</v>
      </c>
      <c r="D2197">
        <v>0.38640000000000002</v>
      </c>
      <c r="E2197">
        <v>52.740099999999998</v>
      </c>
      <c r="F2197" t="s">
        <v>659</v>
      </c>
      <c r="G2197" t="s">
        <v>658</v>
      </c>
      <c r="H2197" t="s">
        <v>657</v>
      </c>
      <c r="I2197" t="s">
        <v>656</v>
      </c>
      <c r="J2197" t="s">
        <v>655</v>
      </c>
      <c r="K2197" t="s">
        <v>1526</v>
      </c>
      <c r="L2197" t="s">
        <v>908</v>
      </c>
      <c r="M2197" t="s">
        <v>652</v>
      </c>
      <c r="N2197">
        <v>9094</v>
      </c>
      <c r="O2197" t="s">
        <v>1547</v>
      </c>
      <c r="P2197" t="s">
        <v>1524</v>
      </c>
      <c r="Q2197" s="62">
        <f t="shared" si="34"/>
        <v>0.02</v>
      </c>
      <c r="R2197" t="s">
        <v>686</v>
      </c>
    </row>
    <row r="2198" spans="1:18" hidden="1" x14ac:dyDescent="0.25">
      <c r="A2198" t="s">
        <v>1546</v>
      </c>
      <c r="B2198" t="s">
        <v>661</v>
      </c>
      <c r="C2198" t="s">
        <v>660</v>
      </c>
      <c r="D2198">
        <v>0.38640000000000002</v>
      </c>
      <c r="E2198">
        <v>52.740099999999998</v>
      </c>
      <c r="F2198" t="s">
        <v>659</v>
      </c>
      <c r="G2198" t="s">
        <v>658</v>
      </c>
      <c r="H2198" t="s">
        <v>657</v>
      </c>
      <c r="I2198" t="s">
        <v>656</v>
      </c>
      <c r="J2198" t="s">
        <v>655</v>
      </c>
      <c r="K2198" t="s">
        <v>1526</v>
      </c>
      <c r="L2198" t="s">
        <v>908</v>
      </c>
      <c r="M2198" t="s">
        <v>652</v>
      </c>
      <c r="N2198">
        <v>9451</v>
      </c>
      <c r="O2198" t="s">
        <v>1545</v>
      </c>
      <c r="P2198" t="s">
        <v>1524</v>
      </c>
      <c r="Q2198" s="62">
        <f t="shared" si="34"/>
        <v>0.02</v>
      </c>
      <c r="R2198" t="s">
        <v>686</v>
      </c>
    </row>
    <row r="2199" spans="1:18" hidden="1" x14ac:dyDescent="0.25">
      <c r="A2199" t="s">
        <v>1544</v>
      </c>
      <c r="B2199" t="s">
        <v>661</v>
      </c>
      <c r="C2199" t="s">
        <v>660</v>
      </c>
      <c r="D2199">
        <v>0.38640000000000002</v>
      </c>
      <c r="E2199">
        <v>52.740099999999998</v>
      </c>
      <c r="F2199" t="s">
        <v>659</v>
      </c>
      <c r="G2199" t="s">
        <v>658</v>
      </c>
      <c r="H2199" t="s">
        <v>657</v>
      </c>
      <c r="I2199" t="s">
        <v>656</v>
      </c>
      <c r="J2199" t="s">
        <v>655</v>
      </c>
      <c r="K2199" t="s">
        <v>1526</v>
      </c>
      <c r="L2199" t="s">
        <v>908</v>
      </c>
      <c r="M2199" t="s">
        <v>652</v>
      </c>
      <c r="N2199">
        <v>9453</v>
      </c>
      <c r="O2199" t="s">
        <v>1543</v>
      </c>
      <c r="P2199" t="s">
        <v>1524</v>
      </c>
      <c r="Q2199" s="62">
        <f t="shared" si="34"/>
        <v>0.02</v>
      </c>
      <c r="R2199" t="s">
        <v>686</v>
      </c>
    </row>
    <row r="2200" spans="1:18" hidden="1" x14ac:dyDescent="0.25">
      <c r="A2200" t="s">
        <v>1542</v>
      </c>
      <c r="B2200" t="s">
        <v>661</v>
      </c>
      <c r="C2200" t="s">
        <v>660</v>
      </c>
      <c r="D2200">
        <v>0.38640000000000002</v>
      </c>
      <c r="E2200">
        <v>52.740099999999998</v>
      </c>
      <c r="F2200" t="s">
        <v>659</v>
      </c>
      <c r="G2200" t="s">
        <v>658</v>
      </c>
      <c r="H2200" t="s">
        <v>657</v>
      </c>
      <c r="I2200" t="s">
        <v>656</v>
      </c>
      <c r="J2200" t="s">
        <v>655</v>
      </c>
      <c r="K2200" t="s">
        <v>1526</v>
      </c>
      <c r="L2200" t="s">
        <v>908</v>
      </c>
      <c r="M2200" t="s">
        <v>652</v>
      </c>
      <c r="N2200">
        <v>9454</v>
      </c>
      <c r="O2200" t="s">
        <v>1541</v>
      </c>
      <c r="P2200" t="s">
        <v>1524</v>
      </c>
      <c r="Q2200" s="62">
        <f t="shared" si="34"/>
        <v>0.02</v>
      </c>
      <c r="R2200" t="s">
        <v>686</v>
      </c>
    </row>
    <row r="2201" spans="1:18" hidden="1" x14ac:dyDescent="0.25">
      <c r="A2201" t="s">
        <v>1540</v>
      </c>
      <c r="B2201" t="s">
        <v>661</v>
      </c>
      <c r="C2201" t="s">
        <v>660</v>
      </c>
      <c r="D2201">
        <v>0.38640000000000002</v>
      </c>
      <c r="E2201">
        <v>52.740099999999998</v>
      </c>
      <c r="F2201" t="s">
        <v>659</v>
      </c>
      <c r="G2201" t="s">
        <v>658</v>
      </c>
      <c r="H2201" t="s">
        <v>657</v>
      </c>
      <c r="I2201" t="s">
        <v>656</v>
      </c>
      <c r="J2201" t="s">
        <v>655</v>
      </c>
      <c r="K2201" t="s">
        <v>1526</v>
      </c>
      <c r="L2201" t="s">
        <v>908</v>
      </c>
      <c r="M2201" t="s">
        <v>652</v>
      </c>
      <c r="N2201">
        <v>9522</v>
      </c>
      <c r="O2201" t="s">
        <v>62</v>
      </c>
      <c r="P2201">
        <v>0.15</v>
      </c>
      <c r="Q2201" s="62">
        <f t="shared" si="34"/>
        <v>0.15</v>
      </c>
      <c r="R2201" t="s">
        <v>686</v>
      </c>
    </row>
    <row r="2202" spans="1:18" hidden="1" x14ac:dyDescent="0.25">
      <c r="A2202" t="s">
        <v>1539</v>
      </c>
      <c r="B2202" t="s">
        <v>661</v>
      </c>
      <c r="C2202" t="s">
        <v>660</v>
      </c>
      <c r="D2202">
        <v>0.38640000000000002</v>
      </c>
      <c r="E2202">
        <v>52.740099999999998</v>
      </c>
      <c r="F2202" t="s">
        <v>659</v>
      </c>
      <c r="G2202" t="s">
        <v>658</v>
      </c>
      <c r="H2202" t="s">
        <v>657</v>
      </c>
      <c r="I2202" t="s">
        <v>656</v>
      </c>
      <c r="J2202" t="s">
        <v>655</v>
      </c>
      <c r="K2202" t="s">
        <v>1526</v>
      </c>
      <c r="L2202" t="s">
        <v>908</v>
      </c>
      <c r="M2202" t="s">
        <v>652</v>
      </c>
      <c r="N2202">
        <v>9703</v>
      </c>
      <c r="O2202" t="s">
        <v>1538</v>
      </c>
      <c r="P2202" t="s">
        <v>1524</v>
      </c>
      <c r="Q2202" s="62">
        <f t="shared" si="34"/>
        <v>0.02</v>
      </c>
      <c r="R2202" t="s">
        <v>686</v>
      </c>
    </row>
    <row r="2203" spans="1:18" hidden="1" x14ac:dyDescent="0.25">
      <c r="A2203" t="s">
        <v>1537</v>
      </c>
      <c r="B2203" t="s">
        <v>661</v>
      </c>
      <c r="C2203" t="s">
        <v>660</v>
      </c>
      <c r="D2203">
        <v>0.38640000000000002</v>
      </c>
      <c r="E2203">
        <v>52.740099999999998</v>
      </c>
      <c r="F2203" t="s">
        <v>659</v>
      </c>
      <c r="G2203" t="s">
        <v>658</v>
      </c>
      <c r="H2203" t="s">
        <v>657</v>
      </c>
      <c r="I2203" t="s">
        <v>656</v>
      </c>
      <c r="J2203" t="s">
        <v>655</v>
      </c>
      <c r="K2203" t="s">
        <v>1526</v>
      </c>
      <c r="L2203" t="s">
        <v>908</v>
      </c>
      <c r="M2203" t="s">
        <v>652</v>
      </c>
      <c r="N2203">
        <v>9814</v>
      </c>
      <c r="O2203" t="s">
        <v>1536</v>
      </c>
      <c r="P2203" t="s">
        <v>1524</v>
      </c>
      <c r="Q2203" s="62">
        <f t="shared" si="34"/>
        <v>0.02</v>
      </c>
      <c r="R2203" t="s">
        <v>686</v>
      </c>
    </row>
    <row r="2204" spans="1:18" hidden="1" x14ac:dyDescent="0.25">
      <c r="A2204" t="s">
        <v>1535</v>
      </c>
      <c r="B2204" t="s">
        <v>661</v>
      </c>
      <c r="C2204" t="s">
        <v>660</v>
      </c>
      <c r="D2204">
        <v>0.38640000000000002</v>
      </c>
      <c r="E2204">
        <v>52.740099999999998</v>
      </c>
      <c r="F2204" t="s">
        <v>659</v>
      </c>
      <c r="G2204" t="s">
        <v>658</v>
      </c>
      <c r="H2204" t="s">
        <v>657</v>
      </c>
      <c r="I2204" t="s">
        <v>656</v>
      </c>
      <c r="J2204" t="s">
        <v>655</v>
      </c>
      <c r="K2204" t="s">
        <v>1526</v>
      </c>
      <c r="L2204" t="s">
        <v>908</v>
      </c>
      <c r="M2204" t="s">
        <v>652</v>
      </c>
      <c r="N2204">
        <v>9815</v>
      </c>
      <c r="O2204" t="s">
        <v>1534</v>
      </c>
      <c r="P2204" t="s">
        <v>1524</v>
      </c>
      <c r="Q2204" s="62">
        <f t="shared" si="34"/>
        <v>0.02</v>
      </c>
      <c r="R2204" t="s">
        <v>686</v>
      </c>
    </row>
    <row r="2205" spans="1:18" hidden="1" x14ac:dyDescent="0.25">
      <c r="A2205" t="s">
        <v>1533</v>
      </c>
      <c r="B2205" t="s">
        <v>661</v>
      </c>
      <c r="C2205" t="s">
        <v>660</v>
      </c>
      <c r="D2205">
        <v>0.38640000000000002</v>
      </c>
      <c r="E2205">
        <v>52.740099999999998</v>
      </c>
      <c r="F2205" t="s">
        <v>659</v>
      </c>
      <c r="G2205" t="s">
        <v>658</v>
      </c>
      <c r="H2205" t="s">
        <v>657</v>
      </c>
      <c r="I2205" t="s">
        <v>656</v>
      </c>
      <c r="J2205" t="s">
        <v>655</v>
      </c>
      <c r="K2205" t="s">
        <v>1526</v>
      </c>
      <c r="L2205" t="s">
        <v>908</v>
      </c>
      <c r="M2205" t="s">
        <v>652</v>
      </c>
      <c r="N2205">
        <v>9816</v>
      </c>
      <c r="O2205" t="s">
        <v>1532</v>
      </c>
      <c r="P2205" t="s">
        <v>1524</v>
      </c>
      <c r="Q2205" s="62">
        <f t="shared" si="34"/>
        <v>0.02</v>
      </c>
      <c r="R2205" t="s">
        <v>686</v>
      </c>
    </row>
    <row r="2206" spans="1:18" hidden="1" x14ac:dyDescent="0.25">
      <c r="A2206" t="s">
        <v>1531</v>
      </c>
      <c r="B2206" t="s">
        <v>661</v>
      </c>
      <c r="C2206" t="s">
        <v>660</v>
      </c>
      <c r="D2206">
        <v>0.38640000000000002</v>
      </c>
      <c r="E2206">
        <v>52.740099999999998</v>
      </c>
      <c r="F2206" t="s">
        <v>659</v>
      </c>
      <c r="G2206" t="s">
        <v>658</v>
      </c>
      <c r="H2206" t="s">
        <v>657</v>
      </c>
      <c r="I2206" t="s">
        <v>656</v>
      </c>
      <c r="J2206" t="s">
        <v>655</v>
      </c>
      <c r="K2206" t="s">
        <v>1526</v>
      </c>
      <c r="L2206" t="s">
        <v>908</v>
      </c>
      <c r="M2206" t="s">
        <v>652</v>
      </c>
      <c r="N2206">
        <v>9817</v>
      </c>
      <c r="O2206" t="s">
        <v>1530</v>
      </c>
      <c r="P2206" t="s">
        <v>1524</v>
      </c>
      <c r="Q2206" s="62">
        <f t="shared" si="34"/>
        <v>0.02</v>
      </c>
      <c r="R2206" t="s">
        <v>686</v>
      </c>
    </row>
    <row r="2207" spans="1:18" hidden="1" x14ac:dyDescent="0.25">
      <c r="A2207" t="s">
        <v>1529</v>
      </c>
      <c r="B2207" t="s">
        <v>661</v>
      </c>
      <c r="C2207" t="s">
        <v>660</v>
      </c>
      <c r="D2207">
        <v>0.38640000000000002</v>
      </c>
      <c r="E2207">
        <v>52.740099999999998</v>
      </c>
      <c r="F2207" t="s">
        <v>659</v>
      </c>
      <c r="G2207" t="s">
        <v>658</v>
      </c>
      <c r="H2207" t="s">
        <v>657</v>
      </c>
      <c r="I2207" t="s">
        <v>656</v>
      </c>
      <c r="J2207" t="s">
        <v>655</v>
      </c>
      <c r="K2207" t="s">
        <v>1526</v>
      </c>
      <c r="L2207" t="s">
        <v>908</v>
      </c>
      <c r="M2207" t="s">
        <v>652</v>
      </c>
      <c r="N2207">
        <v>9818</v>
      </c>
      <c r="O2207" t="s">
        <v>1528</v>
      </c>
      <c r="P2207" t="s">
        <v>1524</v>
      </c>
      <c r="Q2207" s="62">
        <f t="shared" si="34"/>
        <v>0.02</v>
      </c>
      <c r="R2207" t="s">
        <v>686</v>
      </c>
    </row>
    <row r="2208" spans="1:18" hidden="1" x14ac:dyDescent="0.25">
      <c r="A2208" t="s">
        <v>1527</v>
      </c>
      <c r="B2208" t="s">
        <v>661</v>
      </c>
      <c r="C2208" t="s">
        <v>660</v>
      </c>
      <c r="D2208">
        <v>0.38640000000000002</v>
      </c>
      <c r="E2208">
        <v>52.740099999999998</v>
      </c>
      <c r="F2208" t="s">
        <v>659</v>
      </c>
      <c r="G2208" t="s">
        <v>658</v>
      </c>
      <c r="H2208" t="s">
        <v>657</v>
      </c>
      <c r="I2208" t="s">
        <v>656</v>
      </c>
      <c r="J2208" t="s">
        <v>655</v>
      </c>
      <c r="K2208" t="s">
        <v>1526</v>
      </c>
      <c r="L2208" t="s">
        <v>908</v>
      </c>
      <c r="M2208" t="s">
        <v>652</v>
      </c>
      <c r="N2208">
        <v>9819</v>
      </c>
      <c r="O2208" t="s">
        <v>1525</v>
      </c>
      <c r="P2208" t="s">
        <v>1524</v>
      </c>
      <c r="Q2208" s="62">
        <f t="shared" si="34"/>
        <v>0.02</v>
      </c>
      <c r="R2208" t="s">
        <v>686</v>
      </c>
    </row>
    <row r="2209" spans="1:18" hidden="1" x14ac:dyDescent="0.25">
      <c r="A2209" t="s">
        <v>1523</v>
      </c>
      <c r="B2209" t="s">
        <v>661</v>
      </c>
      <c r="C2209" t="s">
        <v>660</v>
      </c>
      <c r="D2209">
        <v>0.38640000000000002</v>
      </c>
      <c r="E2209">
        <v>52.740099999999998</v>
      </c>
      <c r="F2209" t="s">
        <v>659</v>
      </c>
      <c r="G2209" t="s">
        <v>658</v>
      </c>
      <c r="H2209" t="s">
        <v>657</v>
      </c>
      <c r="I2209" t="s">
        <v>656</v>
      </c>
      <c r="J2209" t="s">
        <v>655</v>
      </c>
      <c r="K2209" t="s">
        <v>1499</v>
      </c>
      <c r="L2209" t="s">
        <v>1052</v>
      </c>
      <c r="M2209" t="s">
        <v>652</v>
      </c>
      <c r="N2209">
        <v>4</v>
      </c>
      <c r="O2209" t="s">
        <v>696</v>
      </c>
      <c r="P2209">
        <v>9.5500000000000007</v>
      </c>
      <c r="Q2209" s="62">
        <f t="shared" si="34"/>
        <v>9.5500000000000007</v>
      </c>
      <c r="R2209" t="s">
        <v>669</v>
      </c>
    </row>
    <row r="2210" spans="1:18" hidden="1" x14ac:dyDescent="0.25">
      <c r="A2210" t="s">
        <v>1522</v>
      </c>
      <c r="B2210" t="s">
        <v>661</v>
      </c>
      <c r="C2210" t="s">
        <v>660</v>
      </c>
      <c r="D2210">
        <v>0.38640000000000002</v>
      </c>
      <c r="E2210">
        <v>52.740099999999998</v>
      </c>
      <c r="F2210" t="s">
        <v>659</v>
      </c>
      <c r="G2210" t="s">
        <v>658</v>
      </c>
      <c r="H2210" t="s">
        <v>657</v>
      </c>
      <c r="I2210" t="s">
        <v>656</v>
      </c>
      <c r="J2210" t="s">
        <v>655</v>
      </c>
      <c r="K2210" t="s">
        <v>1499</v>
      </c>
      <c r="L2210" t="s">
        <v>1052</v>
      </c>
      <c r="M2210" t="s">
        <v>652</v>
      </c>
      <c r="N2210">
        <v>6</v>
      </c>
      <c r="O2210" t="s">
        <v>694</v>
      </c>
      <c r="P2210">
        <v>0.2</v>
      </c>
      <c r="Q2210" s="62">
        <f t="shared" si="34"/>
        <v>0.2</v>
      </c>
      <c r="R2210" t="s">
        <v>683</v>
      </c>
    </row>
    <row r="2211" spans="1:18" x14ac:dyDescent="0.25">
      <c r="A2211" t="s">
        <v>1521</v>
      </c>
      <c r="B2211" t="s">
        <v>661</v>
      </c>
      <c r="C2211" t="s">
        <v>660</v>
      </c>
      <c r="D2211">
        <v>0.38640000000000002</v>
      </c>
      <c r="E2211">
        <v>52.740099999999998</v>
      </c>
      <c r="F2211" t="s">
        <v>659</v>
      </c>
      <c r="G2211" t="s">
        <v>658</v>
      </c>
      <c r="H2211" t="s">
        <v>657</v>
      </c>
      <c r="I2211" t="s">
        <v>656</v>
      </c>
      <c r="J2211" t="s">
        <v>655</v>
      </c>
      <c r="K2211" t="s">
        <v>1499</v>
      </c>
      <c r="L2211" t="s">
        <v>1052</v>
      </c>
      <c r="M2211" t="s">
        <v>652</v>
      </c>
      <c r="N2211">
        <v>73</v>
      </c>
      <c r="O2211" t="s">
        <v>181</v>
      </c>
      <c r="P2211" t="s">
        <v>740</v>
      </c>
      <c r="Q2211" s="62">
        <f t="shared" si="34"/>
        <v>1.0000000000000001E-5</v>
      </c>
      <c r="R2211" t="s">
        <v>686</v>
      </c>
    </row>
    <row r="2212" spans="1:18" hidden="1" x14ac:dyDescent="0.25">
      <c r="A2212" t="s">
        <v>1520</v>
      </c>
      <c r="B2212" t="s">
        <v>661</v>
      </c>
      <c r="C2212" t="s">
        <v>660</v>
      </c>
      <c r="D2212">
        <v>0.38640000000000002</v>
      </c>
      <c r="E2212">
        <v>52.740099999999998</v>
      </c>
      <c r="F2212" t="s">
        <v>659</v>
      </c>
      <c r="G2212" t="s">
        <v>658</v>
      </c>
      <c r="H2212" t="s">
        <v>657</v>
      </c>
      <c r="I2212" t="s">
        <v>656</v>
      </c>
      <c r="J2212" t="s">
        <v>655</v>
      </c>
      <c r="K2212" t="s">
        <v>1499</v>
      </c>
      <c r="L2212" t="s">
        <v>1052</v>
      </c>
      <c r="M2212" t="s">
        <v>652</v>
      </c>
      <c r="N2212">
        <v>76</v>
      </c>
      <c r="O2212" t="s">
        <v>690</v>
      </c>
      <c r="P2212">
        <v>18.3</v>
      </c>
      <c r="Q2212" s="62">
        <f t="shared" si="34"/>
        <v>18.3</v>
      </c>
      <c r="R2212" t="s">
        <v>689</v>
      </c>
    </row>
    <row r="2213" spans="1:18" hidden="1" x14ac:dyDescent="0.25">
      <c r="A2213" t="s">
        <v>1519</v>
      </c>
      <c r="B2213" t="s">
        <v>661</v>
      </c>
      <c r="C2213" t="s">
        <v>660</v>
      </c>
      <c r="D2213">
        <v>0.38640000000000002</v>
      </c>
      <c r="E2213">
        <v>52.740099999999998</v>
      </c>
      <c r="F2213" t="s">
        <v>659</v>
      </c>
      <c r="G2213" t="s">
        <v>658</v>
      </c>
      <c r="H2213" t="s">
        <v>657</v>
      </c>
      <c r="I2213" t="s">
        <v>656</v>
      </c>
      <c r="J2213" t="s">
        <v>655</v>
      </c>
      <c r="K2213" t="s">
        <v>1499</v>
      </c>
      <c r="L2213" t="s">
        <v>1052</v>
      </c>
      <c r="M2213" t="s">
        <v>652</v>
      </c>
      <c r="N2213">
        <v>3410</v>
      </c>
      <c r="O2213" t="s">
        <v>687</v>
      </c>
      <c r="P2213">
        <v>1.6</v>
      </c>
      <c r="Q2213" s="62">
        <f t="shared" si="34"/>
        <v>1.6</v>
      </c>
      <c r="R2213" t="s">
        <v>686</v>
      </c>
    </row>
    <row r="2214" spans="1:18" hidden="1" x14ac:dyDescent="0.25">
      <c r="A2214" t="s">
        <v>1518</v>
      </c>
      <c r="B2214" t="s">
        <v>661</v>
      </c>
      <c r="C2214" t="s">
        <v>660</v>
      </c>
      <c r="D2214">
        <v>0.38640000000000002</v>
      </c>
      <c r="E2214">
        <v>52.740099999999998</v>
      </c>
      <c r="F2214" t="s">
        <v>659</v>
      </c>
      <c r="G2214" t="s">
        <v>658</v>
      </c>
      <c r="H2214" t="s">
        <v>657</v>
      </c>
      <c r="I2214" t="s">
        <v>656</v>
      </c>
      <c r="J2214" t="s">
        <v>655</v>
      </c>
      <c r="K2214" t="s">
        <v>1499</v>
      </c>
      <c r="L2214" t="s">
        <v>1052</v>
      </c>
      <c r="M2214" t="s">
        <v>652</v>
      </c>
      <c r="N2214">
        <v>3428</v>
      </c>
      <c r="O2214" t="s">
        <v>684</v>
      </c>
      <c r="P2214">
        <v>5.81</v>
      </c>
      <c r="Q2214" s="62">
        <f t="shared" si="34"/>
        <v>5.81</v>
      </c>
      <c r="R2214" t="s">
        <v>683</v>
      </c>
    </row>
    <row r="2215" spans="1:18" hidden="1" x14ac:dyDescent="0.25">
      <c r="A2215" t="s">
        <v>1517</v>
      </c>
      <c r="B2215" t="s">
        <v>661</v>
      </c>
      <c r="C2215" t="s">
        <v>660</v>
      </c>
      <c r="D2215">
        <v>0.38640000000000002</v>
      </c>
      <c r="E2215">
        <v>52.740099999999998</v>
      </c>
      <c r="F2215" t="s">
        <v>659</v>
      </c>
      <c r="G2215" t="s">
        <v>658</v>
      </c>
      <c r="H2215" t="s">
        <v>657</v>
      </c>
      <c r="I2215" t="s">
        <v>656</v>
      </c>
      <c r="J2215" t="s">
        <v>655</v>
      </c>
      <c r="K2215" t="s">
        <v>1499</v>
      </c>
      <c r="L2215" t="s">
        <v>1052</v>
      </c>
      <c r="M2215" t="s">
        <v>652</v>
      </c>
      <c r="N2215">
        <v>3976</v>
      </c>
      <c r="O2215" t="s">
        <v>681</v>
      </c>
      <c r="P2215">
        <v>44.6</v>
      </c>
      <c r="Q2215" s="62">
        <f t="shared" si="34"/>
        <v>44.6</v>
      </c>
      <c r="R2215" t="s">
        <v>680</v>
      </c>
    </row>
    <row r="2216" spans="1:18" hidden="1" x14ac:dyDescent="0.25">
      <c r="A2216" t="s">
        <v>1516</v>
      </c>
      <c r="B2216" t="s">
        <v>661</v>
      </c>
      <c r="C2216" t="s">
        <v>660</v>
      </c>
      <c r="D2216">
        <v>0.38640000000000002</v>
      </c>
      <c r="E2216">
        <v>52.740099999999998</v>
      </c>
      <c r="F2216" t="s">
        <v>659</v>
      </c>
      <c r="G2216" t="s">
        <v>658</v>
      </c>
      <c r="H2216" t="s">
        <v>657</v>
      </c>
      <c r="I2216" t="s">
        <v>656</v>
      </c>
      <c r="J2216" t="s">
        <v>655</v>
      </c>
      <c r="K2216" t="s">
        <v>1499</v>
      </c>
      <c r="L2216" t="s">
        <v>1052</v>
      </c>
      <c r="M2216" t="s">
        <v>652</v>
      </c>
      <c r="N2216">
        <v>4574</v>
      </c>
      <c r="O2216" t="s">
        <v>1078</v>
      </c>
      <c r="P2216" t="s">
        <v>1077</v>
      </c>
      <c r="Q2216" s="62" t="e">
        <f t="shared" si="34"/>
        <v>#VALUE!</v>
      </c>
      <c r="R2216" t="s">
        <v>905</v>
      </c>
    </row>
    <row r="2217" spans="1:18" hidden="1" x14ac:dyDescent="0.25">
      <c r="A2217" t="s">
        <v>1515</v>
      </c>
      <c r="B2217" t="s">
        <v>661</v>
      </c>
      <c r="C2217" t="s">
        <v>660</v>
      </c>
      <c r="D2217">
        <v>0.38640000000000002</v>
      </c>
      <c r="E2217">
        <v>52.740099999999998</v>
      </c>
      <c r="F2217" t="s">
        <v>659</v>
      </c>
      <c r="G2217" t="s">
        <v>658</v>
      </c>
      <c r="H2217" t="s">
        <v>657</v>
      </c>
      <c r="I2217" t="s">
        <v>656</v>
      </c>
      <c r="J2217" t="s">
        <v>655</v>
      </c>
      <c r="K2217" t="s">
        <v>1499</v>
      </c>
      <c r="L2217" t="s">
        <v>1052</v>
      </c>
      <c r="M2217" t="s">
        <v>652</v>
      </c>
      <c r="N2217">
        <v>4865</v>
      </c>
      <c r="O2217" t="s">
        <v>912</v>
      </c>
      <c r="P2217">
        <v>530</v>
      </c>
      <c r="Q2217" s="62">
        <f t="shared" si="34"/>
        <v>530</v>
      </c>
      <c r="R2217" t="s">
        <v>911</v>
      </c>
    </row>
    <row r="2218" spans="1:18" hidden="1" x14ac:dyDescent="0.25">
      <c r="A2218" t="s">
        <v>1514</v>
      </c>
      <c r="B2218" t="s">
        <v>661</v>
      </c>
      <c r="C2218" t="s">
        <v>660</v>
      </c>
      <c r="D2218">
        <v>0.38640000000000002</v>
      </c>
      <c r="E2218">
        <v>52.740099999999998</v>
      </c>
      <c r="F2218" t="s">
        <v>659</v>
      </c>
      <c r="G2218" t="s">
        <v>658</v>
      </c>
      <c r="H2218" t="s">
        <v>657</v>
      </c>
      <c r="I2218" t="s">
        <v>656</v>
      </c>
      <c r="J2218" t="s">
        <v>655</v>
      </c>
      <c r="K2218" t="s">
        <v>1499</v>
      </c>
      <c r="L2218" t="s">
        <v>1052</v>
      </c>
      <c r="M2218" t="s">
        <v>652</v>
      </c>
      <c r="N2218">
        <v>4925</v>
      </c>
      <c r="O2218" t="s">
        <v>1074</v>
      </c>
      <c r="P2218">
        <v>0.87</v>
      </c>
      <c r="Q2218" s="62">
        <f t="shared" si="34"/>
        <v>0.87</v>
      </c>
      <c r="R2218" t="s">
        <v>650</v>
      </c>
    </row>
    <row r="2219" spans="1:18" hidden="1" x14ac:dyDescent="0.25">
      <c r="A2219" t="s">
        <v>1513</v>
      </c>
      <c r="B2219" t="s">
        <v>661</v>
      </c>
      <c r="C2219" t="s">
        <v>660</v>
      </c>
      <c r="D2219">
        <v>0.38640000000000002</v>
      </c>
      <c r="E2219">
        <v>52.740099999999998</v>
      </c>
      <c r="F2219" t="s">
        <v>659</v>
      </c>
      <c r="G2219" t="s">
        <v>658</v>
      </c>
      <c r="H2219" t="s">
        <v>657</v>
      </c>
      <c r="I2219" t="s">
        <v>656</v>
      </c>
      <c r="J2219" t="s">
        <v>655</v>
      </c>
      <c r="K2219" t="s">
        <v>1499</v>
      </c>
      <c r="L2219" t="s">
        <v>1052</v>
      </c>
      <c r="M2219" t="s">
        <v>652</v>
      </c>
      <c r="N2219">
        <v>5446</v>
      </c>
      <c r="O2219" t="s">
        <v>678</v>
      </c>
      <c r="P2219">
        <v>1</v>
      </c>
      <c r="Q2219" s="62">
        <f t="shared" si="34"/>
        <v>1</v>
      </c>
      <c r="R2219" t="s">
        <v>677</v>
      </c>
    </row>
    <row r="2220" spans="1:18" hidden="1" x14ac:dyDescent="0.25">
      <c r="A2220" t="s">
        <v>1512</v>
      </c>
      <c r="B2220" t="s">
        <v>661</v>
      </c>
      <c r="C2220" t="s">
        <v>660</v>
      </c>
      <c r="D2220">
        <v>0.38640000000000002</v>
      </c>
      <c r="E2220">
        <v>52.740099999999998</v>
      </c>
      <c r="F2220" t="s">
        <v>659</v>
      </c>
      <c r="G2220" t="s">
        <v>658</v>
      </c>
      <c r="H2220" t="s">
        <v>657</v>
      </c>
      <c r="I2220" t="s">
        <v>656</v>
      </c>
      <c r="J2220" t="s">
        <v>655</v>
      </c>
      <c r="K2220" t="s">
        <v>1499</v>
      </c>
      <c r="L2220" t="s">
        <v>1052</v>
      </c>
      <c r="M2220" t="s">
        <v>652</v>
      </c>
      <c r="N2220">
        <v>6019</v>
      </c>
      <c r="O2220" t="s">
        <v>675</v>
      </c>
      <c r="P2220">
        <v>561337</v>
      </c>
      <c r="Q2220" s="62">
        <f t="shared" si="34"/>
        <v>561337</v>
      </c>
      <c r="R2220" t="s">
        <v>672</v>
      </c>
    </row>
    <row r="2221" spans="1:18" hidden="1" x14ac:dyDescent="0.25">
      <c r="A2221" t="s">
        <v>1511</v>
      </c>
      <c r="B2221" t="s">
        <v>661</v>
      </c>
      <c r="C2221" t="s">
        <v>660</v>
      </c>
      <c r="D2221">
        <v>0.38640000000000002</v>
      </c>
      <c r="E2221">
        <v>52.740099999999998</v>
      </c>
      <c r="F2221" t="s">
        <v>659</v>
      </c>
      <c r="G2221" t="s">
        <v>658</v>
      </c>
      <c r="H2221" t="s">
        <v>657</v>
      </c>
      <c r="I2221" t="s">
        <v>656</v>
      </c>
      <c r="J2221" t="s">
        <v>655</v>
      </c>
      <c r="K2221" t="s">
        <v>1499</v>
      </c>
      <c r="L2221" t="s">
        <v>1052</v>
      </c>
      <c r="M2221" t="s">
        <v>652</v>
      </c>
      <c r="N2221">
        <v>6020</v>
      </c>
      <c r="O2221" t="s">
        <v>673</v>
      </c>
      <c r="P2221">
        <v>318635</v>
      </c>
      <c r="Q2221" s="62">
        <f t="shared" si="34"/>
        <v>318635</v>
      </c>
      <c r="R2221" t="s">
        <v>672</v>
      </c>
    </row>
    <row r="2222" spans="1:18" hidden="1" x14ac:dyDescent="0.25">
      <c r="A2222" t="s">
        <v>1510</v>
      </c>
      <c r="B2222" t="s">
        <v>661</v>
      </c>
      <c r="C2222" t="s">
        <v>660</v>
      </c>
      <c r="D2222">
        <v>0.38640000000000002</v>
      </c>
      <c r="E2222">
        <v>52.740099999999998</v>
      </c>
      <c r="F2222" t="s">
        <v>659</v>
      </c>
      <c r="G2222" t="s">
        <v>658</v>
      </c>
      <c r="H2222" t="s">
        <v>657</v>
      </c>
      <c r="I2222" t="s">
        <v>656</v>
      </c>
      <c r="J2222" t="s">
        <v>655</v>
      </c>
      <c r="K2222" t="s">
        <v>1499</v>
      </c>
      <c r="L2222" t="s">
        <v>1052</v>
      </c>
      <c r="M2222" t="s">
        <v>652</v>
      </c>
      <c r="N2222">
        <v>6485</v>
      </c>
      <c r="O2222" t="s">
        <v>1069</v>
      </c>
      <c r="P2222">
        <v>4.7E-2</v>
      </c>
      <c r="Q2222" s="62">
        <f t="shared" si="34"/>
        <v>4.7E-2</v>
      </c>
      <c r="R2222" t="s">
        <v>650</v>
      </c>
    </row>
    <row r="2223" spans="1:18" hidden="1" x14ac:dyDescent="0.25">
      <c r="A2223" t="s">
        <v>1509</v>
      </c>
      <c r="B2223" t="s">
        <v>661</v>
      </c>
      <c r="C2223" t="s">
        <v>660</v>
      </c>
      <c r="D2223">
        <v>0.38640000000000002</v>
      </c>
      <c r="E2223">
        <v>52.740099999999998</v>
      </c>
      <c r="F2223" t="s">
        <v>659</v>
      </c>
      <c r="G2223" t="s">
        <v>658</v>
      </c>
      <c r="H2223" t="s">
        <v>657</v>
      </c>
      <c r="I2223" t="s">
        <v>656</v>
      </c>
      <c r="J2223" t="s">
        <v>655</v>
      </c>
      <c r="K2223" t="s">
        <v>1499</v>
      </c>
      <c r="L2223" t="s">
        <v>1052</v>
      </c>
      <c r="M2223" t="s">
        <v>652</v>
      </c>
      <c r="N2223">
        <v>7342</v>
      </c>
      <c r="O2223" t="s">
        <v>670</v>
      </c>
      <c r="P2223">
        <v>1.1000000000000001</v>
      </c>
      <c r="Q2223" s="62">
        <f t="shared" si="34"/>
        <v>1.1000000000000001</v>
      </c>
      <c r="R2223" t="s">
        <v>669</v>
      </c>
    </row>
    <row r="2224" spans="1:18" hidden="1" x14ac:dyDescent="0.25">
      <c r="A2224" t="s">
        <v>1508</v>
      </c>
      <c r="B2224" t="s">
        <v>661</v>
      </c>
      <c r="C2224" t="s">
        <v>660</v>
      </c>
      <c r="D2224">
        <v>0.38640000000000002</v>
      </c>
      <c r="E2224">
        <v>52.740099999999998</v>
      </c>
      <c r="F2224" t="s">
        <v>659</v>
      </c>
      <c r="G2224" t="s">
        <v>658</v>
      </c>
      <c r="H2224" t="s">
        <v>657</v>
      </c>
      <c r="I2224" t="s">
        <v>656</v>
      </c>
      <c r="J2224" t="s">
        <v>655</v>
      </c>
      <c r="K2224" t="s">
        <v>1499</v>
      </c>
      <c r="L2224" t="s">
        <v>1052</v>
      </c>
      <c r="M2224" t="s">
        <v>652</v>
      </c>
      <c r="N2224">
        <v>7608</v>
      </c>
      <c r="O2224" t="s">
        <v>667</v>
      </c>
      <c r="P2224">
        <v>30.18</v>
      </c>
      <c r="Q2224" s="62">
        <f t="shared" si="34"/>
        <v>30.18</v>
      </c>
      <c r="R2224" t="s">
        <v>666</v>
      </c>
    </row>
    <row r="2225" spans="1:18" hidden="1" x14ac:dyDescent="0.25">
      <c r="A2225" t="s">
        <v>1507</v>
      </c>
      <c r="B2225" t="s">
        <v>661</v>
      </c>
      <c r="C2225" t="s">
        <v>660</v>
      </c>
      <c r="D2225">
        <v>0.38640000000000002</v>
      </c>
      <c r="E2225">
        <v>52.740099999999998</v>
      </c>
      <c r="F2225" t="s">
        <v>659</v>
      </c>
      <c r="G2225" t="s">
        <v>658</v>
      </c>
      <c r="H2225" t="s">
        <v>657</v>
      </c>
      <c r="I2225" t="s">
        <v>656</v>
      </c>
      <c r="J2225" t="s">
        <v>655</v>
      </c>
      <c r="K2225" t="s">
        <v>1499</v>
      </c>
      <c r="L2225" t="s">
        <v>1052</v>
      </c>
      <c r="M2225" t="s">
        <v>652</v>
      </c>
      <c r="N2225">
        <v>7887</v>
      </c>
      <c r="O2225" t="s">
        <v>1065</v>
      </c>
      <c r="P2225">
        <v>12</v>
      </c>
      <c r="Q2225" s="62">
        <f t="shared" si="34"/>
        <v>12</v>
      </c>
      <c r="R2225" t="s">
        <v>686</v>
      </c>
    </row>
    <row r="2226" spans="1:18" hidden="1" x14ac:dyDescent="0.25">
      <c r="A2226" t="s">
        <v>1506</v>
      </c>
      <c r="B2226" t="s">
        <v>661</v>
      </c>
      <c r="C2226" t="s">
        <v>660</v>
      </c>
      <c r="D2226">
        <v>0.38640000000000002</v>
      </c>
      <c r="E2226">
        <v>52.740099999999998</v>
      </c>
      <c r="F2226" t="s">
        <v>659</v>
      </c>
      <c r="G2226" t="s">
        <v>658</v>
      </c>
      <c r="H2226" t="s">
        <v>657</v>
      </c>
      <c r="I2226" t="s">
        <v>656</v>
      </c>
      <c r="J2226" t="s">
        <v>655</v>
      </c>
      <c r="K2226" t="s">
        <v>1499</v>
      </c>
      <c r="L2226" t="s">
        <v>1052</v>
      </c>
      <c r="M2226" t="s">
        <v>652</v>
      </c>
      <c r="N2226">
        <v>9853</v>
      </c>
      <c r="O2226" t="s">
        <v>1063</v>
      </c>
      <c r="P2226">
        <v>0.57299999999999995</v>
      </c>
      <c r="Q2226" s="62">
        <f t="shared" si="34"/>
        <v>0.57299999999999995</v>
      </c>
      <c r="R2226" t="s">
        <v>650</v>
      </c>
    </row>
    <row r="2227" spans="1:18" hidden="1" x14ac:dyDescent="0.25">
      <c r="A2227" t="s">
        <v>1505</v>
      </c>
      <c r="B2227" t="s">
        <v>661</v>
      </c>
      <c r="C2227" t="s">
        <v>660</v>
      </c>
      <c r="D2227">
        <v>0.38640000000000002</v>
      </c>
      <c r="E2227">
        <v>52.740099999999998</v>
      </c>
      <c r="F2227" t="s">
        <v>659</v>
      </c>
      <c r="G2227" t="s">
        <v>658</v>
      </c>
      <c r="H2227" t="s">
        <v>657</v>
      </c>
      <c r="I2227" t="s">
        <v>656</v>
      </c>
      <c r="J2227" t="s">
        <v>655</v>
      </c>
      <c r="K2227" t="s">
        <v>1499</v>
      </c>
      <c r="L2227" t="s">
        <v>1052</v>
      </c>
      <c r="M2227" t="s">
        <v>652</v>
      </c>
      <c r="N2227">
        <v>9856</v>
      </c>
      <c r="O2227" t="s">
        <v>1061</v>
      </c>
      <c r="P2227">
        <v>5.8000000000000003E-2</v>
      </c>
      <c r="Q2227" s="62">
        <f t="shared" si="34"/>
        <v>5.8000000000000003E-2</v>
      </c>
      <c r="R2227" t="s">
        <v>650</v>
      </c>
    </row>
    <row r="2228" spans="1:18" hidden="1" x14ac:dyDescent="0.25">
      <c r="A2228" t="s">
        <v>1504</v>
      </c>
      <c r="B2228" t="s">
        <v>661</v>
      </c>
      <c r="C2228" t="s">
        <v>660</v>
      </c>
      <c r="D2228">
        <v>0.38640000000000002</v>
      </c>
      <c r="E2228">
        <v>52.740099999999998</v>
      </c>
      <c r="F2228" t="s">
        <v>659</v>
      </c>
      <c r="G2228" t="s">
        <v>658</v>
      </c>
      <c r="H2228" t="s">
        <v>657</v>
      </c>
      <c r="I2228" t="s">
        <v>656</v>
      </c>
      <c r="J2228" t="s">
        <v>655</v>
      </c>
      <c r="K2228" t="s">
        <v>1499</v>
      </c>
      <c r="L2228" t="s">
        <v>1052</v>
      </c>
      <c r="M2228" t="s">
        <v>652</v>
      </c>
      <c r="N2228">
        <v>9857</v>
      </c>
      <c r="O2228" t="s">
        <v>1059</v>
      </c>
      <c r="P2228">
        <v>1</v>
      </c>
      <c r="Q2228" s="62">
        <f t="shared" si="34"/>
        <v>1</v>
      </c>
      <c r="R2228" t="s">
        <v>650</v>
      </c>
    </row>
    <row r="2229" spans="1:18" hidden="1" x14ac:dyDescent="0.25">
      <c r="A2229" t="s">
        <v>1503</v>
      </c>
      <c r="B2229" t="s">
        <v>661</v>
      </c>
      <c r="C2229" t="s">
        <v>660</v>
      </c>
      <c r="D2229">
        <v>0.38640000000000002</v>
      </c>
      <c r="E2229">
        <v>52.740099999999998</v>
      </c>
      <c r="F2229" t="s">
        <v>659</v>
      </c>
      <c r="G2229" t="s">
        <v>658</v>
      </c>
      <c r="H2229" t="s">
        <v>657</v>
      </c>
      <c r="I2229" t="s">
        <v>656</v>
      </c>
      <c r="J2229" t="s">
        <v>655</v>
      </c>
      <c r="K2229" t="s">
        <v>1499</v>
      </c>
      <c r="L2229" t="s">
        <v>1052</v>
      </c>
      <c r="M2229" t="s">
        <v>652</v>
      </c>
      <c r="N2229">
        <v>9901</v>
      </c>
      <c r="O2229" t="s">
        <v>664</v>
      </c>
      <c r="P2229">
        <v>74.900000000000006</v>
      </c>
      <c r="Q2229" s="62">
        <f t="shared" si="34"/>
        <v>74.900000000000006</v>
      </c>
      <c r="R2229" t="s">
        <v>663</v>
      </c>
    </row>
    <row r="2230" spans="1:18" hidden="1" x14ac:dyDescent="0.25">
      <c r="A2230" t="s">
        <v>1502</v>
      </c>
      <c r="B2230" t="s">
        <v>661</v>
      </c>
      <c r="C2230" t="s">
        <v>660</v>
      </c>
      <c r="D2230">
        <v>0.38640000000000002</v>
      </c>
      <c r="E2230">
        <v>52.740099999999998</v>
      </c>
      <c r="F2230" t="s">
        <v>659</v>
      </c>
      <c r="G2230" t="s">
        <v>658</v>
      </c>
      <c r="H2230" t="s">
        <v>657</v>
      </c>
      <c r="I2230" t="s">
        <v>656</v>
      </c>
      <c r="J2230" t="s">
        <v>655</v>
      </c>
      <c r="K2230" t="s">
        <v>1499</v>
      </c>
      <c r="L2230" t="s">
        <v>1052</v>
      </c>
      <c r="M2230" t="s">
        <v>652</v>
      </c>
      <c r="N2230">
        <v>9924</v>
      </c>
      <c r="O2230" t="s">
        <v>651</v>
      </c>
      <c r="P2230">
        <v>5.9</v>
      </c>
      <c r="Q2230" s="62">
        <f t="shared" si="34"/>
        <v>5.9</v>
      </c>
      <c r="R2230" t="s">
        <v>650</v>
      </c>
    </row>
    <row r="2231" spans="1:18" hidden="1" x14ac:dyDescent="0.25">
      <c r="A2231" t="s">
        <v>1501</v>
      </c>
      <c r="B2231" t="s">
        <v>661</v>
      </c>
      <c r="C2231" t="s">
        <v>660</v>
      </c>
      <c r="D2231">
        <v>0.38640000000000002</v>
      </c>
      <c r="E2231">
        <v>52.740099999999998</v>
      </c>
      <c r="F2231" t="s">
        <v>659</v>
      </c>
      <c r="G2231" t="s">
        <v>658</v>
      </c>
      <c r="H2231" t="s">
        <v>657</v>
      </c>
      <c r="I2231" t="s">
        <v>656</v>
      </c>
      <c r="J2231" t="s">
        <v>655</v>
      </c>
      <c r="K2231" t="s">
        <v>1499</v>
      </c>
      <c r="L2231" t="s">
        <v>1052</v>
      </c>
      <c r="M2231" t="s">
        <v>652</v>
      </c>
      <c r="N2231">
        <v>9943</v>
      </c>
      <c r="O2231" t="s">
        <v>1055</v>
      </c>
      <c r="P2231">
        <v>0.62</v>
      </c>
      <c r="Q2231" s="62">
        <f t="shared" si="34"/>
        <v>0.62</v>
      </c>
      <c r="R2231" t="s">
        <v>650</v>
      </c>
    </row>
    <row r="2232" spans="1:18" hidden="1" x14ac:dyDescent="0.25">
      <c r="A2232" t="s">
        <v>1500</v>
      </c>
      <c r="B2232" t="s">
        <v>661</v>
      </c>
      <c r="C2232" t="s">
        <v>660</v>
      </c>
      <c r="D2232">
        <v>0.38640000000000002</v>
      </c>
      <c r="E2232">
        <v>52.740099999999998</v>
      </c>
      <c r="F2232" t="s">
        <v>659</v>
      </c>
      <c r="G2232" t="s">
        <v>658</v>
      </c>
      <c r="H2232" t="s">
        <v>657</v>
      </c>
      <c r="I2232" t="s">
        <v>656</v>
      </c>
      <c r="J2232" t="s">
        <v>655</v>
      </c>
      <c r="K2232" t="s">
        <v>1499</v>
      </c>
      <c r="L2232" t="s">
        <v>1052</v>
      </c>
      <c r="M2232" t="s">
        <v>652</v>
      </c>
      <c r="N2232">
        <v>9993</v>
      </c>
      <c r="O2232" t="s">
        <v>1051</v>
      </c>
      <c r="P2232">
        <v>0.25</v>
      </c>
      <c r="Q2232" s="62">
        <f t="shared" si="34"/>
        <v>0.25</v>
      </c>
      <c r="R2232" t="s">
        <v>650</v>
      </c>
    </row>
    <row r="2233" spans="1:18" hidden="1" x14ac:dyDescent="0.25">
      <c r="A2233" t="s">
        <v>1498</v>
      </c>
      <c r="B2233" t="s">
        <v>661</v>
      </c>
      <c r="C2233" t="s">
        <v>660</v>
      </c>
      <c r="D2233">
        <v>0.38640000000000002</v>
      </c>
      <c r="E2233">
        <v>52.740099999999998</v>
      </c>
      <c r="F2233" t="s">
        <v>659</v>
      </c>
      <c r="G2233" t="s">
        <v>658</v>
      </c>
      <c r="H2233" t="s">
        <v>657</v>
      </c>
      <c r="I2233" t="s">
        <v>656</v>
      </c>
      <c r="J2233" t="s">
        <v>655</v>
      </c>
      <c r="K2233" t="s">
        <v>1478</v>
      </c>
      <c r="L2233" t="s">
        <v>1052</v>
      </c>
      <c r="M2233" t="s">
        <v>652</v>
      </c>
      <c r="N2233">
        <v>4</v>
      </c>
      <c r="O2233" t="s">
        <v>696</v>
      </c>
      <c r="P2233">
        <v>16.54</v>
      </c>
      <c r="Q2233" s="62">
        <f t="shared" si="34"/>
        <v>16.54</v>
      </c>
      <c r="R2233" t="s">
        <v>669</v>
      </c>
    </row>
    <row r="2234" spans="1:18" hidden="1" x14ac:dyDescent="0.25">
      <c r="A2234" t="s">
        <v>1497</v>
      </c>
      <c r="B2234" t="s">
        <v>661</v>
      </c>
      <c r="C2234" t="s">
        <v>660</v>
      </c>
      <c r="D2234">
        <v>0.38640000000000002</v>
      </c>
      <c r="E2234">
        <v>52.740099999999998</v>
      </c>
      <c r="F2234" t="s">
        <v>659</v>
      </c>
      <c r="G2234" t="s">
        <v>658</v>
      </c>
      <c r="H2234" t="s">
        <v>657</v>
      </c>
      <c r="I2234" t="s">
        <v>656</v>
      </c>
      <c r="J2234" t="s">
        <v>655</v>
      </c>
      <c r="K2234" t="s">
        <v>1478</v>
      </c>
      <c r="L2234" t="s">
        <v>1052</v>
      </c>
      <c r="M2234" t="s">
        <v>652</v>
      </c>
      <c r="N2234">
        <v>6</v>
      </c>
      <c r="O2234" t="s">
        <v>694</v>
      </c>
      <c r="P2234">
        <v>0.2</v>
      </c>
      <c r="Q2234" s="62">
        <f t="shared" si="34"/>
        <v>0.2</v>
      </c>
      <c r="R2234" t="s">
        <v>683</v>
      </c>
    </row>
    <row r="2235" spans="1:18" hidden="1" x14ac:dyDescent="0.25">
      <c r="A2235" t="s">
        <v>1496</v>
      </c>
      <c r="B2235" t="s">
        <v>661</v>
      </c>
      <c r="C2235" t="s">
        <v>660</v>
      </c>
      <c r="D2235">
        <v>0.38640000000000002</v>
      </c>
      <c r="E2235">
        <v>52.740099999999998</v>
      </c>
      <c r="F2235" t="s">
        <v>659</v>
      </c>
      <c r="G2235" t="s">
        <v>658</v>
      </c>
      <c r="H2235" t="s">
        <v>657</v>
      </c>
      <c r="I2235" t="s">
        <v>656</v>
      </c>
      <c r="J2235" t="s">
        <v>655</v>
      </c>
      <c r="K2235" t="s">
        <v>1478</v>
      </c>
      <c r="L2235" t="s">
        <v>1052</v>
      </c>
      <c r="M2235" t="s">
        <v>652</v>
      </c>
      <c r="N2235">
        <v>76</v>
      </c>
      <c r="O2235" t="s">
        <v>690</v>
      </c>
      <c r="P2235">
        <v>10.9</v>
      </c>
      <c r="Q2235" s="62">
        <f t="shared" si="34"/>
        <v>10.9</v>
      </c>
      <c r="R2235" t="s">
        <v>689</v>
      </c>
    </row>
    <row r="2236" spans="1:18" hidden="1" x14ac:dyDescent="0.25">
      <c r="A2236" t="s">
        <v>1495</v>
      </c>
      <c r="B2236" t="s">
        <v>661</v>
      </c>
      <c r="C2236" t="s">
        <v>660</v>
      </c>
      <c r="D2236">
        <v>0.38640000000000002</v>
      </c>
      <c r="E2236">
        <v>52.740099999999998</v>
      </c>
      <c r="F2236" t="s">
        <v>659</v>
      </c>
      <c r="G2236" t="s">
        <v>658</v>
      </c>
      <c r="H2236" t="s">
        <v>657</v>
      </c>
      <c r="I2236" t="s">
        <v>656</v>
      </c>
      <c r="J2236" t="s">
        <v>655</v>
      </c>
      <c r="K2236" t="s">
        <v>1478</v>
      </c>
      <c r="L2236" t="s">
        <v>1052</v>
      </c>
      <c r="M2236" t="s">
        <v>652</v>
      </c>
      <c r="N2236">
        <v>3410</v>
      </c>
      <c r="O2236" t="s">
        <v>687</v>
      </c>
      <c r="P2236">
        <v>2.7</v>
      </c>
      <c r="Q2236" s="62">
        <f t="shared" si="34"/>
        <v>2.7</v>
      </c>
      <c r="R2236" t="s">
        <v>686</v>
      </c>
    </row>
    <row r="2237" spans="1:18" hidden="1" x14ac:dyDescent="0.25">
      <c r="A2237" t="s">
        <v>1494</v>
      </c>
      <c r="B2237" t="s">
        <v>661</v>
      </c>
      <c r="C2237" t="s">
        <v>660</v>
      </c>
      <c r="D2237">
        <v>0.38640000000000002</v>
      </c>
      <c r="E2237">
        <v>52.740099999999998</v>
      </c>
      <c r="F2237" t="s">
        <v>659</v>
      </c>
      <c r="G2237" t="s">
        <v>658</v>
      </c>
      <c r="H2237" t="s">
        <v>657</v>
      </c>
      <c r="I2237" t="s">
        <v>656</v>
      </c>
      <c r="J2237" t="s">
        <v>655</v>
      </c>
      <c r="K2237" t="s">
        <v>1478</v>
      </c>
      <c r="L2237" t="s">
        <v>1052</v>
      </c>
      <c r="M2237" t="s">
        <v>652</v>
      </c>
      <c r="N2237">
        <v>3428</v>
      </c>
      <c r="O2237" t="s">
        <v>684</v>
      </c>
      <c r="P2237">
        <v>5.47</v>
      </c>
      <c r="Q2237" s="62">
        <f t="shared" si="34"/>
        <v>5.47</v>
      </c>
      <c r="R2237" t="s">
        <v>683</v>
      </c>
    </row>
    <row r="2238" spans="1:18" hidden="1" x14ac:dyDescent="0.25">
      <c r="A2238" t="s">
        <v>1493</v>
      </c>
      <c r="B2238" t="s">
        <v>661</v>
      </c>
      <c r="C2238" t="s">
        <v>660</v>
      </c>
      <c r="D2238">
        <v>0.38640000000000002</v>
      </c>
      <c r="E2238">
        <v>52.740099999999998</v>
      </c>
      <c r="F2238" t="s">
        <v>659</v>
      </c>
      <c r="G2238" t="s">
        <v>658</v>
      </c>
      <c r="H2238" t="s">
        <v>657</v>
      </c>
      <c r="I2238" t="s">
        <v>656</v>
      </c>
      <c r="J2238" t="s">
        <v>655</v>
      </c>
      <c r="K2238" t="s">
        <v>1478</v>
      </c>
      <c r="L2238" t="s">
        <v>1052</v>
      </c>
      <c r="M2238" t="s">
        <v>652</v>
      </c>
      <c r="N2238">
        <v>3976</v>
      </c>
      <c r="O2238" t="s">
        <v>681</v>
      </c>
      <c r="P2238">
        <v>390.3</v>
      </c>
      <c r="Q2238" s="62">
        <f t="shared" si="34"/>
        <v>390.3</v>
      </c>
      <c r="R2238" t="s">
        <v>680</v>
      </c>
    </row>
    <row r="2239" spans="1:18" hidden="1" x14ac:dyDescent="0.25">
      <c r="A2239" t="s">
        <v>1492</v>
      </c>
      <c r="B2239" t="s">
        <v>661</v>
      </c>
      <c r="C2239" t="s">
        <v>660</v>
      </c>
      <c r="D2239">
        <v>0.38640000000000002</v>
      </c>
      <c r="E2239">
        <v>52.740099999999998</v>
      </c>
      <c r="F2239" t="s">
        <v>659</v>
      </c>
      <c r="G2239" t="s">
        <v>658</v>
      </c>
      <c r="H2239" t="s">
        <v>657</v>
      </c>
      <c r="I2239" t="s">
        <v>656</v>
      </c>
      <c r="J2239" t="s">
        <v>655</v>
      </c>
      <c r="K2239" t="s">
        <v>1478</v>
      </c>
      <c r="L2239" t="s">
        <v>1052</v>
      </c>
      <c r="M2239" t="s">
        <v>652</v>
      </c>
      <c r="N2239">
        <v>4574</v>
      </c>
      <c r="O2239" t="s">
        <v>1078</v>
      </c>
      <c r="P2239" t="s">
        <v>1077</v>
      </c>
      <c r="Q2239" s="62" t="e">
        <f t="shared" si="34"/>
        <v>#VALUE!</v>
      </c>
      <c r="R2239" t="s">
        <v>905</v>
      </c>
    </row>
    <row r="2240" spans="1:18" hidden="1" x14ac:dyDescent="0.25">
      <c r="A2240" t="s">
        <v>1491</v>
      </c>
      <c r="B2240" t="s">
        <v>661</v>
      </c>
      <c r="C2240" t="s">
        <v>660</v>
      </c>
      <c r="D2240">
        <v>0.38640000000000002</v>
      </c>
      <c r="E2240">
        <v>52.740099999999998</v>
      </c>
      <c r="F2240" t="s">
        <v>659</v>
      </c>
      <c r="G2240" t="s">
        <v>658</v>
      </c>
      <c r="H2240" t="s">
        <v>657</v>
      </c>
      <c r="I2240" t="s">
        <v>656</v>
      </c>
      <c r="J2240" t="s">
        <v>655</v>
      </c>
      <c r="K2240" t="s">
        <v>1478</v>
      </c>
      <c r="L2240" t="s">
        <v>1052</v>
      </c>
      <c r="M2240" t="s">
        <v>652</v>
      </c>
      <c r="N2240">
        <v>4865</v>
      </c>
      <c r="O2240" t="s">
        <v>912</v>
      </c>
      <c r="P2240">
        <v>250</v>
      </c>
      <c r="Q2240" s="62">
        <f t="shared" si="34"/>
        <v>250</v>
      </c>
      <c r="R2240" t="s">
        <v>911</v>
      </c>
    </row>
    <row r="2241" spans="1:18" hidden="1" x14ac:dyDescent="0.25">
      <c r="A2241" t="s">
        <v>1490</v>
      </c>
      <c r="B2241" t="s">
        <v>661</v>
      </c>
      <c r="C2241" t="s">
        <v>660</v>
      </c>
      <c r="D2241">
        <v>0.38640000000000002</v>
      </c>
      <c r="E2241">
        <v>52.740099999999998</v>
      </c>
      <c r="F2241" t="s">
        <v>659</v>
      </c>
      <c r="G2241" t="s">
        <v>658</v>
      </c>
      <c r="H2241" t="s">
        <v>657</v>
      </c>
      <c r="I2241" t="s">
        <v>656</v>
      </c>
      <c r="J2241" t="s">
        <v>655</v>
      </c>
      <c r="K2241" t="s">
        <v>1478</v>
      </c>
      <c r="L2241" t="s">
        <v>1052</v>
      </c>
      <c r="M2241" t="s">
        <v>652</v>
      </c>
      <c r="N2241">
        <v>4925</v>
      </c>
      <c r="O2241" t="s">
        <v>1074</v>
      </c>
      <c r="P2241">
        <v>4.8</v>
      </c>
      <c r="Q2241" s="62">
        <f t="shared" si="34"/>
        <v>4.8</v>
      </c>
      <c r="R2241" t="s">
        <v>650</v>
      </c>
    </row>
    <row r="2242" spans="1:18" hidden="1" x14ac:dyDescent="0.25">
      <c r="A2242" t="s">
        <v>1489</v>
      </c>
      <c r="B2242" t="s">
        <v>661</v>
      </c>
      <c r="C2242" t="s">
        <v>660</v>
      </c>
      <c r="D2242">
        <v>0.38640000000000002</v>
      </c>
      <c r="E2242">
        <v>52.740099999999998</v>
      </c>
      <c r="F2242" t="s">
        <v>659</v>
      </c>
      <c r="G2242" t="s">
        <v>658</v>
      </c>
      <c r="H2242" t="s">
        <v>657</v>
      </c>
      <c r="I2242" t="s">
        <v>656</v>
      </c>
      <c r="J2242" t="s">
        <v>655</v>
      </c>
      <c r="K2242" t="s">
        <v>1478</v>
      </c>
      <c r="L2242" t="s">
        <v>1052</v>
      </c>
      <c r="M2242" t="s">
        <v>652</v>
      </c>
      <c r="N2242">
        <v>6019</v>
      </c>
      <c r="O2242" t="s">
        <v>675</v>
      </c>
      <c r="P2242">
        <v>561332</v>
      </c>
      <c r="Q2242" s="62">
        <f t="shared" ref="Q2242:Q2305" si="35">IF(LEFT(P2242,1)="&lt;",VALUE(MID(P2242,2,LEN(P2242)-1)),VALUE(P2242))</f>
        <v>561332</v>
      </c>
      <c r="R2242" t="s">
        <v>672</v>
      </c>
    </row>
    <row r="2243" spans="1:18" hidden="1" x14ac:dyDescent="0.25">
      <c r="A2243" t="s">
        <v>1488</v>
      </c>
      <c r="B2243" t="s">
        <v>661</v>
      </c>
      <c r="C2243" t="s">
        <v>660</v>
      </c>
      <c r="D2243">
        <v>0.38640000000000002</v>
      </c>
      <c r="E2243">
        <v>52.740099999999998</v>
      </c>
      <c r="F2243" t="s">
        <v>659</v>
      </c>
      <c r="G2243" t="s">
        <v>658</v>
      </c>
      <c r="H2243" t="s">
        <v>657</v>
      </c>
      <c r="I2243" t="s">
        <v>656</v>
      </c>
      <c r="J2243" t="s">
        <v>655</v>
      </c>
      <c r="K2243" t="s">
        <v>1478</v>
      </c>
      <c r="L2243" t="s">
        <v>1052</v>
      </c>
      <c r="M2243" t="s">
        <v>652</v>
      </c>
      <c r="N2243">
        <v>6020</v>
      </c>
      <c r="O2243" t="s">
        <v>673</v>
      </c>
      <c r="P2243">
        <v>318693</v>
      </c>
      <c r="Q2243" s="62">
        <f t="shared" si="35"/>
        <v>318693</v>
      </c>
      <c r="R2243" t="s">
        <v>672</v>
      </c>
    </row>
    <row r="2244" spans="1:18" hidden="1" x14ac:dyDescent="0.25">
      <c r="A2244" t="s">
        <v>1487</v>
      </c>
      <c r="B2244" t="s">
        <v>661</v>
      </c>
      <c r="C2244" t="s">
        <v>660</v>
      </c>
      <c r="D2244">
        <v>0.38640000000000002</v>
      </c>
      <c r="E2244">
        <v>52.740099999999998</v>
      </c>
      <c r="F2244" t="s">
        <v>659</v>
      </c>
      <c r="G2244" t="s">
        <v>658</v>
      </c>
      <c r="H2244" t="s">
        <v>657</v>
      </c>
      <c r="I2244" t="s">
        <v>656</v>
      </c>
      <c r="J2244" t="s">
        <v>655</v>
      </c>
      <c r="K2244" t="s">
        <v>1478</v>
      </c>
      <c r="L2244" t="s">
        <v>1052</v>
      </c>
      <c r="M2244" t="s">
        <v>652</v>
      </c>
      <c r="N2244">
        <v>6485</v>
      </c>
      <c r="O2244" t="s">
        <v>1069</v>
      </c>
      <c r="P2244">
        <v>0.15</v>
      </c>
      <c r="Q2244" s="62">
        <f t="shared" si="35"/>
        <v>0.15</v>
      </c>
      <c r="R2244" t="s">
        <v>650</v>
      </c>
    </row>
    <row r="2245" spans="1:18" hidden="1" x14ac:dyDescent="0.25">
      <c r="A2245" t="s">
        <v>1486</v>
      </c>
      <c r="B2245" t="s">
        <v>661</v>
      </c>
      <c r="C2245" t="s">
        <v>660</v>
      </c>
      <c r="D2245">
        <v>0.38640000000000002</v>
      </c>
      <c r="E2245">
        <v>52.740099999999998</v>
      </c>
      <c r="F2245" t="s">
        <v>659</v>
      </c>
      <c r="G2245" t="s">
        <v>658</v>
      </c>
      <c r="H2245" t="s">
        <v>657</v>
      </c>
      <c r="I2245" t="s">
        <v>656</v>
      </c>
      <c r="J2245" t="s">
        <v>655</v>
      </c>
      <c r="K2245" t="s">
        <v>1478</v>
      </c>
      <c r="L2245" t="s">
        <v>1052</v>
      </c>
      <c r="M2245" t="s">
        <v>652</v>
      </c>
      <c r="N2245">
        <v>7342</v>
      </c>
      <c r="O2245" t="s">
        <v>670</v>
      </c>
      <c r="P2245">
        <v>12.16</v>
      </c>
      <c r="Q2245" s="62">
        <f t="shared" si="35"/>
        <v>12.16</v>
      </c>
      <c r="R2245" t="s">
        <v>669</v>
      </c>
    </row>
    <row r="2246" spans="1:18" hidden="1" x14ac:dyDescent="0.25">
      <c r="A2246" t="s">
        <v>1485</v>
      </c>
      <c r="B2246" t="s">
        <v>661</v>
      </c>
      <c r="C2246" t="s">
        <v>660</v>
      </c>
      <c r="D2246">
        <v>0.38640000000000002</v>
      </c>
      <c r="E2246">
        <v>52.740099999999998</v>
      </c>
      <c r="F2246" t="s">
        <v>659</v>
      </c>
      <c r="G2246" t="s">
        <v>658</v>
      </c>
      <c r="H2246" t="s">
        <v>657</v>
      </c>
      <c r="I2246" t="s">
        <v>656</v>
      </c>
      <c r="J2246" t="s">
        <v>655</v>
      </c>
      <c r="K2246" t="s">
        <v>1478</v>
      </c>
      <c r="L2246" t="s">
        <v>1052</v>
      </c>
      <c r="M2246" t="s">
        <v>652</v>
      </c>
      <c r="N2246">
        <v>7608</v>
      </c>
      <c r="O2246" t="s">
        <v>667</v>
      </c>
      <c r="P2246">
        <v>11.9</v>
      </c>
      <c r="Q2246" s="62">
        <f t="shared" si="35"/>
        <v>11.9</v>
      </c>
      <c r="R2246" t="s">
        <v>666</v>
      </c>
    </row>
    <row r="2247" spans="1:18" hidden="1" x14ac:dyDescent="0.25">
      <c r="A2247" t="s">
        <v>1484</v>
      </c>
      <c r="B2247" t="s">
        <v>661</v>
      </c>
      <c r="C2247" t="s">
        <v>660</v>
      </c>
      <c r="D2247">
        <v>0.38640000000000002</v>
      </c>
      <c r="E2247">
        <v>52.740099999999998</v>
      </c>
      <c r="F2247" t="s">
        <v>659</v>
      </c>
      <c r="G2247" t="s">
        <v>658</v>
      </c>
      <c r="H2247" t="s">
        <v>657</v>
      </c>
      <c r="I2247" t="s">
        <v>656</v>
      </c>
      <c r="J2247" t="s">
        <v>655</v>
      </c>
      <c r="K2247" t="s">
        <v>1478</v>
      </c>
      <c r="L2247" t="s">
        <v>1052</v>
      </c>
      <c r="M2247" t="s">
        <v>652</v>
      </c>
      <c r="N2247">
        <v>7887</v>
      </c>
      <c r="O2247" t="s">
        <v>1065</v>
      </c>
      <c r="P2247">
        <v>35</v>
      </c>
      <c r="Q2247" s="62">
        <f t="shared" si="35"/>
        <v>35</v>
      </c>
      <c r="R2247" t="s">
        <v>686</v>
      </c>
    </row>
    <row r="2248" spans="1:18" hidden="1" x14ac:dyDescent="0.25">
      <c r="A2248" t="s">
        <v>1483</v>
      </c>
      <c r="B2248" t="s">
        <v>661</v>
      </c>
      <c r="C2248" t="s">
        <v>660</v>
      </c>
      <c r="D2248">
        <v>0.38640000000000002</v>
      </c>
      <c r="E2248">
        <v>52.740099999999998</v>
      </c>
      <c r="F2248" t="s">
        <v>659</v>
      </c>
      <c r="G2248" t="s">
        <v>658</v>
      </c>
      <c r="H2248" t="s">
        <v>657</v>
      </c>
      <c r="I2248" t="s">
        <v>656</v>
      </c>
      <c r="J2248" t="s">
        <v>655</v>
      </c>
      <c r="K2248" t="s">
        <v>1478</v>
      </c>
      <c r="L2248" t="s">
        <v>1052</v>
      </c>
      <c r="M2248" t="s">
        <v>652</v>
      </c>
      <c r="N2248">
        <v>9853</v>
      </c>
      <c r="O2248" t="s">
        <v>1063</v>
      </c>
      <c r="P2248">
        <v>4.45</v>
      </c>
      <c r="Q2248" s="62">
        <f t="shared" si="35"/>
        <v>4.45</v>
      </c>
      <c r="R2248" t="s">
        <v>650</v>
      </c>
    </row>
    <row r="2249" spans="1:18" hidden="1" x14ac:dyDescent="0.25">
      <c r="A2249" t="s">
        <v>1482</v>
      </c>
      <c r="B2249" t="s">
        <v>661</v>
      </c>
      <c r="C2249" t="s">
        <v>660</v>
      </c>
      <c r="D2249">
        <v>0.38640000000000002</v>
      </c>
      <c r="E2249">
        <v>52.740099999999998</v>
      </c>
      <c r="F2249" t="s">
        <v>659</v>
      </c>
      <c r="G2249" t="s">
        <v>658</v>
      </c>
      <c r="H2249" t="s">
        <v>657</v>
      </c>
      <c r="I2249" t="s">
        <v>656</v>
      </c>
      <c r="J2249" t="s">
        <v>655</v>
      </c>
      <c r="K2249" t="s">
        <v>1478</v>
      </c>
      <c r="L2249" t="s">
        <v>1052</v>
      </c>
      <c r="M2249" t="s">
        <v>652</v>
      </c>
      <c r="N2249">
        <v>9856</v>
      </c>
      <c r="O2249" t="s">
        <v>1061</v>
      </c>
      <c r="P2249">
        <v>0.18</v>
      </c>
      <c r="Q2249" s="62">
        <f t="shared" si="35"/>
        <v>0.18</v>
      </c>
      <c r="R2249" t="s">
        <v>650</v>
      </c>
    </row>
    <row r="2250" spans="1:18" hidden="1" x14ac:dyDescent="0.25">
      <c r="A2250" t="s">
        <v>1481</v>
      </c>
      <c r="B2250" t="s">
        <v>661</v>
      </c>
      <c r="C2250" t="s">
        <v>660</v>
      </c>
      <c r="D2250">
        <v>0.38640000000000002</v>
      </c>
      <c r="E2250">
        <v>52.740099999999998</v>
      </c>
      <c r="F2250" t="s">
        <v>659</v>
      </c>
      <c r="G2250" t="s">
        <v>658</v>
      </c>
      <c r="H2250" t="s">
        <v>657</v>
      </c>
      <c r="I2250" t="s">
        <v>656</v>
      </c>
      <c r="J2250" t="s">
        <v>655</v>
      </c>
      <c r="K2250" t="s">
        <v>1478</v>
      </c>
      <c r="L2250" t="s">
        <v>1052</v>
      </c>
      <c r="M2250" t="s">
        <v>652</v>
      </c>
      <c r="N2250">
        <v>9857</v>
      </c>
      <c r="O2250" t="s">
        <v>1059</v>
      </c>
      <c r="P2250">
        <v>5.5</v>
      </c>
      <c r="Q2250" s="62">
        <f t="shared" si="35"/>
        <v>5.5</v>
      </c>
      <c r="R2250" t="s">
        <v>650</v>
      </c>
    </row>
    <row r="2251" spans="1:18" hidden="1" x14ac:dyDescent="0.25">
      <c r="A2251" t="s">
        <v>1480</v>
      </c>
      <c r="B2251" t="s">
        <v>661</v>
      </c>
      <c r="C2251" t="s">
        <v>660</v>
      </c>
      <c r="D2251">
        <v>0.38640000000000002</v>
      </c>
      <c r="E2251">
        <v>52.740099999999998</v>
      </c>
      <c r="F2251" t="s">
        <v>659</v>
      </c>
      <c r="G2251" t="s">
        <v>658</v>
      </c>
      <c r="H2251" t="s">
        <v>657</v>
      </c>
      <c r="I2251" t="s">
        <v>656</v>
      </c>
      <c r="J2251" t="s">
        <v>655</v>
      </c>
      <c r="K2251" t="s">
        <v>1478</v>
      </c>
      <c r="L2251" t="s">
        <v>1052</v>
      </c>
      <c r="M2251" t="s">
        <v>652</v>
      </c>
      <c r="N2251">
        <v>9943</v>
      </c>
      <c r="O2251" t="s">
        <v>1055</v>
      </c>
      <c r="P2251">
        <v>4.5999999999999996</v>
      </c>
      <c r="Q2251" s="62">
        <f t="shared" si="35"/>
        <v>4.5999999999999996</v>
      </c>
      <c r="R2251" t="s">
        <v>650</v>
      </c>
    </row>
    <row r="2252" spans="1:18" hidden="1" x14ac:dyDescent="0.25">
      <c r="A2252" t="s">
        <v>1479</v>
      </c>
      <c r="B2252" t="s">
        <v>661</v>
      </c>
      <c r="C2252" t="s">
        <v>660</v>
      </c>
      <c r="D2252">
        <v>0.38640000000000002</v>
      </c>
      <c r="E2252">
        <v>52.740099999999998</v>
      </c>
      <c r="F2252" t="s">
        <v>659</v>
      </c>
      <c r="G2252" t="s">
        <v>658</v>
      </c>
      <c r="H2252" t="s">
        <v>657</v>
      </c>
      <c r="I2252" t="s">
        <v>656</v>
      </c>
      <c r="J2252" t="s">
        <v>655</v>
      </c>
      <c r="K2252" t="s">
        <v>1478</v>
      </c>
      <c r="L2252" t="s">
        <v>1052</v>
      </c>
      <c r="M2252" t="s">
        <v>652</v>
      </c>
      <c r="N2252">
        <v>9993</v>
      </c>
      <c r="O2252" t="s">
        <v>1051</v>
      </c>
      <c r="P2252">
        <v>0.2</v>
      </c>
      <c r="Q2252" s="62">
        <f t="shared" si="35"/>
        <v>0.2</v>
      </c>
      <c r="R2252" t="s">
        <v>650</v>
      </c>
    </row>
    <row r="2253" spans="1:18" hidden="1" x14ac:dyDescent="0.25">
      <c r="A2253" t="s">
        <v>1477</v>
      </c>
      <c r="B2253" t="s">
        <v>661</v>
      </c>
      <c r="C2253" t="s">
        <v>660</v>
      </c>
      <c r="D2253">
        <v>0.38640000000000002</v>
      </c>
      <c r="E2253">
        <v>52.740099999999998</v>
      </c>
      <c r="F2253" t="s">
        <v>659</v>
      </c>
      <c r="G2253" t="s">
        <v>658</v>
      </c>
      <c r="H2253" t="s">
        <v>657</v>
      </c>
      <c r="I2253" t="s">
        <v>656</v>
      </c>
      <c r="J2253" t="s">
        <v>655</v>
      </c>
      <c r="K2253" t="s">
        <v>1455</v>
      </c>
      <c r="L2253" t="s">
        <v>1052</v>
      </c>
      <c r="M2253" t="s">
        <v>652</v>
      </c>
      <c r="N2253">
        <v>4</v>
      </c>
      <c r="O2253" t="s">
        <v>696</v>
      </c>
      <c r="P2253">
        <v>8.0399999999999991</v>
      </c>
      <c r="Q2253" s="62">
        <f t="shared" si="35"/>
        <v>8.0399999999999991</v>
      </c>
      <c r="R2253" t="s">
        <v>669</v>
      </c>
    </row>
    <row r="2254" spans="1:18" hidden="1" x14ac:dyDescent="0.25">
      <c r="A2254" t="s">
        <v>1476</v>
      </c>
      <c r="B2254" t="s">
        <v>661</v>
      </c>
      <c r="C2254" t="s">
        <v>660</v>
      </c>
      <c r="D2254">
        <v>0.38640000000000002</v>
      </c>
      <c r="E2254">
        <v>52.740099999999998</v>
      </c>
      <c r="F2254" t="s">
        <v>659</v>
      </c>
      <c r="G2254" t="s">
        <v>658</v>
      </c>
      <c r="H2254" t="s">
        <v>657</v>
      </c>
      <c r="I2254" t="s">
        <v>656</v>
      </c>
      <c r="J2254" t="s">
        <v>655</v>
      </c>
      <c r="K2254" t="s">
        <v>1455</v>
      </c>
      <c r="L2254" t="s">
        <v>1052</v>
      </c>
      <c r="M2254" t="s">
        <v>652</v>
      </c>
      <c r="N2254">
        <v>6</v>
      </c>
      <c r="O2254" t="s">
        <v>694</v>
      </c>
      <c r="P2254">
        <v>0.2</v>
      </c>
      <c r="Q2254" s="62">
        <f t="shared" si="35"/>
        <v>0.2</v>
      </c>
      <c r="R2254" t="s">
        <v>683</v>
      </c>
    </row>
    <row r="2255" spans="1:18" hidden="1" x14ac:dyDescent="0.25">
      <c r="A2255" t="s">
        <v>1475</v>
      </c>
      <c r="B2255" t="s">
        <v>661</v>
      </c>
      <c r="C2255" t="s">
        <v>660</v>
      </c>
      <c r="D2255">
        <v>0.38640000000000002</v>
      </c>
      <c r="E2255">
        <v>52.740099999999998</v>
      </c>
      <c r="F2255" t="s">
        <v>659</v>
      </c>
      <c r="G2255" t="s">
        <v>658</v>
      </c>
      <c r="H2255" t="s">
        <v>657</v>
      </c>
      <c r="I2255" t="s">
        <v>656</v>
      </c>
      <c r="J2255" t="s">
        <v>655</v>
      </c>
      <c r="K2255" t="s">
        <v>1455</v>
      </c>
      <c r="L2255" t="s">
        <v>1052</v>
      </c>
      <c r="M2255" t="s">
        <v>652</v>
      </c>
      <c r="N2255">
        <v>76</v>
      </c>
      <c r="O2255" t="s">
        <v>690</v>
      </c>
      <c r="P2255">
        <v>3</v>
      </c>
      <c r="Q2255" s="62">
        <f t="shared" si="35"/>
        <v>3</v>
      </c>
      <c r="R2255" t="s">
        <v>689</v>
      </c>
    </row>
    <row r="2256" spans="1:18" hidden="1" x14ac:dyDescent="0.25">
      <c r="A2256" t="s">
        <v>1474</v>
      </c>
      <c r="B2256" t="s">
        <v>661</v>
      </c>
      <c r="C2256" t="s">
        <v>660</v>
      </c>
      <c r="D2256">
        <v>0.38640000000000002</v>
      </c>
      <c r="E2256">
        <v>52.740099999999998</v>
      </c>
      <c r="F2256" t="s">
        <v>659</v>
      </c>
      <c r="G2256" t="s">
        <v>658</v>
      </c>
      <c r="H2256" t="s">
        <v>657</v>
      </c>
      <c r="I2256" t="s">
        <v>656</v>
      </c>
      <c r="J2256" t="s">
        <v>655</v>
      </c>
      <c r="K2256" t="s">
        <v>1455</v>
      </c>
      <c r="L2256" t="s">
        <v>1052</v>
      </c>
      <c r="M2256" t="s">
        <v>652</v>
      </c>
      <c r="N2256">
        <v>3410</v>
      </c>
      <c r="O2256" t="s">
        <v>687</v>
      </c>
      <c r="P2256">
        <v>3.3</v>
      </c>
      <c r="Q2256" s="62">
        <f t="shared" si="35"/>
        <v>3.3</v>
      </c>
      <c r="R2256" t="s">
        <v>686</v>
      </c>
    </row>
    <row r="2257" spans="1:18" hidden="1" x14ac:dyDescent="0.25">
      <c r="A2257" t="s">
        <v>1473</v>
      </c>
      <c r="B2257" t="s">
        <v>661</v>
      </c>
      <c r="C2257" t="s">
        <v>660</v>
      </c>
      <c r="D2257">
        <v>0.38640000000000002</v>
      </c>
      <c r="E2257">
        <v>52.740099999999998</v>
      </c>
      <c r="F2257" t="s">
        <v>659</v>
      </c>
      <c r="G2257" t="s">
        <v>658</v>
      </c>
      <c r="H2257" t="s">
        <v>657</v>
      </c>
      <c r="I2257" t="s">
        <v>656</v>
      </c>
      <c r="J2257" t="s">
        <v>655</v>
      </c>
      <c r="K2257" t="s">
        <v>1455</v>
      </c>
      <c r="L2257" t="s">
        <v>1052</v>
      </c>
      <c r="M2257" t="s">
        <v>652</v>
      </c>
      <c r="N2257">
        <v>3428</v>
      </c>
      <c r="O2257" t="s">
        <v>684</v>
      </c>
      <c r="P2257">
        <v>5.72</v>
      </c>
      <c r="Q2257" s="62">
        <f t="shared" si="35"/>
        <v>5.72</v>
      </c>
      <c r="R2257" t="s">
        <v>683</v>
      </c>
    </row>
    <row r="2258" spans="1:18" hidden="1" x14ac:dyDescent="0.25">
      <c r="A2258" t="s">
        <v>1472</v>
      </c>
      <c r="B2258" t="s">
        <v>661</v>
      </c>
      <c r="C2258" t="s">
        <v>660</v>
      </c>
      <c r="D2258">
        <v>0.38640000000000002</v>
      </c>
      <c r="E2258">
        <v>52.740099999999998</v>
      </c>
      <c r="F2258" t="s">
        <v>659</v>
      </c>
      <c r="G2258" t="s">
        <v>658</v>
      </c>
      <c r="H2258" t="s">
        <v>657</v>
      </c>
      <c r="I2258" t="s">
        <v>656</v>
      </c>
      <c r="J2258" t="s">
        <v>655</v>
      </c>
      <c r="K2258" t="s">
        <v>1455</v>
      </c>
      <c r="L2258" t="s">
        <v>1052</v>
      </c>
      <c r="M2258" t="s">
        <v>652</v>
      </c>
      <c r="N2258">
        <v>3976</v>
      </c>
      <c r="O2258" t="s">
        <v>681</v>
      </c>
      <c r="P2258">
        <v>218.4</v>
      </c>
      <c r="Q2258" s="62">
        <f t="shared" si="35"/>
        <v>218.4</v>
      </c>
      <c r="R2258" t="s">
        <v>680</v>
      </c>
    </row>
    <row r="2259" spans="1:18" hidden="1" x14ac:dyDescent="0.25">
      <c r="A2259" t="s">
        <v>1471</v>
      </c>
      <c r="B2259" t="s">
        <v>661</v>
      </c>
      <c r="C2259" t="s">
        <v>660</v>
      </c>
      <c r="D2259">
        <v>0.38640000000000002</v>
      </c>
      <c r="E2259">
        <v>52.740099999999998</v>
      </c>
      <c r="F2259" t="s">
        <v>659</v>
      </c>
      <c r="G2259" t="s">
        <v>658</v>
      </c>
      <c r="H2259" t="s">
        <v>657</v>
      </c>
      <c r="I2259" t="s">
        <v>656</v>
      </c>
      <c r="J2259" t="s">
        <v>655</v>
      </c>
      <c r="K2259" t="s">
        <v>1455</v>
      </c>
      <c r="L2259" t="s">
        <v>1052</v>
      </c>
      <c r="M2259" t="s">
        <v>652</v>
      </c>
      <c r="N2259">
        <v>4574</v>
      </c>
      <c r="O2259" t="s">
        <v>1078</v>
      </c>
      <c r="P2259" t="s">
        <v>1077</v>
      </c>
      <c r="Q2259" s="62" t="e">
        <f t="shared" si="35"/>
        <v>#VALUE!</v>
      </c>
      <c r="R2259" t="s">
        <v>905</v>
      </c>
    </row>
    <row r="2260" spans="1:18" hidden="1" x14ac:dyDescent="0.25">
      <c r="A2260" t="s">
        <v>1470</v>
      </c>
      <c r="B2260" t="s">
        <v>661</v>
      </c>
      <c r="C2260" t="s">
        <v>660</v>
      </c>
      <c r="D2260">
        <v>0.38640000000000002</v>
      </c>
      <c r="E2260">
        <v>52.740099999999998</v>
      </c>
      <c r="F2260" t="s">
        <v>659</v>
      </c>
      <c r="G2260" t="s">
        <v>658</v>
      </c>
      <c r="H2260" t="s">
        <v>657</v>
      </c>
      <c r="I2260" t="s">
        <v>656</v>
      </c>
      <c r="J2260" t="s">
        <v>655</v>
      </c>
      <c r="K2260" t="s">
        <v>1455</v>
      </c>
      <c r="L2260" t="s">
        <v>1052</v>
      </c>
      <c r="M2260" t="s">
        <v>652</v>
      </c>
      <c r="N2260">
        <v>4865</v>
      </c>
      <c r="O2260" t="s">
        <v>912</v>
      </c>
      <c r="P2260">
        <v>730</v>
      </c>
      <c r="Q2260" s="62">
        <f t="shared" si="35"/>
        <v>730</v>
      </c>
      <c r="R2260" t="s">
        <v>911</v>
      </c>
    </row>
    <row r="2261" spans="1:18" hidden="1" x14ac:dyDescent="0.25">
      <c r="A2261" t="s">
        <v>1469</v>
      </c>
      <c r="B2261" t="s">
        <v>661</v>
      </c>
      <c r="C2261" t="s">
        <v>660</v>
      </c>
      <c r="D2261">
        <v>0.38640000000000002</v>
      </c>
      <c r="E2261">
        <v>52.740099999999998</v>
      </c>
      <c r="F2261" t="s">
        <v>659</v>
      </c>
      <c r="G2261" t="s">
        <v>658</v>
      </c>
      <c r="H2261" t="s">
        <v>657</v>
      </c>
      <c r="I2261" t="s">
        <v>656</v>
      </c>
      <c r="J2261" t="s">
        <v>655</v>
      </c>
      <c r="K2261" t="s">
        <v>1455</v>
      </c>
      <c r="L2261" t="s">
        <v>1052</v>
      </c>
      <c r="M2261" t="s">
        <v>652</v>
      </c>
      <c r="N2261">
        <v>4925</v>
      </c>
      <c r="O2261" t="s">
        <v>1074</v>
      </c>
      <c r="P2261">
        <v>11.2</v>
      </c>
      <c r="Q2261" s="62">
        <f t="shared" si="35"/>
        <v>11.2</v>
      </c>
      <c r="R2261" t="s">
        <v>650</v>
      </c>
    </row>
    <row r="2262" spans="1:18" hidden="1" x14ac:dyDescent="0.25">
      <c r="A2262" t="s">
        <v>1468</v>
      </c>
      <c r="B2262" t="s">
        <v>661</v>
      </c>
      <c r="C2262" t="s">
        <v>660</v>
      </c>
      <c r="D2262">
        <v>0.38640000000000002</v>
      </c>
      <c r="E2262">
        <v>52.740099999999998</v>
      </c>
      <c r="F2262" t="s">
        <v>659</v>
      </c>
      <c r="G2262" t="s">
        <v>658</v>
      </c>
      <c r="H2262" t="s">
        <v>657</v>
      </c>
      <c r="I2262" t="s">
        <v>656</v>
      </c>
      <c r="J2262" t="s">
        <v>655</v>
      </c>
      <c r="K2262" t="s">
        <v>1455</v>
      </c>
      <c r="L2262" t="s">
        <v>1052</v>
      </c>
      <c r="M2262" t="s">
        <v>652</v>
      </c>
      <c r="N2262">
        <v>6019</v>
      </c>
      <c r="O2262" t="s">
        <v>675</v>
      </c>
      <c r="P2262">
        <v>561327</v>
      </c>
      <c r="Q2262" s="62">
        <f t="shared" si="35"/>
        <v>561327</v>
      </c>
      <c r="R2262" t="s">
        <v>672</v>
      </c>
    </row>
    <row r="2263" spans="1:18" hidden="1" x14ac:dyDescent="0.25">
      <c r="A2263" t="s">
        <v>1467</v>
      </c>
      <c r="B2263" t="s">
        <v>661</v>
      </c>
      <c r="C2263" t="s">
        <v>660</v>
      </c>
      <c r="D2263">
        <v>0.38640000000000002</v>
      </c>
      <c r="E2263">
        <v>52.740099999999998</v>
      </c>
      <c r="F2263" t="s">
        <v>659</v>
      </c>
      <c r="G2263" t="s">
        <v>658</v>
      </c>
      <c r="H2263" t="s">
        <v>657</v>
      </c>
      <c r="I2263" t="s">
        <v>656</v>
      </c>
      <c r="J2263" t="s">
        <v>655</v>
      </c>
      <c r="K2263" t="s">
        <v>1455</v>
      </c>
      <c r="L2263" t="s">
        <v>1052</v>
      </c>
      <c r="M2263" t="s">
        <v>652</v>
      </c>
      <c r="N2263">
        <v>6020</v>
      </c>
      <c r="O2263" t="s">
        <v>673</v>
      </c>
      <c r="P2263">
        <v>318657</v>
      </c>
      <c r="Q2263" s="62">
        <f t="shared" si="35"/>
        <v>318657</v>
      </c>
      <c r="R2263" t="s">
        <v>672</v>
      </c>
    </row>
    <row r="2264" spans="1:18" hidden="1" x14ac:dyDescent="0.25">
      <c r="A2264" t="s">
        <v>1466</v>
      </c>
      <c r="B2264" t="s">
        <v>661</v>
      </c>
      <c r="C2264" t="s">
        <v>660</v>
      </c>
      <c r="D2264">
        <v>0.38640000000000002</v>
      </c>
      <c r="E2264">
        <v>52.740099999999998</v>
      </c>
      <c r="F2264" t="s">
        <v>659</v>
      </c>
      <c r="G2264" t="s">
        <v>658</v>
      </c>
      <c r="H2264" t="s">
        <v>657</v>
      </c>
      <c r="I2264" t="s">
        <v>656</v>
      </c>
      <c r="J2264" t="s">
        <v>655</v>
      </c>
      <c r="K2264" t="s">
        <v>1455</v>
      </c>
      <c r="L2264" t="s">
        <v>1052</v>
      </c>
      <c r="M2264" t="s">
        <v>652</v>
      </c>
      <c r="N2264">
        <v>6485</v>
      </c>
      <c r="O2264" t="s">
        <v>1069</v>
      </c>
      <c r="P2264">
        <v>0.13</v>
      </c>
      <c r="Q2264" s="62">
        <f t="shared" si="35"/>
        <v>0.13</v>
      </c>
      <c r="R2264" t="s">
        <v>650</v>
      </c>
    </row>
    <row r="2265" spans="1:18" hidden="1" x14ac:dyDescent="0.25">
      <c r="A2265" t="s">
        <v>1465</v>
      </c>
      <c r="B2265" t="s">
        <v>661</v>
      </c>
      <c r="C2265" t="s">
        <v>660</v>
      </c>
      <c r="D2265">
        <v>0.38640000000000002</v>
      </c>
      <c r="E2265">
        <v>52.740099999999998</v>
      </c>
      <c r="F2265" t="s">
        <v>659</v>
      </c>
      <c r="G2265" t="s">
        <v>658</v>
      </c>
      <c r="H2265" t="s">
        <v>657</v>
      </c>
      <c r="I2265" t="s">
        <v>656</v>
      </c>
      <c r="J2265" t="s">
        <v>655</v>
      </c>
      <c r="K2265" t="s">
        <v>1455</v>
      </c>
      <c r="L2265" t="s">
        <v>1052</v>
      </c>
      <c r="M2265" t="s">
        <v>652</v>
      </c>
      <c r="N2265">
        <v>7342</v>
      </c>
      <c r="O2265" t="s">
        <v>670</v>
      </c>
      <c r="P2265">
        <v>12.01</v>
      </c>
      <c r="Q2265" s="62">
        <f t="shared" si="35"/>
        <v>12.01</v>
      </c>
      <c r="R2265" t="s">
        <v>669</v>
      </c>
    </row>
    <row r="2266" spans="1:18" hidden="1" x14ac:dyDescent="0.25">
      <c r="A2266" t="s">
        <v>1464</v>
      </c>
      <c r="B2266" t="s">
        <v>661</v>
      </c>
      <c r="C2266" t="s">
        <v>660</v>
      </c>
      <c r="D2266">
        <v>0.38640000000000002</v>
      </c>
      <c r="E2266">
        <v>52.740099999999998</v>
      </c>
      <c r="F2266" t="s">
        <v>659</v>
      </c>
      <c r="G2266" t="s">
        <v>658</v>
      </c>
      <c r="H2266" t="s">
        <v>657</v>
      </c>
      <c r="I2266" t="s">
        <v>656</v>
      </c>
      <c r="J2266" t="s">
        <v>655</v>
      </c>
      <c r="K2266" t="s">
        <v>1455</v>
      </c>
      <c r="L2266" t="s">
        <v>1052</v>
      </c>
      <c r="M2266" t="s">
        <v>652</v>
      </c>
      <c r="N2266">
        <v>7608</v>
      </c>
      <c r="O2266" t="s">
        <v>667</v>
      </c>
      <c r="P2266">
        <v>5.32</v>
      </c>
      <c r="Q2266" s="62">
        <f t="shared" si="35"/>
        <v>5.32</v>
      </c>
      <c r="R2266" t="s">
        <v>666</v>
      </c>
    </row>
    <row r="2267" spans="1:18" hidden="1" x14ac:dyDescent="0.25">
      <c r="A2267" t="s">
        <v>1463</v>
      </c>
      <c r="B2267" t="s">
        <v>661</v>
      </c>
      <c r="C2267" t="s">
        <v>660</v>
      </c>
      <c r="D2267">
        <v>0.38640000000000002</v>
      </c>
      <c r="E2267">
        <v>52.740099999999998</v>
      </c>
      <c r="F2267" t="s">
        <v>659</v>
      </c>
      <c r="G2267" t="s">
        <v>658</v>
      </c>
      <c r="H2267" t="s">
        <v>657</v>
      </c>
      <c r="I2267" t="s">
        <v>656</v>
      </c>
      <c r="J2267" t="s">
        <v>655</v>
      </c>
      <c r="K2267" t="s">
        <v>1455</v>
      </c>
      <c r="L2267" t="s">
        <v>1052</v>
      </c>
      <c r="M2267" t="s">
        <v>652</v>
      </c>
      <c r="N2267">
        <v>7887</v>
      </c>
      <c r="O2267" t="s">
        <v>1065</v>
      </c>
      <c r="P2267">
        <v>5</v>
      </c>
      <c r="Q2267" s="62">
        <f t="shared" si="35"/>
        <v>5</v>
      </c>
      <c r="R2267" t="s">
        <v>686</v>
      </c>
    </row>
    <row r="2268" spans="1:18" hidden="1" x14ac:dyDescent="0.25">
      <c r="A2268" t="s">
        <v>1462</v>
      </c>
      <c r="B2268" t="s">
        <v>661</v>
      </c>
      <c r="C2268" t="s">
        <v>660</v>
      </c>
      <c r="D2268">
        <v>0.38640000000000002</v>
      </c>
      <c r="E2268">
        <v>52.740099999999998</v>
      </c>
      <c r="F2268" t="s">
        <v>659</v>
      </c>
      <c r="G2268" t="s">
        <v>658</v>
      </c>
      <c r="H2268" t="s">
        <v>657</v>
      </c>
      <c r="I2268" t="s">
        <v>656</v>
      </c>
      <c r="J2268" t="s">
        <v>655</v>
      </c>
      <c r="K2268" t="s">
        <v>1455</v>
      </c>
      <c r="L2268" t="s">
        <v>1052</v>
      </c>
      <c r="M2268" t="s">
        <v>652</v>
      </c>
      <c r="N2268">
        <v>9853</v>
      </c>
      <c r="O2268" t="s">
        <v>1063</v>
      </c>
      <c r="P2268">
        <v>10.9</v>
      </c>
      <c r="Q2268" s="62">
        <f t="shared" si="35"/>
        <v>10.9</v>
      </c>
      <c r="R2268" t="s">
        <v>650</v>
      </c>
    </row>
    <row r="2269" spans="1:18" hidden="1" x14ac:dyDescent="0.25">
      <c r="A2269" t="s">
        <v>1461</v>
      </c>
      <c r="B2269" t="s">
        <v>661</v>
      </c>
      <c r="C2269" t="s">
        <v>660</v>
      </c>
      <c r="D2269">
        <v>0.38640000000000002</v>
      </c>
      <c r="E2269">
        <v>52.740099999999998</v>
      </c>
      <c r="F2269" t="s">
        <v>659</v>
      </c>
      <c r="G2269" t="s">
        <v>658</v>
      </c>
      <c r="H2269" t="s">
        <v>657</v>
      </c>
      <c r="I2269" t="s">
        <v>656</v>
      </c>
      <c r="J2269" t="s">
        <v>655</v>
      </c>
      <c r="K2269" t="s">
        <v>1455</v>
      </c>
      <c r="L2269" t="s">
        <v>1052</v>
      </c>
      <c r="M2269" t="s">
        <v>652</v>
      </c>
      <c r="N2269">
        <v>9856</v>
      </c>
      <c r="O2269" t="s">
        <v>1061</v>
      </c>
      <c r="P2269">
        <v>0.12</v>
      </c>
      <c r="Q2269" s="62">
        <f t="shared" si="35"/>
        <v>0.12</v>
      </c>
      <c r="R2269" t="s">
        <v>650</v>
      </c>
    </row>
    <row r="2270" spans="1:18" hidden="1" x14ac:dyDescent="0.25">
      <c r="A2270" t="s">
        <v>1460</v>
      </c>
      <c r="B2270" t="s">
        <v>661</v>
      </c>
      <c r="C2270" t="s">
        <v>660</v>
      </c>
      <c r="D2270">
        <v>0.38640000000000002</v>
      </c>
      <c r="E2270">
        <v>52.740099999999998</v>
      </c>
      <c r="F2270" t="s">
        <v>659</v>
      </c>
      <c r="G2270" t="s">
        <v>658</v>
      </c>
      <c r="H2270" t="s">
        <v>657</v>
      </c>
      <c r="I2270" t="s">
        <v>656</v>
      </c>
      <c r="J2270" t="s">
        <v>655</v>
      </c>
      <c r="K2270" t="s">
        <v>1455</v>
      </c>
      <c r="L2270" t="s">
        <v>1052</v>
      </c>
      <c r="M2270" t="s">
        <v>652</v>
      </c>
      <c r="N2270">
        <v>9857</v>
      </c>
      <c r="O2270" t="s">
        <v>1059</v>
      </c>
      <c r="P2270">
        <v>11</v>
      </c>
      <c r="Q2270" s="62">
        <f t="shared" si="35"/>
        <v>11</v>
      </c>
      <c r="R2270" t="s">
        <v>650</v>
      </c>
    </row>
    <row r="2271" spans="1:18" hidden="1" x14ac:dyDescent="0.25">
      <c r="A2271" t="s">
        <v>1459</v>
      </c>
      <c r="B2271" t="s">
        <v>661</v>
      </c>
      <c r="C2271" t="s">
        <v>660</v>
      </c>
      <c r="D2271">
        <v>0.38640000000000002</v>
      </c>
      <c r="E2271">
        <v>52.740099999999998</v>
      </c>
      <c r="F2271" t="s">
        <v>659</v>
      </c>
      <c r="G2271" t="s">
        <v>658</v>
      </c>
      <c r="H2271" t="s">
        <v>657</v>
      </c>
      <c r="I2271" t="s">
        <v>656</v>
      </c>
      <c r="J2271" t="s">
        <v>655</v>
      </c>
      <c r="K2271" t="s">
        <v>1455</v>
      </c>
      <c r="L2271" t="s">
        <v>1052</v>
      </c>
      <c r="M2271" t="s">
        <v>652</v>
      </c>
      <c r="N2271">
        <v>9901</v>
      </c>
      <c r="O2271" t="s">
        <v>664</v>
      </c>
      <c r="P2271">
        <v>82.7</v>
      </c>
      <c r="Q2271" s="62">
        <f t="shared" si="35"/>
        <v>82.7</v>
      </c>
      <c r="R2271" t="s">
        <v>663</v>
      </c>
    </row>
    <row r="2272" spans="1:18" hidden="1" x14ac:dyDescent="0.25">
      <c r="A2272" t="s">
        <v>1458</v>
      </c>
      <c r="B2272" t="s">
        <v>661</v>
      </c>
      <c r="C2272" t="s">
        <v>660</v>
      </c>
      <c r="D2272">
        <v>0.38640000000000002</v>
      </c>
      <c r="E2272">
        <v>52.740099999999998</v>
      </c>
      <c r="F2272" t="s">
        <v>659</v>
      </c>
      <c r="G2272" t="s">
        <v>658</v>
      </c>
      <c r="H2272" t="s">
        <v>657</v>
      </c>
      <c r="I2272" t="s">
        <v>656</v>
      </c>
      <c r="J2272" t="s">
        <v>655</v>
      </c>
      <c r="K2272" t="s">
        <v>1455</v>
      </c>
      <c r="L2272" t="s">
        <v>1052</v>
      </c>
      <c r="M2272" t="s">
        <v>652</v>
      </c>
      <c r="N2272">
        <v>9924</v>
      </c>
      <c r="O2272" t="s">
        <v>651</v>
      </c>
      <c r="P2272">
        <v>10.8</v>
      </c>
      <c r="Q2272" s="62">
        <f t="shared" si="35"/>
        <v>10.8</v>
      </c>
      <c r="R2272" t="s">
        <v>650</v>
      </c>
    </row>
    <row r="2273" spans="1:18" hidden="1" x14ac:dyDescent="0.25">
      <c r="A2273" t="s">
        <v>1457</v>
      </c>
      <c r="B2273" t="s">
        <v>661</v>
      </c>
      <c r="C2273" t="s">
        <v>660</v>
      </c>
      <c r="D2273">
        <v>0.38640000000000002</v>
      </c>
      <c r="E2273">
        <v>52.740099999999998</v>
      </c>
      <c r="F2273" t="s">
        <v>659</v>
      </c>
      <c r="G2273" t="s">
        <v>658</v>
      </c>
      <c r="H2273" t="s">
        <v>657</v>
      </c>
      <c r="I2273" t="s">
        <v>656</v>
      </c>
      <c r="J2273" t="s">
        <v>655</v>
      </c>
      <c r="K2273" t="s">
        <v>1455</v>
      </c>
      <c r="L2273" t="s">
        <v>1052</v>
      </c>
      <c r="M2273" t="s">
        <v>652</v>
      </c>
      <c r="N2273">
        <v>9943</v>
      </c>
      <c r="O2273" t="s">
        <v>1055</v>
      </c>
      <c r="P2273">
        <v>11</v>
      </c>
      <c r="Q2273" s="62">
        <f t="shared" si="35"/>
        <v>11</v>
      </c>
      <c r="R2273" t="s">
        <v>650</v>
      </c>
    </row>
    <row r="2274" spans="1:18" hidden="1" x14ac:dyDescent="0.25">
      <c r="A2274" t="s">
        <v>1456</v>
      </c>
      <c r="B2274" t="s">
        <v>661</v>
      </c>
      <c r="C2274" t="s">
        <v>660</v>
      </c>
      <c r="D2274">
        <v>0.38640000000000002</v>
      </c>
      <c r="E2274">
        <v>52.740099999999998</v>
      </c>
      <c r="F2274" t="s">
        <v>659</v>
      </c>
      <c r="G2274" t="s">
        <v>658</v>
      </c>
      <c r="H2274" t="s">
        <v>657</v>
      </c>
      <c r="I2274" t="s">
        <v>656</v>
      </c>
      <c r="J2274" t="s">
        <v>655</v>
      </c>
      <c r="K2274" t="s">
        <v>1455</v>
      </c>
      <c r="L2274" t="s">
        <v>1052</v>
      </c>
      <c r="M2274" t="s">
        <v>652</v>
      </c>
      <c r="N2274">
        <v>9993</v>
      </c>
      <c r="O2274" t="s">
        <v>1051</v>
      </c>
      <c r="P2274">
        <v>0.22</v>
      </c>
      <c r="Q2274" s="62">
        <f t="shared" si="35"/>
        <v>0.22</v>
      </c>
      <c r="R2274" t="s">
        <v>650</v>
      </c>
    </row>
    <row r="2275" spans="1:18" hidden="1" x14ac:dyDescent="0.25">
      <c r="A2275" t="s">
        <v>1454</v>
      </c>
      <c r="B2275" t="s">
        <v>661</v>
      </c>
      <c r="C2275" t="s">
        <v>660</v>
      </c>
      <c r="D2275">
        <v>0.38640000000000002</v>
      </c>
      <c r="E2275">
        <v>52.740099999999998</v>
      </c>
      <c r="F2275" t="s">
        <v>659</v>
      </c>
      <c r="G2275" t="s">
        <v>658</v>
      </c>
      <c r="H2275" t="s">
        <v>657</v>
      </c>
      <c r="I2275" t="s">
        <v>656</v>
      </c>
      <c r="J2275" t="s">
        <v>655</v>
      </c>
      <c r="K2275" t="s">
        <v>1450</v>
      </c>
      <c r="L2275" t="s">
        <v>1052</v>
      </c>
      <c r="M2275" t="s">
        <v>652</v>
      </c>
      <c r="N2275">
        <v>76</v>
      </c>
      <c r="O2275" t="s">
        <v>690</v>
      </c>
      <c r="P2275">
        <v>7.7</v>
      </c>
      <c r="Q2275" s="62">
        <f t="shared" si="35"/>
        <v>7.7</v>
      </c>
      <c r="R2275" t="s">
        <v>689</v>
      </c>
    </row>
    <row r="2276" spans="1:18" hidden="1" x14ac:dyDescent="0.25">
      <c r="A2276" t="s">
        <v>1453</v>
      </c>
      <c r="B2276" t="s">
        <v>661</v>
      </c>
      <c r="C2276" t="s">
        <v>660</v>
      </c>
      <c r="D2276">
        <v>0.38640000000000002</v>
      </c>
      <c r="E2276">
        <v>52.740099999999998</v>
      </c>
      <c r="F2276" t="s">
        <v>659</v>
      </c>
      <c r="G2276" t="s">
        <v>658</v>
      </c>
      <c r="H2276" t="s">
        <v>657</v>
      </c>
      <c r="I2276" t="s">
        <v>656</v>
      </c>
      <c r="J2276" t="s">
        <v>655</v>
      </c>
      <c r="K2276" t="s">
        <v>1450</v>
      </c>
      <c r="L2276" t="s">
        <v>1052</v>
      </c>
      <c r="M2276" t="s">
        <v>652</v>
      </c>
      <c r="N2276">
        <v>7608</v>
      </c>
      <c r="O2276" t="s">
        <v>667</v>
      </c>
      <c r="P2276">
        <v>5.32</v>
      </c>
      <c r="Q2276" s="62">
        <f t="shared" si="35"/>
        <v>5.32</v>
      </c>
      <c r="R2276" t="s">
        <v>666</v>
      </c>
    </row>
    <row r="2277" spans="1:18" hidden="1" x14ac:dyDescent="0.25">
      <c r="A2277" t="s">
        <v>1452</v>
      </c>
      <c r="B2277" t="s">
        <v>661</v>
      </c>
      <c r="C2277" t="s">
        <v>660</v>
      </c>
      <c r="D2277">
        <v>0.38640000000000002</v>
      </c>
      <c r="E2277">
        <v>52.740099999999998</v>
      </c>
      <c r="F2277" t="s">
        <v>659</v>
      </c>
      <c r="G2277" t="s">
        <v>658</v>
      </c>
      <c r="H2277" t="s">
        <v>657</v>
      </c>
      <c r="I2277" t="s">
        <v>656</v>
      </c>
      <c r="J2277" t="s">
        <v>655</v>
      </c>
      <c r="K2277" t="s">
        <v>1450</v>
      </c>
      <c r="L2277" t="s">
        <v>1052</v>
      </c>
      <c r="M2277" t="s">
        <v>652</v>
      </c>
      <c r="N2277">
        <v>9901</v>
      </c>
      <c r="O2277" t="s">
        <v>664</v>
      </c>
      <c r="P2277">
        <v>82.7</v>
      </c>
      <c r="Q2277" s="62">
        <f t="shared" si="35"/>
        <v>82.7</v>
      </c>
      <c r="R2277" t="s">
        <v>663</v>
      </c>
    </row>
    <row r="2278" spans="1:18" hidden="1" x14ac:dyDescent="0.25">
      <c r="A2278" t="s">
        <v>1451</v>
      </c>
      <c r="B2278" t="s">
        <v>661</v>
      </c>
      <c r="C2278" t="s">
        <v>660</v>
      </c>
      <c r="D2278">
        <v>0.38640000000000002</v>
      </c>
      <c r="E2278">
        <v>52.740099999999998</v>
      </c>
      <c r="F2278" t="s">
        <v>659</v>
      </c>
      <c r="G2278" t="s">
        <v>658</v>
      </c>
      <c r="H2278" t="s">
        <v>657</v>
      </c>
      <c r="I2278" t="s">
        <v>656</v>
      </c>
      <c r="J2278" t="s">
        <v>655</v>
      </c>
      <c r="K2278" t="s">
        <v>1450</v>
      </c>
      <c r="L2278" t="s">
        <v>1052</v>
      </c>
      <c r="M2278" t="s">
        <v>652</v>
      </c>
      <c r="N2278">
        <v>9924</v>
      </c>
      <c r="O2278" t="s">
        <v>651</v>
      </c>
      <c r="P2278">
        <v>9.5500000000000007</v>
      </c>
      <c r="Q2278" s="62">
        <f t="shared" si="35"/>
        <v>9.5500000000000007</v>
      </c>
      <c r="R2278" t="s">
        <v>650</v>
      </c>
    </row>
    <row r="2279" spans="1:18" hidden="1" x14ac:dyDescent="0.25">
      <c r="A2279" t="s">
        <v>1449</v>
      </c>
      <c r="B2279" t="s">
        <v>661</v>
      </c>
      <c r="C2279" t="s">
        <v>660</v>
      </c>
      <c r="D2279">
        <v>0.38640000000000002</v>
      </c>
      <c r="E2279">
        <v>52.740099999999998</v>
      </c>
      <c r="F2279" t="s">
        <v>659</v>
      </c>
      <c r="G2279" t="s">
        <v>658</v>
      </c>
      <c r="H2279" t="s">
        <v>657</v>
      </c>
      <c r="I2279" t="s">
        <v>656</v>
      </c>
      <c r="J2279" t="s">
        <v>655</v>
      </c>
      <c r="K2279" t="s">
        <v>1425</v>
      </c>
      <c r="L2279" t="s">
        <v>1052</v>
      </c>
      <c r="M2279" t="s">
        <v>652</v>
      </c>
      <c r="N2279">
        <v>4</v>
      </c>
      <c r="O2279" t="s">
        <v>696</v>
      </c>
      <c r="P2279">
        <v>17.29</v>
      </c>
      <c r="Q2279" s="62">
        <f t="shared" si="35"/>
        <v>17.29</v>
      </c>
      <c r="R2279" t="s">
        <v>669</v>
      </c>
    </row>
    <row r="2280" spans="1:18" hidden="1" x14ac:dyDescent="0.25">
      <c r="A2280" t="s">
        <v>1448</v>
      </c>
      <c r="B2280" t="s">
        <v>661</v>
      </c>
      <c r="C2280" t="s">
        <v>660</v>
      </c>
      <c r="D2280">
        <v>0.38640000000000002</v>
      </c>
      <c r="E2280">
        <v>52.740099999999998</v>
      </c>
      <c r="F2280" t="s">
        <v>659</v>
      </c>
      <c r="G2280" t="s">
        <v>658</v>
      </c>
      <c r="H2280" t="s">
        <v>657</v>
      </c>
      <c r="I2280" t="s">
        <v>656</v>
      </c>
      <c r="J2280" t="s">
        <v>655</v>
      </c>
      <c r="K2280" t="s">
        <v>1425</v>
      </c>
      <c r="L2280" t="s">
        <v>1052</v>
      </c>
      <c r="M2280" t="s">
        <v>652</v>
      </c>
      <c r="N2280">
        <v>6</v>
      </c>
      <c r="O2280" t="s">
        <v>694</v>
      </c>
      <c r="P2280">
        <v>0.2</v>
      </c>
      <c r="Q2280" s="62">
        <f t="shared" si="35"/>
        <v>0.2</v>
      </c>
      <c r="R2280" t="s">
        <v>683</v>
      </c>
    </row>
    <row r="2281" spans="1:18" x14ac:dyDescent="0.25">
      <c r="A2281" t="s">
        <v>1447</v>
      </c>
      <c r="B2281" t="s">
        <v>661</v>
      </c>
      <c r="C2281" t="s">
        <v>660</v>
      </c>
      <c r="D2281">
        <v>0.38640000000000002</v>
      </c>
      <c r="E2281">
        <v>52.740099999999998</v>
      </c>
      <c r="F2281" t="s">
        <v>659</v>
      </c>
      <c r="G2281" t="s">
        <v>658</v>
      </c>
      <c r="H2281" t="s">
        <v>657</v>
      </c>
      <c r="I2281" t="s">
        <v>656</v>
      </c>
      <c r="J2281" t="s">
        <v>655</v>
      </c>
      <c r="K2281" t="s">
        <v>1425</v>
      </c>
      <c r="L2281" t="s">
        <v>1052</v>
      </c>
      <c r="M2281" t="s">
        <v>652</v>
      </c>
      <c r="N2281">
        <v>73</v>
      </c>
      <c r="O2281" t="s">
        <v>181</v>
      </c>
      <c r="P2281">
        <v>3.0000000000000001E-5</v>
      </c>
      <c r="Q2281" s="62">
        <f t="shared" si="35"/>
        <v>3.0000000000000001E-5</v>
      </c>
      <c r="R2281" t="s">
        <v>686</v>
      </c>
    </row>
    <row r="2282" spans="1:18" hidden="1" x14ac:dyDescent="0.25">
      <c r="A2282" t="s">
        <v>1446</v>
      </c>
      <c r="B2282" t="s">
        <v>661</v>
      </c>
      <c r="C2282" t="s">
        <v>660</v>
      </c>
      <c r="D2282">
        <v>0.38640000000000002</v>
      </c>
      <c r="E2282">
        <v>52.740099999999998</v>
      </c>
      <c r="F2282" t="s">
        <v>659</v>
      </c>
      <c r="G2282" t="s">
        <v>658</v>
      </c>
      <c r="H2282" t="s">
        <v>657</v>
      </c>
      <c r="I2282" t="s">
        <v>656</v>
      </c>
      <c r="J2282" t="s">
        <v>655</v>
      </c>
      <c r="K2282" t="s">
        <v>1425</v>
      </c>
      <c r="L2282" t="s">
        <v>1052</v>
      </c>
      <c r="M2282" t="s">
        <v>652</v>
      </c>
      <c r="N2282">
        <v>76</v>
      </c>
      <c r="O2282" t="s">
        <v>690</v>
      </c>
      <c r="P2282">
        <v>8.1999999999999993</v>
      </c>
      <c r="Q2282" s="62">
        <f t="shared" si="35"/>
        <v>8.1999999999999993</v>
      </c>
      <c r="R2282" t="s">
        <v>689</v>
      </c>
    </row>
    <row r="2283" spans="1:18" hidden="1" x14ac:dyDescent="0.25">
      <c r="A2283" t="s">
        <v>1445</v>
      </c>
      <c r="B2283" t="s">
        <v>661</v>
      </c>
      <c r="C2283" t="s">
        <v>660</v>
      </c>
      <c r="D2283">
        <v>0.38640000000000002</v>
      </c>
      <c r="E2283">
        <v>52.740099999999998</v>
      </c>
      <c r="F2283" t="s">
        <v>659</v>
      </c>
      <c r="G2283" t="s">
        <v>658</v>
      </c>
      <c r="H2283" t="s">
        <v>657</v>
      </c>
      <c r="I2283" t="s">
        <v>656</v>
      </c>
      <c r="J2283" t="s">
        <v>655</v>
      </c>
      <c r="K2283" t="s">
        <v>1425</v>
      </c>
      <c r="L2283" t="s">
        <v>1052</v>
      </c>
      <c r="M2283" t="s">
        <v>652</v>
      </c>
      <c r="N2283">
        <v>3410</v>
      </c>
      <c r="O2283" t="s">
        <v>687</v>
      </c>
      <c r="P2283">
        <v>4.5999999999999996</v>
      </c>
      <c r="Q2283" s="62">
        <f t="shared" si="35"/>
        <v>4.5999999999999996</v>
      </c>
      <c r="R2283" t="s">
        <v>686</v>
      </c>
    </row>
    <row r="2284" spans="1:18" hidden="1" x14ac:dyDescent="0.25">
      <c r="A2284" t="s">
        <v>1444</v>
      </c>
      <c r="B2284" t="s">
        <v>661</v>
      </c>
      <c r="C2284" t="s">
        <v>660</v>
      </c>
      <c r="D2284">
        <v>0.38640000000000002</v>
      </c>
      <c r="E2284">
        <v>52.740099999999998</v>
      </c>
      <c r="F2284" t="s">
        <v>659</v>
      </c>
      <c r="G2284" t="s">
        <v>658</v>
      </c>
      <c r="H2284" t="s">
        <v>657</v>
      </c>
      <c r="I2284" t="s">
        <v>656</v>
      </c>
      <c r="J2284" t="s">
        <v>655</v>
      </c>
      <c r="K2284" t="s">
        <v>1425</v>
      </c>
      <c r="L2284" t="s">
        <v>1052</v>
      </c>
      <c r="M2284" t="s">
        <v>652</v>
      </c>
      <c r="N2284">
        <v>3428</v>
      </c>
      <c r="O2284" t="s">
        <v>684</v>
      </c>
      <c r="P2284">
        <v>4.3600000000000003</v>
      </c>
      <c r="Q2284" s="62">
        <f t="shared" si="35"/>
        <v>4.3600000000000003</v>
      </c>
      <c r="R2284" t="s">
        <v>683</v>
      </c>
    </row>
    <row r="2285" spans="1:18" hidden="1" x14ac:dyDescent="0.25">
      <c r="A2285" t="s">
        <v>1443</v>
      </c>
      <c r="B2285" t="s">
        <v>661</v>
      </c>
      <c r="C2285" t="s">
        <v>660</v>
      </c>
      <c r="D2285">
        <v>0.38640000000000002</v>
      </c>
      <c r="E2285">
        <v>52.740099999999998</v>
      </c>
      <c r="F2285" t="s">
        <v>659</v>
      </c>
      <c r="G2285" t="s">
        <v>658</v>
      </c>
      <c r="H2285" t="s">
        <v>657</v>
      </c>
      <c r="I2285" t="s">
        <v>656</v>
      </c>
      <c r="J2285" t="s">
        <v>655</v>
      </c>
      <c r="K2285" t="s">
        <v>1425</v>
      </c>
      <c r="L2285" t="s">
        <v>1052</v>
      </c>
      <c r="M2285" t="s">
        <v>652</v>
      </c>
      <c r="N2285">
        <v>3976</v>
      </c>
      <c r="O2285" t="s">
        <v>681</v>
      </c>
      <c r="P2285">
        <v>124.2</v>
      </c>
      <c r="Q2285" s="62">
        <f t="shared" si="35"/>
        <v>124.2</v>
      </c>
      <c r="R2285" t="s">
        <v>680</v>
      </c>
    </row>
    <row r="2286" spans="1:18" hidden="1" x14ac:dyDescent="0.25">
      <c r="A2286" t="s">
        <v>1442</v>
      </c>
      <c r="B2286" t="s">
        <v>661</v>
      </c>
      <c r="C2286" t="s">
        <v>660</v>
      </c>
      <c r="D2286">
        <v>0.38640000000000002</v>
      </c>
      <c r="E2286">
        <v>52.740099999999998</v>
      </c>
      <c r="F2286" t="s">
        <v>659</v>
      </c>
      <c r="G2286" t="s">
        <v>658</v>
      </c>
      <c r="H2286" t="s">
        <v>657</v>
      </c>
      <c r="I2286" t="s">
        <v>656</v>
      </c>
      <c r="J2286" t="s">
        <v>655</v>
      </c>
      <c r="K2286" t="s">
        <v>1425</v>
      </c>
      <c r="L2286" t="s">
        <v>1052</v>
      </c>
      <c r="M2286" t="s">
        <v>652</v>
      </c>
      <c r="N2286">
        <v>4574</v>
      </c>
      <c r="O2286" t="s">
        <v>1078</v>
      </c>
      <c r="P2286" t="s">
        <v>1077</v>
      </c>
      <c r="Q2286" s="62" t="e">
        <f t="shared" si="35"/>
        <v>#VALUE!</v>
      </c>
      <c r="R2286" t="s">
        <v>905</v>
      </c>
    </row>
    <row r="2287" spans="1:18" hidden="1" x14ac:dyDescent="0.25">
      <c r="A2287" t="s">
        <v>1441</v>
      </c>
      <c r="B2287" t="s">
        <v>661</v>
      </c>
      <c r="C2287" t="s">
        <v>660</v>
      </c>
      <c r="D2287">
        <v>0.38640000000000002</v>
      </c>
      <c r="E2287">
        <v>52.740099999999998</v>
      </c>
      <c r="F2287" t="s">
        <v>659</v>
      </c>
      <c r="G2287" t="s">
        <v>658</v>
      </c>
      <c r="H2287" t="s">
        <v>657</v>
      </c>
      <c r="I2287" t="s">
        <v>656</v>
      </c>
      <c r="J2287" t="s">
        <v>655</v>
      </c>
      <c r="K2287" t="s">
        <v>1425</v>
      </c>
      <c r="L2287" t="s">
        <v>1052</v>
      </c>
      <c r="M2287" t="s">
        <v>652</v>
      </c>
      <c r="N2287">
        <v>4865</v>
      </c>
      <c r="O2287" t="s">
        <v>912</v>
      </c>
      <c r="P2287">
        <v>300</v>
      </c>
      <c r="Q2287" s="62">
        <f t="shared" si="35"/>
        <v>300</v>
      </c>
      <c r="R2287" t="s">
        <v>911</v>
      </c>
    </row>
    <row r="2288" spans="1:18" hidden="1" x14ac:dyDescent="0.25">
      <c r="A2288" t="s">
        <v>1440</v>
      </c>
      <c r="B2288" t="s">
        <v>661</v>
      </c>
      <c r="C2288" t="s">
        <v>660</v>
      </c>
      <c r="D2288">
        <v>0.38640000000000002</v>
      </c>
      <c r="E2288">
        <v>52.740099999999998</v>
      </c>
      <c r="F2288" t="s">
        <v>659</v>
      </c>
      <c r="G2288" t="s">
        <v>658</v>
      </c>
      <c r="H2288" t="s">
        <v>657</v>
      </c>
      <c r="I2288" t="s">
        <v>656</v>
      </c>
      <c r="J2288" t="s">
        <v>655</v>
      </c>
      <c r="K2288" t="s">
        <v>1425</v>
      </c>
      <c r="L2288" t="s">
        <v>1052</v>
      </c>
      <c r="M2288" t="s">
        <v>652</v>
      </c>
      <c r="N2288">
        <v>4925</v>
      </c>
      <c r="O2288" t="s">
        <v>1074</v>
      </c>
      <c r="P2288">
        <v>13.1</v>
      </c>
      <c r="Q2288" s="62">
        <f t="shared" si="35"/>
        <v>13.1</v>
      </c>
      <c r="R2288" t="s">
        <v>650</v>
      </c>
    </row>
    <row r="2289" spans="1:18" hidden="1" x14ac:dyDescent="0.25">
      <c r="A2289" t="s">
        <v>1439</v>
      </c>
      <c r="B2289" t="s">
        <v>661</v>
      </c>
      <c r="C2289" t="s">
        <v>660</v>
      </c>
      <c r="D2289">
        <v>0.38640000000000002</v>
      </c>
      <c r="E2289">
        <v>52.740099999999998</v>
      </c>
      <c r="F2289" t="s">
        <v>659</v>
      </c>
      <c r="G2289" t="s">
        <v>658</v>
      </c>
      <c r="H2289" t="s">
        <v>657</v>
      </c>
      <c r="I2289" t="s">
        <v>656</v>
      </c>
      <c r="J2289" t="s">
        <v>655</v>
      </c>
      <c r="K2289" t="s">
        <v>1425</v>
      </c>
      <c r="L2289" t="s">
        <v>1052</v>
      </c>
      <c r="M2289" t="s">
        <v>652</v>
      </c>
      <c r="N2289">
        <v>5446</v>
      </c>
      <c r="O2289" t="s">
        <v>678</v>
      </c>
      <c r="P2289">
        <v>1</v>
      </c>
      <c r="Q2289" s="62">
        <f t="shared" si="35"/>
        <v>1</v>
      </c>
      <c r="R2289" t="s">
        <v>677</v>
      </c>
    </row>
    <row r="2290" spans="1:18" hidden="1" x14ac:dyDescent="0.25">
      <c r="A2290" t="s">
        <v>1438</v>
      </c>
      <c r="B2290" t="s">
        <v>661</v>
      </c>
      <c r="C2290" t="s">
        <v>660</v>
      </c>
      <c r="D2290">
        <v>0.38640000000000002</v>
      </c>
      <c r="E2290">
        <v>52.740099999999998</v>
      </c>
      <c r="F2290" t="s">
        <v>659</v>
      </c>
      <c r="G2290" t="s">
        <v>658</v>
      </c>
      <c r="H2290" t="s">
        <v>657</v>
      </c>
      <c r="I2290" t="s">
        <v>656</v>
      </c>
      <c r="J2290" t="s">
        <v>655</v>
      </c>
      <c r="K2290" t="s">
        <v>1425</v>
      </c>
      <c r="L2290" t="s">
        <v>1052</v>
      </c>
      <c r="M2290" t="s">
        <v>652</v>
      </c>
      <c r="N2290">
        <v>6019</v>
      </c>
      <c r="O2290" t="s">
        <v>675</v>
      </c>
      <c r="P2290">
        <v>561328</v>
      </c>
      <c r="Q2290" s="62">
        <f t="shared" si="35"/>
        <v>561328</v>
      </c>
      <c r="R2290" t="s">
        <v>672</v>
      </c>
    </row>
    <row r="2291" spans="1:18" hidden="1" x14ac:dyDescent="0.25">
      <c r="A2291" t="s">
        <v>1437</v>
      </c>
      <c r="B2291" t="s">
        <v>661</v>
      </c>
      <c r="C2291" t="s">
        <v>660</v>
      </c>
      <c r="D2291">
        <v>0.38640000000000002</v>
      </c>
      <c r="E2291">
        <v>52.740099999999998</v>
      </c>
      <c r="F2291" t="s">
        <v>659</v>
      </c>
      <c r="G2291" t="s">
        <v>658</v>
      </c>
      <c r="H2291" t="s">
        <v>657</v>
      </c>
      <c r="I2291" t="s">
        <v>656</v>
      </c>
      <c r="J2291" t="s">
        <v>655</v>
      </c>
      <c r="K2291" t="s">
        <v>1425</v>
      </c>
      <c r="L2291" t="s">
        <v>1052</v>
      </c>
      <c r="M2291" t="s">
        <v>652</v>
      </c>
      <c r="N2291">
        <v>6020</v>
      </c>
      <c r="O2291" t="s">
        <v>673</v>
      </c>
      <c r="P2291">
        <v>318662</v>
      </c>
      <c r="Q2291" s="62">
        <f t="shared" si="35"/>
        <v>318662</v>
      </c>
      <c r="R2291" t="s">
        <v>672</v>
      </c>
    </row>
    <row r="2292" spans="1:18" hidden="1" x14ac:dyDescent="0.25">
      <c r="A2292" t="s">
        <v>1436</v>
      </c>
      <c r="B2292" t="s">
        <v>661</v>
      </c>
      <c r="C2292" t="s">
        <v>660</v>
      </c>
      <c r="D2292">
        <v>0.38640000000000002</v>
      </c>
      <c r="E2292">
        <v>52.740099999999998</v>
      </c>
      <c r="F2292" t="s">
        <v>659</v>
      </c>
      <c r="G2292" t="s">
        <v>658</v>
      </c>
      <c r="H2292" t="s">
        <v>657</v>
      </c>
      <c r="I2292" t="s">
        <v>656</v>
      </c>
      <c r="J2292" t="s">
        <v>655</v>
      </c>
      <c r="K2292" t="s">
        <v>1425</v>
      </c>
      <c r="L2292" t="s">
        <v>1052</v>
      </c>
      <c r="M2292" t="s">
        <v>652</v>
      </c>
      <c r="N2292">
        <v>6485</v>
      </c>
      <c r="O2292" t="s">
        <v>1069</v>
      </c>
      <c r="P2292">
        <v>0.1</v>
      </c>
      <c r="Q2292" s="62">
        <f t="shared" si="35"/>
        <v>0.1</v>
      </c>
      <c r="R2292" t="s">
        <v>650</v>
      </c>
    </row>
    <row r="2293" spans="1:18" hidden="1" x14ac:dyDescent="0.25">
      <c r="A2293" t="s">
        <v>1435</v>
      </c>
      <c r="B2293" t="s">
        <v>661</v>
      </c>
      <c r="C2293" t="s">
        <v>660</v>
      </c>
      <c r="D2293">
        <v>0.38640000000000002</v>
      </c>
      <c r="E2293">
        <v>52.740099999999998</v>
      </c>
      <c r="F2293" t="s">
        <v>659</v>
      </c>
      <c r="G2293" t="s">
        <v>658</v>
      </c>
      <c r="H2293" t="s">
        <v>657</v>
      </c>
      <c r="I2293" t="s">
        <v>656</v>
      </c>
      <c r="J2293" t="s">
        <v>655</v>
      </c>
      <c r="K2293" t="s">
        <v>1425</v>
      </c>
      <c r="L2293" t="s">
        <v>1052</v>
      </c>
      <c r="M2293" t="s">
        <v>652</v>
      </c>
      <c r="N2293">
        <v>7342</v>
      </c>
      <c r="O2293" t="s">
        <v>670</v>
      </c>
      <c r="P2293">
        <v>11.05</v>
      </c>
      <c r="Q2293" s="62">
        <f t="shared" si="35"/>
        <v>11.05</v>
      </c>
      <c r="R2293" t="s">
        <v>669</v>
      </c>
    </row>
    <row r="2294" spans="1:18" hidden="1" x14ac:dyDescent="0.25">
      <c r="A2294" t="s">
        <v>1434</v>
      </c>
      <c r="B2294" t="s">
        <v>661</v>
      </c>
      <c r="C2294" t="s">
        <v>660</v>
      </c>
      <c r="D2294">
        <v>0.38640000000000002</v>
      </c>
      <c r="E2294">
        <v>52.740099999999998</v>
      </c>
      <c r="F2294" t="s">
        <v>659</v>
      </c>
      <c r="G2294" t="s">
        <v>658</v>
      </c>
      <c r="H2294" t="s">
        <v>657</v>
      </c>
      <c r="I2294" t="s">
        <v>656</v>
      </c>
      <c r="J2294" t="s">
        <v>655</v>
      </c>
      <c r="K2294" t="s">
        <v>1425</v>
      </c>
      <c r="L2294" t="s">
        <v>1052</v>
      </c>
      <c r="M2294" t="s">
        <v>652</v>
      </c>
      <c r="N2294">
        <v>7608</v>
      </c>
      <c r="O2294" t="s">
        <v>667</v>
      </c>
      <c r="P2294">
        <v>0.54</v>
      </c>
      <c r="Q2294" s="62">
        <f t="shared" si="35"/>
        <v>0.54</v>
      </c>
      <c r="R2294" t="s">
        <v>666</v>
      </c>
    </row>
    <row r="2295" spans="1:18" hidden="1" x14ac:dyDescent="0.25">
      <c r="A2295" t="s">
        <v>1433</v>
      </c>
      <c r="B2295" t="s">
        <v>661</v>
      </c>
      <c r="C2295" t="s">
        <v>660</v>
      </c>
      <c r="D2295">
        <v>0.38640000000000002</v>
      </c>
      <c r="E2295">
        <v>52.740099999999998</v>
      </c>
      <c r="F2295" t="s">
        <v>659</v>
      </c>
      <c r="G2295" t="s">
        <v>658</v>
      </c>
      <c r="H2295" t="s">
        <v>657</v>
      </c>
      <c r="I2295" t="s">
        <v>656</v>
      </c>
      <c r="J2295" t="s">
        <v>655</v>
      </c>
      <c r="K2295" t="s">
        <v>1425</v>
      </c>
      <c r="L2295" t="s">
        <v>1052</v>
      </c>
      <c r="M2295" t="s">
        <v>652</v>
      </c>
      <c r="N2295">
        <v>7887</v>
      </c>
      <c r="O2295" t="s">
        <v>1065</v>
      </c>
      <c r="P2295">
        <v>15</v>
      </c>
      <c r="Q2295" s="62">
        <f t="shared" si="35"/>
        <v>15</v>
      </c>
      <c r="R2295" t="s">
        <v>686</v>
      </c>
    </row>
    <row r="2296" spans="1:18" hidden="1" x14ac:dyDescent="0.25">
      <c r="A2296" t="s">
        <v>1432</v>
      </c>
      <c r="B2296" t="s">
        <v>661</v>
      </c>
      <c r="C2296" t="s">
        <v>660</v>
      </c>
      <c r="D2296">
        <v>0.38640000000000002</v>
      </c>
      <c r="E2296">
        <v>52.740099999999998</v>
      </c>
      <c r="F2296" t="s">
        <v>659</v>
      </c>
      <c r="G2296" t="s">
        <v>658</v>
      </c>
      <c r="H2296" t="s">
        <v>657</v>
      </c>
      <c r="I2296" t="s">
        <v>656</v>
      </c>
      <c r="J2296" t="s">
        <v>655</v>
      </c>
      <c r="K2296" t="s">
        <v>1425</v>
      </c>
      <c r="L2296" t="s">
        <v>1052</v>
      </c>
      <c r="M2296" t="s">
        <v>652</v>
      </c>
      <c r="N2296">
        <v>9853</v>
      </c>
      <c r="O2296" t="s">
        <v>1063</v>
      </c>
      <c r="P2296">
        <v>12.9</v>
      </c>
      <c r="Q2296" s="62">
        <f t="shared" si="35"/>
        <v>12.9</v>
      </c>
      <c r="R2296" t="s">
        <v>650</v>
      </c>
    </row>
    <row r="2297" spans="1:18" hidden="1" x14ac:dyDescent="0.25">
      <c r="A2297" t="s">
        <v>1431</v>
      </c>
      <c r="B2297" t="s">
        <v>661</v>
      </c>
      <c r="C2297" t="s">
        <v>660</v>
      </c>
      <c r="D2297">
        <v>0.38640000000000002</v>
      </c>
      <c r="E2297">
        <v>52.740099999999998</v>
      </c>
      <c r="F2297" t="s">
        <v>659</v>
      </c>
      <c r="G2297" t="s">
        <v>658</v>
      </c>
      <c r="H2297" t="s">
        <v>657</v>
      </c>
      <c r="I2297" t="s">
        <v>656</v>
      </c>
      <c r="J2297" t="s">
        <v>655</v>
      </c>
      <c r="K2297" t="s">
        <v>1425</v>
      </c>
      <c r="L2297" t="s">
        <v>1052</v>
      </c>
      <c r="M2297" t="s">
        <v>652</v>
      </c>
      <c r="N2297">
        <v>9856</v>
      </c>
      <c r="O2297" t="s">
        <v>1061</v>
      </c>
      <c r="P2297">
        <v>6.0999999999999999E-2</v>
      </c>
      <c r="Q2297" s="62">
        <f t="shared" si="35"/>
        <v>6.0999999999999999E-2</v>
      </c>
      <c r="R2297" t="s">
        <v>650</v>
      </c>
    </row>
    <row r="2298" spans="1:18" hidden="1" x14ac:dyDescent="0.25">
      <c r="A2298" t="s">
        <v>1430</v>
      </c>
      <c r="B2298" t="s">
        <v>661</v>
      </c>
      <c r="C2298" t="s">
        <v>660</v>
      </c>
      <c r="D2298">
        <v>0.38640000000000002</v>
      </c>
      <c r="E2298">
        <v>52.740099999999998</v>
      </c>
      <c r="F2298" t="s">
        <v>659</v>
      </c>
      <c r="G2298" t="s">
        <v>658</v>
      </c>
      <c r="H2298" t="s">
        <v>657</v>
      </c>
      <c r="I2298" t="s">
        <v>656</v>
      </c>
      <c r="J2298" t="s">
        <v>655</v>
      </c>
      <c r="K2298" t="s">
        <v>1425</v>
      </c>
      <c r="L2298" t="s">
        <v>1052</v>
      </c>
      <c r="M2298" t="s">
        <v>652</v>
      </c>
      <c r="N2298">
        <v>9857</v>
      </c>
      <c r="O2298" t="s">
        <v>1059</v>
      </c>
      <c r="P2298">
        <v>6.4</v>
      </c>
      <c r="Q2298" s="62">
        <f t="shared" si="35"/>
        <v>6.4</v>
      </c>
      <c r="R2298" t="s">
        <v>650</v>
      </c>
    </row>
    <row r="2299" spans="1:18" hidden="1" x14ac:dyDescent="0.25">
      <c r="A2299" t="s">
        <v>1429</v>
      </c>
      <c r="B2299" t="s">
        <v>661</v>
      </c>
      <c r="C2299" t="s">
        <v>660</v>
      </c>
      <c r="D2299">
        <v>0.38640000000000002</v>
      </c>
      <c r="E2299">
        <v>52.740099999999998</v>
      </c>
      <c r="F2299" t="s">
        <v>659</v>
      </c>
      <c r="G2299" t="s">
        <v>658</v>
      </c>
      <c r="H2299" t="s">
        <v>657</v>
      </c>
      <c r="I2299" t="s">
        <v>656</v>
      </c>
      <c r="J2299" t="s">
        <v>655</v>
      </c>
      <c r="K2299" t="s">
        <v>1425</v>
      </c>
      <c r="L2299" t="s">
        <v>1052</v>
      </c>
      <c r="M2299" t="s">
        <v>652</v>
      </c>
      <c r="N2299">
        <v>9901</v>
      </c>
      <c r="O2299" t="s">
        <v>664</v>
      </c>
      <c r="P2299">
        <v>87.6</v>
      </c>
      <c r="Q2299" s="62">
        <f t="shared" si="35"/>
        <v>87.6</v>
      </c>
      <c r="R2299" t="s">
        <v>663</v>
      </c>
    </row>
    <row r="2300" spans="1:18" hidden="1" x14ac:dyDescent="0.25">
      <c r="A2300" t="s">
        <v>1428</v>
      </c>
      <c r="B2300" t="s">
        <v>661</v>
      </c>
      <c r="C2300" t="s">
        <v>660</v>
      </c>
      <c r="D2300">
        <v>0.38640000000000002</v>
      </c>
      <c r="E2300">
        <v>52.740099999999998</v>
      </c>
      <c r="F2300" t="s">
        <v>659</v>
      </c>
      <c r="G2300" t="s">
        <v>658</v>
      </c>
      <c r="H2300" t="s">
        <v>657</v>
      </c>
      <c r="I2300" t="s">
        <v>656</v>
      </c>
      <c r="J2300" t="s">
        <v>655</v>
      </c>
      <c r="K2300" t="s">
        <v>1425</v>
      </c>
      <c r="L2300" t="s">
        <v>1052</v>
      </c>
      <c r="M2300" t="s">
        <v>652</v>
      </c>
      <c r="N2300">
        <v>9924</v>
      </c>
      <c r="O2300" t="s">
        <v>651</v>
      </c>
      <c r="P2300">
        <v>10.3</v>
      </c>
      <c r="Q2300" s="62">
        <f t="shared" si="35"/>
        <v>10.3</v>
      </c>
      <c r="R2300" t="s">
        <v>650</v>
      </c>
    </row>
    <row r="2301" spans="1:18" hidden="1" x14ac:dyDescent="0.25">
      <c r="A2301" t="s">
        <v>1427</v>
      </c>
      <c r="B2301" t="s">
        <v>661</v>
      </c>
      <c r="C2301" t="s">
        <v>660</v>
      </c>
      <c r="D2301">
        <v>0.38640000000000002</v>
      </c>
      <c r="E2301">
        <v>52.740099999999998</v>
      </c>
      <c r="F2301" t="s">
        <v>659</v>
      </c>
      <c r="G2301" t="s">
        <v>658</v>
      </c>
      <c r="H2301" t="s">
        <v>657</v>
      </c>
      <c r="I2301" t="s">
        <v>656</v>
      </c>
      <c r="J2301" t="s">
        <v>655</v>
      </c>
      <c r="K2301" t="s">
        <v>1425</v>
      </c>
      <c r="L2301" t="s">
        <v>1052</v>
      </c>
      <c r="M2301" t="s">
        <v>652</v>
      </c>
      <c r="N2301">
        <v>9943</v>
      </c>
      <c r="O2301" t="s">
        <v>1055</v>
      </c>
      <c r="P2301">
        <v>13</v>
      </c>
      <c r="Q2301" s="62">
        <f t="shared" si="35"/>
        <v>13</v>
      </c>
      <c r="R2301" t="s">
        <v>650</v>
      </c>
    </row>
    <row r="2302" spans="1:18" hidden="1" x14ac:dyDescent="0.25">
      <c r="A2302" t="s">
        <v>1426</v>
      </c>
      <c r="B2302" t="s">
        <v>661</v>
      </c>
      <c r="C2302" t="s">
        <v>660</v>
      </c>
      <c r="D2302">
        <v>0.38640000000000002</v>
      </c>
      <c r="E2302">
        <v>52.740099999999998</v>
      </c>
      <c r="F2302" t="s">
        <v>659</v>
      </c>
      <c r="G2302" t="s">
        <v>658</v>
      </c>
      <c r="H2302" t="s">
        <v>657</v>
      </c>
      <c r="I2302" t="s">
        <v>656</v>
      </c>
      <c r="J2302" t="s">
        <v>655</v>
      </c>
      <c r="K2302" t="s">
        <v>1425</v>
      </c>
      <c r="L2302" t="s">
        <v>1052</v>
      </c>
      <c r="M2302" t="s">
        <v>652</v>
      </c>
      <c r="N2302">
        <v>9993</v>
      </c>
      <c r="O2302" t="s">
        <v>1051</v>
      </c>
      <c r="P2302">
        <v>0.14000000000000001</v>
      </c>
      <c r="Q2302" s="62">
        <f t="shared" si="35"/>
        <v>0.14000000000000001</v>
      </c>
      <c r="R2302" t="s">
        <v>650</v>
      </c>
    </row>
    <row r="2303" spans="1:18" hidden="1" x14ac:dyDescent="0.25">
      <c r="A2303" t="s">
        <v>1424</v>
      </c>
      <c r="B2303" t="s">
        <v>661</v>
      </c>
      <c r="C2303" t="s">
        <v>660</v>
      </c>
      <c r="D2303">
        <v>0.38640000000000002</v>
      </c>
      <c r="E2303">
        <v>52.740099999999998</v>
      </c>
      <c r="F2303" t="s">
        <v>659</v>
      </c>
      <c r="G2303" t="s">
        <v>658</v>
      </c>
      <c r="H2303" t="s">
        <v>657</v>
      </c>
      <c r="I2303" t="s">
        <v>656</v>
      </c>
      <c r="J2303" t="s">
        <v>655</v>
      </c>
      <c r="K2303" t="s">
        <v>1400</v>
      </c>
      <c r="L2303" t="s">
        <v>1052</v>
      </c>
      <c r="M2303" t="s">
        <v>652</v>
      </c>
      <c r="N2303">
        <v>4</v>
      </c>
      <c r="O2303" t="s">
        <v>696</v>
      </c>
      <c r="P2303">
        <v>11.59</v>
      </c>
      <c r="Q2303" s="62">
        <f t="shared" si="35"/>
        <v>11.59</v>
      </c>
      <c r="R2303" t="s">
        <v>669</v>
      </c>
    </row>
    <row r="2304" spans="1:18" hidden="1" x14ac:dyDescent="0.25">
      <c r="A2304" t="s">
        <v>1423</v>
      </c>
      <c r="B2304" t="s">
        <v>661</v>
      </c>
      <c r="C2304" t="s">
        <v>660</v>
      </c>
      <c r="D2304">
        <v>0.38640000000000002</v>
      </c>
      <c r="E2304">
        <v>52.740099999999998</v>
      </c>
      <c r="F2304" t="s">
        <v>659</v>
      </c>
      <c r="G2304" t="s">
        <v>658</v>
      </c>
      <c r="H2304" t="s">
        <v>657</v>
      </c>
      <c r="I2304" t="s">
        <v>656</v>
      </c>
      <c r="J2304" t="s">
        <v>655</v>
      </c>
      <c r="K2304" t="s">
        <v>1400</v>
      </c>
      <c r="L2304" t="s">
        <v>1052</v>
      </c>
      <c r="M2304" t="s">
        <v>652</v>
      </c>
      <c r="N2304">
        <v>6</v>
      </c>
      <c r="O2304" t="s">
        <v>694</v>
      </c>
      <c r="P2304">
        <v>0.2</v>
      </c>
      <c r="Q2304" s="62">
        <f t="shared" si="35"/>
        <v>0.2</v>
      </c>
      <c r="R2304" t="s">
        <v>683</v>
      </c>
    </row>
    <row r="2305" spans="1:18" x14ac:dyDescent="0.25">
      <c r="A2305" t="s">
        <v>1422</v>
      </c>
      <c r="B2305" t="s">
        <v>661</v>
      </c>
      <c r="C2305" t="s">
        <v>660</v>
      </c>
      <c r="D2305">
        <v>0.38640000000000002</v>
      </c>
      <c r="E2305">
        <v>52.740099999999998</v>
      </c>
      <c r="F2305" t="s">
        <v>659</v>
      </c>
      <c r="G2305" t="s">
        <v>658</v>
      </c>
      <c r="H2305" t="s">
        <v>657</v>
      </c>
      <c r="I2305" t="s">
        <v>656</v>
      </c>
      <c r="J2305" t="s">
        <v>655</v>
      </c>
      <c r="K2305" t="s">
        <v>1400</v>
      </c>
      <c r="L2305" t="s">
        <v>1052</v>
      </c>
      <c r="M2305" t="s">
        <v>652</v>
      </c>
      <c r="N2305">
        <v>73</v>
      </c>
      <c r="O2305" t="s">
        <v>181</v>
      </c>
      <c r="P2305">
        <v>1.0000000000000001E-5</v>
      </c>
      <c r="Q2305" s="62">
        <f t="shared" si="35"/>
        <v>1.0000000000000001E-5</v>
      </c>
      <c r="R2305" t="s">
        <v>686</v>
      </c>
    </row>
    <row r="2306" spans="1:18" hidden="1" x14ac:dyDescent="0.25">
      <c r="A2306" t="s">
        <v>1421</v>
      </c>
      <c r="B2306" t="s">
        <v>661</v>
      </c>
      <c r="C2306" t="s">
        <v>660</v>
      </c>
      <c r="D2306">
        <v>0.38640000000000002</v>
      </c>
      <c r="E2306">
        <v>52.740099999999998</v>
      </c>
      <c r="F2306" t="s">
        <v>659</v>
      </c>
      <c r="G2306" t="s">
        <v>658</v>
      </c>
      <c r="H2306" t="s">
        <v>657</v>
      </c>
      <c r="I2306" t="s">
        <v>656</v>
      </c>
      <c r="J2306" t="s">
        <v>655</v>
      </c>
      <c r="K2306" t="s">
        <v>1400</v>
      </c>
      <c r="L2306" t="s">
        <v>1052</v>
      </c>
      <c r="M2306" t="s">
        <v>652</v>
      </c>
      <c r="N2306">
        <v>76</v>
      </c>
      <c r="O2306" t="s">
        <v>690</v>
      </c>
      <c r="P2306">
        <v>5.3</v>
      </c>
      <c r="Q2306" s="62">
        <f t="shared" ref="Q2306:Q2369" si="36">IF(LEFT(P2306,1)="&lt;",VALUE(MID(P2306,2,LEN(P2306)-1)),VALUE(P2306))</f>
        <v>5.3</v>
      </c>
      <c r="R2306" t="s">
        <v>689</v>
      </c>
    </row>
    <row r="2307" spans="1:18" hidden="1" x14ac:dyDescent="0.25">
      <c r="A2307" t="s">
        <v>1420</v>
      </c>
      <c r="B2307" t="s">
        <v>661</v>
      </c>
      <c r="C2307" t="s">
        <v>660</v>
      </c>
      <c r="D2307">
        <v>0.38640000000000002</v>
      </c>
      <c r="E2307">
        <v>52.740099999999998</v>
      </c>
      <c r="F2307" t="s">
        <v>659</v>
      </c>
      <c r="G2307" t="s">
        <v>658</v>
      </c>
      <c r="H2307" t="s">
        <v>657</v>
      </c>
      <c r="I2307" t="s">
        <v>656</v>
      </c>
      <c r="J2307" t="s">
        <v>655</v>
      </c>
      <c r="K2307" t="s">
        <v>1400</v>
      </c>
      <c r="L2307" t="s">
        <v>1052</v>
      </c>
      <c r="M2307" t="s">
        <v>652</v>
      </c>
      <c r="N2307">
        <v>3410</v>
      </c>
      <c r="O2307" t="s">
        <v>687</v>
      </c>
      <c r="P2307">
        <v>3.7</v>
      </c>
      <c r="Q2307" s="62">
        <f t="shared" si="36"/>
        <v>3.7</v>
      </c>
      <c r="R2307" t="s">
        <v>686</v>
      </c>
    </row>
    <row r="2308" spans="1:18" hidden="1" x14ac:dyDescent="0.25">
      <c r="A2308" t="s">
        <v>1419</v>
      </c>
      <c r="B2308" t="s">
        <v>661</v>
      </c>
      <c r="C2308" t="s">
        <v>660</v>
      </c>
      <c r="D2308">
        <v>0.38640000000000002</v>
      </c>
      <c r="E2308">
        <v>52.740099999999998</v>
      </c>
      <c r="F2308" t="s">
        <v>659</v>
      </c>
      <c r="G2308" t="s">
        <v>658</v>
      </c>
      <c r="H2308" t="s">
        <v>657</v>
      </c>
      <c r="I2308" t="s">
        <v>656</v>
      </c>
      <c r="J2308" t="s">
        <v>655</v>
      </c>
      <c r="K2308" t="s">
        <v>1400</v>
      </c>
      <c r="L2308" t="s">
        <v>1052</v>
      </c>
      <c r="M2308" t="s">
        <v>652</v>
      </c>
      <c r="N2308">
        <v>3428</v>
      </c>
      <c r="O2308" t="s">
        <v>684</v>
      </c>
      <c r="P2308">
        <v>4.38</v>
      </c>
      <c r="Q2308" s="62">
        <f t="shared" si="36"/>
        <v>4.38</v>
      </c>
      <c r="R2308" t="s">
        <v>683</v>
      </c>
    </row>
    <row r="2309" spans="1:18" hidden="1" x14ac:dyDescent="0.25">
      <c r="A2309" t="s">
        <v>1418</v>
      </c>
      <c r="B2309" t="s">
        <v>661</v>
      </c>
      <c r="C2309" t="s">
        <v>660</v>
      </c>
      <c r="D2309">
        <v>0.38640000000000002</v>
      </c>
      <c r="E2309">
        <v>52.740099999999998</v>
      </c>
      <c r="F2309" t="s">
        <v>659</v>
      </c>
      <c r="G2309" t="s">
        <v>658</v>
      </c>
      <c r="H2309" t="s">
        <v>657</v>
      </c>
      <c r="I2309" t="s">
        <v>656</v>
      </c>
      <c r="J2309" t="s">
        <v>655</v>
      </c>
      <c r="K2309" t="s">
        <v>1400</v>
      </c>
      <c r="L2309" t="s">
        <v>1052</v>
      </c>
      <c r="M2309" t="s">
        <v>652</v>
      </c>
      <c r="N2309">
        <v>3976</v>
      </c>
      <c r="O2309" t="s">
        <v>681</v>
      </c>
      <c r="P2309">
        <v>47.6</v>
      </c>
      <c r="Q2309" s="62">
        <f t="shared" si="36"/>
        <v>47.6</v>
      </c>
      <c r="R2309" t="s">
        <v>680</v>
      </c>
    </row>
    <row r="2310" spans="1:18" hidden="1" x14ac:dyDescent="0.25">
      <c r="A2310" t="s">
        <v>1417</v>
      </c>
      <c r="B2310" t="s">
        <v>661</v>
      </c>
      <c r="C2310" t="s">
        <v>660</v>
      </c>
      <c r="D2310">
        <v>0.38640000000000002</v>
      </c>
      <c r="E2310">
        <v>52.740099999999998</v>
      </c>
      <c r="F2310" t="s">
        <v>659</v>
      </c>
      <c r="G2310" t="s">
        <v>658</v>
      </c>
      <c r="H2310" t="s">
        <v>657</v>
      </c>
      <c r="I2310" t="s">
        <v>656</v>
      </c>
      <c r="J2310" t="s">
        <v>655</v>
      </c>
      <c r="K2310" t="s">
        <v>1400</v>
      </c>
      <c r="L2310" t="s">
        <v>1052</v>
      </c>
      <c r="M2310" t="s">
        <v>652</v>
      </c>
      <c r="N2310">
        <v>4574</v>
      </c>
      <c r="O2310" t="s">
        <v>1078</v>
      </c>
      <c r="P2310" t="s">
        <v>1077</v>
      </c>
      <c r="Q2310" s="62" t="e">
        <f t="shared" si="36"/>
        <v>#VALUE!</v>
      </c>
      <c r="R2310" t="s">
        <v>905</v>
      </c>
    </row>
    <row r="2311" spans="1:18" hidden="1" x14ac:dyDescent="0.25">
      <c r="A2311" t="s">
        <v>1416</v>
      </c>
      <c r="B2311" t="s">
        <v>661</v>
      </c>
      <c r="C2311" t="s">
        <v>660</v>
      </c>
      <c r="D2311">
        <v>0.38640000000000002</v>
      </c>
      <c r="E2311">
        <v>52.740099999999998</v>
      </c>
      <c r="F2311" t="s">
        <v>659</v>
      </c>
      <c r="G2311" t="s">
        <v>658</v>
      </c>
      <c r="H2311" t="s">
        <v>657</v>
      </c>
      <c r="I2311" t="s">
        <v>656</v>
      </c>
      <c r="J2311" t="s">
        <v>655</v>
      </c>
      <c r="K2311" t="s">
        <v>1400</v>
      </c>
      <c r="L2311" t="s">
        <v>1052</v>
      </c>
      <c r="M2311" t="s">
        <v>652</v>
      </c>
      <c r="N2311">
        <v>4865</v>
      </c>
      <c r="O2311" t="s">
        <v>912</v>
      </c>
      <c r="P2311">
        <v>590</v>
      </c>
      <c r="Q2311" s="62">
        <f t="shared" si="36"/>
        <v>590</v>
      </c>
      <c r="R2311" t="s">
        <v>911</v>
      </c>
    </row>
    <row r="2312" spans="1:18" hidden="1" x14ac:dyDescent="0.25">
      <c r="A2312" t="s">
        <v>1415</v>
      </c>
      <c r="B2312" t="s">
        <v>661</v>
      </c>
      <c r="C2312" t="s">
        <v>660</v>
      </c>
      <c r="D2312">
        <v>0.38640000000000002</v>
      </c>
      <c r="E2312">
        <v>52.740099999999998</v>
      </c>
      <c r="F2312" t="s">
        <v>659</v>
      </c>
      <c r="G2312" t="s">
        <v>658</v>
      </c>
      <c r="H2312" t="s">
        <v>657</v>
      </c>
      <c r="I2312" t="s">
        <v>656</v>
      </c>
      <c r="J2312" t="s">
        <v>655</v>
      </c>
      <c r="K2312" t="s">
        <v>1400</v>
      </c>
      <c r="L2312" t="s">
        <v>1052</v>
      </c>
      <c r="M2312" t="s">
        <v>652</v>
      </c>
      <c r="N2312">
        <v>4925</v>
      </c>
      <c r="O2312" t="s">
        <v>1074</v>
      </c>
      <c r="P2312">
        <v>9.4499999999999993</v>
      </c>
      <c r="Q2312" s="62">
        <f t="shared" si="36"/>
        <v>9.4499999999999993</v>
      </c>
      <c r="R2312" t="s">
        <v>650</v>
      </c>
    </row>
    <row r="2313" spans="1:18" hidden="1" x14ac:dyDescent="0.25">
      <c r="A2313" t="s">
        <v>1414</v>
      </c>
      <c r="B2313" t="s">
        <v>661</v>
      </c>
      <c r="C2313" t="s">
        <v>660</v>
      </c>
      <c r="D2313">
        <v>0.38640000000000002</v>
      </c>
      <c r="E2313">
        <v>52.740099999999998</v>
      </c>
      <c r="F2313" t="s">
        <v>659</v>
      </c>
      <c r="G2313" t="s">
        <v>658</v>
      </c>
      <c r="H2313" t="s">
        <v>657</v>
      </c>
      <c r="I2313" t="s">
        <v>656</v>
      </c>
      <c r="J2313" t="s">
        <v>655</v>
      </c>
      <c r="K2313" t="s">
        <v>1400</v>
      </c>
      <c r="L2313" t="s">
        <v>1052</v>
      </c>
      <c r="M2313" t="s">
        <v>652</v>
      </c>
      <c r="N2313">
        <v>5446</v>
      </c>
      <c r="O2313" t="s">
        <v>678</v>
      </c>
      <c r="P2313">
        <v>1</v>
      </c>
      <c r="Q2313" s="62">
        <f t="shared" si="36"/>
        <v>1</v>
      </c>
      <c r="R2313" t="s">
        <v>677</v>
      </c>
    </row>
    <row r="2314" spans="1:18" hidden="1" x14ac:dyDescent="0.25">
      <c r="A2314" t="s">
        <v>1413</v>
      </c>
      <c r="B2314" t="s">
        <v>661</v>
      </c>
      <c r="C2314" t="s">
        <v>660</v>
      </c>
      <c r="D2314">
        <v>0.38640000000000002</v>
      </c>
      <c r="E2314">
        <v>52.740099999999998</v>
      </c>
      <c r="F2314" t="s">
        <v>659</v>
      </c>
      <c r="G2314" t="s">
        <v>658</v>
      </c>
      <c r="H2314" t="s">
        <v>657</v>
      </c>
      <c r="I2314" t="s">
        <v>656</v>
      </c>
      <c r="J2314" t="s">
        <v>655</v>
      </c>
      <c r="K2314" t="s">
        <v>1400</v>
      </c>
      <c r="L2314" t="s">
        <v>1052</v>
      </c>
      <c r="M2314" t="s">
        <v>652</v>
      </c>
      <c r="N2314">
        <v>6019</v>
      </c>
      <c r="O2314" t="s">
        <v>675</v>
      </c>
      <c r="P2314">
        <v>561308</v>
      </c>
      <c r="Q2314" s="62">
        <f t="shared" si="36"/>
        <v>561308</v>
      </c>
      <c r="R2314" t="s">
        <v>672</v>
      </c>
    </row>
    <row r="2315" spans="1:18" hidden="1" x14ac:dyDescent="0.25">
      <c r="A2315" t="s">
        <v>1412</v>
      </c>
      <c r="B2315" t="s">
        <v>661</v>
      </c>
      <c r="C2315" t="s">
        <v>660</v>
      </c>
      <c r="D2315">
        <v>0.38640000000000002</v>
      </c>
      <c r="E2315">
        <v>52.740099999999998</v>
      </c>
      <c r="F2315" t="s">
        <v>659</v>
      </c>
      <c r="G2315" t="s">
        <v>658</v>
      </c>
      <c r="H2315" t="s">
        <v>657</v>
      </c>
      <c r="I2315" t="s">
        <v>656</v>
      </c>
      <c r="J2315" t="s">
        <v>655</v>
      </c>
      <c r="K2315" t="s">
        <v>1400</v>
      </c>
      <c r="L2315" t="s">
        <v>1052</v>
      </c>
      <c r="M2315" t="s">
        <v>652</v>
      </c>
      <c r="N2315">
        <v>6020</v>
      </c>
      <c r="O2315" t="s">
        <v>673</v>
      </c>
      <c r="P2315">
        <v>318624</v>
      </c>
      <c r="Q2315" s="62">
        <f t="shared" si="36"/>
        <v>318624</v>
      </c>
      <c r="R2315" t="s">
        <v>672</v>
      </c>
    </row>
    <row r="2316" spans="1:18" hidden="1" x14ac:dyDescent="0.25">
      <c r="A2316" t="s">
        <v>1411</v>
      </c>
      <c r="B2316" t="s">
        <v>661</v>
      </c>
      <c r="C2316" t="s">
        <v>660</v>
      </c>
      <c r="D2316">
        <v>0.38640000000000002</v>
      </c>
      <c r="E2316">
        <v>52.740099999999998</v>
      </c>
      <c r="F2316" t="s">
        <v>659</v>
      </c>
      <c r="G2316" t="s">
        <v>658</v>
      </c>
      <c r="H2316" t="s">
        <v>657</v>
      </c>
      <c r="I2316" t="s">
        <v>656</v>
      </c>
      <c r="J2316" t="s">
        <v>655</v>
      </c>
      <c r="K2316" t="s">
        <v>1400</v>
      </c>
      <c r="L2316" t="s">
        <v>1052</v>
      </c>
      <c r="M2316" t="s">
        <v>652</v>
      </c>
      <c r="N2316">
        <v>6485</v>
      </c>
      <c r="O2316" t="s">
        <v>1069</v>
      </c>
      <c r="P2316">
        <v>8.7999999999999995E-2</v>
      </c>
      <c r="Q2316" s="62">
        <f t="shared" si="36"/>
        <v>8.7999999999999995E-2</v>
      </c>
      <c r="R2316" t="s">
        <v>650</v>
      </c>
    </row>
    <row r="2317" spans="1:18" hidden="1" x14ac:dyDescent="0.25">
      <c r="A2317" t="s">
        <v>1410</v>
      </c>
      <c r="B2317" t="s">
        <v>661</v>
      </c>
      <c r="C2317" t="s">
        <v>660</v>
      </c>
      <c r="D2317">
        <v>0.38640000000000002</v>
      </c>
      <c r="E2317">
        <v>52.740099999999998</v>
      </c>
      <c r="F2317" t="s">
        <v>659</v>
      </c>
      <c r="G2317" t="s">
        <v>658</v>
      </c>
      <c r="H2317" t="s">
        <v>657</v>
      </c>
      <c r="I2317" t="s">
        <v>656</v>
      </c>
      <c r="J2317" t="s">
        <v>655</v>
      </c>
      <c r="K2317" t="s">
        <v>1400</v>
      </c>
      <c r="L2317" t="s">
        <v>1052</v>
      </c>
      <c r="M2317" t="s">
        <v>652</v>
      </c>
      <c r="N2317">
        <v>7342</v>
      </c>
      <c r="O2317" t="s">
        <v>670</v>
      </c>
      <c r="P2317">
        <v>2.17</v>
      </c>
      <c r="Q2317" s="62">
        <f t="shared" si="36"/>
        <v>2.17</v>
      </c>
      <c r="R2317" t="s">
        <v>669</v>
      </c>
    </row>
    <row r="2318" spans="1:18" hidden="1" x14ac:dyDescent="0.25">
      <c r="A2318" t="s">
        <v>1409</v>
      </c>
      <c r="B2318" t="s">
        <v>661</v>
      </c>
      <c r="C2318" t="s">
        <v>660</v>
      </c>
      <c r="D2318">
        <v>0.38640000000000002</v>
      </c>
      <c r="E2318">
        <v>52.740099999999998</v>
      </c>
      <c r="F2318" t="s">
        <v>659</v>
      </c>
      <c r="G2318" t="s">
        <v>658</v>
      </c>
      <c r="H2318" t="s">
        <v>657</v>
      </c>
      <c r="I2318" t="s">
        <v>656</v>
      </c>
      <c r="J2318" t="s">
        <v>655</v>
      </c>
      <c r="K2318" t="s">
        <v>1400</v>
      </c>
      <c r="L2318" t="s">
        <v>1052</v>
      </c>
      <c r="M2318" t="s">
        <v>652</v>
      </c>
      <c r="N2318">
        <v>7608</v>
      </c>
      <c r="O2318" t="s">
        <v>667</v>
      </c>
      <c r="P2318">
        <v>0.8</v>
      </c>
      <c r="Q2318" s="62">
        <f t="shared" si="36"/>
        <v>0.8</v>
      </c>
      <c r="R2318" t="s">
        <v>666</v>
      </c>
    </row>
    <row r="2319" spans="1:18" hidden="1" x14ac:dyDescent="0.25">
      <c r="A2319" t="s">
        <v>1408</v>
      </c>
      <c r="B2319" t="s">
        <v>661</v>
      </c>
      <c r="C2319" t="s">
        <v>660</v>
      </c>
      <c r="D2319">
        <v>0.38640000000000002</v>
      </c>
      <c r="E2319">
        <v>52.740099999999998</v>
      </c>
      <c r="F2319" t="s">
        <v>659</v>
      </c>
      <c r="G2319" t="s">
        <v>658</v>
      </c>
      <c r="H2319" t="s">
        <v>657</v>
      </c>
      <c r="I2319" t="s">
        <v>656</v>
      </c>
      <c r="J2319" t="s">
        <v>655</v>
      </c>
      <c r="K2319" t="s">
        <v>1400</v>
      </c>
      <c r="L2319" t="s">
        <v>1052</v>
      </c>
      <c r="M2319" t="s">
        <v>652</v>
      </c>
      <c r="N2319">
        <v>7887</v>
      </c>
      <c r="O2319" t="s">
        <v>1065</v>
      </c>
      <c r="P2319">
        <v>5.5</v>
      </c>
      <c r="Q2319" s="62">
        <f t="shared" si="36"/>
        <v>5.5</v>
      </c>
      <c r="R2319" t="s">
        <v>686</v>
      </c>
    </row>
    <row r="2320" spans="1:18" hidden="1" x14ac:dyDescent="0.25">
      <c r="A2320" t="s">
        <v>1407</v>
      </c>
      <c r="B2320" t="s">
        <v>661</v>
      </c>
      <c r="C2320" t="s">
        <v>660</v>
      </c>
      <c r="D2320">
        <v>0.38640000000000002</v>
      </c>
      <c r="E2320">
        <v>52.740099999999998</v>
      </c>
      <c r="F2320" t="s">
        <v>659</v>
      </c>
      <c r="G2320" t="s">
        <v>658</v>
      </c>
      <c r="H2320" t="s">
        <v>657</v>
      </c>
      <c r="I2320" t="s">
        <v>656</v>
      </c>
      <c r="J2320" t="s">
        <v>655</v>
      </c>
      <c r="K2320" t="s">
        <v>1400</v>
      </c>
      <c r="L2320" t="s">
        <v>1052</v>
      </c>
      <c r="M2320" t="s">
        <v>652</v>
      </c>
      <c r="N2320">
        <v>9853</v>
      </c>
      <c r="O2320" t="s">
        <v>1063</v>
      </c>
      <c r="P2320">
        <v>9.2100000000000009</v>
      </c>
      <c r="Q2320" s="62">
        <f t="shared" si="36"/>
        <v>9.2100000000000009</v>
      </c>
      <c r="R2320" t="s">
        <v>650</v>
      </c>
    </row>
    <row r="2321" spans="1:18" hidden="1" x14ac:dyDescent="0.25">
      <c r="A2321" t="s">
        <v>1406</v>
      </c>
      <c r="B2321" t="s">
        <v>661</v>
      </c>
      <c r="C2321" t="s">
        <v>660</v>
      </c>
      <c r="D2321">
        <v>0.38640000000000002</v>
      </c>
      <c r="E2321">
        <v>52.740099999999998</v>
      </c>
      <c r="F2321" t="s">
        <v>659</v>
      </c>
      <c r="G2321" t="s">
        <v>658</v>
      </c>
      <c r="H2321" t="s">
        <v>657</v>
      </c>
      <c r="I2321" t="s">
        <v>656</v>
      </c>
      <c r="J2321" t="s">
        <v>655</v>
      </c>
      <c r="K2321" t="s">
        <v>1400</v>
      </c>
      <c r="L2321" t="s">
        <v>1052</v>
      </c>
      <c r="M2321" t="s">
        <v>652</v>
      </c>
      <c r="N2321">
        <v>9856</v>
      </c>
      <c r="O2321" t="s">
        <v>1061</v>
      </c>
      <c r="P2321">
        <v>5.7000000000000002E-2</v>
      </c>
      <c r="Q2321" s="62">
        <f t="shared" si="36"/>
        <v>5.7000000000000002E-2</v>
      </c>
      <c r="R2321" t="s">
        <v>650</v>
      </c>
    </row>
    <row r="2322" spans="1:18" hidden="1" x14ac:dyDescent="0.25">
      <c r="A2322" t="s">
        <v>1405</v>
      </c>
      <c r="B2322" t="s">
        <v>661</v>
      </c>
      <c r="C2322" t="s">
        <v>660</v>
      </c>
      <c r="D2322">
        <v>0.38640000000000002</v>
      </c>
      <c r="E2322">
        <v>52.740099999999998</v>
      </c>
      <c r="F2322" t="s">
        <v>659</v>
      </c>
      <c r="G2322" t="s">
        <v>658</v>
      </c>
      <c r="H2322" t="s">
        <v>657</v>
      </c>
      <c r="I2322" t="s">
        <v>656</v>
      </c>
      <c r="J2322" t="s">
        <v>655</v>
      </c>
      <c r="K2322" t="s">
        <v>1400</v>
      </c>
      <c r="L2322" t="s">
        <v>1052</v>
      </c>
      <c r="M2322" t="s">
        <v>652</v>
      </c>
      <c r="N2322">
        <v>9857</v>
      </c>
      <c r="O2322" t="s">
        <v>1059</v>
      </c>
      <c r="P2322">
        <v>6.3</v>
      </c>
      <c r="Q2322" s="62">
        <f t="shared" si="36"/>
        <v>6.3</v>
      </c>
      <c r="R2322" t="s">
        <v>650</v>
      </c>
    </row>
    <row r="2323" spans="1:18" hidden="1" x14ac:dyDescent="0.25">
      <c r="A2323" t="s">
        <v>1404</v>
      </c>
      <c r="B2323" t="s">
        <v>661</v>
      </c>
      <c r="C2323" t="s">
        <v>660</v>
      </c>
      <c r="D2323">
        <v>0.38640000000000002</v>
      </c>
      <c r="E2323">
        <v>52.740099999999998</v>
      </c>
      <c r="F2323" t="s">
        <v>659</v>
      </c>
      <c r="G2323" t="s">
        <v>658</v>
      </c>
      <c r="H2323" t="s">
        <v>657</v>
      </c>
      <c r="I2323" t="s">
        <v>656</v>
      </c>
      <c r="J2323" t="s">
        <v>655</v>
      </c>
      <c r="K2323" t="s">
        <v>1400</v>
      </c>
      <c r="L2323" t="s">
        <v>1052</v>
      </c>
      <c r="M2323" t="s">
        <v>652</v>
      </c>
      <c r="N2323">
        <v>9901</v>
      </c>
      <c r="O2323" t="s">
        <v>664</v>
      </c>
      <c r="P2323">
        <v>95.3</v>
      </c>
      <c r="Q2323" s="62">
        <f t="shared" si="36"/>
        <v>95.3</v>
      </c>
      <c r="R2323" t="s">
        <v>663</v>
      </c>
    </row>
    <row r="2324" spans="1:18" hidden="1" x14ac:dyDescent="0.25">
      <c r="A2324" t="s">
        <v>1403</v>
      </c>
      <c r="B2324" t="s">
        <v>661</v>
      </c>
      <c r="C2324" t="s">
        <v>660</v>
      </c>
      <c r="D2324">
        <v>0.38640000000000002</v>
      </c>
      <c r="E2324">
        <v>52.740099999999998</v>
      </c>
      <c r="F2324" t="s">
        <v>659</v>
      </c>
      <c r="G2324" t="s">
        <v>658</v>
      </c>
      <c r="H2324" t="s">
        <v>657</v>
      </c>
      <c r="I2324" t="s">
        <v>656</v>
      </c>
      <c r="J2324" t="s">
        <v>655</v>
      </c>
      <c r="K2324" t="s">
        <v>1400</v>
      </c>
      <c r="L2324" t="s">
        <v>1052</v>
      </c>
      <c r="M2324" t="s">
        <v>652</v>
      </c>
      <c r="N2324">
        <v>9924</v>
      </c>
      <c r="O2324" t="s">
        <v>651</v>
      </c>
      <c r="P2324">
        <v>12</v>
      </c>
      <c r="Q2324" s="62">
        <f t="shared" si="36"/>
        <v>12</v>
      </c>
      <c r="R2324" t="s">
        <v>650</v>
      </c>
    </row>
    <row r="2325" spans="1:18" hidden="1" x14ac:dyDescent="0.25">
      <c r="A2325" t="s">
        <v>1402</v>
      </c>
      <c r="B2325" t="s">
        <v>661</v>
      </c>
      <c r="C2325" t="s">
        <v>660</v>
      </c>
      <c r="D2325">
        <v>0.38640000000000002</v>
      </c>
      <c r="E2325">
        <v>52.740099999999998</v>
      </c>
      <c r="F2325" t="s">
        <v>659</v>
      </c>
      <c r="G2325" t="s">
        <v>658</v>
      </c>
      <c r="H2325" t="s">
        <v>657</v>
      </c>
      <c r="I2325" t="s">
        <v>656</v>
      </c>
      <c r="J2325" t="s">
        <v>655</v>
      </c>
      <c r="K2325" t="s">
        <v>1400</v>
      </c>
      <c r="L2325" t="s">
        <v>1052</v>
      </c>
      <c r="M2325" t="s">
        <v>652</v>
      </c>
      <c r="N2325">
        <v>9943</v>
      </c>
      <c r="O2325" t="s">
        <v>1055</v>
      </c>
      <c r="P2325">
        <v>9.3000000000000007</v>
      </c>
      <c r="Q2325" s="62">
        <f t="shared" si="36"/>
        <v>9.3000000000000007</v>
      </c>
      <c r="R2325" t="s">
        <v>650</v>
      </c>
    </row>
    <row r="2326" spans="1:18" hidden="1" x14ac:dyDescent="0.25">
      <c r="A2326" t="s">
        <v>1401</v>
      </c>
      <c r="B2326" t="s">
        <v>661</v>
      </c>
      <c r="C2326" t="s">
        <v>660</v>
      </c>
      <c r="D2326">
        <v>0.38640000000000002</v>
      </c>
      <c r="E2326">
        <v>52.740099999999998</v>
      </c>
      <c r="F2326" t="s">
        <v>659</v>
      </c>
      <c r="G2326" t="s">
        <v>658</v>
      </c>
      <c r="H2326" t="s">
        <v>657</v>
      </c>
      <c r="I2326" t="s">
        <v>656</v>
      </c>
      <c r="J2326" t="s">
        <v>655</v>
      </c>
      <c r="K2326" t="s">
        <v>1400</v>
      </c>
      <c r="L2326" t="s">
        <v>1052</v>
      </c>
      <c r="M2326" t="s">
        <v>652</v>
      </c>
      <c r="N2326">
        <v>9993</v>
      </c>
      <c r="O2326" t="s">
        <v>1051</v>
      </c>
      <c r="P2326">
        <v>0.15</v>
      </c>
      <c r="Q2326" s="62">
        <f t="shared" si="36"/>
        <v>0.15</v>
      </c>
      <c r="R2326" t="s">
        <v>650</v>
      </c>
    </row>
    <row r="2327" spans="1:18" hidden="1" x14ac:dyDescent="0.25">
      <c r="A2327" t="s">
        <v>1399</v>
      </c>
      <c r="B2327" t="s">
        <v>661</v>
      </c>
      <c r="C2327" t="s">
        <v>660</v>
      </c>
      <c r="D2327">
        <v>0.38640000000000002</v>
      </c>
      <c r="E2327">
        <v>52.740099999999998</v>
      </c>
      <c r="F2327" t="s">
        <v>659</v>
      </c>
      <c r="G2327" t="s">
        <v>658</v>
      </c>
      <c r="H2327" t="s">
        <v>657</v>
      </c>
      <c r="I2327" t="s">
        <v>656</v>
      </c>
      <c r="J2327" t="s">
        <v>655</v>
      </c>
      <c r="K2327" t="s">
        <v>1375</v>
      </c>
      <c r="L2327" t="s">
        <v>1052</v>
      </c>
      <c r="M2327" t="s">
        <v>652</v>
      </c>
      <c r="N2327">
        <v>4</v>
      </c>
      <c r="O2327" t="s">
        <v>696</v>
      </c>
      <c r="P2327">
        <v>13</v>
      </c>
      <c r="Q2327" s="62">
        <f t="shared" si="36"/>
        <v>13</v>
      </c>
      <c r="R2327" t="s">
        <v>669</v>
      </c>
    </row>
    <row r="2328" spans="1:18" hidden="1" x14ac:dyDescent="0.25">
      <c r="A2328" t="s">
        <v>1398</v>
      </c>
      <c r="B2328" t="s">
        <v>661</v>
      </c>
      <c r="C2328" t="s">
        <v>660</v>
      </c>
      <c r="D2328">
        <v>0.38640000000000002</v>
      </c>
      <c r="E2328">
        <v>52.740099999999998</v>
      </c>
      <c r="F2328" t="s">
        <v>659</v>
      </c>
      <c r="G2328" t="s">
        <v>658</v>
      </c>
      <c r="H2328" t="s">
        <v>657</v>
      </c>
      <c r="I2328" t="s">
        <v>656</v>
      </c>
      <c r="J2328" t="s">
        <v>655</v>
      </c>
      <c r="K2328" t="s">
        <v>1375</v>
      </c>
      <c r="L2328" t="s">
        <v>1052</v>
      </c>
      <c r="M2328" t="s">
        <v>652</v>
      </c>
      <c r="N2328">
        <v>6</v>
      </c>
      <c r="O2328" t="s">
        <v>694</v>
      </c>
      <c r="P2328">
        <v>0.2</v>
      </c>
      <c r="Q2328" s="62">
        <f t="shared" si="36"/>
        <v>0.2</v>
      </c>
      <c r="R2328" t="s">
        <v>683</v>
      </c>
    </row>
    <row r="2329" spans="1:18" x14ac:dyDescent="0.25">
      <c r="A2329" t="s">
        <v>1397</v>
      </c>
      <c r="B2329" t="s">
        <v>661</v>
      </c>
      <c r="C2329" t="s">
        <v>660</v>
      </c>
      <c r="D2329">
        <v>0.38640000000000002</v>
      </c>
      <c r="E2329">
        <v>52.740099999999998</v>
      </c>
      <c r="F2329" t="s">
        <v>659</v>
      </c>
      <c r="G2329" t="s">
        <v>658</v>
      </c>
      <c r="H2329" t="s">
        <v>657</v>
      </c>
      <c r="I2329" t="s">
        <v>656</v>
      </c>
      <c r="J2329" t="s">
        <v>655</v>
      </c>
      <c r="K2329" t="s">
        <v>1375</v>
      </c>
      <c r="L2329" t="s">
        <v>1052</v>
      </c>
      <c r="M2329" t="s">
        <v>652</v>
      </c>
      <c r="N2329">
        <v>73</v>
      </c>
      <c r="O2329" t="s">
        <v>181</v>
      </c>
      <c r="P2329">
        <v>3.0000000000000001E-5</v>
      </c>
      <c r="Q2329" s="62">
        <f t="shared" si="36"/>
        <v>3.0000000000000001E-5</v>
      </c>
      <c r="R2329" t="s">
        <v>686</v>
      </c>
    </row>
    <row r="2330" spans="1:18" hidden="1" x14ac:dyDescent="0.25">
      <c r="A2330" t="s">
        <v>1396</v>
      </c>
      <c r="B2330" t="s">
        <v>661</v>
      </c>
      <c r="C2330" t="s">
        <v>660</v>
      </c>
      <c r="D2330">
        <v>0.38640000000000002</v>
      </c>
      <c r="E2330">
        <v>52.740099999999998</v>
      </c>
      <c r="F2330" t="s">
        <v>659</v>
      </c>
      <c r="G2330" t="s">
        <v>658</v>
      </c>
      <c r="H2330" t="s">
        <v>657</v>
      </c>
      <c r="I2330" t="s">
        <v>656</v>
      </c>
      <c r="J2330" t="s">
        <v>655</v>
      </c>
      <c r="K2330" t="s">
        <v>1375</v>
      </c>
      <c r="L2330" t="s">
        <v>1052</v>
      </c>
      <c r="M2330" t="s">
        <v>652</v>
      </c>
      <c r="N2330">
        <v>76</v>
      </c>
      <c r="O2330" t="s">
        <v>690</v>
      </c>
      <c r="P2330">
        <v>8.1999999999999993</v>
      </c>
      <c r="Q2330" s="62">
        <f t="shared" si="36"/>
        <v>8.1999999999999993</v>
      </c>
      <c r="R2330" t="s">
        <v>689</v>
      </c>
    </row>
    <row r="2331" spans="1:18" hidden="1" x14ac:dyDescent="0.25">
      <c r="A2331" t="s">
        <v>1395</v>
      </c>
      <c r="B2331" t="s">
        <v>661</v>
      </c>
      <c r="C2331" t="s">
        <v>660</v>
      </c>
      <c r="D2331">
        <v>0.38640000000000002</v>
      </c>
      <c r="E2331">
        <v>52.740099999999998</v>
      </c>
      <c r="F2331" t="s">
        <v>659</v>
      </c>
      <c r="G2331" t="s">
        <v>658</v>
      </c>
      <c r="H2331" t="s">
        <v>657</v>
      </c>
      <c r="I2331" t="s">
        <v>656</v>
      </c>
      <c r="J2331" t="s">
        <v>655</v>
      </c>
      <c r="K2331" t="s">
        <v>1375</v>
      </c>
      <c r="L2331" t="s">
        <v>1052</v>
      </c>
      <c r="M2331" t="s">
        <v>652</v>
      </c>
      <c r="N2331">
        <v>3410</v>
      </c>
      <c r="O2331" t="s">
        <v>687</v>
      </c>
      <c r="P2331">
        <v>5.8</v>
      </c>
      <c r="Q2331" s="62">
        <f t="shared" si="36"/>
        <v>5.8</v>
      </c>
      <c r="R2331" t="s">
        <v>686</v>
      </c>
    </row>
    <row r="2332" spans="1:18" hidden="1" x14ac:dyDescent="0.25">
      <c r="A2332" t="s">
        <v>1394</v>
      </c>
      <c r="B2332" t="s">
        <v>661</v>
      </c>
      <c r="C2332" t="s">
        <v>660</v>
      </c>
      <c r="D2332">
        <v>0.38640000000000002</v>
      </c>
      <c r="E2332">
        <v>52.740099999999998</v>
      </c>
      <c r="F2332" t="s">
        <v>659</v>
      </c>
      <c r="G2332" t="s">
        <v>658</v>
      </c>
      <c r="H2332" t="s">
        <v>657</v>
      </c>
      <c r="I2332" t="s">
        <v>656</v>
      </c>
      <c r="J2332" t="s">
        <v>655</v>
      </c>
      <c r="K2332" t="s">
        <v>1375</v>
      </c>
      <c r="L2332" t="s">
        <v>1052</v>
      </c>
      <c r="M2332" t="s">
        <v>652</v>
      </c>
      <c r="N2332">
        <v>3428</v>
      </c>
      <c r="O2332" t="s">
        <v>684</v>
      </c>
      <c r="P2332">
        <v>3.27</v>
      </c>
      <c r="Q2332" s="62">
        <f t="shared" si="36"/>
        <v>3.27</v>
      </c>
      <c r="R2332" t="s">
        <v>683</v>
      </c>
    </row>
    <row r="2333" spans="1:18" hidden="1" x14ac:dyDescent="0.25">
      <c r="A2333" t="s">
        <v>1393</v>
      </c>
      <c r="B2333" t="s">
        <v>661</v>
      </c>
      <c r="C2333" t="s">
        <v>660</v>
      </c>
      <c r="D2333">
        <v>0.38640000000000002</v>
      </c>
      <c r="E2333">
        <v>52.740099999999998</v>
      </c>
      <c r="F2333" t="s">
        <v>659</v>
      </c>
      <c r="G2333" t="s">
        <v>658</v>
      </c>
      <c r="H2333" t="s">
        <v>657</v>
      </c>
      <c r="I2333" t="s">
        <v>656</v>
      </c>
      <c r="J2333" t="s">
        <v>655</v>
      </c>
      <c r="K2333" t="s">
        <v>1375</v>
      </c>
      <c r="L2333" t="s">
        <v>1052</v>
      </c>
      <c r="M2333" t="s">
        <v>652</v>
      </c>
      <c r="N2333">
        <v>3976</v>
      </c>
      <c r="O2333" t="s">
        <v>681</v>
      </c>
      <c r="P2333">
        <v>48.6</v>
      </c>
      <c r="Q2333" s="62">
        <f t="shared" si="36"/>
        <v>48.6</v>
      </c>
      <c r="R2333" t="s">
        <v>680</v>
      </c>
    </row>
    <row r="2334" spans="1:18" hidden="1" x14ac:dyDescent="0.25">
      <c r="A2334" t="s">
        <v>1392</v>
      </c>
      <c r="B2334" t="s">
        <v>661</v>
      </c>
      <c r="C2334" t="s">
        <v>660</v>
      </c>
      <c r="D2334">
        <v>0.38640000000000002</v>
      </c>
      <c r="E2334">
        <v>52.740099999999998</v>
      </c>
      <c r="F2334" t="s">
        <v>659</v>
      </c>
      <c r="G2334" t="s">
        <v>658</v>
      </c>
      <c r="H2334" t="s">
        <v>657</v>
      </c>
      <c r="I2334" t="s">
        <v>656</v>
      </c>
      <c r="J2334" t="s">
        <v>655</v>
      </c>
      <c r="K2334" t="s">
        <v>1375</v>
      </c>
      <c r="L2334" t="s">
        <v>1052</v>
      </c>
      <c r="M2334" t="s">
        <v>652</v>
      </c>
      <c r="N2334">
        <v>4574</v>
      </c>
      <c r="O2334" t="s">
        <v>1078</v>
      </c>
      <c r="P2334" t="s">
        <v>1077</v>
      </c>
      <c r="Q2334" s="62" t="e">
        <f t="shared" si="36"/>
        <v>#VALUE!</v>
      </c>
      <c r="R2334" t="s">
        <v>905</v>
      </c>
    </row>
    <row r="2335" spans="1:18" hidden="1" x14ac:dyDescent="0.25">
      <c r="A2335" t="s">
        <v>1391</v>
      </c>
      <c r="B2335" t="s">
        <v>661</v>
      </c>
      <c r="C2335" t="s">
        <v>660</v>
      </c>
      <c r="D2335">
        <v>0.38640000000000002</v>
      </c>
      <c r="E2335">
        <v>52.740099999999998</v>
      </c>
      <c r="F2335" t="s">
        <v>659</v>
      </c>
      <c r="G2335" t="s">
        <v>658</v>
      </c>
      <c r="H2335" t="s">
        <v>657</v>
      </c>
      <c r="I2335" t="s">
        <v>656</v>
      </c>
      <c r="J2335" t="s">
        <v>655</v>
      </c>
      <c r="K2335" t="s">
        <v>1375</v>
      </c>
      <c r="L2335" t="s">
        <v>1052</v>
      </c>
      <c r="M2335" t="s">
        <v>652</v>
      </c>
      <c r="N2335">
        <v>4865</v>
      </c>
      <c r="O2335" t="s">
        <v>912</v>
      </c>
      <c r="P2335">
        <v>480</v>
      </c>
      <c r="Q2335" s="62">
        <f t="shared" si="36"/>
        <v>480</v>
      </c>
      <c r="R2335" t="s">
        <v>911</v>
      </c>
    </row>
    <row r="2336" spans="1:18" hidden="1" x14ac:dyDescent="0.25">
      <c r="A2336" t="s">
        <v>1390</v>
      </c>
      <c r="B2336" t="s">
        <v>661</v>
      </c>
      <c r="C2336" t="s">
        <v>660</v>
      </c>
      <c r="D2336">
        <v>0.38640000000000002</v>
      </c>
      <c r="E2336">
        <v>52.740099999999998</v>
      </c>
      <c r="F2336" t="s">
        <v>659</v>
      </c>
      <c r="G2336" t="s">
        <v>658</v>
      </c>
      <c r="H2336" t="s">
        <v>657</v>
      </c>
      <c r="I2336" t="s">
        <v>656</v>
      </c>
      <c r="J2336" t="s">
        <v>655</v>
      </c>
      <c r="K2336" t="s">
        <v>1375</v>
      </c>
      <c r="L2336" t="s">
        <v>1052</v>
      </c>
      <c r="M2336" t="s">
        <v>652</v>
      </c>
      <c r="N2336">
        <v>4925</v>
      </c>
      <c r="O2336" t="s">
        <v>1074</v>
      </c>
      <c r="P2336">
        <v>10</v>
      </c>
      <c r="Q2336" s="62">
        <f t="shared" si="36"/>
        <v>10</v>
      </c>
      <c r="R2336" t="s">
        <v>650</v>
      </c>
    </row>
    <row r="2337" spans="1:18" hidden="1" x14ac:dyDescent="0.25">
      <c r="A2337" t="s">
        <v>1389</v>
      </c>
      <c r="B2337" t="s">
        <v>661</v>
      </c>
      <c r="C2337" t="s">
        <v>660</v>
      </c>
      <c r="D2337">
        <v>0.38640000000000002</v>
      </c>
      <c r="E2337">
        <v>52.740099999999998</v>
      </c>
      <c r="F2337" t="s">
        <v>659</v>
      </c>
      <c r="G2337" t="s">
        <v>658</v>
      </c>
      <c r="H2337" t="s">
        <v>657</v>
      </c>
      <c r="I2337" t="s">
        <v>656</v>
      </c>
      <c r="J2337" t="s">
        <v>655</v>
      </c>
      <c r="K2337" t="s">
        <v>1375</v>
      </c>
      <c r="L2337" t="s">
        <v>1052</v>
      </c>
      <c r="M2337" t="s">
        <v>652</v>
      </c>
      <c r="N2337">
        <v>5446</v>
      </c>
      <c r="O2337" t="s">
        <v>678</v>
      </c>
      <c r="P2337">
        <v>1</v>
      </c>
      <c r="Q2337" s="62">
        <f t="shared" si="36"/>
        <v>1</v>
      </c>
      <c r="R2337" t="s">
        <v>677</v>
      </c>
    </row>
    <row r="2338" spans="1:18" hidden="1" x14ac:dyDescent="0.25">
      <c r="A2338" t="s">
        <v>1388</v>
      </c>
      <c r="B2338" t="s">
        <v>661</v>
      </c>
      <c r="C2338" t="s">
        <v>660</v>
      </c>
      <c r="D2338">
        <v>0.38640000000000002</v>
      </c>
      <c r="E2338">
        <v>52.740099999999998</v>
      </c>
      <c r="F2338" t="s">
        <v>659</v>
      </c>
      <c r="G2338" t="s">
        <v>658</v>
      </c>
      <c r="H2338" t="s">
        <v>657</v>
      </c>
      <c r="I2338" t="s">
        <v>656</v>
      </c>
      <c r="J2338" t="s">
        <v>655</v>
      </c>
      <c r="K2338" t="s">
        <v>1375</v>
      </c>
      <c r="L2338" t="s">
        <v>1052</v>
      </c>
      <c r="M2338" t="s">
        <v>652</v>
      </c>
      <c r="N2338">
        <v>6019</v>
      </c>
      <c r="O2338" t="s">
        <v>675</v>
      </c>
      <c r="P2338">
        <v>561345</v>
      </c>
      <c r="Q2338" s="62">
        <f t="shared" si="36"/>
        <v>561345</v>
      </c>
      <c r="R2338" t="s">
        <v>672</v>
      </c>
    </row>
    <row r="2339" spans="1:18" hidden="1" x14ac:dyDescent="0.25">
      <c r="A2339" t="s">
        <v>1387</v>
      </c>
      <c r="B2339" t="s">
        <v>661</v>
      </c>
      <c r="C2339" t="s">
        <v>660</v>
      </c>
      <c r="D2339">
        <v>0.38640000000000002</v>
      </c>
      <c r="E2339">
        <v>52.740099999999998</v>
      </c>
      <c r="F2339" t="s">
        <v>659</v>
      </c>
      <c r="G2339" t="s">
        <v>658</v>
      </c>
      <c r="H2339" t="s">
        <v>657</v>
      </c>
      <c r="I2339" t="s">
        <v>656</v>
      </c>
      <c r="J2339" t="s">
        <v>655</v>
      </c>
      <c r="K2339" t="s">
        <v>1375</v>
      </c>
      <c r="L2339" t="s">
        <v>1052</v>
      </c>
      <c r="M2339" t="s">
        <v>652</v>
      </c>
      <c r="N2339">
        <v>6020</v>
      </c>
      <c r="O2339" t="s">
        <v>673</v>
      </c>
      <c r="P2339">
        <v>318663</v>
      </c>
      <c r="Q2339" s="62">
        <f t="shared" si="36"/>
        <v>318663</v>
      </c>
      <c r="R2339" t="s">
        <v>672</v>
      </c>
    </row>
    <row r="2340" spans="1:18" hidden="1" x14ac:dyDescent="0.25">
      <c r="A2340" t="s">
        <v>1386</v>
      </c>
      <c r="B2340" t="s">
        <v>661</v>
      </c>
      <c r="C2340" t="s">
        <v>660</v>
      </c>
      <c r="D2340">
        <v>0.38640000000000002</v>
      </c>
      <c r="E2340">
        <v>52.740099999999998</v>
      </c>
      <c r="F2340" t="s">
        <v>659</v>
      </c>
      <c r="G2340" t="s">
        <v>658</v>
      </c>
      <c r="H2340" t="s">
        <v>657</v>
      </c>
      <c r="I2340" t="s">
        <v>656</v>
      </c>
      <c r="J2340" t="s">
        <v>655</v>
      </c>
      <c r="K2340" t="s">
        <v>1375</v>
      </c>
      <c r="L2340" t="s">
        <v>1052</v>
      </c>
      <c r="M2340" t="s">
        <v>652</v>
      </c>
      <c r="N2340">
        <v>6485</v>
      </c>
      <c r="O2340" t="s">
        <v>1069</v>
      </c>
      <c r="P2340">
        <v>7.1999999999999995E-2</v>
      </c>
      <c r="Q2340" s="62">
        <f t="shared" si="36"/>
        <v>7.1999999999999995E-2</v>
      </c>
      <c r="R2340" t="s">
        <v>650</v>
      </c>
    </row>
    <row r="2341" spans="1:18" hidden="1" x14ac:dyDescent="0.25">
      <c r="A2341" t="s">
        <v>1385</v>
      </c>
      <c r="B2341" t="s">
        <v>661</v>
      </c>
      <c r="C2341" t="s">
        <v>660</v>
      </c>
      <c r="D2341">
        <v>0.38640000000000002</v>
      </c>
      <c r="E2341">
        <v>52.740099999999998</v>
      </c>
      <c r="F2341" t="s">
        <v>659</v>
      </c>
      <c r="G2341" t="s">
        <v>658</v>
      </c>
      <c r="H2341" t="s">
        <v>657</v>
      </c>
      <c r="I2341" t="s">
        <v>656</v>
      </c>
      <c r="J2341" t="s">
        <v>655</v>
      </c>
      <c r="K2341" t="s">
        <v>1375</v>
      </c>
      <c r="L2341" t="s">
        <v>1052</v>
      </c>
      <c r="M2341" t="s">
        <v>652</v>
      </c>
      <c r="N2341">
        <v>7342</v>
      </c>
      <c r="O2341" t="s">
        <v>670</v>
      </c>
      <c r="P2341">
        <v>9.17</v>
      </c>
      <c r="Q2341" s="62">
        <f t="shared" si="36"/>
        <v>9.17</v>
      </c>
      <c r="R2341" t="s">
        <v>669</v>
      </c>
    </row>
    <row r="2342" spans="1:18" hidden="1" x14ac:dyDescent="0.25">
      <c r="A2342" t="s">
        <v>1384</v>
      </c>
      <c r="B2342" t="s">
        <v>661</v>
      </c>
      <c r="C2342" t="s">
        <v>660</v>
      </c>
      <c r="D2342">
        <v>0.38640000000000002</v>
      </c>
      <c r="E2342">
        <v>52.740099999999998</v>
      </c>
      <c r="F2342" t="s">
        <v>659</v>
      </c>
      <c r="G2342" t="s">
        <v>658</v>
      </c>
      <c r="H2342" t="s">
        <v>657</v>
      </c>
      <c r="I2342" t="s">
        <v>656</v>
      </c>
      <c r="J2342" t="s">
        <v>655</v>
      </c>
      <c r="K2342" t="s">
        <v>1375</v>
      </c>
      <c r="L2342" t="s">
        <v>1052</v>
      </c>
      <c r="M2342" t="s">
        <v>652</v>
      </c>
      <c r="N2342">
        <v>7608</v>
      </c>
      <c r="O2342" t="s">
        <v>667</v>
      </c>
      <c r="P2342">
        <v>0.51</v>
      </c>
      <c r="Q2342" s="62">
        <f t="shared" si="36"/>
        <v>0.51</v>
      </c>
      <c r="R2342" t="s">
        <v>666</v>
      </c>
    </row>
    <row r="2343" spans="1:18" hidden="1" x14ac:dyDescent="0.25">
      <c r="A2343" t="s">
        <v>1383</v>
      </c>
      <c r="B2343" t="s">
        <v>661</v>
      </c>
      <c r="C2343" t="s">
        <v>660</v>
      </c>
      <c r="D2343">
        <v>0.38640000000000002</v>
      </c>
      <c r="E2343">
        <v>52.740099999999998</v>
      </c>
      <c r="F2343" t="s">
        <v>659</v>
      </c>
      <c r="G2343" t="s">
        <v>658</v>
      </c>
      <c r="H2343" t="s">
        <v>657</v>
      </c>
      <c r="I2343" t="s">
        <v>656</v>
      </c>
      <c r="J2343" t="s">
        <v>655</v>
      </c>
      <c r="K2343" t="s">
        <v>1375</v>
      </c>
      <c r="L2343" t="s">
        <v>1052</v>
      </c>
      <c r="M2343" t="s">
        <v>652</v>
      </c>
      <c r="N2343">
        <v>7887</v>
      </c>
      <c r="O2343" t="s">
        <v>1065</v>
      </c>
      <c r="P2343">
        <v>12</v>
      </c>
      <c r="Q2343" s="62">
        <f t="shared" si="36"/>
        <v>12</v>
      </c>
      <c r="R2343" t="s">
        <v>686</v>
      </c>
    </row>
    <row r="2344" spans="1:18" hidden="1" x14ac:dyDescent="0.25">
      <c r="A2344" t="s">
        <v>1382</v>
      </c>
      <c r="B2344" t="s">
        <v>661</v>
      </c>
      <c r="C2344" t="s">
        <v>660</v>
      </c>
      <c r="D2344">
        <v>0.38640000000000002</v>
      </c>
      <c r="E2344">
        <v>52.740099999999998</v>
      </c>
      <c r="F2344" t="s">
        <v>659</v>
      </c>
      <c r="G2344" t="s">
        <v>658</v>
      </c>
      <c r="H2344" t="s">
        <v>657</v>
      </c>
      <c r="I2344" t="s">
        <v>656</v>
      </c>
      <c r="J2344" t="s">
        <v>655</v>
      </c>
      <c r="K2344" t="s">
        <v>1375</v>
      </c>
      <c r="L2344" t="s">
        <v>1052</v>
      </c>
      <c r="M2344" t="s">
        <v>652</v>
      </c>
      <c r="N2344">
        <v>9853</v>
      </c>
      <c r="O2344" t="s">
        <v>1063</v>
      </c>
      <c r="P2344">
        <v>9.83</v>
      </c>
      <c r="Q2344" s="62">
        <f t="shared" si="36"/>
        <v>9.83</v>
      </c>
      <c r="R2344" t="s">
        <v>650</v>
      </c>
    </row>
    <row r="2345" spans="1:18" hidden="1" x14ac:dyDescent="0.25">
      <c r="A2345" t="s">
        <v>1381</v>
      </c>
      <c r="B2345" t="s">
        <v>661</v>
      </c>
      <c r="C2345" t="s">
        <v>660</v>
      </c>
      <c r="D2345">
        <v>0.38640000000000002</v>
      </c>
      <c r="E2345">
        <v>52.740099999999998</v>
      </c>
      <c r="F2345" t="s">
        <v>659</v>
      </c>
      <c r="G2345" t="s">
        <v>658</v>
      </c>
      <c r="H2345" t="s">
        <v>657</v>
      </c>
      <c r="I2345" t="s">
        <v>656</v>
      </c>
      <c r="J2345" t="s">
        <v>655</v>
      </c>
      <c r="K2345" t="s">
        <v>1375</v>
      </c>
      <c r="L2345" t="s">
        <v>1052</v>
      </c>
      <c r="M2345" t="s">
        <v>652</v>
      </c>
      <c r="N2345">
        <v>9856</v>
      </c>
      <c r="O2345" t="s">
        <v>1061</v>
      </c>
      <c r="P2345">
        <v>2.9000000000000001E-2</v>
      </c>
      <c r="Q2345" s="62">
        <f t="shared" si="36"/>
        <v>2.9000000000000001E-2</v>
      </c>
      <c r="R2345" t="s">
        <v>650</v>
      </c>
    </row>
    <row r="2346" spans="1:18" hidden="1" x14ac:dyDescent="0.25">
      <c r="A2346" t="s">
        <v>1380</v>
      </c>
      <c r="B2346" t="s">
        <v>661</v>
      </c>
      <c r="C2346" t="s">
        <v>660</v>
      </c>
      <c r="D2346">
        <v>0.38640000000000002</v>
      </c>
      <c r="E2346">
        <v>52.740099999999998</v>
      </c>
      <c r="F2346" t="s">
        <v>659</v>
      </c>
      <c r="G2346" t="s">
        <v>658</v>
      </c>
      <c r="H2346" t="s">
        <v>657</v>
      </c>
      <c r="I2346" t="s">
        <v>656</v>
      </c>
      <c r="J2346" t="s">
        <v>655</v>
      </c>
      <c r="K2346" t="s">
        <v>1375</v>
      </c>
      <c r="L2346" t="s">
        <v>1052</v>
      </c>
      <c r="M2346" t="s">
        <v>652</v>
      </c>
      <c r="N2346">
        <v>9857</v>
      </c>
      <c r="O2346" t="s">
        <v>1059</v>
      </c>
      <c r="P2346">
        <v>5.7</v>
      </c>
      <c r="Q2346" s="62">
        <f t="shared" si="36"/>
        <v>5.7</v>
      </c>
      <c r="R2346" t="s">
        <v>650</v>
      </c>
    </row>
    <row r="2347" spans="1:18" hidden="1" x14ac:dyDescent="0.25">
      <c r="A2347" t="s">
        <v>1379</v>
      </c>
      <c r="B2347" t="s">
        <v>661</v>
      </c>
      <c r="C2347" t="s">
        <v>660</v>
      </c>
      <c r="D2347">
        <v>0.38640000000000002</v>
      </c>
      <c r="E2347">
        <v>52.740099999999998</v>
      </c>
      <c r="F2347" t="s">
        <v>659</v>
      </c>
      <c r="G2347" t="s">
        <v>658</v>
      </c>
      <c r="H2347" t="s">
        <v>657</v>
      </c>
      <c r="I2347" t="s">
        <v>656</v>
      </c>
      <c r="J2347" t="s">
        <v>655</v>
      </c>
      <c r="K2347" t="s">
        <v>1375</v>
      </c>
      <c r="L2347" t="s">
        <v>1052</v>
      </c>
      <c r="M2347" t="s">
        <v>652</v>
      </c>
      <c r="N2347">
        <v>9901</v>
      </c>
      <c r="O2347" t="s">
        <v>664</v>
      </c>
      <c r="P2347">
        <v>92.7</v>
      </c>
      <c r="Q2347" s="62">
        <f t="shared" si="36"/>
        <v>92.7</v>
      </c>
      <c r="R2347" t="s">
        <v>663</v>
      </c>
    </row>
    <row r="2348" spans="1:18" hidden="1" x14ac:dyDescent="0.25">
      <c r="A2348" t="s">
        <v>1378</v>
      </c>
      <c r="B2348" t="s">
        <v>661</v>
      </c>
      <c r="C2348" t="s">
        <v>660</v>
      </c>
      <c r="D2348">
        <v>0.38640000000000002</v>
      </c>
      <c r="E2348">
        <v>52.740099999999998</v>
      </c>
      <c r="F2348" t="s">
        <v>659</v>
      </c>
      <c r="G2348" t="s">
        <v>658</v>
      </c>
      <c r="H2348" t="s">
        <v>657</v>
      </c>
      <c r="I2348" t="s">
        <v>656</v>
      </c>
      <c r="J2348" t="s">
        <v>655</v>
      </c>
      <c r="K2348" t="s">
        <v>1375</v>
      </c>
      <c r="L2348" t="s">
        <v>1052</v>
      </c>
      <c r="M2348" t="s">
        <v>652</v>
      </c>
      <c r="N2348">
        <v>9924</v>
      </c>
      <c r="O2348" t="s">
        <v>651</v>
      </c>
      <c r="P2348">
        <v>10.9</v>
      </c>
      <c r="Q2348" s="62">
        <f t="shared" si="36"/>
        <v>10.9</v>
      </c>
      <c r="R2348" t="s">
        <v>650</v>
      </c>
    </row>
    <row r="2349" spans="1:18" hidden="1" x14ac:dyDescent="0.25">
      <c r="A2349" t="s">
        <v>1377</v>
      </c>
      <c r="B2349" t="s">
        <v>661</v>
      </c>
      <c r="C2349" t="s">
        <v>660</v>
      </c>
      <c r="D2349">
        <v>0.38640000000000002</v>
      </c>
      <c r="E2349">
        <v>52.740099999999998</v>
      </c>
      <c r="F2349" t="s">
        <v>659</v>
      </c>
      <c r="G2349" t="s">
        <v>658</v>
      </c>
      <c r="H2349" t="s">
        <v>657</v>
      </c>
      <c r="I2349" t="s">
        <v>656</v>
      </c>
      <c r="J2349" t="s">
        <v>655</v>
      </c>
      <c r="K2349" t="s">
        <v>1375</v>
      </c>
      <c r="L2349" t="s">
        <v>1052</v>
      </c>
      <c r="M2349" t="s">
        <v>652</v>
      </c>
      <c r="N2349">
        <v>9943</v>
      </c>
      <c r="O2349" t="s">
        <v>1055</v>
      </c>
      <c r="P2349">
        <v>9.9</v>
      </c>
      <c r="Q2349" s="62">
        <f t="shared" si="36"/>
        <v>9.9</v>
      </c>
      <c r="R2349" t="s">
        <v>650</v>
      </c>
    </row>
    <row r="2350" spans="1:18" hidden="1" x14ac:dyDescent="0.25">
      <c r="A2350" t="s">
        <v>1376</v>
      </c>
      <c r="B2350" t="s">
        <v>661</v>
      </c>
      <c r="C2350" t="s">
        <v>660</v>
      </c>
      <c r="D2350">
        <v>0.38640000000000002</v>
      </c>
      <c r="E2350">
        <v>52.740099999999998</v>
      </c>
      <c r="F2350" t="s">
        <v>659</v>
      </c>
      <c r="G2350" t="s">
        <v>658</v>
      </c>
      <c r="H2350" t="s">
        <v>657</v>
      </c>
      <c r="I2350" t="s">
        <v>656</v>
      </c>
      <c r="J2350" t="s">
        <v>655</v>
      </c>
      <c r="K2350" t="s">
        <v>1375</v>
      </c>
      <c r="L2350" t="s">
        <v>1052</v>
      </c>
      <c r="M2350" t="s">
        <v>652</v>
      </c>
      <c r="N2350">
        <v>9993</v>
      </c>
      <c r="O2350" t="s">
        <v>1051</v>
      </c>
      <c r="P2350">
        <v>0.14000000000000001</v>
      </c>
      <c r="Q2350" s="62">
        <f t="shared" si="36"/>
        <v>0.14000000000000001</v>
      </c>
      <c r="R2350" t="s">
        <v>650</v>
      </c>
    </row>
    <row r="2351" spans="1:18" hidden="1" x14ac:dyDescent="0.25">
      <c r="A2351" t="s">
        <v>1374</v>
      </c>
      <c r="B2351" t="s">
        <v>661</v>
      </c>
      <c r="C2351" t="s">
        <v>660</v>
      </c>
      <c r="D2351">
        <v>0.38640000000000002</v>
      </c>
      <c r="E2351">
        <v>52.740099999999998</v>
      </c>
      <c r="F2351" t="s">
        <v>659</v>
      </c>
      <c r="G2351" t="s">
        <v>658</v>
      </c>
      <c r="H2351" t="s">
        <v>657</v>
      </c>
      <c r="I2351" t="s">
        <v>656</v>
      </c>
      <c r="J2351" t="s">
        <v>655</v>
      </c>
      <c r="K2351" t="s">
        <v>1353</v>
      </c>
      <c r="L2351" t="s">
        <v>1052</v>
      </c>
      <c r="M2351" t="s">
        <v>652</v>
      </c>
      <c r="N2351">
        <v>4</v>
      </c>
      <c r="O2351" t="s">
        <v>696</v>
      </c>
      <c r="P2351">
        <v>8.36</v>
      </c>
      <c r="Q2351" s="62">
        <f t="shared" si="36"/>
        <v>8.36</v>
      </c>
      <c r="R2351" t="s">
        <v>669</v>
      </c>
    </row>
    <row r="2352" spans="1:18" hidden="1" x14ac:dyDescent="0.25">
      <c r="A2352" t="s">
        <v>1373</v>
      </c>
      <c r="B2352" t="s">
        <v>661</v>
      </c>
      <c r="C2352" t="s">
        <v>660</v>
      </c>
      <c r="D2352">
        <v>0.38640000000000002</v>
      </c>
      <c r="E2352">
        <v>52.740099999999998</v>
      </c>
      <c r="F2352" t="s">
        <v>659</v>
      </c>
      <c r="G2352" t="s">
        <v>658</v>
      </c>
      <c r="H2352" t="s">
        <v>657</v>
      </c>
      <c r="I2352" t="s">
        <v>656</v>
      </c>
      <c r="J2352" t="s">
        <v>655</v>
      </c>
      <c r="K2352" t="s">
        <v>1353</v>
      </c>
      <c r="L2352" t="s">
        <v>1052</v>
      </c>
      <c r="M2352" t="s">
        <v>652</v>
      </c>
      <c r="N2352">
        <v>6</v>
      </c>
      <c r="O2352" t="s">
        <v>694</v>
      </c>
      <c r="P2352">
        <v>0.2</v>
      </c>
      <c r="Q2352" s="62">
        <f t="shared" si="36"/>
        <v>0.2</v>
      </c>
      <c r="R2352" t="s">
        <v>683</v>
      </c>
    </row>
    <row r="2353" spans="1:18" hidden="1" x14ac:dyDescent="0.25">
      <c r="A2353" t="s">
        <v>1372</v>
      </c>
      <c r="B2353" t="s">
        <v>661</v>
      </c>
      <c r="C2353" t="s">
        <v>660</v>
      </c>
      <c r="D2353">
        <v>0.38640000000000002</v>
      </c>
      <c r="E2353">
        <v>52.740099999999998</v>
      </c>
      <c r="F2353" t="s">
        <v>659</v>
      </c>
      <c r="G2353" t="s">
        <v>658</v>
      </c>
      <c r="H2353" t="s">
        <v>657</v>
      </c>
      <c r="I2353" t="s">
        <v>656</v>
      </c>
      <c r="J2353" t="s">
        <v>655</v>
      </c>
      <c r="K2353" t="s">
        <v>1353</v>
      </c>
      <c r="L2353" t="s">
        <v>1052</v>
      </c>
      <c r="M2353" t="s">
        <v>652</v>
      </c>
      <c r="N2353">
        <v>76</v>
      </c>
      <c r="O2353" t="s">
        <v>690</v>
      </c>
      <c r="P2353">
        <v>6.2</v>
      </c>
      <c r="Q2353" s="62">
        <f t="shared" si="36"/>
        <v>6.2</v>
      </c>
      <c r="R2353" t="s">
        <v>689</v>
      </c>
    </row>
    <row r="2354" spans="1:18" hidden="1" x14ac:dyDescent="0.25">
      <c r="A2354" t="s">
        <v>1371</v>
      </c>
      <c r="B2354" t="s">
        <v>661</v>
      </c>
      <c r="C2354" t="s">
        <v>660</v>
      </c>
      <c r="D2354">
        <v>0.38640000000000002</v>
      </c>
      <c r="E2354">
        <v>52.740099999999998</v>
      </c>
      <c r="F2354" t="s">
        <v>659</v>
      </c>
      <c r="G2354" t="s">
        <v>658</v>
      </c>
      <c r="H2354" t="s">
        <v>657</v>
      </c>
      <c r="I2354" t="s">
        <v>656</v>
      </c>
      <c r="J2354" t="s">
        <v>655</v>
      </c>
      <c r="K2354" t="s">
        <v>1353</v>
      </c>
      <c r="L2354" t="s">
        <v>1052</v>
      </c>
      <c r="M2354" t="s">
        <v>652</v>
      </c>
      <c r="N2354">
        <v>3428</v>
      </c>
      <c r="O2354" t="s">
        <v>684</v>
      </c>
      <c r="P2354">
        <v>6.78</v>
      </c>
      <c r="Q2354" s="62">
        <f t="shared" si="36"/>
        <v>6.78</v>
      </c>
      <c r="R2354" t="s">
        <v>683</v>
      </c>
    </row>
    <row r="2355" spans="1:18" hidden="1" x14ac:dyDescent="0.25">
      <c r="A2355" t="s">
        <v>1370</v>
      </c>
      <c r="B2355" t="s">
        <v>661</v>
      </c>
      <c r="C2355" t="s">
        <v>660</v>
      </c>
      <c r="D2355">
        <v>0.38640000000000002</v>
      </c>
      <c r="E2355">
        <v>52.740099999999998</v>
      </c>
      <c r="F2355" t="s">
        <v>659</v>
      </c>
      <c r="G2355" t="s">
        <v>658</v>
      </c>
      <c r="H2355" t="s">
        <v>657</v>
      </c>
      <c r="I2355" t="s">
        <v>656</v>
      </c>
      <c r="J2355" t="s">
        <v>655</v>
      </c>
      <c r="K2355" t="s">
        <v>1353</v>
      </c>
      <c r="L2355" t="s">
        <v>1052</v>
      </c>
      <c r="M2355" t="s">
        <v>652</v>
      </c>
      <c r="N2355">
        <v>3976</v>
      </c>
      <c r="O2355" t="s">
        <v>681</v>
      </c>
      <c r="P2355">
        <v>69.599999999999994</v>
      </c>
      <c r="Q2355" s="62">
        <f t="shared" si="36"/>
        <v>69.599999999999994</v>
      </c>
      <c r="R2355" t="s">
        <v>680</v>
      </c>
    </row>
    <row r="2356" spans="1:18" hidden="1" x14ac:dyDescent="0.25">
      <c r="A2356" t="s">
        <v>1369</v>
      </c>
      <c r="B2356" t="s">
        <v>661</v>
      </c>
      <c r="C2356" t="s">
        <v>660</v>
      </c>
      <c r="D2356">
        <v>0.38640000000000002</v>
      </c>
      <c r="E2356">
        <v>52.740099999999998</v>
      </c>
      <c r="F2356" t="s">
        <v>659</v>
      </c>
      <c r="G2356" t="s">
        <v>658</v>
      </c>
      <c r="H2356" t="s">
        <v>657</v>
      </c>
      <c r="I2356" t="s">
        <v>656</v>
      </c>
      <c r="J2356" t="s">
        <v>655</v>
      </c>
      <c r="K2356" t="s">
        <v>1353</v>
      </c>
      <c r="L2356" t="s">
        <v>1052</v>
      </c>
      <c r="M2356" t="s">
        <v>652</v>
      </c>
      <c r="N2356">
        <v>4574</v>
      </c>
      <c r="O2356" t="s">
        <v>1078</v>
      </c>
      <c r="P2356" t="s">
        <v>1077</v>
      </c>
      <c r="Q2356" s="62" t="e">
        <f t="shared" si="36"/>
        <v>#VALUE!</v>
      </c>
      <c r="R2356" t="s">
        <v>905</v>
      </c>
    </row>
    <row r="2357" spans="1:18" hidden="1" x14ac:dyDescent="0.25">
      <c r="A2357" t="s">
        <v>1368</v>
      </c>
      <c r="B2357" t="s">
        <v>661</v>
      </c>
      <c r="C2357" t="s">
        <v>660</v>
      </c>
      <c r="D2357">
        <v>0.38640000000000002</v>
      </c>
      <c r="E2357">
        <v>52.740099999999998</v>
      </c>
      <c r="F2357" t="s">
        <v>659</v>
      </c>
      <c r="G2357" t="s">
        <v>658</v>
      </c>
      <c r="H2357" t="s">
        <v>657</v>
      </c>
      <c r="I2357" t="s">
        <v>656</v>
      </c>
      <c r="J2357" t="s">
        <v>655</v>
      </c>
      <c r="K2357" t="s">
        <v>1353</v>
      </c>
      <c r="L2357" t="s">
        <v>1052</v>
      </c>
      <c r="M2357" t="s">
        <v>652</v>
      </c>
      <c r="N2357">
        <v>4865</v>
      </c>
      <c r="O2357" t="s">
        <v>912</v>
      </c>
      <c r="P2357">
        <v>590</v>
      </c>
      <c r="Q2357" s="62">
        <f t="shared" si="36"/>
        <v>590</v>
      </c>
      <c r="R2357" t="s">
        <v>911</v>
      </c>
    </row>
    <row r="2358" spans="1:18" hidden="1" x14ac:dyDescent="0.25">
      <c r="A2358" t="s">
        <v>1367</v>
      </c>
      <c r="B2358" t="s">
        <v>661</v>
      </c>
      <c r="C2358" t="s">
        <v>660</v>
      </c>
      <c r="D2358">
        <v>0.38640000000000002</v>
      </c>
      <c r="E2358">
        <v>52.740099999999998</v>
      </c>
      <c r="F2358" t="s">
        <v>659</v>
      </c>
      <c r="G2358" t="s">
        <v>658</v>
      </c>
      <c r="H2358" t="s">
        <v>657</v>
      </c>
      <c r="I2358" t="s">
        <v>656</v>
      </c>
      <c r="J2358" t="s">
        <v>655</v>
      </c>
      <c r="K2358" t="s">
        <v>1353</v>
      </c>
      <c r="L2358" t="s">
        <v>1052</v>
      </c>
      <c r="M2358" t="s">
        <v>652</v>
      </c>
      <c r="N2358">
        <v>4925</v>
      </c>
      <c r="O2358" t="s">
        <v>1074</v>
      </c>
      <c r="P2358">
        <v>2.88</v>
      </c>
      <c r="Q2358" s="62">
        <f t="shared" si="36"/>
        <v>2.88</v>
      </c>
      <c r="R2358" t="s">
        <v>650</v>
      </c>
    </row>
    <row r="2359" spans="1:18" hidden="1" x14ac:dyDescent="0.25">
      <c r="A2359" t="s">
        <v>1366</v>
      </c>
      <c r="B2359" t="s">
        <v>661</v>
      </c>
      <c r="C2359" t="s">
        <v>660</v>
      </c>
      <c r="D2359">
        <v>0.38640000000000002</v>
      </c>
      <c r="E2359">
        <v>52.740099999999998</v>
      </c>
      <c r="F2359" t="s">
        <v>659</v>
      </c>
      <c r="G2359" t="s">
        <v>658</v>
      </c>
      <c r="H2359" t="s">
        <v>657</v>
      </c>
      <c r="I2359" t="s">
        <v>656</v>
      </c>
      <c r="J2359" t="s">
        <v>655</v>
      </c>
      <c r="K2359" t="s">
        <v>1353</v>
      </c>
      <c r="L2359" t="s">
        <v>1052</v>
      </c>
      <c r="M2359" t="s">
        <v>652</v>
      </c>
      <c r="N2359">
        <v>6019</v>
      </c>
      <c r="O2359" t="s">
        <v>675</v>
      </c>
      <c r="P2359">
        <v>561342</v>
      </c>
      <c r="Q2359" s="62">
        <f t="shared" si="36"/>
        <v>561342</v>
      </c>
      <c r="R2359" t="s">
        <v>672</v>
      </c>
    </row>
    <row r="2360" spans="1:18" hidden="1" x14ac:dyDescent="0.25">
      <c r="A2360" t="s">
        <v>1365</v>
      </c>
      <c r="B2360" t="s">
        <v>661</v>
      </c>
      <c r="C2360" t="s">
        <v>660</v>
      </c>
      <c r="D2360">
        <v>0.38640000000000002</v>
      </c>
      <c r="E2360">
        <v>52.740099999999998</v>
      </c>
      <c r="F2360" t="s">
        <v>659</v>
      </c>
      <c r="G2360" t="s">
        <v>658</v>
      </c>
      <c r="H2360" t="s">
        <v>657</v>
      </c>
      <c r="I2360" t="s">
        <v>656</v>
      </c>
      <c r="J2360" t="s">
        <v>655</v>
      </c>
      <c r="K2360" t="s">
        <v>1353</v>
      </c>
      <c r="L2360" t="s">
        <v>1052</v>
      </c>
      <c r="M2360" t="s">
        <v>652</v>
      </c>
      <c r="N2360">
        <v>6020</v>
      </c>
      <c r="O2360" t="s">
        <v>673</v>
      </c>
      <c r="P2360">
        <v>318676</v>
      </c>
      <c r="Q2360" s="62">
        <f t="shared" si="36"/>
        <v>318676</v>
      </c>
      <c r="R2360" t="s">
        <v>672</v>
      </c>
    </row>
    <row r="2361" spans="1:18" hidden="1" x14ac:dyDescent="0.25">
      <c r="A2361" t="s">
        <v>1364</v>
      </c>
      <c r="B2361" t="s">
        <v>661</v>
      </c>
      <c r="C2361" t="s">
        <v>660</v>
      </c>
      <c r="D2361">
        <v>0.38640000000000002</v>
      </c>
      <c r="E2361">
        <v>52.740099999999998</v>
      </c>
      <c r="F2361" t="s">
        <v>659</v>
      </c>
      <c r="G2361" t="s">
        <v>658</v>
      </c>
      <c r="H2361" t="s">
        <v>657</v>
      </c>
      <c r="I2361" t="s">
        <v>656</v>
      </c>
      <c r="J2361" t="s">
        <v>655</v>
      </c>
      <c r="K2361" t="s">
        <v>1353</v>
      </c>
      <c r="L2361" t="s">
        <v>1052</v>
      </c>
      <c r="M2361" t="s">
        <v>652</v>
      </c>
      <c r="N2361">
        <v>6485</v>
      </c>
      <c r="O2361" t="s">
        <v>1069</v>
      </c>
      <c r="P2361">
        <v>2.4E-2</v>
      </c>
      <c r="Q2361" s="62">
        <f t="shared" si="36"/>
        <v>2.4E-2</v>
      </c>
      <c r="R2361" t="s">
        <v>650</v>
      </c>
    </row>
    <row r="2362" spans="1:18" hidden="1" x14ac:dyDescent="0.25">
      <c r="A2362" t="s">
        <v>1363</v>
      </c>
      <c r="B2362" t="s">
        <v>661</v>
      </c>
      <c r="C2362" t="s">
        <v>660</v>
      </c>
      <c r="D2362">
        <v>0.38640000000000002</v>
      </c>
      <c r="E2362">
        <v>52.740099999999998</v>
      </c>
      <c r="F2362" t="s">
        <v>659</v>
      </c>
      <c r="G2362" t="s">
        <v>658</v>
      </c>
      <c r="H2362" t="s">
        <v>657</v>
      </c>
      <c r="I2362" t="s">
        <v>656</v>
      </c>
      <c r="J2362" t="s">
        <v>655</v>
      </c>
      <c r="K2362" t="s">
        <v>1353</v>
      </c>
      <c r="L2362" t="s">
        <v>1052</v>
      </c>
      <c r="M2362" t="s">
        <v>652</v>
      </c>
      <c r="N2362">
        <v>7342</v>
      </c>
      <c r="O2362" t="s">
        <v>670</v>
      </c>
      <c r="P2362">
        <v>0.54</v>
      </c>
      <c r="Q2362" s="62">
        <f t="shared" si="36"/>
        <v>0.54</v>
      </c>
      <c r="R2362" t="s">
        <v>669</v>
      </c>
    </row>
    <row r="2363" spans="1:18" hidden="1" x14ac:dyDescent="0.25">
      <c r="A2363" t="s">
        <v>1362</v>
      </c>
      <c r="B2363" t="s">
        <v>661</v>
      </c>
      <c r="C2363" t="s">
        <v>660</v>
      </c>
      <c r="D2363">
        <v>0.38640000000000002</v>
      </c>
      <c r="E2363">
        <v>52.740099999999998</v>
      </c>
      <c r="F2363" t="s">
        <v>659</v>
      </c>
      <c r="G2363" t="s">
        <v>658</v>
      </c>
      <c r="H2363" t="s">
        <v>657</v>
      </c>
      <c r="I2363" t="s">
        <v>656</v>
      </c>
      <c r="J2363" t="s">
        <v>655</v>
      </c>
      <c r="K2363" t="s">
        <v>1353</v>
      </c>
      <c r="L2363" t="s">
        <v>1052</v>
      </c>
      <c r="M2363" t="s">
        <v>652</v>
      </c>
      <c r="N2363">
        <v>7608</v>
      </c>
      <c r="O2363" t="s">
        <v>667</v>
      </c>
      <c r="P2363">
        <v>24.83</v>
      </c>
      <c r="Q2363" s="62">
        <f t="shared" si="36"/>
        <v>24.83</v>
      </c>
      <c r="R2363" t="s">
        <v>666</v>
      </c>
    </row>
    <row r="2364" spans="1:18" hidden="1" x14ac:dyDescent="0.25">
      <c r="A2364" t="s">
        <v>1361</v>
      </c>
      <c r="B2364" t="s">
        <v>661</v>
      </c>
      <c r="C2364" t="s">
        <v>660</v>
      </c>
      <c r="D2364">
        <v>0.38640000000000002</v>
      </c>
      <c r="E2364">
        <v>52.740099999999998</v>
      </c>
      <c r="F2364" t="s">
        <v>659</v>
      </c>
      <c r="G2364" t="s">
        <v>658</v>
      </c>
      <c r="H2364" t="s">
        <v>657</v>
      </c>
      <c r="I2364" t="s">
        <v>656</v>
      </c>
      <c r="J2364" t="s">
        <v>655</v>
      </c>
      <c r="K2364" t="s">
        <v>1353</v>
      </c>
      <c r="L2364" t="s">
        <v>1052</v>
      </c>
      <c r="M2364" t="s">
        <v>652</v>
      </c>
      <c r="N2364">
        <v>7887</v>
      </c>
      <c r="O2364" t="s">
        <v>1065</v>
      </c>
      <c r="P2364">
        <v>5</v>
      </c>
      <c r="Q2364" s="62">
        <f t="shared" si="36"/>
        <v>5</v>
      </c>
      <c r="R2364" t="s">
        <v>686</v>
      </c>
    </row>
    <row r="2365" spans="1:18" hidden="1" x14ac:dyDescent="0.25">
      <c r="A2365" t="s">
        <v>1360</v>
      </c>
      <c r="B2365" t="s">
        <v>661</v>
      </c>
      <c r="C2365" t="s">
        <v>660</v>
      </c>
      <c r="D2365">
        <v>0.38640000000000002</v>
      </c>
      <c r="E2365">
        <v>52.740099999999998</v>
      </c>
      <c r="F2365" t="s">
        <v>659</v>
      </c>
      <c r="G2365" t="s">
        <v>658</v>
      </c>
      <c r="H2365" t="s">
        <v>657</v>
      </c>
      <c r="I2365" t="s">
        <v>656</v>
      </c>
      <c r="J2365" t="s">
        <v>655</v>
      </c>
      <c r="K2365" t="s">
        <v>1353</v>
      </c>
      <c r="L2365" t="s">
        <v>1052</v>
      </c>
      <c r="M2365" t="s">
        <v>652</v>
      </c>
      <c r="N2365">
        <v>9853</v>
      </c>
      <c r="O2365" t="s">
        <v>1063</v>
      </c>
      <c r="P2365">
        <v>2.68</v>
      </c>
      <c r="Q2365" s="62">
        <f t="shared" si="36"/>
        <v>2.68</v>
      </c>
      <c r="R2365" t="s">
        <v>650</v>
      </c>
    </row>
    <row r="2366" spans="1:18" hidden="1" x14ac:dyDescent="0.25">
      <c r="A2366" t="s">
        <v>1359</v>
      </c>
      <c r="B2366" t="s">
        <v>661</v>
      </c>
      <c r="C2366" t="s">
        <v>660</v>
      </c>
      <c r="D2366">
        <v>0.38640000000000002</v>
      </c>
      <c r="E2366">
        <v>52.740099999999998</v>
      </c>
      <c r="F2366" t="s">
        <v>659</v>
      </c>
      <c r="G2366" t="s">
        <v>658</v>
      </c>
      <c r="H2366" t="s">
        <v>657</v>
      </c>
      <c r="I2366" t="s">
        <v>656</v>
      </c>
      <c r="J2366" t="s">
        <v>655</v>
      </c>
      <c r="K2366" t="s">
        <v>1353</v>
      </c>
      <c r="L2366" t="s">
        <v>1052</v>
      </c>
      <c r="M2366" t="s">
        <v>652</v>
      </c>
      <c r="N2366">
        <v>9856</v>
      </c>
      <c r="O2366" t="s">
        <v>1061</v>
      </c>
      <c r="P2366">
        <v>4.4999999999999998E-2</v>
      </c>
      <c r="Q2366" s="62">
        <f t="shared" si="36"/>
        <v>4.4999999999999998E-2</v>
      </c>
      <c r="R2366" t="s">
        <v>650</v>
      </c>
    </row>
    <row r="2367" spans="1:18" hidden="1" x14ac:dyDescent="0.25">
      <c r="A2367" t="s">
        <v>1358</v>
      </c>
      <c r="B2367" t="s">
        <v>661</v>
      </c>
      <c r="C2367" t="s">
        <v>660</v>
      </c>
      <c r="D2367">
        <v>0.38640000000000002</v>
      </c>
      <c r="E2367">
        <v>52.740099999999998</v>
      </c>
      <c r="F2367" t="s">
        <v>659</v>
      </c>
      <c r="G2367" t="s">
        <v>658</v>
      </c>
      <c r="H2367" t="s">
        <v>657</v>
      </c>
      <c r="I2367" t="s">
        <v>656</v>
      </c>
      <c r="J2367" t="s">
        <v>655</v>
      </c>
      <c r="K2367" t="s">
        <v>1353</v>
      </c>
      <c r="L2367" t="s">
        <v>1052</v>
      </c>
      <c r="M2367" t="s">
        <v>652</v>
      </c>
      <c r="N2367">
        <v>9857</v>
      </c>
      <c r="O2367" t="s">
        <v>1059</v>
      </c>
      <c r="P2367">
        <v>3.1</v>
      </c>
      <c r="Q2367" s="62">
        <f t="shared" si="36"/>
        <v>3.1</v>
      </c>
      <c r="R2367" t="s">
        <v>650</v>
      </c>
    </row>
    <row r="2368" spans="1:18" hidden="1" x14ac:dyDescent="0.25">
      <c r="A2368" t="s">
        <v>1357</v>
      </c>
      <c r="B2368" t="s">
        <v>661</v>
      </c>
      <c r="C2368" t="s">
        <v>660</v>
      </c>
      <c r="D2368">
        <v>0.38640000000000002</v>
      </c>
      <c r="E2368">
        <v>52.740099999999998</v>
      </c>
      <c r="F2368" t="s">
        <v>659</v>
      </c>
      <c r="G2368" t="s">
        <v>658</v>
      </c>
      <c r="H2368" t="s">
        <v>657</v>
      </c>
      <c r="I2368" t="s">
        <v>656</v>
      </c>
      <c r="J2368" t="s">
        <v>655</v>
      </c>
      <c r="K2368" t="s">
        <v>1353</v>
      </c>
      <c r="L2368" t="s">
        <v>1052</v>
      </c>
      <c r="M2368" t="s">
        <v>652</v>
      </c>
      <c r="N2368">
        <v>9901</v>
      </c>
      <c r="O2368" t="s">
        <v>664</v>
      </c>
      <c r="P2368">
        <v>95.2</v>
      </c>
      <c r="Q2368" s="62">
        <f t="shared" si="36"/>
        <v>95.2</v>
      </c>
      <c r="R2368" t="s">
        <v>663</v>
      </c>
    </row>
    <row r="2369" spans="1:18" hidden="1" x14ac:dyDescent="0.25">
      <c r="A2369" t="s">
        <v>1356</v>
      </c>
      <c r="B2369" t="s">
        <v>661</v>
      </c>
      <c r="C2369" t="s">
        <v>660</v>
      </c>
      <c r="D2369">
        <v>0.38640000000000002</v>
      </c>
      <c r="E2369">
        <v>52.740099999999998</v>
      </c>
      <c r="F2369" t="s">
        <v>659</v>
      </c>
      <c r="G2369" t="s">
        <v>658</v>
      </c>
      <c r="H2369" t="s">
        <v>657</v>
      </c>
      <c r="I2369" t="s">
        <v>656</v>
      </c>
      <c r="J2369" t="s">
        <v>655</v>
      </c>
      <c r="K2369" t="s">
        <v>1353</v>
      </c>
      <c r="L2369" t="s">
        <v>1052</v>
      </c>
      <c r="M2369" t="s">
        <v>652</v>
      </c>
      <c r="N2369">
        <v>9924</v>
      </c>
      <c r="O2369" t="s">
        <v>651</v>
      </c>
      <c r="P2369">
        <v>10.1</v>
      </c>
      <c r="Q2369" s="62">
        <f t="shared" si="36"/>
        <v>10.1</v>
      </c>
      <c r="R2369" t="s">
        <v>650</v>
      </c>
    </row>
    <row r="2370" spans="1:18" hidden="1" x14ac:dyDescent="0.25">
      <c r="A2370" t="s">
        <v>1355</v>
      </c>
      <c r="B2370" t="s">
        <v>661</v>
      </c>
      <c r="C2370" t="s">
        <v>660</v>
      </c>
      <c r="D2370">
        <v>0.38640000000000002</v>
      </c>
      <c r="E2370">
        <v>52.740099999999998</v>
      </c>
      <c r="F2370" t="s">
        <v>659</v>
      </c>
      <c r="G2370" t="s">
        <v>658</v>
      </c>
      <c r="H2370" t="s">
        <v>657</v>
      </c>
      <c r="I2370" t="s">
        <v>656</v>
      </c>
      <c r="J2370" t="s">
        <v>655</v>
      </c>
      <c r="K2370" t="s">
        <v>1353</v>
      </c>
      <c r="L2370" t="s">
        <v>1052</v>
      </c>
      <c r="M2370" t="s">
        <v>652</v>
      </c>
      <c r="N2370">
        <v>9943</v>
      </c>
      <c r="O2370" t="s">
        <v>1055</v>
      </c>
      <c r="P2370">
        <v>2.7</v>
      </c>
      <c r="Q2370" s="62">
        <f t="shared" ref="Q2370:Q2433" si="37">IF(LEFT(P2370,1)="&lt;",VALUE(MID(P2370,2,LEN(P2370)-1)),VALUE(P2370))</f>
        <v>2.7</v>
      </c>
      <c r="R2370" t="s">
        <v>650</v>
      </c>
    </row>
    <row r="2371" spans="1:18" hidden="1" x14ac:dyDescent="0.25">
      <c r="A2371" t="s">
        <v>1354</v>
      </c>
      <c r="B2371" t="s">
        <v>661</v>
      </c>
      <c r="C2371" t="s">
        <v>660</v>
      </c>
      <c r="D2371">
        <v>0.38640000000000002</v>
      </c>
      <c r="E2371">
        <v>52.740099999999998</v>
      </c>
      <c r="F2371" t="s">
        <v>659</v>
      </c>
      <c r="G2371" t="s">
        <v>658</v>
      </c>
      <c r="H2371" t="s">
        <v>657</v>
      </c>
      <c r="I2371" t="s">
        <v>656</v>
      </c>
      <c r="J2371" t="s">
        <v>655</v>
      </c>
      <c r="K2371" t="s">
        <v>1353</v>
      </c>
      <c r="L2371" t="s">
        <v>1052</v>
      </c>
      <c r="M2371" t="s">
        <v>652</v>
      </c>
      <c r="N2371">
        <v>9993</v>
      </c>
      <c r="O2371" t="s">
        <v>1051</v>
      </c>
      <c r="P2371">
        <v>0.18</v>
      </c>
      <c r="Q2371" s="62">
        <f t="shared" si="37"/>
        <v>0.18</v>
      </c>
      <c r="R2371" t="s">
        <v>650</v>
      </c>
    </row>
    <row r="2372" spans="1:18" hidden="1" x14ac:dyDescent="0.25">
      <c r="A2372" t="s">
        <v>1352</v>
      </c>
      <c r="B2372" t="s">
        <v>661</v>
      </c>
      <c r="C2372" t="s">
        <v>660</v>
      </c>
      <c r="D2372">
        <v>0.38640000000000002</v>
      </c>
      <c r="E2372">
        <v>52.740099999999998</v>
      </c>
      <c r="F2372" t="s">
        <v>659</v>
      </c>
      <c r="G2372" t="s">
        <v>658</v>
      </c>
      <c r="H2372" t="s">
        <v>657</v>
      </c>
      <c r="I2372" t="s">
        <v>656</v>
      </c>
      <c r="J2372" t="s">
        <v>655</v>
      </c>
      <c r="K2372" t="s">
        <v>1337</v>
      </c>
      <c r="L2372" t="s">
        <v>1052</v>
      </c>
      <c r="M2372" t="s">
        <v>652</v>
      </c>
      <c r="N2372">
        <v>4</v>
      </c>
      <c r="O2372" t="s">
        <v>696</v>
      </c>
      <c r="P2372">
        <v>12.27</v>
      </c>
      <c r="Q2372" s="62">
        <f t="shared" si="37"/>
        <v>12.27</v>
      </c>
      <c r="R2372" t="s">
        <v>669</v>
      </c>
    </row>
    <row r="2373" spans="1:18" hidden="1" x14ac:dyDescent="0.25">
      <c r="A2373" t="s">
        <v>1351</v>
      </c>
      <c r="B2373" t="s">
        <v>661</v>
      </c>
      <c r="C2373" t="s">
        <v>660</v>
      </c>
      <c r="D2373">
        <v>0.38640000000000002</v>
      </c>
      <c r="E2373">
        <v>52.740099999999998</v>
      </c>
      <c r="F2373" t="s">
        <v>659</v>
      </c>
      <c r="G2373" t="s">
        <v>658</v>
      </c>
      <c r="H2373" t="s">
        <v>657</v>
      </c>
      <c r="I2373" t="s">
        <v>656</v>
      </c>
      <c r="J2373" t="s">
        <v>655</v>
      </c>
      <c r="K2373" t="s">
        <v>1337</v>
      </c>
      <c r="L2373" t="s">
        <v>1052</v>
      </c>
      <c r="M2373" t="s">
        <v>652</v>
      </c>
      <c r="N2373">
        <v>6</v>
      </c>
      <c r="O2373" t="s">
        <v>694</v>
      </c>
      <c r="P2373">
        <v>0.2</v>
      </c>
      <c r="Q2373" s="62">
        <f t="shared" si="37"/>
        <v>0.2</v>
      </c>
      <c r="R2373" t="s">
        <v>683</v>
      </c>
    </row>
    <row r="2374" spans="1:18" hidden="1" x14ac:dyDescent="0.25">
      <c r="A2374" t="s">
        <v>1350</v>
      </c>
      <c r="B2374" t="s">
        <v>661</v>
      </c>
      <c r="C2374" t="s">
        <v>660</v>
      </c>
      <c r="D2374">
        <v>0.38640000000000002</v>
      </c>
      <c r="E2374">
        <v>52.740099999999998</v>
      </c>
      <c r="F2374" t="s">
        <v>659</v>
      </c>
      <c r="G2374" t="s">
        <v>658</v>
      </c>
      <c r="H2374" t="s">
        <v>657</v>
      </c>
      <c r="I2374" t="s">
        <v>656</v>
      </c>
      <c r="J2374" t="s">
        <v>655</v>
      </c>
      <c r="K2374" t="s">
        <v>1337</v>
      </c>
      <c r="L2374" t="s">
        <v>1052</v>
      </c>
      <c r="M2374" t="s">
        <v>652</v>
      </c>
      <c r="N2374">
        <v>76</v>
      </c>
      <c r="O2374" t="s">
        <v>690</v>
      </c>
      <c r="P2374">
        <v>10.11</v>
      </c>
      <c r="Q2374" s="62">
        <f t="shared" si="37"/>
        <v>10.11</v>
      </c>
      <c r="R2374" t="s">
        <v>689</v>
      </c>
    </row>
    <row r="2375" spans="1:18" hidden="1" x14ac:dyDescent="0.25">
      <c r="A2375" t="s">
        <v>1349</v>
      </c>
      <c r="B2375" t="s">
        <v>661</v>
      </c>
      <c r="C2375" t="s">
        <v>660</v>
      </c>
      <c r="D2375">
        <v>0.38640000000000002</v>
      </c>
      <c r="E2375">
        <v>52.740099999999998</v>
      </c>
      <c r="F2375" t="s">
        <v>659</v>
      </c>
      <c r="G2375" t="s">
        <v>658</v>
      </c>
      <c r="H2375" t="s">
        <v>657</v>
      </c>
      <c r="I2375" t="s">
        <v>656</v>
      </c>
      <c r="J2375" t="s">
        <v>655</v>
      </c>
      <c r="K2375" t="s">
        <v>1337</v>
      </c>
      <c r="L2375" t="s">
        <v>1052</v>
      </c>
      <c r="M2375" t="s">
        <v>652</v>
      </c>
      <c r="N2375">
        <v>3410</v>
      </c>
      <c r="O2375" t="s">
        <v>687</v>
      </c>
      <c r="P2375">
        <v>3.7</v>
      </c>
      <c r="Q2375" s="62">
        <f t="shared" si="37"/>
        <v>3.7</v>
      </c>
      <c r="R2375" t="s">
        <v>686</v>
      </c>
    </row>
    <row r="2376" spans="1:18" hidden="1" x14ac:dyDescent="0.25">
      <c r="A2376" t="s">
        <v>1348</v>
      </c>
      <c r="B2376" t="s">
        <v>661</v>
      </c>
      <c r="C2376" t="s">
        <v>660</v>
      </c>
      <c r="D2376">
        <v>0.38640000000000002</v>
      </c>
      <c r="E2376">
        <v>52.740099999999998</v>
      </c>
      <c r="F2376" t="s">
        <v>659</v>
      </c>
      <c r="G2376" t="s">
        <v>658</v>
      </c>
      <c r="H2376" t="s">
        <v>657</v>
      </c>
      <c r="I2376" t="s">
        <v>656</v>
      </c>
      <c r="J2376" t="s">
        <v>655</v>
      </c>
      <c r="K2376" t="s">
        <v>1337</v>
      </c>
      <c r="L2376" t="s">
        <v>1052</v>
      </c>
      <c r="M2376" t="s">
        <v>652</v>
      </c>
      <c r="N2376">
        <v>3428</v>
      </c>
      <c r="O2376" t="s">
        <v>684</v>
      </c>
      <c r="P2376">
        <v>5.68</v>
      </c>
      <c r="Q2376" s="62">
        <f t="shared" si="37"/>
        <v>5.68</v>
      </c>
      <c r="R2376" t="s">
        <v>683</v>
      </c>
    </row>
    <row r="2377" spans="1:18" hidden="1" x14ac:dyDescent="0.25">
      <c r="A2377" t="s">
        <v>1347</v>
      </c>
      <c r="B2377" t="s">
        <v>661</v>
      </c>
      <c r="C2377" t="s">
        <v>660</v>
      </c>
      <c r="D2377">
        <v>0.38640000000000002</v>
      </c>
      <c r="E2377">
        <v>52.740099999999998</v>
      </c>
      <c r="F2377" t="s">
        <v>659</v>
      </c>
      <c r="G2377" t="s">
        <v>658</v>
      </c>
      <c r="H2377" t="s">
        <v>657</v>
      </c>
      <c r="I2377" t="s">
        <v>656</v>
      </c>
      <c r="J2377" t="s">
        <v>655</v>
      </c>
      <c r="K2377" t="s">
        <v>1337</v>
      </c>
      <c r="L2377" t="s">
        <v>1052</v>
      </c>
      <c r="M2377" t="s">
        <v>652</v>
      </c>
      <c r="N2377">
        <v>3976</v>
      </c>
      <c r="O2377" t="s">
        <v>681</v>
      </c>
      <c r="P2377">
        <v>28.6</v>
      </c>
      <c r="Q2377" s="62">
        <f t="shared" si="37"/>
        <v>28.6</v>
      </c>
      <c r="R2377" t="s">
        <v>680</v>
      </c>
    </row>
    <row r="2378" spans="1:18" hidden="1" x14ac:dyDescent="0.25">
      <c r="A2378" t="s">
        <v>1346</v>
      </c>
      <c r="B2378" t="s">
        <v>661</v>
      </c>
      <c r="C2378" t="s">
        <v>660</v>
      </c>
      <c r="D2378">
        <v>0.38640000000000002</v>
      </c>
      <c r="E2378">
        <v>52.740099999999998</v>
      </c>
      <c r="F2378" t="s">
        <v>659</v>
      </c>
      <c r="G2378" t="s">
        <v>658</v>
      </c>
      <c r="H2378" t="s">
        <v>657</v>
      </c>
      <c r="I2378" t="s">
        <v>656</v>
      </c>
      <c r="J2378" t="s">
        <v>655</v>
      </c>
      <c r="K2378" t="s">
        <v>1337</v>
      </c>
      <c r="L2378" t="s">
        <v>1052</v>
      </c>
      <c r="M2378" t="s">
        <v>652</v>
      </c>
      <c r="N2378">
        <v>4574</v>
      </c>
      <c r="O2378" t="s">
        <v>1078</v>
      </c>
      <c r="P2378" t="s">
        <v>1077</v>
      </c>
      <c r="Q2378" s="62" t="e">
        <f t="shared" si="37"/>
        <v>#VALUE!</v>
      </c>
      <c r="R2378" t="s">
        <v>905</v>
      </c>
    </row>
    <row r="2379" spans="1:18" hidden="1" x14ac:dyDescent="0.25">
      <c r="A2379" t="s">
        <v>1345</v>
      </c>
      <c r="B2379" t="s">
        <v>661</v>
      </c>
      <c r="C2379" t="s">
        <v>660</v>
      </c>
      <c r="D2379">
        <v>0.38640000000000002</v>
      </c>
      <c r="E2379">
        <v>52.740099999999998</v>
      </c>
      <c r="F2379" t="s">
        <v>659</v>
      </c>
      <c r="G2379" t="s">
        <v>658</v>
      </c>
      <c r="H2379" t="s">
        <v>657</v>
      </c>
      <c r="I2379" t="s">
        <v>656</v>
      </c>
      <c r="J2379" t="s">
        <v>655</v>
      </c>
      <c r="K2379" t="s">
        <v>1337</v>
      </c>
      <c r="L2379" t="s">
        <v>1052</v>
      </c>
      <c r="M2379" t="s">
        <v>652</v>
      </c>
      <c r="N2379">
        <v>4865</v>
      </c>
      <c r="O2379" t="s">
        <v>912</v>
      </c>
      <c r="P2379">
        <v>690</v>
      </c>
      <c r="Q2379" s="62">
        <f t="shared" si="37"/>
        <v>690</v>
      </c>
      <c r="R2379" t="s">
        <v>911</v>
      </c>
    </row>
    <row r="2380" spans="1:18" hidden="1" x14ac:dyDescent="0.25">
      <c r="A2380" t="s">
        <v>1344</v>
      </c>
      <c r="B2380" t="s">
        <v>661</v>
      </c>
      <c r="C2380" t="s">
        <v>660</v>
      </c>
      <c r="D2380">
        <v>0.38640000000000002</v>
      </c>
      <c r="E2380">
        <v>52.740099999999998</v>
      </c>
      <c r="F2380" t="s">
        <v>659</v>
      </c>
      <c r="G2380" t="s">
        <v>658</v>
      </c>
      <c r="H2380" t="s">
        <v>657</v>
      </c>
      <c r="I2380" t="s">
        <v>656</v>
      </c>
      <c r="J2380" t="s">
        <v>655</v>
      </c>
      <c r="K2380" t="s">
        <v>1337</v>
      </c>
      <c r="L2380" t="s">
        <v>1052</v>
      </c>
      <c r="M2380" t="s">
        <v>652</v>
      </c>
      <c r="N2380">
        <v>6019</v>
      </c>
      <c r="O2380" t="s">
        <v>675</v>
      </c>
      <c r="P2380">
        <v>561298</v>
      </c>
      <c r="Q2380" s="62">
        <f t="shared" si="37"/>
        <v>561298</v>
      </c>
      <c r="R2380" t="s">
        <v>672</v>
      </c>
    </row>
    <row r="2381" spans="1:18" hidden="1" x14ac:dyDescent="0.25">
      <c r="A2381" t="s">
        <v>1343</v>
      </c>
      <c r="B2381" t="s">
        <v>661</v>
      </c>
      <c r="C2381" t="s">
        <v>660</v>
      </c>
      <c r="D2381">
        <v>0.38640000000000002</v>
      </c>
      <c r="E2381">
        <v>52.740099999999998</v>
      </c>
      <c r="F2381" t="s">
        <v>659</v>
      </c>
      <c r="G2381" t="s">
        <v>658</v>
      </c>
      <c r="H2381" t="s">
        <v>657</v>
      </c>
      <c r="I2381" t="s">
        <v>656</v>
      </c>
      <c r="J2381" t="s">
        <v>655</v>
      </c>
      <c r="K2381" t="s">
        <v>1337</v>
      </c>
      <c r="L2381" t="s">
        <v>1052</v>
      </c>
      <c r="M2381" t="s">
        <v>652</v>
      </c>
      <c r="N2381">
        <v>6020</v>
      </c>
      <c r="O2381" t="s">
        <v>673</v>
      </c>
      <c r="P2381">
        <v>318635</v>
      </c>
      <c r="Q2381" s="62">
        <f t="shared" si="37"/>
        <v>318635</v>
      </c>
      <c r="R2381" t="s">
        <v>672</v>
      </c>
    </row>
    <row r="2382" spans="1:18" hidden="1" x14ac:dyDescent="0.25">
      <c r="A2382" t="s">
        <v>1342</v>
      </c>
      <c r="B2382" t="s">
        <v>661</v>
      </c>
      <c r="C2382" t="s">
        <v>660</v>
      </c>
      <c r="D2382">
        <v>0.38640000000000002</v>
      </c>
      <c r="E2382">
        <v>52.740099999999998</v>
      </c>
      <c r="F2382" t="s">
        <v>659</v>
      </c>
      <c r="G2382" t="s">
        <v>658</v>
      </c>
      <c r="H2382" t="s">
        <v>657</v>
      </c>
      <c r="I2382" t="s">
        <v>656</v>
      </c>
      <c r="J2382" t="s">
        <v>655</v>
      </c>
      <c r="K2382" t="s">
        <v>1337</v>
      </c>
      <c r="L2382" t="s">
        <v>1052</v>
      </c>
      <c r="M2382" t="s">
        <v>652</v>
      </c>
      <c r="N2382">
        <v>7342</v>
      </c>
      <c r="O2382" t="s">
        <v>670</v>
      </c>
      <c r="P2382">
        <v>1.1200000000000001</v>
      </c>
      <c r="Q2382" s="62">
        <f t="shared" si="37"/>
        <v>1.1200000000000001</v>
      </c>
      <c r="R2382" t="s">
        <v>669</v>
      </c>
    </row>
    <row r="2383" spans="1:18" hidden="1" x14ac:dyDescent="0.25">
      <c r="A2383" t="s">
        <v>1341</v>
      </c>
      <c r="B2383" t="s">
        <v>661</v>
      </c>
      <c r="C2383" t="s">
        <v>660</v>
      </c>
      <c r="D2383">
        <v>0.38640000000000002</v>
      </c>
      <c r="E2383">
        <v>52.740099999999998</v>
      </c>
      <c r="F2383" t="s">
        <v>659</v>
      </c>
      <c r="G2383" t="s">
        <v>658</v>
      </c>
      <c r="H2383" t="s">
        <v>657</v>
      </c>
      <c r="I2383" t="s">
        <v>656</v>
      </c>
      <c r="J2383" t="s">
        <v>655</v>
      </c>
      <c r="K2383" t="s">
        <v>1337</v>
      </c>
      <c r="L2383" t="s">
        <v>1052</v>
      </c>
      <c r="M2383" t="s">
        <v>652</v>
      </c>
      <c r="N2383">
        <v>7608</v>
      </c>
      <c r="O2383" t="s">
        <v>667</v>
      </c>
      <c r="P2383">
        <v>0.59</v>
      </c>
      <c r="Q2383" s="62">
        <f t="shared" si="37"/>
        <v>0.59</v>
      </c>
      <c r="R2383" t="s">
        <v>666</v>
      </c>
    </row>
    <row r="2384" spans="1:18" hidden="1" x14ac:dyDescent="0.25">
      <c r="A2384" t="s">
        <v>1340</v>
      </c>
      <c r="B2384" t="s">
        <v>661</v>
      </c>
      <c r="C2384" t="s">
        <v>660</v>
      </c>
      <c r="D2384">
        <v>0.38640000000000002</v>
      </c>
      <c r="E2384">
        <v>52.740099999999998</v>
      </c>
      <c r="F2384" t="s">
        <v>659</v>
      </c>
      <c r="G2384" t="s">
        <v>658</v>
      </c>
      <c r="H2384" t="s">
        <v>657</v>
      </c>
      <c r="I2384" t="s">
        <v>656</v>
      </c>
      <c r="J2384" t="s">
        <v>655</v>
      </c>
      <c r="K2384" t="s">
        <v>1337</v>
      </c>
      <c r="L2384" t="s">
        <v>1052</v>
      </c>
      <c r="M2384" t="s">
        <v>652</v>
      </c>
      <c r="N2384">
        <v>7887</v>
      </c>
      <c r="O2384" t="s">
        <v>1065</v>
      </c>
      <c r="P2384">
        <v>5.6</v>
      </c>
      <c r="Q2384" s="62">
        <f t="shared" si="37"/>
        <v>5.6</v>
      </c>
      <c r="R2384" t="s">
        <v>686</v>
      </c>
    </row>
    <row r="2385" spans="1:18" hidden="1" x14ac:dyDescent="0.25">
      <c r="A2385" t="s">
        <v>1339</v>
      </c>
      <c r="B2385" t="s">
        <v>661</v>
      </c>
      <c r="C2385" t="s">
        <v>660</v>
      </c>
      <c r="D2385">
        <v>0.38640000000000002</v>
      </c>
      <c r="E2385">
        <v>52.740099999999998</v>
      </c>
      <c r="F2385" t="s">
        <v>659</v>
      </c>
      <c r="G2385" t="s">
        <v>658</v>
      </c>
      <c r="H2385" t="s">
        <v>657</v>
      </c>
      <c r="I2385" t="s">
        <v>656</v>
      </c>
      <c r="J2385" t="s">
        <v>655</v>
      </c>
      <c r="K2385" t="s">
        <v>1337</v>
      </c>
      <c r="L2385" t="s">
        <v>1052</v>
      </c>
      <c r="M2385" t="s">
        <v>652</v>
      </c>
      <c r="N2385">
        <v>9901</v>
      </c>
      <c r="O2385" t="s">
        <v>664</v>
      </c>
      <c r="P2385">
        <v>96.46</v>
      </c>
      <c r="Q2385" s="62">
        <f t="shared" si="37"/>
        <v>96.46</v>
      </c>
      <c r="R2385" t="s">
        <v>663</v>
      </c>
    </row>
    <row r="2386" spans="1:18" hidden="1" x14ac:dyDescent="0.25">
      <c r="A2386" t="s">
        <v>1338</v>
      </c>
      <c r="B2386" t="s">
        <v>661</v>
      </c>
      <c r="C2386" t="s">
        <v>660</v>
      </c>
      <c r="D2386">
        <v>0.38640000000000002</v>
      </c>
      <c r="E2386">
        <v>52.740099999999998</v>
      </c>
      <c r="F2386" t="s">
        <v>659</v>
      </c>
      <c r="G2386" t="s">
        <v>658</v>
      </c>
      <c r="H2386" t="s">
        <v>657</v>
      </c>
      <c r="I2386" t="s">
        <v>656</v>
      </c>
      <c r="J2386" t="s">
        <v>655</v>
      </c>
      <c r="K2386" t="s">
        <v>1337</v>
      </c>
      <c r="L2386" t="s">
        <v>1052</v>
      </c>
      <c r="M2386" t="s">
        <v>652</v>
      </c>
      <c r="N2386">
        <v>9924</v>
      </c>
      <c r="O2386" t="s">
        <v>651</v>
      </c>
      <c r="P2386">
        <v>10.8</v>
      </c>
      <c r="Q2386" s="62">
        <f t="shared" si="37"/>
        <v>10.8</v>
      </c>
      <c r="R2386" t="s">
        <v>650</v>
      </c>
    </row>
    <row r="2387" spans="1:18" hidden="1" x14ac:dyDescent="0.25">
      <c r="A2387" t="s">
        <v>1336</v>
      </c>
      <c r="B2387" t="s">
        <v>661</v>
      </c>
      <c r="C2387" t="s">
        <v>660</v>
      </c>
      <c r="D2387">
        <v>0.38640000000000002</v>
      </c>
      <c r="E2387">
        <v>52.740099999999998</v>
      </c>
      <c r="F2387" t="s">
        <v>659</v>
      </c>
      <c r="G2387" t="s">
        <v>658</v>
      </c>
      <c r="H2387" t="s">
        <v>657</v>
      </c>
      <c r="I2387" t="s">
        <v>656</v>
      </c>
      <c r="J2387" t="s">
        <v>655</v>
      </c>
      <c r="K2387" t="s">
        <v>1312</v>
      </c>
      <c r="L2387" t="s">
        <v>1052</v>
      </c>
      <c r="M2387" t="s">
        <v>652</v>
      </c>
      <c r="N2387">
        <v>4</v>
      </c>
      <c r="O2387" t="s">
        <v>696</v>
      </c>
      <c r="P2387">
        <v>8.0399999999999991</v>
      </c>
      <c r="Q2387" s="62">
        <f t="shared" si="37"/>
        <v>8.0399999999999991</v>
      </c>
      <c r="R2387" t="s">
        <v>669</v>
      </c>
    </row>
    <row r="2388" spans="1:18" hidden="1" x14ac:dyDescent="0.25">
      <c r="A2388" t="s">
        <v>1335</v>
      </c>
      <c r="B2388" t="s">
        <v>661</v>
      </c>
      <c r="C2388" t="s">
        <v>660</v>
      </c>
      <c r="D2388">
        <v>0.38640000000000002</v>
      </c>
      <c r="E2388">
        <v>52.740099999999998</v>
      </c>
      <c r="F2388" t="s">
        <v>659</v>
      </c>
      <c r="G2388" t="s">
        <v>658</v>
      </c>
      <c r="H2388" t="s">
        <v>657</v>
      </c>
      <c r="I2388" t="s">
        <v>656</v>
      </c>
      <c r="J2388" t="s">
        <v>655</v>
      </c>
      <c r="K2388" t="s">
        <v>1312</v>
      </c>
      <c r="L2388" t="s">
        <v>1052</v>
      </c>
      <c r="M2388" t="s">
        <v>652</v>
      </c>
      <c r="N2388">
        <v>6</v>
      </c>
      <c r="O2388" t="s">
        <v>694</v>
      </c>
      <c r="P2388">
        <v>0.2</v>
      </c>
      <c r="Q2388" s="62">
        <f t="shared" si="37"/>
        <v>0.2</v>
      </c>
      <c r="R2388" t="s">
        <v>683</v>
      </c>
    </row>
    <row r="2389" spans="1:18" x14ac:dyDescent="0.25">
      <c r="A2389" t="s">
        <v>1334</v>
      </c>
      <c r="B2389" t="s">
        <v>661</v>
      </c>
      <c r="C2389" t="s">
        <v>660</v>
      </c>
      <c r="D2389">
        <v>0.38640000000000002</v>
      </c>
      <c r="E2389">
        <v>52.740099999999998</v>
      </c>
      <c r="F2389" t="s">
        <v>659</v>
      </c>
      <c r="G2389" t="s">
        <v>658</v>
      </c>
      <c r="H2389" t="s">
        <v>657</v>
      </c>
      <c r="I2389" t="s">
        <v>656</v>
      </c>
      <c r="J2389" t="s">
        <v>655</v>
      </c>
      <c r="K2389" t="s">
        <v>1312</v>
      </c>
      <c r="L2389" t="s">
        <v>1052</v>
      </c>
      <c r="M2389" t="s">
        <v>652</v>
      </c>
      <c r="N2389">
        <v>73</v>
      </c>
      <c r="O2389" t="s">
        <v>181</v>
      </c>
      <c r="P2389" t="s">
        <v>740</v>
      </c>
      <c r="Q2389" s="62">
        <f t="shared" si="37"/>
        <v>1.0000000000000001E-5</v>
      </c>
      <c r="R2389" t="s">
        <v>686</v>
      </c>
    </row>
    <row r="2390" spans="1:18" hidden="1" x14ac:dyDescent="0.25">
      <c r="A2390" t="s">
        <v>1333</v>
      </c>
      <c r="B2390" t="s">
        <v>661</v>
      </c>
      <c r="C2390" t="s">
        <v>660</v>
      </c>
      <c r="D2390">
        <v>0.38640000000000002</v>
      </c>
      <c r="E2390">
        <v>52.740099999999998</v>
      </c>
      <c r="F2390" t="s">
        <v>659</v>
      </c>
      <c r="G2390" t="s">
        <v>658</v>
      </c>
      <c r="H2390" t="s">
        <v>657</v>
      </c>
      <c r="I2390" t="s">
        <v>656</v>
      </c>
      <c r="J2390" t="s">
        <v>655</v>
      </c>
      <c r="K2390" t="s">
        <v>1312</v>
      </c>
      <c r="L2390" t="s">
        <v>1052</v>
      </c>
      <c r="M2390" t="s">
        <v>652</v>
      </c>
      <c r="N2390">
        <v>76</v>
      </c>
      <c r="O2390" t="s">
        <v>690</v>
      </c>
      <c r="P2390">
        <v>13.5</v>
      </c>
      <c r="Q2390" s="62">
        <f t="shared" si="37"/>
        <v>13.5</v>
      </c>
      <c r="R2390" t="s">
        <v>689</v>
      </c>
    </row>
    <row r="2391" spans="1:18" hidden="1" x14ac:dyDescent="0.25">
      <c r="A2391" t="s">
        <v>1332</v>
      </c>
      <c r="B2391" t="s">
        <v>661</v>
      </c>
      <c r="C2391" t="s">
        <v>660</v>
      </c>
      <c r="D2391">
        <v>0.38640000000000002</v>
      </c>
      <c r="E2391">
        <v>52.740099999999998</v>
      </c>
      <c r="F2391" t="s">
        <v>659</v>
      </c>
      <c r="G2391" t="s">
        <v>658</v>
      </c>
      <c r="H2391" t="s">
        <v>657</v>
      </c>
      <c r="I2391" t="s">
        <v>656</v>
      </c>
      <c r="J2391" t="s">
        <v>655</v>
      </c>
      <c r="K2391" t="s">
        <v>1312</v>
      </c>
      <c r="L2391" t="s">
        <v>1052</v>
      </c>
      <c r="M2391" t="s">
        <v>652</v>
      </c>
      <c r="N2391">
        <v>3410</v>
      </c>
      <c r="O2391" t="s">
        <v>687</v>
      </c>
      <c r="P2391">
        <v>2.1</v>
      </c>
      <c r="Q2391" s="62">
        <f t="shared" si="37"/>
        <v>2.1</v>
      </c>
      <c r="R2391" t="s">
        <v>686</v>
      </c>
    </row>
    <row r="2392" spans="1:18" hidden="1" x14ac:dyDescent="0.25">
      <c r="A2392" t="s">
        <v>1331</v>
      </c>
      <c r="B2392" t="s">
        <v>661</v>
      </c>
      <c r="C2392" t="s">
        <v>660</v>
      </c>
      <c r="D2392">
        <v>0.38640000000000002</v>
      </c>
      <c r="E2392">
        <v>52.740099999999998</v>
      </c>
      <c r="F2392" t="s">
        <v>659</v>
      </c>
      <c r="G2392" t="s">
        <v>658</v>
      </c>
      <c r="H2392" t="s">
        <v>657</v>
      </c>
      <c r="I2392" t="s">
        <v>656</v>
      </c>
      <c r="J2392" t="s">
        <v>655</v>
      </c>
      <c r="K2392" t="s">
        <v>1312</v>
      </c>
      <c r="L2392" t="s">
        <v>1052</v>
      </c>
      <c r="M2392" t="s">
        <v>652</v>
      </c>
      <c r="N2392">
        <v>3428</v>
      </c>
      <c r="O2392" t="s">
        <v>684</v>
      </c>
      <c r="P2392">
        <v>7.21</v>
      </c>
      <c r="Q2392" s="62">
        <f t="shared" si="37"/>
        <v>7.21</v>
      </c>
      <c r="R2392" t="s">
        <v>683</v>
      </c>
    </row>
    <row r="2393" spans="1:18" hidden="1" x14ac:dyDescent="0.25">
      <c r="A2393" t="s">
        <v>1330</v>
      </c>
      <c r="B2393" t="s">
        <v>661</v>
      </c>
      <c r="C2393" t="s">
        <v>660</v>
      </c>
      <c r="D2393">
        <v>0.38640000000000002</v>
      </c>
      <c r="E2393">
        <v>52.740099999999998</v>
      </c>
      <c r="F2393" t="s">
        <v>659</v>
      </c>
      <c r="G2393" t="s">
        <v>658</v>
      </c>
      <c r="H2393" t="s">
        <v>657</v>
      </c>
      <c r="I2393" t="s">
        <v>656</v>
      </c>
      <c r="J2393" t="s">
        <v>655</v>
      </c>
      <c r="K2393" t="s">
        <v>1312</v>
      </c>
      <c r="L2393" t="s">
        <v>1052</v>
      </c>
      <c r="M2393" t="s">
        <v>652</v>
      </c>
      <c r="N2393">
        <v>3976</v>
      </c>
      <c r="O2393" t="s">
        <v>681</v>
      </c>
      <c r="P2393">
        <v>55.4</v>
      </c>
      <c r="Q2393" s="62">
        <f t="shared" si="37"/>
        <v>55.4</v>
      </c>
      <c r="R2393" t="s">
        <v>680</v>
      </c>
    </row>
    <row r="2394" spans="1:18" hidden="1" x14ac:dyDescent="0.25">
      <c r="A2394" t="s">
        <v>1329</v>
      </c>
      <c r="B2394" t="s">
        <v>661</v>
      </c>
      <c r="C2394" t="s">
        <v>660</v>
      </c>
      <c r="D2394">
        <v>0.38640000000000002</v>
      </c>
      <c r="E2394">
        <v>52.740099999999998</v>
      </c>
      <c r="F2394" t="s">
        <v>659</v>
      </c>
      <c r="G2394" t="s">
        <v>658</v>
      </c>
      <c r="H2394" t="s">
        <v>657</v>
      </c>
      <c r="I2394" t="s">
        <v>656</v>
      </c>
      <c r="J2394" t="s">
        <v>655</v>
      </c>
      <c r="K2394" t="s">
        <v>1312</v>
      </c>
      <c r="L2394" t="s">
        <v>1052</v>
      </c>
      <c r="M2394" t="s">
        <v>652</v>
      </c>
      <c r="N2394">
        <v>4574</v>
      </c>
      <c r="O2394" t="s">
        <v>1078</v>
      </c>
      <c r="P2394" t="s">
        <v>1077</v>
      </c>
      <c r="Q2394" s="62" t="e">
        <f t="shared" si="37"/>
        <v>#VALUE!</v>
      </c>
      <c r="R2394" t="s">
        <v>905</v>
      </c>
    </row>
    <row r="2395" spans="1:18" hidden="1" x14ac:dyDescent="0.25">
      <c r="A2395" t="s">
        <v>1328</v>
      </c>
      <c r="B2395" t="s">
        <v>661</v>
      </c>
      <c r="C2395" t="s">
        <v>660</v>
      </c>
      <c r="D2395">
        <v>0.38640000000000002</v>
      </c>
      <c r="E2395">
        <v>52.740099999999998</v>
      </c>
      <c r="F2395" t="s">
        <v>659</v>
      </c>
      <c r="G2395" t="s">
        <v>658</v>
      </c>
      <c r="H2395" t="s">
        <v>657</v>
      </c>
      <c r="I2395" t="s">
        <v>656</v>
      </c>
      <c r="J2395" t="s">
        <v>655</v>
      </c>
      <c r="K2395" t="s">
        <v>1312</v>
      </c>
      <c r="L2395" t="s">
        <v>1052</v>
      </c>
      <c r="M2395" t="s">
        <v>652</v>
      </c>
      <c r="N2395">
        <v>4865</v>
      </c>
      <c r="O2395" t="s">
        <v>912</v>
      </c>
      <c r="P2395">
        <v>650</v>
      </c>
      <c r="Q2395" s="62">
        <f t="shared" si="37"/>
        <v>650</v>
      </c>
      <c r="R2395" t="s">
        <v>911</v>
      </c>
    </row>
    <row r="2396" spans="1:18" hidden="1" x14ac:dyDescent="0.25">
      <c r="A2396" t="s">
        <v>1327</v>
      </c>
      <c r="B2396" t="s">
        <v>661</v>
      </c>
      <c r="C2396" t="s">
        <v>660</v>
      </c>
      <c r="D2396">
        <v>0.38640000000000002</v>
      </c>
      <c r="E2396">
        <v>52.740099999999998</v>
      </c>
      <c r="F2396" t="s">
        <v>659</v>
      </c>
      <c r="G2396" t="s">
        <v>658</v>
      </c>
      <c r="H2396" t="s">
        <v>657</v>
      </c>
      <c r="I2396" t="s">
        <v>656</v>
      </c>
      <c r="J2396" t="s">
        <v>655</v>
      </c>
      <c r="K2396" t="s">
        <v>1312</v>
      </c>
      <c r="L2396" t="s">
        <v>1052</v>
      </c>
      <c r="M2396" t="s">
        <v>652</v>
      </c>
      <c r="N2396">
        <v>4925</v>
      </c>
      <c r="O2396" t="s">
        <v>1074</v>
      </c>
      <c r="P2396">
        <v>4.08</v>
      </c>
      <c r="Q2396" s="62">
        <f t="shared" si="37"/>
        <v>4.08</v>
      </c>
      <c r="R2396" t="s">
        <v>650</v>
      </c>
    </row>
    <row r="2397" spans="1:18" hidden="1" x14ac:dyDescent="0.25">
      <c r="A2397" t="s">
        <v>1326</v>
      </c>
      <c r="B2397" t="s">
        <v>661</v>
      </c>
      <c r="C2397" t="s">
        <v>660</v>
      </c>
      <c r="D2397">
        <v>0.38640000000000002</v>
      </c>
      <c r="E2397">
        <v>52.740099999999998</v>
      </c>
      <c r="F2397" t="s">
        <v>659</v>
      </c>
      <c r="G2397" t="s">
        <v>658</v>
      </c>
      <c r="H2397" t="s">
        <v>657</v>
      </c>
      <c r="I2397" t="s">
        <v>656</v>
      </c>
      <c r="J2397" t="s">
        <v>655</v>
      </c>
      <c r="K2397" t="s">
        <v>1312</v>
      </c>
      <c r="L2397" t="s">
        <v>1052</v>
      </c>
      <c r="M2397" t="s">
        <v>652</v>
      </c>
      <c r="N2397">
        <v>5446</v>
      </c>
      <c r="O2397" t="s">
        <v>678</v>
      </c>
      <c r="P2397">
        <v>1</v>
      </c>
      <c r="Q2397" s="62">
        <f t="shared" si="37"/>
        <v>1</v>
      </c>
      <c r="R2397" t="s">
        <v>677</v>
      </c>
    </row>
    <row r="2398" spans="1:18" hidden="1" x14ac:dyDescent="0.25">
      <c r="A2398" t="s">
        <v>1325</v>
      </c>
      <c r="B2398" t="s">
        <v>661</v>
      </c>
      <c r="C2398" t="s">
        <v>660</v>
      </c>
      <c r="D2398">
        <v>0.38640000000000002</v>
      </c>
      <c r="E2398">
        <v>52.740099999999998</v>
      </c>
      <c r="F2398" t="s">
        <v>659</v>
      </c>
      <c r="G2398" t="s">
        <v>658</v>
      </c>
      <c r="H2398" t="s">
        <v>657</v>
      </c>
      <c r="I2398" t="s">
        <v>656</v>
      </c>
      <c r="J2398" t="s">
        <v>655</v>
      </c>
      <c r="K2398" t="s">
        <v>1312</v>
      </c>
      <c r="L2398" t="s">
        <v>1052</v>
      </c>
      <c r="M2398" t="s">
        <v>652</v>
      </c>
      <c r="N2398">
        <v>6019</v>
      </c>
      <c r="O2398" t="s">
        <v>675</v>
      </c>
      <c r="P2398">
        <v>561312</v>
      </c>
      <c r="Q2398" s="62">
        <f t="shared" si="37"/>
        <v>561312</v>
      </c>
      <c r="R2398" t="s">
        <v>672</v>
      </c>
    </row>
    <row r="2399" spans="1:18" hidden="1" x14ac:dyDescent="0.25">
      <c r="A2399" t="s">
        <v>1324</v>
      </c>
      <c r="B2399" t="s">
        <v>661</v>
      </c>
      <c r="C2399" t="s">
        <v>660</v>
      </c>
      <c r="D2399">
        <v>0.38640000000000002</v>
      </c>
      <c r="E2399">
        <v>52.740099999999998</v>
      </c>
      <c r="F2399" t="s">
        <v>659</v>
      </c>
      <c r="G2399" t="s">
        <v>658</v>
      </c>
      <c r="H2399" t="s">
        <v>657</v>
      </c>
      <c r="I2399" t="s">
        <v>656</v>
      </c>
      <c r="J2399" t="s">
        <v>655</v>
      </c>
      <c r="K2399" t="s">
        <v>1312</v>
      </c>
      <c r="L2399" t="s">
        <v>1052</v>
      </c>
      <c r="M2399" t="s">
        <v>652</v>
      </c>
      <c r="N2399">
        <v>6020</v>
      </c>
      <c r="O2399" t="s">
        <v>673</v>
      </c>
      <c r="P2399">
        <v>318630</v>
      </c>
      <c r="Q2399" s="62">
        <f t="shared" si="37"/>
        <v>318630</v>
      </c>
      <c r="R2399" t="s">
        <v>672</v>
      </c>
    </row>
    <row r="2400" spans="1:18" hidden="1" x14ac:dyDescent="0.25">
      <c r="A2400" t="s">
        <v>1323</v>
      </c>
      <c r="B2400" t="s">
        <v>661</v>
      </c>
      <c r="C2400" t="s">
        <v>660</v>
      </c>
      <c r="D2400">
        <v>0.38640000000000002</v>
      </c>
      <c r="E2400">
        <v>52.740099999999998</v>
      </c>
      <c r="F2400" t="s">
        <v>659</v>
      </c>
      <c r="G2400" t="s">
        <v>658</v>
      </c>
      <c r="H2400" t="s">
        <v>657</v>
      </c>
      <c r="I2400" t="s">
        <v>656</v>
      </c>
      <c r="J2400" t="s">
        <v>655</v>
      </c>
      <c r="K2400" t="s">
        <v>1312</v>
      </c>
      <c r="L2400" t="s">
        <v>1052</v>
      </c>
      <c r="M2400" t="s">
        <v>652</v>
      </c>
      <c r="N2400">
        <v>6485</v>
      </c>
      <c r="O2400" t="s">
        <v>1069</v>
      </c>
      <c r="P2400">
        <v>3.6999999999999998E-2</v>
      </c>
      <c r="Q2400" s="62">
        <f t="shared" si="37"/>
        <v>3.6999999999999998E-2</v>
      </c>
      <c r="R2400" t="s">
        <v>650</v>
      </c>
    </row>
    <row r="2401" spans="1:18" hidden="1" x14ac:dyDescent="0.25">
      <c r="A2401" t="s">
        <v>1322</v>
      </c>
      <c r="B2401" t="s">
        <v>661</v>
      </c>
      <c r="C2401" t="s">
        <v>660</v>
      </c>
      <c r="D2401">
        <v>0.38640000000000002</v>
      </c>
      <c r="E2401">
        <v>52.740099999999998</v>
      </c>
      <c r="F2401" t="s">
        <v>659</v>
      </c>
      <c r="G2401" t="s">
        <v>658</v>
      </c>
      <c r="H2401" t="s">
        <v>657</v>
      </c>
      <c r="I2401" t="s">
        <v>656</v>
      </c>
      <c r="J2401" t="s">
        <v>655</v>
      </c>
      <c r="K2401" t="s">
        <v>1312</v>
      </c>
      <c r="L2401" t="s">
        <v>1052</v>
      </c>
      <c r="M2401" t="s">
        <v>652</v>
      </c>
      <c r="N2401">
        <v>7342</v>
      </c>
      <c r="O2401" t="s">
        <v>670</v>
      </c>
      <c r="P2401">
        <v>0.01</v>
      </c>
      <c r="Q2401" s="62">
        <f t="shared" si="37"/>
        <v>0.01</v>
      </c>
      <c r="R2401" t="s">
        <v>669</v>
      </c>
    </row>
    <row r="2402" spans="1:18" hidden="1" x14ac:dyDescent="0.25">
      <c r="A2402" t="s">
        <v>1321</v>
      </c>
      <c r="B2402" t="s">
        <v>661</v>
      </c>
      <c r="C2402" t="s">
        <v>660</v>
      </c>
      <c r="D2402">
        <v>0.38640000000000002</v>
      </c>
      <c r="E2402">
        <v>52.740099999999998</v>
      </c>
      <c r="F2402" t="s">
        <v>659</v>
      </c>
      <c r="G2402" t="s">
        <v>658</v>
      </c>
      <c r="H2402" t="s">
        <v>657</v>
      </c>
      <c r="I2402" t="s">
        <v>656</v>
      </c>
      <c r="J2402" t="s">
        <v>655</v>
      </c>
      <c r="K2402" t="s">
        <v>1312</v>
      </c>
      <c r="L2402" t="s">
        <v>1052</v>
      </c>
      <c r="M2402" t="s">
        <v>652</v>
      </c>
      <c r="N2402">
        <v>7608</v>
      </c>
      <c r="O2402" t="s">
        <v>667</v>
      </c>
      <c r="P2402">
        <v>18.440000000000001</v>
      </c>
      <c r="Q2402" s="62">
        <f t="shared" si="37"/>
        <v>18.440000000000001</v>
      </c>
      <c r="R2402" t="s">
        <v>666</v>
      </c>
    </row>
    <row r="2403" spans="1:18" hidden="1" x14ac:dyDescent="0.25">
      <c r="A2403" t="s">
        <v>1320</v>
      </c>
      <c r="B2403" t="s">
        <v>661</v>
      </c>
      <c r="C2403" t="s">
        <v>660</v>
      </c>
      <c r="D2403">
        <v>0.38640000000000002</v>
      </c>
      <c r="E2403">
        <v>52.740099999999998</v>
      </c>
      <c r="F2403" t="s">
        <v>659</v>
      </c>
      <c r="G2403" t="s">
        <v>658</v>
      </c>
      <c r="H2403" t="s">
        <v>657</v>
      </c>
      <c r="I2403" t="s">
        <v>656</v>
      </c>
      <c r="J2403" t="s">
        <v>655</v>
      </c>
      <c r="K2403" t="s">
        <v>1312</v>
      </c>
      <c r="L2403" t="s">
        <v>1052</v>
      </c>
      <c r="M2403" t="s">
        <v>652</v>
      </c>
      <c r="N2403">
        <v>7887</v>
      </c>
      <c r="O2403" t="s">
        <v>1065</v>
      </c>
      <c r="P2403">
        <v>9.6999999999999993</v>
      </c>
      <c r="Q2403" s="62">
        <f t="shared" si="37"/>
        <v>9.6999999999999993</v>
      </c>
      <c r="R2403" t="s">
        <v>686</v>
      </c>
    </row>
    <row r="2404" spans="1:18" hidden="1" x14ac:dyDescent="0.25">
      <c r="A2404" t="s">
        <v>1319</v>
      </c>
      <c r="B2404" t="s">
        <v>661</v>
      </c>
      <c r="C2404" t="s">
        <v>660</v>
      </c>
      <c r="D2404">
        <v>0.38640000000000002</v>
      </c>
      <c r="E2404">
        <v>52.740099999999998</v>
      </c>
      <c r="F2404" t="s">
        <v>659</v>
      </c>
      <c r="G2404" t="s">
        <v>658</v>
      </c>
      <c r="H2404" t="s">
        <v>657</v>
      </c>
      <c r="I2404" t="s">
        <v>656</v>
      </c>
      <c r="J2404" t="s">
        <v>655</v>
      </c>
      <c r="K2404" t="s">
        <v>1312</v>
      </c>
      <c r="L2404" t="s">
        <v>1052</v>
      </c>
      <c r="M2404" t="s">
        <v>652</v>
      </c>
      <c r="N2404">
        <v>9853</v>
      </c>
      <c r="O2404" t="s">
        <v>1063</v>
      </c>
      <c r="P2404">
        <v>3.86</v>
      </c>
      <c r="Q2404" s="62">
        <f t="shared" si="37"/>
        <v>3.86</v>
      </c>
      <c r="R2404" t="s">
        <v>650</v>
      </c>
    </row>
    <row r="2405" spans="1:18" hidden="1" x14ac:dyDescent="0.25">
      <c r="A2405" t="s">
        <v>1318</v>
      </c>
      <c r="B2405" t="s">
        <v>661</v>
      </c>
      <c r="C2405" t="s">
        <v>660</v>
      </c>
      <c r="D2405">
        <v>0.38640000000000002</v>
      </c>
      <c r="E2405">
        <v>52.740099999999998</v>
      </c>
      <c r="F2405" t="s">
        <v>659</v>
      </c>
      <c r="G2405" t="s">
        <v>658</v>
      </c>
      <c r="H2405" t="s">
        <v>657</v>
      </c>
      <c r="I2405" t="s">
        <v>656</v>
      </c>
      <c r="J2405" t="s">
        <v>655</v>
      </c>
      <c r="K2405" t="s">
        <v>1312</v>
      </c>
      <c r="L2405" t="s">
        <v>1052</v>
      </c>
      <c r="M2405" t="s">
        <v>652</v>
      </c>
      <c r="N2405">
        <v>9856</v>
      </c>
      <c r="O2405" t="s">
        <v>1061</v>
      </c>
      <c r="P2405">
        <v>5.6000000000000001E-2</v>
      </c>
      <c r="Q2405" s="62">
        <f t="shared" si="37"/>
        <v>5.6000000000000001E-2</v>
      </c>
      <c r="R2405" t="s">
        <v>650</v>
      </c>
    </row>
    <row r="2406" spans="1:18" hidden="1" x14ac:dyDescent="0.25">
      <c r="A2406" t="s">
        <v>1317</v>
      </c>
      <c r="B2406" t="s">
        <v>661</v>
      </c>
      <c r="C2406" t="s">
        <v>660</v>
      </c>
      <c r="D2406">
        <v>0.38640000000000002</v>
      </c>
      <c r="E2406">
        <v>52.740099999999998</v>
      </c>
      <c r="F2406" t="s">
        <v>659</v>
      </c>
      <c r="G2406" t="s">
        <v>658</v>
      </c>
      <c r="H2406" t="s">
        <v>657</v>
      </c>
      <c r="I2406" t="s">
        <v>656</v>
      </c>
      <c r="J2406" t="s">
        <v>655</v>
      </c>
      <c r="K2406" t="s">
        <v>1312</v>
      </c>
      <c r="L2406" t="s">
        <v>1052</v>
      </c>
      <c r="M2406" t="s">
        <v>652</v>
      </c>
      <c r="N2406">
        <v>9857</v>
      </c>
      <c r="O2406" t="s">
        <v>1059</v>
      </c>
      <c r="P2406">
        <v>1.5</v>
      </c>
      <c r="Q2406" s="62">
        <f t="shared" si="37"/>
        <v>1.5</v>
      </c>
      <c r="R2406" t="s">
        <v>650</v>
      </c>
    </row>
    <row r="2407" spans="1:18" hidden="1" x14ac:dyDescent="0.25">
      <c r="A2407" t="s">
        <v>1316</v>
      </c>
      <c r="B2407" t="s">
        <v>661</v>
      </c>
      <c r="C2407" t="s">
        <v>660</v>
      </c>
      <c r="D2407">
        <v>0.38640000000000002</v>
      </c>
      <c r="E2407">
        <v>52.740099999999998</v>
      </c>
      <c r="F2407" t="s">
        <v>659</v>
      </c>
      <c r="G2407" t="s">
        <v>658</v>
      </c>
      <c r="H2407" t="s">
        <v>657</v>
      </c>
      <c r="I2407" t="s">
        <v>656</v>
      </c>
      <c r="J2407" t="s">
        <v>655</v>
      </c>
      <c r="K2407" t="s">
        <v>1312</v>
      </c>
      <c r="L2407" t="s">
        <v>1052</v>
      </c>
      <c r="M2407" t="s">
        <v>652</v>
      </c>
      <c r="N2407">
        <v>9901</v>
      </c>
      <c r="O2407" t="s">
        <v>664</v>
      </c>
      <c r="P2407">
        <v>89.2</v>
      </c>
      <c r="Q2407" s="62">
        <f t="shared" si="37"/>
        <v>89.2</v>
      </c>
      <c r="R2407" t="s">
        <v>663</v>
      </c>
    </row>
    <row r="2408" spans="1:18" hidden="1" x14ac:dyDescent="0.25">
      <c r="A2408" t="s">
        <v>1315</v>
      </c>
      <c r="B2408" t="s">
        <v>661</v>
      </c>
      <c r="C2408" t="s">
        <v>660</v>
      </c>
      <c r="D2408">
        <v>0.38640000000000002</v>
      </c>
      <c r="E2408">
        <v>52.740099999999998</v>
      </c>
      <c r="F2408" t="s">
        <v>659</v>
      </c>
      <c r="G2408" t="s">
        <v>658</v>
      </c>
      <c r="H2408" t="s">
        <v>657</v>
      </c>
      <c r="I2408" t="s">
        <v>656</v>
      </c>
      <c r="J2408" t="s">
        <v>655</v>
      </c>
      <c r="K2408" t="s">
        <v>1312</v>
      </c>
      <c r="L2408" t="s">
        <v>1052</v>
      </c>
      <c r="M2408" t="s">
        <v>652</v>
      </c>
      <c r="N2408">
        <v>9924</v>
      </c>
      <c r="O2408" t="s">
        <v>651</v>
      </c>
      <c r="P2408">
        <v>8.34</v>
      </c>
      <c r="Q2408" s="62">
        <f t="shared" si="37"/>
        <v>8.34</v>
      </c>
      <c r="R2408" t="s">
        <v>650</v>
      </c>
    </row>
    <row r="2409" spans="1:18" hidden="1" x14ac:dyDescent="0.25">
      <c r="A2409" t="s">
        <v>1314</v>
      </c>
      <c r="B2409" t="s">
        <v>661</v>
      </c>
      <c r="C2409" t="s">
        <v>660</v>
      </c>
      <c r="D2409">
        <v>0.38640000000000002</v>
      </c>
      <c r="E2409">
        <v>52.740099999999998</v>
      </c>
      <c r="F2409" t="s">
        <v>659</v>
      </c>
      <c r="G2409" t="s">
        <v>658</v>
      </c>
      <c r="H2409" t="s">
        <v>657</v>
      </c>
      <c r="I2409" t="s">
        <v>656</v>
      </c>
      <c r="J2409" t="s">
        <v>655</v>
      </c>
      <c r="K2409" t="s">
        <v>1312</v>
      </c>
      <c r="L2409" t="s">
        <v>1052</v>
      </c>
      <c r="M2409" t="s">
        <v>652</v>
      </c>
      <c r="N2409">
        <v>9943</v>
      </c>
      <c r="O2409" t="s">
        <v>1055</v>
      </c>
      <c r="P2409">
        <v>3.9</v>
      </c>
      <c r="Q2409" s="62">
        <f t="shared" si="37"/>
        <v>3.9</v>
      </c>
      <c r="R2409" t="s">
        <v>650</v>
      </c>
    </row>
    <row r="2410" spans="1:18" hidden="1" x14ac:dyDescent="0.25">
      <c r="A2410" t="s">
        <v>1313</v>
      </c>
      <c r="B2410" t="s">
        <v>661</v>
      </c>
      <c r="C2410" t="s">
        <v>660</v>
      </c>
      <c r="D2410">
        <v>0.38640000000000002</v>
      </c>
      <c r="E2410">
        <v>52.740099999999998</v>
      </c>
      <c r="F2410" t="s">
        <v>659</v>
      </c>
      <c r="G2410" t="s">
        <v>658</v>
      </c>
      <c r="H2410" t="s">
        <v>657</v>
      </c>
      <c r="I2410" t="s">
        <v>656</v>
      </c>
      <c r="J2410" t="s">
        <v>655</v>
      </c>
      <c r="K2410" t="s">
        <v>1312</v>
      </c>
      <c r="L2410" t="s">
        <v>1052</v>
      </c>
      <c r="M2410" t="s">
        <v>652</v>
      </c>
      <c r="N2410">
        <v>9993</v>
      </c>
      <c r="O2410" t="s">
        <v>1051</v>
      </c>
      <c r="P2410">
        <v>0.18</v>
      </c>
      <c r="Q2410" s="62">
        <f t="shared" si="37"/>
        <v>0.18</v>
      </c>
      <c r="R2410" t="s">
        <v>650</v>
      </c>
    </row>
    <row r="2411" spans="1:18" hidden="1" x14ac:dyDescent="0.25">
      <c r="A2411" t="s">
        <v>1311</v>
      </c>
      <c r="B2411" t="s">
        <v>661</v>
      </c>
      <c r="C2411" t="s">
        <v>660</v>
      </c>
      <c r="D2411">
        <v>0.38640000000000002</v>
      </c>
      <c r="E2411">
        <v>52.740099999999998</v>
      </c>
      <c r="F2411" t="s">
        <v>659</v>
      </c>
      <c r="G2411" t="s">
        <v>658</v>
      </c>
      <c r="H2411" t="s">
        <v>657</v>
      </c>
      <c r="I2411" t="s">
        <v>656</v>
      </c>
      <c r="J2411" t="s">
        <v>655</v>
      </c>
      <c r="K2411" t="s">
        <v>1287</v>
      </c>
      <c r="L2411" t="s">
        <v>1052</v>
      </c>
      <c r="M2411" t="s">
        <v>652</v>
      </c>
      <c r="N2411">
        <v>4</v>
      </c>
      <c r="O2411" t="s">
        <v>696</v>
      </c>
      <c r="P2411">
        <v>18.02</v>
      </c>
      <c r="Q2411" s="62">
        <f t="shared" si="37"/>
        <v>18.02</v>
      </c>
      <c r="R2411" t="s">
        <v>669</v>
      </c>
    </row>
    <row r="2412" spans="1:18" hidden="1" x14ac:dyDescent="0.25">
      <c r="A2412" t="s">
        <v>1310</v>
      </c>
      <c r="B2412" t="s">
        <v>661</v>
      </c>
      <c r="C2412" t="s">
        <v>660</v>
      </c>
      <c r="D2412">
        <v>0.38640000000000002</v>
      </c>
      <c r="E2412">
        <v>52.740099999999998</v>
      </c>
      <c r="F2412" t="s">
        <v>659</v>
      </c>
      <c r="G2412" t="s">
        <v>658</v>
      </c>
      <c r="H2412" t="s">
        <v>657</v>
      </c>
      <c r="I2412" t="s">
        <v>656</v>
      </c>
      <c r="J2412" t="s">
        <v>655</v>
      </c>
      <c r="K2412" t="s">
        <v>1287</v>
      </c>
      <c r="L2412" t="s">
        <v>1052</v>
      </c>
      <c r="M2412" t="s">
        <v>652</v>
      </c>
      <c r="N2412">
        <v>6</v>
      </c>
      <c r="O2412" t="s">
        <v>694</v>
      </c>
      <c r="P2412">
        <v>0.2</v>
      </c>
      <c r="Q2412" s="62">
        <f t="shared" si="37"/>
        <v>0.2</v>
      </c>
      <c r="R2412" t="s">
        <v>683</v>
      </c>
    </row>
    <row r="2413" spans="1:18" x14ac:dyDescent="0.25">
      <c r="A2413" t="s">
        <v>1309</v>
      </c>
      <c r="B2413" t="s">
        <v>661</v>
      </c>
      <c r="C2413" t="s">
        <v>660</v>
      </c>
      <c r="D2413">
        <v>0.38640000000000002</v>
      </c>
      <c r="E2413">
        <v>52.740099999999998</v>
      </c>
      <c r="F2413" t="s">
        <v>659</v>
      </c>
      <c r="G2413" t="s">
        <v>658</v>
      </c>
      <c r="H2413" t="s">
        <v>657</v>
      </c>
      <c r="I2413" t="s">
        <v>656</v>
      </c>
      <c r="J2413" t="s">
        <v>655</v>
      </c>
      <c r="K2413" t="s">
        <v>1287</v>
      </c>
      <c r="L2413" t="s">
        <v>1052</v>
      </c>
      <c r="M2413" t="s">
        <v>652</v>
      </c>
      <c r="N2413">
        <v>73</v>
      </c>
      <c r="O2413" t="s">
        <v>181</v>
      </c>
      <c r="P2413" t="s">
        <v>740</v>
      </c>
      <c r="Q2413" s="62">
        <f t="shared" si="37"/>
        <v>1.0000000000000001E-5</v>
      </c>
      <c r="R2413" t="s">
        <v>686</v>
      </c>
    </row>
    <row r="2414" spans="1:18" hidden="1" x14ac:dyDescent="0.25">
      <c r="A2414" t="s">
        <v>1308</v>
      </c>
      <c r="B2414" t="s">
        <v>661</v>
      </c>
      <c r="C2414" t="s">
        <v>660</v>
      </c>
      <c r="D2414">
        <v>0.38640000000000002</v>
      </c>
      <c r="E2414">
        <v>52.740099999999998</v>
      </c>
      <c r="F2414" t="s">
        <v>659</v>
      </c>
      <c r="G2414" t="s">
        <v>658</v>
      </c>
      <c r="H2414" t="s">
        <v>657</v>
      </c>
      <c r="I2414" t="s">
        <v>656</v>
      </c>
      <c r="J2414" t="s">
        <v>655</v>
      </c>
      <c r="K2414" t="s">
        <v>1287</v>
      </c>
      <c r="L2414" t="s">
        <v>1052</v>
      </c>
      <c r="M2414" t="s">
        <v>652</v>
      </c>
      <c r="N2414">
        <v>76</v>
      </c>
      <c r="O2414" t="s">
        <v>690</v>
      </c>
      <c r="P2414">
        <v>20.9</v>
      </c>
      <c r="Q2414" s="62">
        <f t="shared" si="37"/>
        <v>20.9</v>
      </c>
      <c r="R2414" t="s">
        <v>689</v>
      </c>
    </row>
    <row r="2415" spans="1:18" hidden="1" x14ac:dyDescent="0.25">
      <c r="A2415" t="s">
        <v>1307</v>
      </c>
      <c r="B2415" t="s">
        <v>661</v>
      </c>
      <c r="C2415" t="s">
        <v>660</v>
      </c>
      <c r="D2415">
        <v>0.38640000000000002</v>
      </c>
      <c r="E2415">
        <v>52.740099999999998</v>
      </c>
      <c r="F2415" t="s">
        <v>659</v>
      </c>
      <c r="G2415" t="s">
        <v>658</v>
      </c>
      <c r="H2415" t="s">
        <v>657</v>
      </c>
      <c r="I2415" t="s">
        <v>656</v>
      </c>
      <c r="J2415" t="s">
        <v>655</v>
      </c>
      <c r="K2415" t="s">
        <v>1287</v>
      </c>
      <c r="L2415" t="s">
        <v>1052</v>
      </c>
      <c r="M2415" t="s">
        <v>652</v>
      </c>
      <c r="N2415">
        <v>3410</v>
      </c>
      <c r="O2415" t="s">
        <v>687</v>
      </c>
      <c r="P2415">
        <v>2</v>
      </c>
      <c r="Q2415" s="62">
        <f t="shared" si="37"/>
        <v>2</v>
      </c>
      <c r="R2415" t="s">
        <v>686</v>
      </c>
    </row>
    <row r="2416" spans="1:18" hidden="1" x14ac:dyDescent="0.25">
      <c r="A2416" t="s">
        <v>1306</v>
      </c>
      <c r="B2416" t="s">
        <v>661</v>
      </c>
      <c r="C2416" t="s">
        <v>660</v>
      </c>
      <c r="D2416">
        <v>0.38640000000000002</v>
      </c>
      <c r="E2416">
        <v>52.740099999999998</v>
      </c>
      <c r="F2416" t="s">
        <v>659</v>
      </c>
      <c r="G2416" t="s">
        <v>658</v>
      </c>
      <c r="H2416" t="s">
        <v>657</v>
      </c>
      <c r="I2416" t="s">
        <v>656</v>
      </c>
      <c r="J2416" t="s">
        <v>655</v>
      </c>
      <c r="K2416" t="s">
        <v>1287</v>
      </c>
      <c r="L2416" t="s">
        <v>1052</v>
      </c>
      <c r="M2416" t="s">
        <v>652</v>
      </c>
      <c r="N2416">
        <v>3428</v>
      </c>
      <c r="O2416" t="s">
        <v>684</v>
      </c>
      <c r="P2416">
        <v>5.73</v>
      </c>
      <c r="Q2416" s="62">
        <f t="shared" si="37"/>
        <v>5.73</v>
      </c>
      <c r="R2416" t="s">
        <v>683</v>
      </c>
    </row>
    <row r="2417" spans="1:18" hidden="1" x14ac:dyDescent="0.25">
      <c r="A2417" t="s">
        <v>1305</v>
      </c>
      <c r="B2417" t="s">
        <v>661</v>
      </c>
      <c r="C2417" t="s">
        <v>660</v>
      </c>
      <c r="D2417">
        <v>0.38640000000000002</v>
      </c>
      <c r="E2417">
        <v>52.740099999999998</v>
      </c>
      <c r="F2417" t="s">
        <v>659</v>
      </c>
      <c r="G2417" t="s">
        <v>658</v>
      </c>
      <c r="H2417" t="s">
        <v>657</v>
      </c>
      <c r="I2417" t="s">
        <v>656</v>
      </c>
      <c r="J2417" t="s">
        <v>655</v>
      </c>
      <c r="K2417" t="s">
        <v>1287</v>
      </c>
      <c r="L2417" t="s">
        <v>1052</v>
      </c>
      <c r="M2417" t="s">
        <v>652</v>
      </c>
      <c r="N2417">
        <v>3976</v>
      </c>
      <c r="O2417" t="s">
        <v>681</v>
      </c>
      <c r="P2417">
        <v>127.8</v>
      </c>
      <c r="Q2417" s="62">
        <f t="shared" si="37"/>
        <v>127.8</v>
      </c>
      <c r="R2417" t="s">
        <v>680</v>
      </c>
    </row>
    <row r="2418" spans="1:18" hidden="1" x14ac:dyDescent="0.25">
      <c r="A2418" t="s">
        <v>1304</v>
      </c>
      <c r="B2418" t="s">
        <v>661</v>
      </c>
      <c r="C2418" t="s">
        <v>660</v>
      </c>
      <c r="D2418">
        <v>0.38640000000000002</v>
      </c>
      <c r="E2418">
        <v>52.740099999999998</v>
      </c>
      <c r="F2418" t="s">
        <v>659</v>
      </c>
      <c r="G2418" t="s">
        <v>658</v>
      </c>
      <c r="H2418" t="s">
        <v>657</v>
      </c>
      <c r="I2418" t="s">
        <v>656</v>
      </c>
      <c r="J2418" t="s">
        <v>655</v>
      </c>
      <c r="K2418" t="s">
        <v>1287</v>
      </c>
      <c r="L2418" t="s">
        <v>1052</v>
      </c>
      <c r="M2418" t="s">
        <v>652</v>
      </c>
      <c r="N2418">
        <v>4574</v>
      </c>
      <c r="O2418" t="s">
        <v>1078</v>
      </c>
      <c r="P2418" t="s">
        <v>1077</v>
      </c>
      <c r="Q2418" s="62" t="e">
        <f t="shared" si="37"/>
        <v>#VALUE!</v>
      </c>
      <c r="R2418" t="s">
        <v>905</v>
      </c>
    </row>
    <row r="2419" spans="1:18" hidden="1" x14ac:dyDescent="0.25">
      <c r="A2419" t="s">
        <v>1303</v>
      </c>
      <c r="B2419" t="s">
        <v>661</v>
      </c>
      <c r="C2419" t="s">
        <v>660</v>
      </c>
      <c r="D2419">
        <v>0.38640000000000002</v>
      </c>
      <c r="E2419">
        <v>52.740099999999998</v>
      </c>
      <c r="F2419" t="s">
        <v>659</v>
      </c>
      <c r="G2419" t="s">
        <v>658</v>
      </c>
      <c r="H2419" t="s">
        <v>657</v>
      </c>
      <c r="I2419" t="s">
        <v>656</v>
      </c>
      <c r="J2419" t="s">
        <v>655</v>
      </c>
      <c r="K2419" t="s">
        <v>1287</v>
      </c>
      <c r="L2419" t="s">
        <v>1052</v>
      </c>
      <c r="M2419" t="s">
        <v>652</v>
      </c>
      <c r="N2419">
        <v>4865</v>
      </c>
      <c r="O2419" t="s">
        <v>912</v>
      </c>
      <c r="P2419">
        <v>280</v>
      </c>
      <c r="Q2419" s="62">
        <f t="shared" si="37"/>
        <v>280</v>
      </c>
      <c r="R2419" t="s">
        <v>911</v>
      </c>
    </row>
    <row r="2420" spans="1:18" hidden="1" x14ac:dyDescent="0.25">
      <c r="A2420" t="s">
        <v>1302</v>
      </c>
      <c r="B2420" t="s">
        <v>661</v>
      </c>
      <c r="C2420" t="s">
        <v>660</v>
      </c>
      <c r="D2420">
        <v>0.38640000000000002</v>
      </c>
      <c r="E2420">
        <v>52.740099999999998</v>
      </c>
      <c r="F2420" t="s">
        <v>659</v>
      </c>
      <c r="G2420" t="s">
        <v>658</v>
      </c>
      <c r="H2420" t="s">
        <v>657</v>
      </c>
      <c r="I2420" t="s">
        <v>656</v>
      </c>
      <c r="J2420" t="s">
        <v>655</v>
      </c>
      <c r="K2420" t="s">
        <v>1287</v>
      </c>
      <c r="L2420" t="s">
        <v>1052</v>
      </c>
      <c r="M2420" t="s">
        <v>652</v>
      </c>
      <c r="N2420">
        <v>4925</v>
      </c>
      <c r="O2420" t="s">
        <v>1074</v>
      </c>
      <c r="P2420">
        <v>3.51</v>
      </c>
      <c r="Q2420" s="62">
        <f t="shared" si="37"/>
        <v>3.51</v>
      </c>
      <c r="R2420" t="s">
        <v>650</v>
      </c>
    </row>
    <row r="2421" spans="1:18" hidden="1" x14ac:dyDescent="0.25">
      <c r="A2421" t="s">
        <v>1301</v>
      </c>
      <c r="B2421" t="s">
        <v>661</v>
      </c>
      <c r="C2421" t="s">
        <v>660</v>
      </c>
      <c r="D2421">
        <v>0.38640000000000002</v>
      </c>
      <c r="E2421">
        <v>52.740099999999998</v>
      </c>
      <c r="F2421" t="s">
        <v>659</v>
      </c>
      <c r="G2421" t="s">
        <v>658</v>
      </c>
      <c r="H2421" t="s">
        <v>657</v>
      </c>
      <c r="I2421" t="s">
        <v>656</v>
      </c>
      <c r="J2421" t="s">
        <v>655</v>
      </c>
      <c r="K2421" t="s">
        <v>1287</v>
      </c>
      <c r="L2421" t="s">
        <v>1052</v>
      </c>
      <c r="M2421" t="s">
        <v>652</v>
      </c>
      <c r="N2421">
        <v>5446</v>
      </c>
      <c r="O2421" t="s">
        <v>678</v>
      </c>
      <c r="P2421">
        <v>1</v>
      </c>
      <c r="Q2421" s="62">
        <f t="shared" si="37"/>
        <v>1</v>
      </c>
      <c r="R2421" t="s">
        <v>677</v>
      </c>
    </row>
    <row r="2422" spans="1:18" hidden="1" x14ac:dyDescent="0.25">
      <c r="A2422" t="s">
        <v>1300</v>
      </c>
      <c r="B2422" t="s">
        <v>661</v>
      </c>
      <c r="C2422" t="s">
        <v>660</v>
      </c>
      <c r="D2422">
        <v>0.38640000000000002</v>
      </c>
      <c r="E2422">
        <v>52.740099999999998</v>
      </c>
      <c r="F2422" t="s">
        <v>659</v>
      </c>
      <c r="G2422" t="s">
        <v>658</v>
      </c>
      <c r="H2422" t="s">
        <v>657</v>
      </c>
      <c r="I2422" t="s">
        <v>656</v>
      </c>
      <c r="J2422" t="s">
        <v>655</v>
      </c>
      <c r="K2422" t="s">
        <v>1287</v>
      </c>
      <c r="L2422" t="s">
        <v>1052</v>
      </c>
      <c r="M2422" t="s">
        <v>652</v>
      </c>
      <c r="N2422">
        <v>6019</v>
      </c>
      <c r="O2422" t="s">
        <v>675</v>
      </c>
      <c r="P2422">
        <v>561337</v>
      </c>
      <c r="Q2422" s="62">
        <f t="shared" si="37"/>
        <v>561337</v>
      </c>
      <c r="R2422" t="s">
        <v>672</v>
      </c>
    </row>
    <row r="2423" spans="1:18" hidden="1" x14ac:dyDescent="0.25">
      <c r="A2423" t="s">
        <v>1299</v>
      </c>
      <c r="B2423" t="s">
        <v>661</v>
      </c>
      <c r="C2423" t="s">
        <v>660</v>
      </c>
      <c r="D2423">
        <v>0.38640000000000002</v>
      </c>
      <c r="E2423">
        <v>52.740099999999998</v>
      </c>
      <c r="F2423" t="s">
        <v>659</v>
      </c>
      <c r="G2423" t="s">
        <v>658</v>
      </c>
      <c r="H2423" t="s">
        <v>657</v>
      </c>
      <c r="I2423" t="s">
        <v>656</v>
      </c>
      <c r="J2423" t="s">
        <v>655</v>
      </c>
      <c r="K2423" t="s">
        <v>1287</v>
      </c>
      <c r="L2423" t="s">
        <v>1052</v>
      </c>
      <c r="M2423" t="s">
        <v>652</v>
      </c>
      <c r="N2423">
        <v>6020</v>
      </c>
      <c r="O2423" t="s">
        <v>673</v>
      </c>
      <c r="P2423">
        <v>318695</v>
      </c>
      <c r="Q2423" s="62">
        <f t="shared" si="37"/>
        <v>318695</v>
      </c>
      <c r="R2423" t="s">
        <v>672</v>
      </c>
    </row>
    <row r="2424" spans="1:18" hidden="1" x14ac:dyDescent="0.25">
      <c r="A2424" t="s">
        <v>1298</v>
      </c>
      <c r="B2424" t="s">
        <v>661</v>
      </c>
      <c r="C2424" t="s">
        <v>660</v>
      </c>
      <c r="D2424">
        <v>0.38640000000000002</v>
      </c>
      <c r="E2424">
        <v>52.740099999999998</v>
      </c>
      <c r="F2424" t="s">
        <v>659</v>
      </c>
      <c r="G2424" t="s">
        <v>658</v>
      </c>
      <c r="H2424" t="s">
        <v>657</v>
      </c>
      <c r="I2424" t="s">
        <v>656</v>
      </c>
      <c r="J2424" t="s">
        <v>655</v>
      </c>
      <c r="K2424" t="s">
        <v>1287</v>
      </c>
      <c r="L2424" t="s">
        <v>1052</v>
      </c>
      <c r="M2424" t="s">
        <v>652</v>
      </c>
      <c r="N2424">
        <v>6485</v>
      </c>
      <c r="O2424" t="s">
        <v>1069</v>
      </c>
      <c r="P2424">
        <v>9.1999999999999998E-2</v>
      </c>
      <c r="Q2424" s="62">
        <f t="shared" si="37"/>
        <v>9.1999999999999998E-2</v>
      </c>
      <c r="R2424" t="s">
        <v>650</v>
      </c>
    </row>
    <row r="2425" spans="1:18" hidden="1" x14ac:dyDescent="0.25">
      <c r="A2425" t="s">
        <v>1297</v>
      </c>
      <c r="B2425" t="s">
        <v>661</v>
      </c>
      <c r="C2425" t="s">
        <v>660</v>
      </c>
      <c r="D2425">
        <v>0.38640000000000002</v>
      </c>
      <c r="E2425">
        <v>52.740099999999998</v>
      </c>
      <c r="F2425" t="s">
        <v>659</v>
      </c>
      <c r="G2425" t="s">
        <v>658</v>
      </c>
      <c r="H2425" t="s">
        <v>657</v>
      </c>
      <c r="I2425" t="s">
        <v>656</v>
      </c>
      <c r="J2425" t="s">
        <v>655</v>
      </c>
      <c r="K2425" t="s">
        <v>1287</v>
      </c>
      <c r="L2425" t="s">
        <v>1052</v>
      </c>
      <c r="M2425" t="s">
        <v>652</v>
      </c>
      <c r="N2425">
        <v>7342</v>
      </c>
      <c r="O2425" t="s">
        <v>670</v>
      </c>
      <c r="P2425">
        <v>0.09</v>
      </c>
      <c r="Q2425" s="62">
        <f t="shared" si="37"/>
        <v>0.09</v>
      </c>
      <c r="R2425" t="s">
        <v>669</v>
      </c>
    </row>
    <row r="2426" spans="1:18" hidden="1" x14ac:dyDescent="0.25">
      <c r="A2426" t="s">
        <v>1296</v>
      </c>
      <c r="B2426" t="s">
        <v>661</v>
      </c>
      <c r="C2426" t="s">
        <v>660</v>
      </c>
      <c r="D2426">
        <v>0.38640000000000002</v>
      </c>
      <c r="E2426">
        <v>52.740099999999998</v>
      </c>
      <c r="F2426" t="s">
        <v>659</v>
      </c>
      <c r="G2426" t="s">
        <v>658</v>
      </c>
      <c r="H2426" t="s">
        <v>657</v>
      </c>
      <c r="I2426" t="s">
        <v>656</v>
      </c>
      <c r="J2426" t="s">
        <v>655</v>
      </c>
      <c r="K2426" t="s">
        <v>1287</v>
      </c>
      <c r="L2426" t="s">
        <v>1052</v>
      </c>
      <c r="M2426" t="s">
        <v>652</v>
      </c>
      <c r="N2426">
        <v>7608</v>
      </c>
      <c r="O2426" t="s">
        <v>667</v>
      </c>
      <c r="P2426">
        <v>17.89</v>
      </c>
      <c r="Q2426" s="62">
        <f t="shared" si="37"/>
        <v>17.89</v>
      </c>
      <c r="R2426" t="s">
        <v>666</v>
      </c>
    </row>
    <row r="2427" spans="1:18" hidden="1" x14ac:dyDescent="0.25">
      <c r="A2427" t="s">
        <v>1295</v>
      </c>
      <c r="B2427" t="s">
        <v>661</v>
      </c>
      <c r="C2427" t="s">
        <v>660</v>
      </c>
      <c r="D2427">
        <v>0.38640000000000002</v>
      </c>
      <c r="E2427">
        <v>52.740099999999998</v>
      </c>
      <c r="F2427" t="s">
        <v>659</v>
      </c>
      <c r="G2427" t="s">
        <v>658</v>
      </c>
      <c r="H2427" t="s">
        <v>657</v>
      </c>
      <c r="I2427" t="s">
        <v>656</v>
      </c>
      <c r="J2427" t="s">
        <v>655</v>
      </c>
      <c r="K2427" t="s">
        <v>1287</v>
      </c>
      <c r="L2427" t="s">
        <v>1052</v>
      </c>
      <c r="M2427" t="s">
        <v>652</v>
      </c>
      <c r="N2427">
        <v>7887</v>
      </c>
      <c r="O2427" t="s">
        <v>1065</v>
      </c>
      <c r="P2427">
        <v>18</v>
      </c>
      <c r="Q2427" s="62">
        <f t="shared" si="37"/>
        <v>18</v>
      </c>
      <c r="R2427" t="s">
        <v>686</v>
      </c>
    </row>
    <row r="2428" spans="1:18" hidden="1" x14ac:dyDescent="0.25">
      <c r="A2428" t="s">
        <v>1294</v>
      </c>
      <c r="B2428" t="s">
        <v>661</v>
      </c>
      <c r="C2428" t="s">
        <v>660</v>
      </c>
      <c r="D2428">
        <v>0.38640000000000002</v>
      </c>
      <c r="E2428">
        <v>52.740099999999998</v>
      </c>
      <c r="F2428" t="s">
        <v>659</v>
      </c>
      <c r="G2428" t="s">
        <v>658</v>
      </c>
      <c r="H2428" t="s">
        <v>657</v>
      </c>
      <c r="I2428" t="s">
        <v>656</v>
      </c>
      <c r="J2428" t="s">
        <v>655</v>
      </c>
      <c r="K2428" t="s">
        <v>1287</v>
      </c>
      <c r="L2428" t="s">
        <v>1052</v>
      </c>
      <c r="M2428" t="s">
        <v>652</v>
      </c>
      <c r="N2428">
        <v>9853</v>
      </c>
      <c r="O2428" t="s">
        <v>1063</v>
      </c>
      <c r="P2428">
        <v>3.11</v>
      </c>
      <c r="Q2428" s="62">
        <f t="shared" si="37"/>
        <v>3.11</v>
      </c>
      <c r="R2428" t="s">
        <v>650</v>
      </c>
    </row>
    <row r="2429" spans="1:18" hidden="1" x14ac:dyDescent="0.25">
      <c r="A2429" t="s">
        <v>1293</v>
      </c>
      <c r="B2429" t="s">
        <v>661</v>
      </c>
      <c r="C2429" t="s">
        <v>660</v>
      </c>
      <c r="D2429">
        <v>0.38640000000000002</v>
      </c>
      <c r="E2429">
        <v>52.740099999999998</v>
      </c>
      <c r="F2429" t="s">
        <v>659</v>
      </c>
      <c r="G2429" t="s">
        <v>658</v>
      </c>
      <c r="H2429" t="s">
        <v>657</v>
      </c>
      <c r="I2429" t="s">
        <v>656</v>
      </c>
      <c r="J2429" t="s">
        <v>655</v>
      </c>
      <c r="K2429" t="s">
        <v>1287</v>
      </c>
      <c r="L2429" t="s">
        <v>1052</v>
      </c>
      <c r="M2429" t="s">
        <v>652</v>
      </c>
      <c r="N2429">
        <v>9856</v>
      </c>
      <c r="O2429" t="s">
        <v>1061</v>
      </c>
      <c r="P2429">
        <v>7.2999999999999995E-2</v>
      </c>
      <c r="Q2429" s="62">
        <f t="shared" si="37"/>
        <v>7.2999999999999995E-2</v>
      </c>
      <c r="R2429" t="s">
        <v>650</v>
      </c>
    </row>
    <row r="2430" spans="1:18" hidden="1" x14ac:dyDescent="0.25">
      <c r="A2430" t="s">
        <v>1292</v>
      </c>
      <c r="B2430" t="s">
        <v>661</v>
      </c>
      <c r="C2430" t="s">
        <v>660</v>
      </c>
      <c r="D2430">
        <v>0.38640000000000002</v>
      </c>
      <c r="E2430">
        <v>52.740099999999998</v>
      </c>
      <c r="F2430" t="s">
        <v>659</v>
      </c>
      <c r="G2430" t="s">
        <v>658</v>
      </c>
      <c r="H2430" t="s">
        <v>657</v>
      </c>
      <c r="I2430" t="s">
        <v>656</v>
      </c>
      <c r="J2430" t="s">
        <v>655</v>
      </c>
      <c r="K2430" t="s">
        <v>1287</v>
      </c>
      <c r="L2430" t="s">
        <v>1052</v>
      </c>
      <c r="M2430" t="s">
        <v>652</v>
      </c>
      <c r="N2430">
        <v>9857</v>
      </c>
      <c r="O2430" t="s">
        <v>1059</v>
      </c>
      <c r="P2430">
        <v>0.69</v>
      </c>
      <c r="Q2430" s="62">
        <f t="shared" si="37"/>
        <v>0.69</v>
      </c>
      <c r="R2430" t="s">
        <v>650</v>
      </c>
    </row>
    <row r="2431" spans="1:18" hidden="1" x14ac:dyDescent="0.25">
      <c r="A2431" t="s">
        <v>1291</v>
      </c>
      <c r="B2431" t="s">
        <v>661</v>
      </c>
      <c r="C2431" t="s">
        <v>660</v>
      </c>
      <c r="D2431">
        <v>0.38640000000000002</v>
      </c>
      <c r="E2431">
        <v>52.740099999999998</v>
      </c>
      <c r="F2431" t="s">
        <v>659</v>
      </c>
      <c r="G2431" t="s">
        <v>658</v>
      </c>
      <c r="H2431" t="s">
        <v>657</v>
      </c>
      <c r="I2431" t="s">
        <v>656</v>
      </c>
      <c r="J2431" t="s">
        <v>655</v>
      </c>
      <c r="K2431" t="s">
        <v>1287</v>
      </c>
      <c r="L2431" t="s">
        <v>1052</v>
      </c>
      <c r="M2431" t="s">
        <v>652</v>
      </c>
      <c r="N2431">
        <v>9901</v>
      </c>
      <c r="O2431" t="s">
        <v>664</v>
      </c>
      <c r="P2431">
        <v>84.9</v>
      </c>
      <c r="Q2431" s="62">
        <f t="shared" si="37"/>
        <v>84.9</v>
      </c>
      <c r="R2431" t="s">
        <v>663</v>
      </c>
    </row>
    <row r="2432" spans="1:18" hidden="1" x14ac:dyDescent="0.25">
      <c r="A2432" t="s">
        <v>1290</v>
      </c>
      <c r="B2432" t="s">
        <v>661</v>
      </c>
      <c r="C2432" t="s">
        <v>660</v>
      </c>
      <c r="D2432">
        <v>0.38640000000000002</v>
      </c>
      <c r="E2432">
        <v>52.740099999999998</v>
      </c>
      <c r="F2432" t="s">
        <v>659</v>
      </c>
      <c r="G2432" t="s">
        <v>658</v>
      </c>
      <c r="H2432" t="s">
        <v>657</v>
      </c>
      <c r="I2432" t="s">
        <v>656</v>
      </c>
      <c r="J2432" t="s">
        <v>655</v>
      </c>
      <c r="K2432" t="s">
        <v>1287</v>
      </c>
      <c r="L2432" t="s">
        <v>1052</v>
      </c>
      <c r="M2432" t="s">
        <v>652</v>
      </c>
      <c r="N2432">
        <v>9924</v>
      </c>
      <c r="O2432" t="s">
        <v>651</v>
      </c>
      <c r="P2432">
        <v>6.86</v>
      </c>
      <c r="Q2432" s="62">
        <f t="shared" si="37"/>
        <v>6.86</v>
      </c>
      <c r="R2432" t="s">
        <v>650</v>
      </c>
    </row>
    <row r="2433" spans="1:18" hidden="1" x14ac:dyDescent="0.25">
      <c r="A2433" t="s">
        <v>1289</v>
      </c>
      <c r="B2433" t="s">
        <v>661</v>
      </c>
      <c r="C2433" t="s">
        <v>660</v>
      </c>
      <c r="D2433">
        <v>0.38640000000000002</v>
      </c>
      <c r="E2433">
        <v>52.740099999999998</v>
      </c>
      <c r="F2433" t="s">
        <v>659</v>
      </c>
      <c r="G2433" t="s">
        <v>658</v>
      </c>
      <c r="H2433" t="s">
        <v>657</v>
      </c>
      <c r="I2433" t="s">
        <v>656</v>
      </c>
      <c r="J2433" t="s">
        <v>655</v>
      </c>
      <c r="K2433" t="s">
        <v>1287</v>
      </c>
      <c r="L2433" t="s">
        <v>1052</v>
      </c>
      <c r="M2433" t="s">
        <v>652</v>
      </c>
      <c r="N2433">
        <v>9943</v>
      </c>
      <c r="O2433" t="s">
        <v>1055</v>
      </c>
      <c r="P2433">
        <v>3.2</v>
      </c>
      <c r="Q2433" s="62">
        <f t="shared" si="37"/>
        <v>3.2</v>
      </c>
      <c r="R2433" t="s">
        <v>650</v>
      </c>
    </row>
    <row r="2434" spans="1:18" hidden="1" x14ac:dyDescent="0.25">
      <c r="A2434" t="s">
        <v>1288</v>
      </c>
      <c r="B2434" t="s">
        <v>661</v>
      </c>
      <c r="C2434" t="s">
        <v>660</v>
      </c>
      <c r="D2434">
        <v>0.38640000000000002</v>
      </c>
      <c r="E2434">
        <v>52.740099999999998</v>
      </c>
      <c r="F2434" t="s">
        <v>659</v>
      </c>
      <c r="G2434" t="s">
        <v>658</v>
      </c>
      <c r="H2434" t="s">
        <v>657</v>
      </c>
      <c r="I2434" t="s">
        <v>656</v>
      </c>
      <c r="J2434" t="s">
        <v>655</v>
      </c>
      <c r="K2434" t="s">
        <v>1287</v>
      </c>
      <c r="L2434" t="s">
        <v>1052</v>
      </c>
      <c r="M2434" t="s">
        <v>652</v>
      </c>
      <c r="N2434">
        <v>9993</v>
      </c>
      <c r="O2434" t="s">
        <v>1051</v>
      </c>
      <c r="P2434">
        <v>0.31</v>
      </c>
      <c r="Q2434" s="62">
        <f t="shared" ref="Q2434:Q2497" si="38">IF(LEFT(P2434,1)="&lt;",VALUE(MID(P2434,2,LEN(P2434)-1)),VALUE(P2434))</f>
        <v>0.31</v>
      </c>
      <c r="R2434" t="s">
        <v>650</v>
      </c>
    </row>
    <row r="2435" spans="1:18" hidden="1" x14ac:dyDescent="0.25">
      <c r="A2435" t="s">
        <v>1286</v>
      </c>
      <c r="B2435" t="s">
        <v>661</v>
      </c>
      <c r="C2435" t="s">
        <v>660</v>
      </c>
      <c r="D2435">
        <v>0.38640000000000002</v>
      </c>
      <c r="E2435">
        <v>52.740099999999998</v>
      </c>
      <c r="F2435" t="s">
        <v>659</v>
      </c>
      <c r="G2435" t="s">
        <v>658</v>
      </c>
      <c r="H2435" t="s">
        <v>657</v>
      </c>
      <c r="I2435" t="s">
        <v>656</v>
      </c>
      <c r="J2435" t="s">
        <v>655</v>
      </c>
      <c r="K2435" t="s">
        <v>1262</v>
      </c>
      <c r="L2435" t="s">
        <v>1052</v>
      </c>
      <c r="M2435" t="s">
        <v>652</v>
      </c>
      <c r="N2435">
        <v>4</v>
      </c>
      <c r="O2435" t="s">
        <v>696</v>
      </c>
      <c r="P2435">
        <v>23.55</v>
      </c>
      <c r="Q2435" s="62">
        <f t="shared" si="38"/>
        <v>23.55</v>
      </c>
      <c r="R2435" t="s">
        <v>669</v>
      </c>
    </row>
    <row r="2436" spans="1:18" hidden="1" x14ac:dyDescent="0.25">
      <c r="A2436" t="s">
        <v>1285</v>
      </c>
      <c r="B2436" t="s">
        <v>661</v>
      </c>
      <c r="C2436" t="s">
        <v>660</v>
      </c>
      <c r="D2436">
        <v>0.38640000000000002</v>
      </c>
      <c r="E2436">
        <v>52.740099999999998</v>
      </c>
      <c r="F2436" t="s">
        <v>659</v>
      </c>
      <c r="G2436" t="s">
        <v>658</v>
      </c>
      <c r="H2436" t="s">
        <v>657</v>
      </c>
      <c r="I2436" t="s">
        <v>656</v>
      </c>
      <c r="J2436" t="s">
        <v>655</v>
      </c>
      <c r="K2436" t="s">
        <v>1262</v>
      </c>
      <c r="L2436" t="s">
        <v>1052</v>
      </c>
      <c r="M2436" t="s">
        <v>652</v>
      </c>
      <c r="N2436">
        <v>6</v>
      </c>
      <c r="O2436" t="s">
        <v>694</v>
      </c>
      <c r="P2436">
        <v>0.2</v>
      </c>
      <c r="Q2436" s="62">
        <f t="shared" si="38"/>
        <v>0.2</v>
      </c>
      <c r="R2436" t="s">
        <v>683</v>
      </c>
    </row>
    <row r="2437" spans="1:18" x14ac:dyDescent="0.25">
      <c r="A2437" t="s">
        <v>1284</v>
      </c>
      <c r="B2437" t="s">
        <v>661</v>
      </c>
      <c r="C2437" t="s">
        <v>660</v>
      </c>
      <c r="D2437">
        <v>0.38640000000000002</v>
      </c>
      <c r="E2437">
        <v>52.740099999999998</v>
      </c>
      <c r="F2437" t="s">
        <v>659</v>
      </c>
      <c r="G2437" t="s">
        <v>658</v>
      </c>
      <c r="H2437" t="s">
        <v>657</v>
      </c>
      <c r="I2437" t="s">
        <v>656</v>
      </c>
      <c r="J2437" t="s">
        <v>655</v>
      </c>
      <c r="K2437" t="s">
        <v>1262</v>
      </c>
      <c r="L2437" t="s">
        <v>1052</v>
      </c>
      <c r="M2437" t="s">
        <v>652</v>
      </c>
      <c r="N2437">
        <v>73</v>
      </c>
      <c r="O2437" t="s">
        <v>181</v>
      </c>
      <c r="P2437" t="s">
        <v>740</v>
      </c>
      <c r="Q2437" s="62">
        <f t="shared" si="38"/>
        <v>1.0000000000000001E-5</v>
      </c>
      <c r="R2437" t="s">
        <v>686</v>
      </c>
    </row>
    <row r="2438" spans="1:18" hidden="1" x14ac:dyDescent="0.25">
      <c r="A2438" t="s">
        <v>1283</v>
      </c>
      <c r="B2438" t="s">
        <v>661</v>
      </c>
      <c r="C2438" t="s">
        <v>660</v>
      </c>
      <c r="D2438">
        <v>0.38640000000000002</v>
      </c>
      <c r="E2438">
        <v>52.740099999999998</v>
      </c>
      <c r="F2438" t="s">
        <v>659</v>
      </c>
      <c r="G2438" t="s">
        <v>658</v>
      </c>
      <c r="H2438" t="s">
        <v>657</v>
      </c>
      <c r="I2438" t="s">
        <v>656</v>
      </c>
      <c r="J2438" t="s">
        <v>655</v>
      </c>
      <c r="K2438" t="s">
        <v>1262</v>
      </c>
      <c r="L2438" t="s">
        <v>1052</v>
      </c>
      <c r="M2438" t="s">
        <v>652</v>
      </c>
      <c r="N2438">
        <v>76</v>
      </c>
      <c r="O2438" t="s">
        <v>690</v>
      </c>
      <c r="P2438">
        <v>20.399999999999999</v>
      </c>
      <c r="Q2438" s="62">
        <f t="shared" si="38"/>
        <v>20.399999999999999</v>
      </c>
      <c r="R2438" t="s">
        <v>689</v>
      </c>
    </row>
    <row r="2439" spans="1:18" hidden="1" x14ac:dyDescent="0.25">
      <c r="A2439" t="s">
        <v>1282</v>
      </c>
      <c r="B2439" t="s">
        <v>661</v>
      </c>
      <c r="C2439" t="s">
        <v>660</v>
      </c>
      <c r="D2439">
        <v>0.38640000000000002</v>
      </c>
      <c r="E2439">
        <v>52.740099999999998</v>
      </c>
      <c r="F2439" t="s">
        <v>659</v>
      </c>
      <c r="G2439" t="s">
        <v>658</v>
      </c>
      <c r="H2439" t="s">
        <v>657</v>
      </c>
      <c r="I2439" t="s">
        <v>656</v>
      </c>
      <c r="J2439" t="s">
        <v>655</v>
      </c>
      <c r="K2439" t="s">
        <v>1262</v>
      </c>
      <c r="L2439" t="s">
        <v>1052</v>
      </c>
      <c r="M2439" t="s">
        <v>652</v>
      </c>
      <c r="N2439">
        <v>3410</v>
      </c>
      <c r="O2439" t="s">
        <v>687</v>
      </c>
      <c r="P2439">
        <v>3.1</v>
      </c>
      <c r="Q2439" s="62">
        <f t="shared" si="38"/>
        <v>3.1</v>
      </c>
      <c r="R2439" t="s">
        <v>686</v>
      </c>
    </row>
    <row r="2440" spans="1:18" hidden="1" x14ac:dyDescent="0.25">
      <c r="A2440" t="s">
        <v>1281</v>
      </c>
      <c r="B2440" t="s">
        <v>661</v>
      </c>
      <c r="C2440" t="s">
        <v>660</v>
      </c>
      <c r="D2440">
        <v>0.38640000000000002</v>
      </c>
      <c r="E2440">
        <v>52.740099999999998</v>
      </c>
      <c r="F2440" t="s">
        <v>659</v>
      </c>
      <c r="G2440" t="s">
        <v>658</v>
      </c>
      <c r="H2440" t="s">
        <v>657</v>
      </c>
      <c r="I2440" t="s">
        <v>656</v>
      </c>
      <c r="J2440" t="s">
        <v>655</v>
      </c>
      <c r="K2440" t="s">
        <v>1262</v>
      </c>
      <c r="L2440" t="s">
        <v>1052</v>
      </c>
      <c r="M2440" t="s">
        <v>652</v>
      </c>
      <c r="N2440">
        <v>3428</v>
      </c>
      <c r="O2440" t="s">
        <v>684</v>
      </c>
      <c r="P2440">
        <v>1.55</v>
      </c>
      <c r="Q2440" s="62">
        <f t="shared" si="38"/>
        <v>1.55</v>
      </c>
      <c r="R2440" t="s">
        <v>683</v>
      </c>
    </row>
    <row r="2441" spans="1:18" hidden="1" x14ac:dyDescent="0.25">
      <c r="A2441" t="s">
        <v>1280</v>
      </c>
      <c r="B2441" t="s">
        <v>661</v>
      </c>
      <c r="C2441" t="s">
        <v>660</v>
      </c>
      <c r="D2441">
        <v>0.38640000000000002</v>
      </c>
      <c r="E2441">
        <v>52.740099999999998</v>
      </c>
      <c r="F2441" t="s">
        <v>659</v>
      </c>
      <c r="G2441" t="s">
        <v>658</v>
      </c>
      <c r="H2441" t="s">
        <v>657</v>
      </c>
      <c r="I2441" t="s">
        <v>656</v>
      </c>
      <c r="J2441" t="s">
        <v>655</v>
      </c>
      <c r="K2441" t="s">
        <v>1262</v>
      </c>
      <c r="L2441" t="s">
        <v>1052</v>
      </c>
      <c r="M2441" t="s">
        <v>652</v>
      </c>
      <c r="N2441">
        <v>3976</v>
      </c>
      <c r="O2441" t="s">
        <v>681</v>
      </c>
      <c r="P2441">
        <v>431.1</v>
      </c>
      <c r="Q2441" s="62">
        <f t="shared" si="38"/>
        <v>431.1</v>
      </c>
      <c r="R2441" t="s">
        <v>680</v>
      </c>
    </row>
    <row r="2442" spans="1:18" hidden="1" x14ac:dyDescent="0.25">
      <c r="A2442" t="s">
        <v>1279</v>
      </c>
      <c r="B2442" t="s">
        <v>661</v>
      </c>
      <c r="C2442" t="s">
        <v>660</v>
      </c>
      <c r="D2442">
        <v>0.38640000000000002</v>
      </c>
      <c r="E2442">
        <v>52.740099999999998</v>
      </c>
      <c r="F2442" t="s">
        <v>659</v>
      </c>
      <c r="G2442" t="s">
        <v>658</v>
      </c>
      <c r="H2442" t="s">
        <v>657</v>
      </c>
      <c r="I2442" t="s">
        <v>656</v>
      </c>
      <c r="J2442" t="s">
        <v>655</v>
      </c>
      <c r="K2442" t="s">
        <v>1262</v>
      </c>
      <c r="L2442" t="s">
        <v>1052</v>
      </c>
      <c r="M2442" t="s">
        <v>652</v>
      </c>
      <c r="N2442">
        <v>4574</v>
      </c>
      <c r="O2442" t="s">
        <v>1078</v>
      </c>
      <c r="P2442" t="s">
        <v>1077</v>
      </c>
      <c r="Q2442" s="62" t="e">
        <f t="shared" si="38"/>
        <v>#VALUE!</v>
      </c>
      <c r="R2442" t="s">
        <v>905</v>
      </c>
    </row>
    <row r="2443" spans="1:18" hidden="1" x14ac:dyDescent="0.25">
      <c r="A2443" t="s">
        <v>1278</v>
      </c>
      <c r="B2443" t="s">
        <v>661</v>
      </c>
      <c r="C2443" t="s">
        <v>660</v>
      </c>
      <c r="D2443">
        <v>0.38640000000000002</v>
      </c>
      <c r="E2443">
        <v>52.740099999999998</v>
      </c>
      <c r="F2443" t="s">
        <v>659</v>
      </c>
      <c r="G2443" t="s">
        <v>658</v>
      </c>
      <c r="H2443" t="s">
        <v>657</v>
      </c>
      <c r="I2443" t="s">
        <v>656</v>
      </c>
      <c r="J2443" t="s">
        <v>655</v>
      </c>
      <c r="K2443" t="s">
        <v>1262</v>
      </c>
      <c r="L2443" t="s">
        <v>1052</v>
      </c>
      <c r="M2443" t="s">
        <v>652</v>
      </c>
      <c r="N2443">
        <v>4865</v>
      </c>
      <c r="O2443" t="s">
        <v>912</v>
      </c>
      <c r="P2443">
        <v>220</v>
      </c>
      <c r="Q2443" s="62">
        <f t="shared" si="38"/>
        <v>220</v>
      </c>
      <c r="R2443" t="s">
        <v>911</v>
      </c>
    </row>
    <row r="2444" spans="1:18" hidden="1" x14ac:dyDescent="0.25">
      <c r="A2444" t="s">
        <v>1277</v>
      </c>
      <c r="B2444" t="s">
        <v>661</v>
      </c>
      <c r="C2444" t="s">
        <v>660</v>
      </c>
      <c r="D2444">
        <v>0.38640000000000002</v>
      </c>
      <c r="E2444">
        <v>52.740099999999998</v>
      </c>
      <c r="F2444" t="s">
        <v>659</v>
      </c>
      <c r="G2444" t="s">
        <v>658</v>
      </c>
      <c r="H2444" t="s">
        <v>657</v>
      </c>
      <c r="I2444" t="s">
        <v>656</v>
      </c>
      <c r="J2444" t="s">
        <v>655</v>
      </c>
      <c r="K2444" t="s">
        <v>1262</v>
      </c>
      <c r="L2444" t="s">
        <v>1052</v>
      </c>
      <c r="M2444" t="s">
        <v>652</v>
      </c>
      <c r="N2444">
        <v>4925</v>
      </c>
      <c r="O2444" t="s">
        <v>1074</v>
      </c>
      <c r="P2444">
        <v>5.27</v>
      </c>
      <c r="Q2444" s="62">
        <f t="shared" si="38"/>
        <v>5.27</v>
      </c>
      <c r="R2444" t="s">
        <v>650</v>
      </c>
    </row>
    <row r="2445" spans="1:18" hidden="1" x14ac:dyDescent="0.25">
      <c r="A2445" t="s">
        <v>1276</v>
      </c>
      <c r="B2445" t="s">
        <v>661</v>
      </c>
      <c r="C2445" t="s">
        <v>660</v>
      </c>
      <c r="D2445">
        <v>0.38640000000000002</v>
      </c>
      <c r="E2445">
        <v>52.740099999999998</v>
      </c>
      <c r="F2445" t="s">
        <v>659</v>
      </c>
      <c r="G2445" t="s">
        <v>658</v>
      </c>
      <c r="H2445" t="s">
        <v>657</v>
      </c>
      <c r="I2445" t="s">
        <v>656</v>
      </c>
      <c r="J2445" t="s">
        <v>655</v>
      </c>
      <c r="K2445" t="s">
        <v>1262</v>
      </c>
      <c r="L2445" t="s">
        <v>1052</v>
      </c>
      <c r="M2445" t="s">
        <v>652</v>
      </c>
      <c r="N2445">
        <v>5446</v>
      </c>
      <c r="O2445" t="s">
        <v>678</v>
      </c>
      <c r="P2445">
        <v>1</v>
      </c>
      <c r="Q2445" s="62">
        <f t="shared" si="38"/>
        <v>1</v>
      </c>
      <c r="R2445" t="s">
        <v>677</v>
      </c>
    </row>
    <row r="2446" spans="1:18" hidden="1" x14ac:dyDescent="0.25">
      <c r="A2446" t="s">
        <v>1275</v>
      </c>
      <c r="B2446" t="s">
        <v>661</v>
      </c>
      <c r="C2446" t="s">
        <v>660</v>
      </c>
      <c r="D2446">
        <v>0.38640000000000002</v>
      </c>
      <c r="E2446">
        <v>52.740099999999998</v>
      </c>
      <c r="F2446" t="s">
        <v>659</v>
      </c>
      <c r="G2446" t="s">
        <v>658</v>
      </c>
      <c r="H2446" t="s">
        <v>657</v>
      </c>
      <c r="I2446" t="s">
        <v>656</v>
      </c>
      <c r="J2446" t="s">
        <v>655</v>
      </c>
      <c r="K2446" t="s">
        <v>1262</v>
      </c>
      <c r="L2446" t="s">
        <v>1052</v>
      </c>
      <c r="M2446" t="s">
        <v>652</v>
      </c>
      <c r="N2446">
        <v>6019</v>
      </c>
      <c r="O2446" t="s">
        <v>675</v>
      </c>
      <c r="P2446">
        <v>561422</v>
      </c>
      <c r="Q2446" s="62">
        <f t="shared" si="38"/>
        <v>561422</v>
      </c>
      <c r="R2446" t="s">
        <v>672</v>
      </c>
    </row>
    <row r="2447" spans="1:18" hidden="1" x14ac:dyDescent="0.25">
      <c r="A2447" t="s">
        <v>1274</v>
      </c>
      <c r="B2447" t="s">
        <v>661</v>
      </c>
      <c r="C2447" t="s">
        <v>660</v>
      </c>
      <c r="D2447">
        <v>0.38640000000000002</v>
      </c>
      <c r="E2447">
        <v>52.740099999999998</v>
      </c>
      <c r="F2447" t="s">
        <v>659</v>
      </c>
      <c r="G2447" t="s">
        <v>658</v>
      </c>
      <c r="H2447" t="s">
        <v>657</v>
      </c>
      <c r="I2447" t="s">
        <v>656</v>
      </c>
      <c r="J2447" t="s">
        <v>655</v>
      </c>
      <c r="K2447" t="s">
        <v>1262</v>
      </c>
      <c r="L2447" t="s">
        <v>1052</v>
      </c>
      <c r="M2447" t="s">
        <v>652</v>
      </c>
      <c r="N2447">
        <v>6020</v>
      </c>
      <c r="O2447" t="s">
        <v>673</v>
      </c>
      <c r="P2447">
        <v>318860</v>
      </c>
      <c r="Q2447" s="62">
        <f t="shared" si="38"/>
        <v>318860</v>
      </c>
      <c r="R2447" t="s">
        <v>672</v>
      </c>
    </row>
    <row r="2448" spans="1:18" hidden="1" x14ac:dyDescent="0.25">
      <c r="A2448" t="s">
        <v>1273</v>
      </c>
      <c r="B2448" t="s">
        <v>661</v>
      </c>
      <c r="C2448" t="s">
        <v>660</v>
      </c>
      <c r="D2448">
        <v>0.38640000000000002</v>
      </c>
      <c r="E2448">
        <v>52.740099999999998</v>
      </c>
      <c r="F2448" t="s">
        <v>659</v>
      </c>
      <c r="G2448" t="s">
        <v>658</v>
      </c>
      <c r="H2448" t="s">
        <v>657</v>
      </c>
      <c r="I2448" t="s">
        <v>656</v>
      </c>
      <c r="J2448" t="s">
        <v>655</v>
      </c>
      <c r="K2448" t="s">
        <v>1262</v>
      </c>
      <c r="L2448" t="s">
        <v>1052</v>
      </c>
      <c r="M2448" t="s">
        <v>652</v>
      </c>
      <c r="N2448">
        <v>6485</v>
      </c>
      <c r="O2448" t="s">
        <v>1069</v>
      </c>
      <c r="P2448">
        <v>0.21</v>
      </c>
      <c r="Q2448" s="62">
        <f t="shared" si="38"/>
        <v>0.21</v>
      </c>
      <c r="R2448" t="s">
        <v>650</v>
      </c>
    </row>
    <row r="2449" spans="1:18" hidden="1" x14ac:dyDescent="0.25">
      <c r="A2449" t="s">
        <v>1272</v>
      </c>
      <c r="B2449" t="s">
        <v>661</v>
      </c>
      <c r="C2449" t="s">
        <v>660</v>
      </c>
      <c r="D2449">
        <v>0.38640000000000002</v>
      </c>
      <c r="E2449">
        <v>52.740099999999998</v>
      </c>
      <c r="F2449" t="s">
        <v>659</v>
      </c>
      <c r="G2449" t="s">
        <v>658</v>
      </c>
      <c r="H2449" t="s">
        <v>657</v>
      </c>
      <c r="I2449" t="s">
        <v>656</v>
      </c>
      <c r="J2449" t="s">
        <v>655</v>
      </c>
      <c r="K2449" t="s">
        <v>1262</v>
      </c>
      <c r="L2449" t="s">
        <v>1052</v>
      </c>
      <c r="M2449" t="s">
        <v>652</v>
      </c>
      <c r="N2449">
        <v>7342</v>
      </c>
      <c r="O2449" t="s">
        <v>670</v>
      </c>
      <c r="P2449">
        <v>10.32</v>
      </c>
      <c r="Q2449" s="62">
        <f t="shared" si="38"/>
        <v>10.32</v>
      </c>
      <c r="R2449" t="s">
        <v>669</v>
      </c>
    </row>
    <row r="2450" spans="1:18" hidden="1" x14ac:dyDescent="0.25">
      <c r="A2450" t="s">
        <v>1271</v>
      </c>
      <c r="B2450" t="s">
        <v>661</v>
      </c>
      <c r="C2450" t="s">
        <v>660</v>
      </c>
      <c r="D2450">
        <v>0.38640000000000002</v>
      </c>
      <c r="E2450">
        <v>52.740099999999998</v>
      </c>
      <c r="F2450" t="s">
        <v>659</v>
      </c>
      <c r="G2450" t="s">
        <v>658</v>
      </c>
      <c r="H2450" t="s">
        <v>657</v>
      </c>
      <c r="I2450" t="s">
        <v>656</v>
      </c>
      <c r="J2450" t="s">
        <v>655</v>
      </c>
      <c r="K2450" t="s">
        <v>1262</v>
      </c>
      <c r="L2450" t="s">
        <v>1052</v>
      </c>
      <c r="M2450" t="s">
        <v>652</v>
      </c>
      <c r="N2450">
        <v>7608</v>
      </c>
      <c r="O2450" t="s">
        <v>667</v>
      </c>
      <c r="P2450">
        <v>5.93</v>
      </c>
      <c r="Q2450" s="62">
        <f t="shared" si="38"/>
        <v>5.93</v>
      </c>
      <c r="R2450" t="s">
        <v>666</v>
      </c>
    </row>
    <row r="2451" spans="1:18" hidden="1" x14ac:dyDescent="0.25">
      <c r="A2451" t="s">
        <v>1270</v>
      </c>
      <c r="B2451" t="s">
        <v>661</v>
      </c>
      <c r="C2451" t="s">
        <v>660</v>
      </c>
      <c r="D2451">
        <v>0.38640000000000002</v>
      </c>
      <c r="E2451">
        <v>52.740099999999998</v>
      </c>
      <c r="F2451" t="s">
        <v>659</v>
      </c>
      <c r="G2451" t="s">
        <v>658</v>
      </c>
      <c r="H2451" t="s">
        <v>657</v>
      </c>
      <c r="I2451" t="s">
        <v>656</v>
      </c>
      <c r="J2451" t="s">
        <v>655</v>
      </c>
      <c r="K2451" t="s">
        <v>1262</v>
      </c>
      <c r="L2451" t="s">
        <v>1052</v>
      </c>
      <c r="M2451" t="s">
        <v>652</v>
      </c>
      <c r="N2451">
        <v>7887</v>
      </c>
      <c r="O2451" t="s">
        <v>1065</v>
      </c>
      <c r="P2451">
        <v>170</v>
      </c>
      <c r="Q2451" s="62">
        <f t="shared" si="38"/>
        <v>170</v>
      </c>
      <c r="R2451" t="s">
        <v>686</v>
      </c>
    </row>
    <row r="2452" spans="1:18" hidden="1" x14ac:dyDescent="0.25">
      <c r="A2452" t="s">
        <v>1269</v>
      </c>
      <c r="B2452" t="s">
        <v>661</v>
      </c>
      <c r="C2452" t="s">
        <v>660</v>
      </c>
      <c r="D2452">
        <v>0.38640000000000002</v>
      </c>
      <c r="E2452">
        <v>52.740099999999998</v>
      </c>
      <c r="F2452" t="s">
        <v>659</v>
      </c>
      <c r="G2452" t="s">
        <v>658</v>
      </c>
      <c r="H2452" t="s">
        <v>657</v>
      </c>
      <c r="I2452" t="s">
        <v>656</v>
      </c>
      <c r="J2452" t="s">
        <v>655</v>
      </c>
      <c r="K2452" t="s">
        <v>1262</v>
      </c>
      <c r="L2452" t="s">
        <v>1052</v>
      </c>
      <c r="M2452" t="s">
        <v>652</v>
      </c>
      <c r="N2452">
        <v>9853</v>
      </c>
      <c r="O2452" t="s">
        <v>1063</v>
      </c>
      <c r="P2452">
        <v>4.99</v>
      </c>
      <c r="Q2452" s="62">
        <f t="shared" si="38"/>
        <v>4.99</v>
      </c>
      <c r="R2452" t="s">
        <v>650</v>
      </c>
    </row>
    <row r="2453" spans="1:18" hidden="1" x14ac:dyDescent="0.25">
      <c r="A2453" t="s">
        <v>1268</v>
      </c>
      <c r="B2453" t="s">
        <v>661</v>
      </c>
      <c r="C2453" t="s">
        <v>660</v>
      </c>
      <c r="D2453">
        <v>0.38640000000000002</v>
      </c>
      <c r="E2453">
        <v>52.740099999999998</v>
      </c>
      <c r="F2453" t="s">
        <v>659</v>
      </c>
      <c r="G2453" t="s">
        <v>658</v>
      </c>
      <c r="H2453" t="s">
        <v>657</v>
      </c>
      <c r="I2453" t="s">
        <v>656</v>
      </c>
      <c r="J2453" t="s">
        <v>655</v>
      </c>
      <c r="K2453" t="s">
        <v>1262</v>
      </c>
      <c r="L2453" t="s">
        <v>1052</v>
      </c>
      <c r="M2453" t="s">
        <v>652</v>
      </c>
      <c r="N2453">
        <v>9856</v>
      </c>
      <c r="O2453" t="s">
        <v>1061</v>
      </c>
      <c r="P2453">
        <v>7.5999999999999998E-2</v>
      </c>
      <c r="Q2453" s="62">
        <f t="shared" si="38"/>
        <v>7.5999999999999998E-2</v>
      </c>
      <c r="R2453" t="s">
        <v>650</v>
      </c>
    </row>
    <row r="2454" spans="1:18" hidden="1" x14ac:dyDescent="0.25">
      <c r="A2454" t="s">
        <v>1267</v>
      </c>
      <c r="B2454" t="s">
        <v>661</v>
      </c>
      <c r="C2454" t="s">
        <v>660</v>
      </c>
      <c r="D2454">
        <v>0.38640000000000002</v>
      </c>
      <c r="E2454">
        <v>52.740099999999998</v>
      </c>
      <c r="F2454" t="s">
        <v>659</v>
      </c>
      <c r="G2454" t="s">
        <v>658</v>
      </c>
      <c r="H2454" t="s">
        <v>657</v>
      </c>
      <c r="I2454" t="s">
        <v>656</v>
      </c>
      <c r="J2454" t="s">
        <v>655</v>
      </c>
      <c r="K2454" t="s">
        <v>1262</v>
      </c>
      <c r="L2454" t="s">
        <v>1052</v>
      </c>
      <c r="M2454" t="s">
        <v>652</v>
      </c>
      <c r="N2454">
        <v>9857</v>
      </c>
      <c r="O2454" t="s">
        <v>1059</v>
      </c>
      <c r="P2454">
        <v>0.5</v>
      </c>
      <c r="Q2454" s="62">
        <f t="shared" si="38"/>
        <v>0.5</v>
      </c>
      <c r="R2454" t="s">
        <v>650</v>
      </c>
    </row>
    <row r="2455" spans="1:18" hidden="1" x14ac:dyDescent="0.25">
      <c r="A2455" t="s">
        <v>1266</v>
      </c>
      <c r="B2455" t="s">
        <v>661</v>
      </c>
      <c r="C2455" t="s">
        <v>660</v>
      </c>
      <c r="D2455">
        <v>0.38640000000000002</v>
      </c>
      <c r="E2455">
        <v>52.740099999999998</v>
      </c>
      <c r="F2455" t="s">
        <v>659</v>
      </c>
      <c r="G2455" t="s">
        <v>658</v>
      </c>
      <c r="H2455" t="s">
        <v>657</v>
      </c>
      <c r="I2455" t="s">
        <v>656</v>
      </c>
      <c r="J2455" t="s">
        <v>655</v>
      </c>
      <c r="K2455" t="s">
        <v>1262</v>
      </c>
      <c r="L2455" t="s">
        <v>1052</v>
      </c>
      <c r="M2455" t="s">
        <v>652</v>
      </c>
      <c r="N2455">
        <v>9901</v>
      </c>
      <c r="O2455" t="s">
        <v>664</v>
      </c>
      <c r="P2455">
        <v>100.7</v>
      </c>
      <c r="Q2455" s="62">
        <f t="shared" si="38"/>
        <v>100.7</v>
      </c>
      <c r="R2455" t="s">
        <v>663</v>
      </c>
    </row>
    <row r="2456" spans="1:18" hidden="1" x14ac:dyDescent="0.25">
      <c r="A2456" t="s">
        <v>1265</v>
      </c>
      <c r="B2456" t="s">
        <v>661</v>
      </c>
      <c r="C2456" t="s">
        <v>660</v>
      </c>
      <c r="D2456">
        <v>0.38640000000000002</v>
      </c>
      <c r="E2456">
        <v>52.740099999999998</v>
      </c>
      <c r="F2456" t="s">
        <v>659</v>
      </c>
      <c r="G2456" t="s">
        <v>658</v>
      </c>
      <c r="H2456" t="s">
        <v>657</v>
      </c>
      <c r="I2456" t="s">
        <v>656</v>
      </c>
      <c r="J2456" t="s">
        <v>655</v>
      </c>
      <c r="K2456" t="s">
        <v>1262</v>
      </c>
      <c r="L2456" t="s">
        <v>1052</v>
      </c>
      <c r="M2456" t="s">
        <v>652</v>
      </c>
      <c r="N2456">
        <v>9924</v>
      </c>
      <c r="O2456" t="s">
        <v>651</v>
      </c>
      <c r="P2456">
        <v>8.7799999999999994</v>
      </c>
      <c r="Q2456" s="62">
        <f t="shared" si="38"/>
        <v>8.7799999999999994</v>
      </c>
      <c r="R2456" t="s">
        <v>650</v>
      </c>
    </row>
    <row r="2457" spans="1:18" hidden="1" x14ac:dyDescent="0.25">
      <c r="A2457" t="s">
        <v>1264</v>
      </c>
      <c r="B2457" t="s">
        <v>661</v>
      </c>
      <c r="C2457" t="s">
        <v>660</v>
      </c>
      <c r="D2457">
        <v>0.38640000000000002</v>
      </c>
      <c r="E2457">
        <v>52.740099999999998</v>
      </c>
      <c r="F2457" t="s">
        <v>659</v>
      </c>
      <c r="G2457" t="s">
        <v>658</v>
      </c>
      <c r="H2457" t="s">
        <v>657</v>
      </c>
      <c r="I2457" t="s">
        <v>656</v>
      </c>
      <c r="J2457" t="s">
        <v>655</v>
      </c>
      <c r="K2457" t="s">
        <v>1262</v>
      </c>
      <c r="L2457" t="s">
        <v>1052</v>
      </c>
      <c r="M2457" t="s">
        <v>652</v>
      </c>
      <c r="N2457">
        <v>9943</v>
      </c>
      <c r="O2457" t="s">
        <v>1055</v>
      </c>
      <c r="P2457">
        <v>5.2</v>
      </c>
      <c r="Q2457" s="62">
        <f t="shared" si="38"/>
        <v>5.2</v>
      </c>
      <c r="R2457" t="s">
        <v>650</v>
      </c>
    </row>
    <row r="2458" spans="1:18" hidden="1" x14ac:dyDescent="0.25">
      <c r="A2458" t="s">
        <v>1263</v>
      </c>
      <c r="B2458" t="s">
        <v>661</v>
      </c>
      <c r="C2458" t="s">
        <v>660</v>
      </c>
      <c r="D2458">
        <v>0.38640000000000002</v>
      </c>
      <c r="E2458">
        <v>52.740099999999998</v>
      </c>
      <c r="F2458" t="s">
        <v>659</v>
      </c>
      <c r="G2458" t="s">
        <v>658</v>
      </c>
      <c r="H2458" t="s">
        <v>657</v>
      </c>
      <c r="I2458" t="s">
        <v>656</v>
      </c>
      <c r="J2458" t="s">
        <v>655</v>
      </c>
      <c r="K2458" t="s">
        <v>1262</v>
      </c>
      <c r="L2458" t="s">
        <v>1052</v>
      </c>
      <c r="M2458" t="s">
        <v>652</v>
      </c>
      <c r="N2458">
        <v>9993</v>
      </c>
      <c r="O2458" t="s">
        <v>1051</v>
      </c>
      <c r="P2458">
        <v>7.2999999999999995E-2</v>
      </c>
      <c r="Q2458" s="62">
        <f t="shared" si="38"/>
        <v>7.2999999999999995E-2</v>
      </c>
      <c r="R2458" t="s">
        <v>650</v>
      </c>
    </row>
    <row r="2459" spans="1:18" hidden="1" x14ac:dyDescent="0.25">
      <c r="A2459" t="s">
        <v>1261</v>
      </c>
      <c r="B2459" t="s">
        <v>661</v>
      </c>
      <c r="C2459" t="s">
        <v>660</v>
      </c>
      <c r="D2459">
        <v>0.38640000000000002</v>
      </c>
      <c r="E2459">
        <v>52.740099999999998</v>
      </c>
      <c r="F2459" t="s">
        <v>659</v>
      </c>
      <c r="G2459" t="s">
        <v>658</v>
      </c>
      <c r="H2459" t="s">
        <v>657</v>
      </c>
      <c r="I2459" t="s">
        <v>656</v>
      </c>
      <c r="J2459" t="s">
        <v>655</v>
      </c>
      <c r="K2459" t="s">
        <v>1237</v>
      </c>
      <c r="L2459" t="s">
        <v>1052</v>
      </c>
      <c r="M2459" t="s">
        <v>652</v>
      </c>
      <c r="N2459">
        <v>4</v>
      </c>
      <c r="O2459" t="s">
        <v>696</v>
      </c>
      <c r="P2459">
        <v>10.59</v>
      </c>
      <c r="Q2459" s="62">
        <f t="shared" si="38"/>
        <v>10.59</v>
      </c>
      <c r="R2459" t="s">
        <v>669</v>
      </c>
    </row>
    <row r="2460" spans="1:18" hidden="1" x14ac:dyDescent="0.25">
      <c r="A2460" t="s">
        <v>1260</v>
      </c>
      <c r="B2460" t="s">
        <v>661</v>
      </c>
      <c r="C2460" t="s">
        <v>660</v>
      </c>
      <c r="D2460">
        <v>0.38640000000000002</v>
      </c>
      <c r="E2460">
        <v>52.740099999999998</v>
      </c>
      <c r="F2460" t="s">
        <v>659</v>
      </c>
      <c r="G2460" t="s">
        <v>658</v>
      </c>
      <c r="H2460" t="s">
        <v>657</v>
      </c>
      <c r="I2460" t="s">
        <v>656</v>
      </c>
      <c r="J2460" t="s">
        <v>655</v>
      </c>
      <c r="K2460" t="s">
        <v>1237</v>
      </c>
      <c r="L2460" t="s">
        <v>1052</v>
      </c>
      <c r="M2460" t="s">
        <v>652</v>
      </c>
      <c r="N2460">
        <v>6</v>
      </c>
      <c r="O2460" t="s">
        <v>694</v>
      </c>
      <c r="P2460">
        <v>0.2</v>
      </c>
      <c r="Q2460" s="62">
        <f t="shared" si="38"/>
        <v>0.2</v>
      </c>
      <c r="R2460" t="s">
        <v>683</v>
      </c>
    </row>
    <row r="2461" spans="1:18" x14ac:dyDescent="0.25">
      <c r="A2461" t="s">
        <v>1259</v>
      </c>
      <c r="B2461" t="s">
        <v>661</v>
      </c>
      <c r="C2461" t="s">
        <v>660</v>
      </c>
      <c r="D2461">
        <v>0.38640000000000002</v>
      </c>
      <c r="E2461">
        <v>52.740099999999998</v>
      </c>
      <c r="F2461" t="s">
        <v>659</v>
      </c>
      <c r="G2461" t="s">
        <v>658</v>
      </c>
      <c r="H2461" t="s">
        <v>657</v>
      </c>
      <c r="I2461" t="s">
        <v>656</v>
      </c>
      <c r="J2461" t="s">
        <v>655</v>
      </c>
      <c r="K2461" t="s">
        <v>1237</v>
      </c>
      <c r="L2461" t="s">
        <v>1052</v>
      </c>
      <c r="M2461" t="s">
        <v>652</v>
      </c>
      <c r="N2461">
        <v>73</v>
      </c>
      <c r="O2461" t="s">
        <v>181</v>
      </c>
      <c r="P2461" t="s">
        <v>724</v>
      </c>
      <c r="Q2461" s="62">
        <f t="shared" si="38"/>
        <v>3.0000000000000001E-5</v>
      </c>
      <c r="R2461" t="s">
        <v>686</v>
      </c>
    </row>
    <row r="2462" spans="1:18" hidden="1" x14ac:dyDescent="0.25">
      <c r="A2462" t="s">
        <v>1258</v>
      </c>
      <c r="B2462" t="s">
        <v>661</v>
      </c>
      <c r="C2462" t="s">
        <v>660</v>
      </c>
      <c r="D2462">
        <v>0.38640000000000002</v>
      </c>
      <c r="E2462">
        <v>52.740099999999998</v>
      </c>
      <c r="F2462" t="s">
        <v>659</v>
      </c>
      <c r="G2462" t="s">
        <v>658</v>
      </c>
      <c r="H2462" t="s">
        <v>657</v>
      </c>
      <c r="I2462" t="s">
        <v>656</v>
      </c>
      <c r="J2462" t="s">
        <v>655</v>
      </c>
      <c r="K2462" t="s">
        <v>1237</v>
      </c>
      <c r="L2462" t="s">
        <v>1052</v>
      </c>
      <c r="M2462" t="s">
        <v>652</v>
      </c>
      <c r="N2462">
        <v>76</v>
      </c>
      <c r="O2462" t="s">
        <v>690</v>
      </c>
      <c r="P2462">
        <v>16.5</v>
      </c>
      <c r="Q2462" s="62">
        <f t="shared" si="38"/>
        <v>16.5</v>
      </c>
      <c r="R2462" t="s">
        <v>689</v>
      </c>
    </row>
    <row r="2463" spans="1:18" hidden="1" x14ac:dyDescent="0.25">
      <c r="A2463" t="s">
        <v>1257</v>
      </c>
      <c r="B2463" t="s">
        <v>661</v>
      </c>
      <c r="C2463" t="s">
        <v>660</v>
      </c>
      <c r="D2463">
        <v>0.38640000000000002</v>
      </c>
      <c r="E2463">
        <v>52.740099999999998</v>
      </c>
      <c r="F2463" t="s">
        <v>659</v>
      </c>
      <c r="G2463" t="s">
        <v>658</v>
      </c>
      <c r="H2463" t="s">
        <v>657</v>
      </c>
      <c r="I2463" t="s">
        <v>656</v>
      </c>
      <c r="J2463" t="s">
        <v>655</v>
      </c>
      <c r="K2463" t="s">
        <v>1237</v>
      </c>
      <c r="L2463" t="s">
        <v>1052</v>
      </c>
      <c r="M2463" t="s">
        <v>652</v>
      </c>
      <c r="N2463">
        <v>3410</v>
      </c>
      <c r="O2463" t="s">
        <v>687</v>
      </c>
      <c r="P2463">
        <v>2.5</v>
      </c>
      <c r="Q2463" s="62">
        <f t="shared" si="38"/>
        <v>2.5</v>
      </c>
      <c r="R2463" t="s">
        <v>686</v>
      </c>
    </row>
    <row r="2464" spans="1:18" hidden="1" x14ac:dyDescent="0.25">
      <c r="A2464" t="s">
        <v>1256</v>
      </c>
      <c r="B2464" t="s">
        <v>661</v>
      </c>
      <c r="C2464" t="s">
        <v>660</v>
      </c>
      <c r="D2464">
        <v>0.38640000000000002</v>
      </c>
      <c r="E2464">
        <v>52.740099999999998</v>
      </c>
      <c r="F2464" t="s">
        <v>659</v>
      </c>
      <c r="G2464" t="s">
        <v>658</v>
      </c>
      <c r="H2464" t="s">
        <v>657</v>
      </c>
      <c r="I2464" t="s">
        <v>656</v>
      </c>
      <c r="J2464" t="s">
        <v>655</v>
      </c>
      <c r="K2464" t="s">
        <v>1237</v>
      </c>
      <c r="L2464" t="s">
        <v>1052</v>
      </c>
      <c r="M2464" t="s">
        <v>652</v>
      </c>
      <c r="N2464">
        <v>3428</v>
      </c>
      <c r="O2464" t="s">
        <v>684</v>
      </c>
      <c r="P2464">
        <v>4.6399999999999997</v>
      </c>
      <c r="Q2464" s="62">
        <f t="shared" si="38"/>
        <v>4.6399999999999997</v>
      </c>
      <c r="R2464" t="s">
        <v>683</v>
      </c>
    </row>
    <row r="2465" spans="1:18" hidden="1" x14ac:dyDescent="0.25">
      <c r="A2465" t="s">
        <v>1255</v>
      </c>
      <c r="B2465" t="s">
        <v>661</v>
      </c>
      <c r="C2465" t="s">
        <v>660</v>
      </c>
      <c r="D2465">
        <v>0.38640000000000002</v>
      </c>
      <c r="E2465">
        <v>52.740099999999998</v>
      </c>
      <c r="F2465" t="s">
        <v>659</v>
      </c>
      <c r="G2465" t="s">
        <v>658</v>
      </c>
      <c r="H2465" t="s">
        <v>657</v>
      </c>
      <c r="I2465" t="s">
        <v>656</v>
      </c>
      <c r="J2465" t="s">
        <v>655</v>
      </c>
      <c r="K2465" t="s">
        <v>1237</v>
      </c>
      <c r="L2465" t="s">
        <v>1052</v>
      </c>
      <c r="M2465" t="s">
        <v>652</v>
      </c>
      <c r="N2465">
        <v>3976</v>
      </c>
      <c r="O2465" t="s">
        <v>681</v>
      </c>
      <c r="P2465">
        <v>682.5</v>
      </c>
      <c r="Q2465" s="62">
        <f t="shared" si="38"/>
        <v>682.5</v>
      </c>
      <c r="R2465" t="s">
        <v>680</v>
      </c>
    </row>
    <row r="2466" spans="1:18" hidden="1" x14ac:dyDescent="0.25">
      <c r="A2466" t="s">
        <v>1254</v>
      </c>
      <c r="B2466" t="s">
        <v>661</v>
      </c>
      <c r="C2466" t="s">
        <v>660</v>
      </c>
      <c r="D2466">
        <v>0.38640000000000002</v>
      </c>
      <c r="E2466">
        <v>52.740099999999998</v>
      </c>
      <c r="F2466" t="s">
        <v>659</v>
      </c>
      <c r="G2466" t="s">
        <v>658</v>
      </c>
      <c r="H2466" t="s">
        <v>657</v>
      </c>
      <c r="I2466" t="s">
        <v>656</v>
      </c>
      <c r="J2466" t="s">
        <v>655</v>
      </c>
      <c r="K2466" t="s">
        <v>1237</v>
      </c>
      <c r="L2466" t="s">
        <v>1052</v>
      </c>
      <c r="M2466" t="s">
        <v>652</v>
      </c>
      <c r="N2466">
        <v>4574</v>
      </c>
      <c r="O2466" t="s">
        <v>1078</v>
      </c>
      <c r="P2466" t="s">
        <v>1077</v>
      </c>
      <c r="Q2466" s="62" t="e">
        <f t="shared" si="38"/>
        <v>#VALUE!</v>
      </c>
      <c r="R2466" t="s">
        <v>905</v>
      </c>
    </row>
    <row r="2467" spans="1:18" hidden="1" x14ac:dyDescent="0.25">
      <c r="A2467" t="s">
        <v>1253</v>
      </c>
      <c r="B2467" t="s">
        <v>661</v>
      </c>
      <c r="C2467" t="s">
        <v>660</v>
      </c>
      <c r="D2467">
        <v>0.38640000000000002</v>
      </c>
      <c r="E2467">
        <v>52.740099999999998</v>
      </c>
      <c r="F2467" t="s">
        <v>659</v>
      </c>
      <c r="G2467" t="s">
        <v>658</v>
      </c>
      <c r="H2467" t="s">
        <v>657</v>
      </c>
      <c r="I2467" t="s">
        <v>656</v>
      </c>
      <c r="J2467" t="s">
        <v>655</v>
      </c>
      <c r="K2467" t="s">
        <v>1237</v>
      </c>
      <c r="L2467" t="s">
        <v>1052</v>
      </c>
      <c r="M2467" t="s">
        <v>652</v>
      </c>
      <c r="N2467">
        <v>4865</v>
      </c>
      <c r="O2467" t="s">
        <v>912</v>
      </c>
      <c r="P2467">
        <v>300</v>
      </c>
      <c r="Q2467" s="62">
        <f t="shared" si="38"/>
        <v>300</v>
      </c>
      <c r="R2467" t="s">
        <v>911</v>
      </c>
    </row>
    <row r="2468" spans="1:18" hidden="1" x14ac:dyDescent="0.25">
      <c r="A2468" t="s">
        <v>1252</v>
      </c>
      <c r="B2468" t="s">
        <v>661</v>
      </c>
      <c r="C2468" t="s">
        <v>660</v>
      </c>
      <c r="D2468">
        <v>0.38640000000000002</v>
      </c>
      <c r="E2468">
        <v>52.740099999999998</v>
      </c>
      <c r="F2468" t="s">
        <v>659</v>
      </c>
      <c r="G2468" t="s">
        <v>658</v>
      </c>
      <c r="H2468" t="s">
        <v>657</v>
      </c>
      <c r="I2468" t="s">
        <v>656</v>
      </c>
      <c r="J2468" t="s">
        <v>655</v>
      </c>
      <c r="K2468" t="s">
        <v>1237</v>
      </c>
      <c r="L2468" t="s">
        <v>1052</v>
      </c>
      <c r="M2468" t="s">
        <v>652</v>
      </c>
      <c r="N2468">
        <v>4925</v>
      </c>
      <c r="O2468" t="s">
        <v>1074</v>
      </c>
      <c r="P2468">
        <v>1.71</v>
      </c>
      <c r="Q2468" s="62">
        <f t="shared" si="38"/>
        <v>1.71</v>
      </c>
      <c r="R2468" t="s">
        <v>650</v>
      </c>
    </row>
    <row r="2469" spans="1:18" hidden="1" x14ac:dyDescent="0.25">
      <c r="A2469" t="s">
        <v>1251</v>
      </c>
      <c r="B2469" t="s">
        <v>661</v>
      </c>
      <c r="C2469" t="s">
        <v>660</v>
      </c>
      <c r="D2469">
        <v>0.38640000000000002</v>
      </c>
      <c r="E2469">
        <v>52.740099999999998</v>
      </c>
      <c r="F2469" t="s">
        <v>659</v>
      </c>
      <c r="G2469" t="s">
        <v>658</v>
      </c>
      <c r="H2469" t="s">
        <v>657</v>
      </c>
      <c r="I2469" t="s">
        <v>656</v>
      </c>
      <c r="J2469" t="s">
        <v>655</v>
      </c>
      <c r="K2469" t="s">
        <v>1237</v>
      </c>
      <c r="L2469" t="s">
        <v>1052</v>
      </c>
      <c r="M2469" t="s">
        <v>652</v>
      </c>
      <c r="N2469">
        <v>5446</v>
      </c>
      <c r="O2469" t="s">
        <v>678</v>
      </c>
      <c r="P2469">
        <v>1</v>
      </c>
      <c r="Q2469" s="62">
        <f t="shared" si="38"/>
        <v>1</v>
      </c>
      <c r="R2469" t="s">
        <v>677</v>
      </c>
    </row>
    <row r="2470" spans="1:18" hidden="1" x14ac:dyDescent="0.25">
      <c r="A2470" t="s">
        <v>1250</v>
      </c>
      <c r="B2470" t="s">
        <v>661</v>
      </c>
      <c r="C2470" t="s">
        <v>660</v>
      </c>
      <c r="D2470">
        <v>0.38640000000000002</v>
      </c>
      <c r="E2470">
        <v>52.740099999999998</v>
      </c>
      <c r="F2470" t="s">
        <v>659</v>
      </c>
      <c r="G2470" t="s">
        <v>658</v>
      </c>
      <c r="H2470" t="s">
        <v>657</v>
      </c>
      <c r="I2470" t="s">
        <v>656</v>
      </c>
      <c r="J2470" t="s">
        <v>655</v>
      </c>
      <c r="K2470" t="s">
        <v>1237</v>
      </c>
      <c r="L2470" t="s">
        <v>1052</v>
      </c>
      <c r="M2470" t="s">
        <v>652</v>
      </c>
      <c r="N2470">
        <v>6019</v>
      </c>
      <c r="O2470" t="s">
        <v>675</v>
      </c>
      <c r="P2470">
        <v>561354</v>
      </c>
      <c r="Q2470" s="62">
        <f t="shared" si="38"/>
        <v>561354</v>
      </c>
      <c r="R2470" t="s">
        <v>672</v>
      </c>
    </row>
    <row r="2471" spans="1:18" hidden="1" x14ac:dyDescent="0.25">
      <c r="A2471" t="s">
        <v>1249</v>
      </c>
      <c r="B2471" t="s">
        <v>661</v>
      </c>
      <c r="C2471" t="s">
        <v>660</v>
      </c>
      <c r="D2471">
        <v>0.38640000000000002</v>
      </c>
      <c r="E2471">
        <v>52.740099999999998</v>
      </c>
      <c r="F2471" t="s">
        <v>659</v>
      </c>
      <c r="G2471" t="s">
        <v>658</v>
      </c>
      <c r="H2471" t="s">
        <v>657</v>
      </c>
      <c r="I2471" t="s">
        <v>656</v>
      </c>
      <c r="J2471" t="s">
        <v>655</v>
      </c>
      <c r="K2471" t="s">
        <v>1237</v>
      </c>
      <c r="L2471" t="s">
        <v>1052</v>
      </c>
      <c r="M2471" t="s">
        <v>652</v>
      </c>
      <c r="N2471">
        <v>6020</v>
      </c>
      <c r="O2471" t="s">
        <v>673</v>
      </c>
      <c r="P2471">
        <v>318681</v>
      </c>
      <c r="Q2471" s="62">
        <f t="shared" si="38"/>
        <v>318681</v>
      </c>
      <c r="R2471" t="s">
        <v>672</v>
      </c>
    </row>
    <row r="2472" spans="1:18" hidden="1" x14ac:dyDescent="0.25">
      <c r="A2472" t="s">
        <v>1248</v>
      </c>
      <c r="B2472" t="s">
        <v>661</v>
      </c>
      <c r="C2472" t="s">
        <v>660</v>
      </c>
      <c r="D2472">
        <v>0.38640000000000002</v>
      </c>
      <c r="E2472">
        <v>52.740099999999998</v>
      </c>
      <c r="F2472" t="s">
        <v>659</v>
      </c>
      <c r="G2472" t="s">
        <v>658</v>
      </c>
      <c r="H2472" t="s">
        <v>657</v>
      </c>
      <c r="I2472" t="s">
        <v>656</v>
      </c>
      <c r="J2472" t="s">
        <v>655</v>
      </c>
      <c r="K2472" t="s">
        <v>1237</v>
      </c>
      <c r="L2472" t="s">
        <v>1052</v>
      </c>
      <c r="M2472" t="s">
        <v>652</v>
      </c>
      <c r="N2472">
        <v>6485</v>
      </c>
      <c r="O2472" t="s">
        <v>1069</v>
      </c>
      <c r="P2472">
        <v>5.1999999999999998E-2</v>
      </c>
      <c r="Q2472" s="62">
        <f t="shared" si="38"/>
        <v>5.1999999999999998E-2</v>
      </c>
      <c r="R2472" t="s">
        <v>650</v>
      </c>
    </row>
    <row r="2473" spans="1:18" hidden="1" x14ac:dyDescent="0.25">
      <c r="A2473" t="s">
        <v>1247</v>
      </c>
      <c r="B2473" t="s">
        <v>661</v>
      </c>
      <c r="C2473" t="s">
        <v>660</v>
      </c>
      <c r="D2473">
        <v>0.38640000000000002</v>
      </c>
      <c r="E2473">
        <v>52.740099999999998</v>
      </c>
      <c r="F2473" t="s">
        <v>659</v>
      </c>
      <c r="G2473" t="s">
        <v>658</v>
      </c>
      <c r="H2473" t="s">
        <v>657</v>
      </c>
      <c r="I2473" t="s">
        <v>656</v>
      </c>
      <c r="J2473" t="s">
        <v>655</v>
      </c>
      <c r="K2473" t="s">
        <v>1237</v>
      </c>
      <c r="L2473" t="s">
        <v>1052</v>
      </c>
      <c r="M2473" t="s">
        <v>652</v>
      </c>
      <c r="N2473">
        <v>7342</v>
      </c>
      <c r="O2473" t="s">
        <v>670</v>
      </c>
      <c r="P2473">
        <v>11.17</v>
      </c>
      <c r="Q2473" s="62">
        <f t="shared" si="38"/>
        <v>11.17</v>
      </c>
      <c r="R2473" t="s">
        <v>669</v>
      </c>
    </row>
    <row r="2474" spans="1:18" hidden="1" x14ac:dyDescent="0.25">
      <c r="A2474" t="s">
        <v>1246</v>
      </c>
      <c r="B2474" t="s">
        <v>661</v>
      </c>
      <c r="C2474" t="s">
        <v>660</v>
      </c>
      <c r="D2474">
        <v>0.38640000000000002</v>
      </c>
      <c r="E2474">
        <v>52.740099999999998</v>
      </c>
      <c r="F2474" t="s">
        <v>659</v>
      </c>
      <c r="G2474" t="s">
        <v>658</v>
      </c>
      <c r="H2474" t="s">
        <v>657</v>
      </c>
      <c r="I2474" t="s">
        <v>656</v>
      </c>
      <c r="J2474" t="s">
        <v>655</v>
      </c>
      <c r="K2474" t="s">
        <v>1237</v>
      </c>
      <c r="L2474" t="s">
        <v>1052</v>
      </c>
      <c r="M2474" t="s">
        <v>652</v>
      </c>
      <c r="N2474">
        <v>7608</v>
      </c>
      <c r="O2474" t="s">
        <v>667</v>
      </c>
      <c r="P2474">
        <v>16.57</v>
      </c>
      <c r="Q2474" s="62">
        <f t="shared" si="38"/>
        <v>16.57</v>
      </c>
      <c r="R2474" t="s">
        <v>666</v>
      </c>
    </row>
    <row r="2475" spans="1:18" hidden="1" x14ac:dyDescent="0.25">
      <c r="A2475" t="s">
        <v>1245</v>
      </c>
      <c r="B2475" t="s">
        <v>661</v>
      </c>
      <c r="C2475" t="s">
        <v>660</v>
      </c>
      <c r="D2475">
        <v>0.38640000000000002</v>
      </c>
      <c r="E2475">
        <v>52.740099999999998</v>
      </c>
      <c r="F2475" t="s">
        <v>659</v>
      </c>
      <c r="G2475" t="s">
        <v>658</v>
      </c>
      <c r="H2475" t="s">
        <v>657</v>
      </c>
      <c r="I2475" t="s">
        <v>656</v>
      </c>
      <c r="J2475" t="s">
        <v>655</v>
      </c>
      <c r="K2475" t="s">
        <v>1237</v>
      </c>
      <c r="L2475" t="s">
        <v>1052</v>
      </c>
      <c r="M2475" t="s">
        <v>652</v>
      </c>
      <c r="N2475">
        <v>7887</v>
      </c>
      <c r="O2475" t="s">
        <v>1065</v>
      </c>
      <c r="P2475">
        <v>39</v>
      </c>
      <c r="Q2475" s="62">
        <f t="shared" si="38"/>
        <v>39</v>
      </c>
      <c r="R2475" t="s">
        <v>686</v>
      </c>
    </row>
    <row r="2476" spans="1:18" hidden="1" x14ac:dyDescent="0.25">
      <c r="A2476" t="s">
        <v>1244</v>
      </c>
      <c r="B2476" t="s">
        <v>661</v>
      </c>
      <c r="C2476" t="s">
        <v>660</v>
      </c>
      <c r="D2476">
        <v>0.38640000000000002</v>
      </c>
      <c r="E2476">
        <v>52.740099999999998</v>
      </c>
      <c r="F2476" t="s">
        <v>659</v>
      </c>
      <c r="G2476" t="s">
        <v>658</v>
      </c>
      <c r="H2476" t="s">
        <v>657</v>
      </c>
      <c r="I2476" t="s">
        <v>656</v>
      </c>
      <c r="J2476" t="s">
        <v>655</v>
      </c>
      <c r="K2476" t="s">
        <v>1237</v>
      </c>
      <c r="L2476" t="s">
        <v>1052</v>
      </c>
      <c r="M2476" t="s">
        <v>652</v>
      </c>
      <c r="N2476">
        <v>9853</v>
      </c>
      <c r="O2476" t="s">
        <v>1063</v>
      </c>
      <c r="P2476">
        <v>1.45</v>
      </c>
      <c r="Q2476" s="62">
        <f t="shared" si="38"/>
        <v>1.45</v>
      </c>
      <c r="R2476" t="s">
        <v>650</v>
      </c>
    </row>
    <row r="2477" spans="1:18" hidden="1" x14ac:dyDescent="0.25">
      <c r="A2477" t="s">
        <v>1243</v>
      </c>
      <c r="B2477" t="s">
        <v>661</v>
      </c>
      <c r="C2477" t="s">
        <v>660</v>
      </c>
      <c r="D2477">
        <v>0.38640000000000002</v>
      </c>
      <c r="E2477">
        <v>52.740099999999998</v>
      </c>
      <c r="F2477" t="s">
        <v>659</v>
      </c>
      <c r="G2477" t="s">
        <v>658</v>
      </c>
      <c r="H2477" t="s">
        <v>657</v>
      </c>
      <c r="I2477" t="s">
        <v>656</v>
      </c>
      <c r="J2477" t="s">
        <v>655</v>
      </c>
      <c r="K2477" t="s">
        <v>1237</v>
      </c>
      <c r="L2477" t="s">
        <v>1052</v>
      </c>
      <c r="M2477" t="s">
        <v>652</v>
      </c>
      <c r="N2477">
        <v>9856</v>
      </c>
      <c r="O2477" t="s">
        <v>1061</v>
      </c>
      <c r="P2477">
        <v>2.5999999999999999E-2</v>
      </c>
      <c r="Q2477" s="62">
        <f t="shared" si="38"/>
        <v>2.5999999999999999E-2</v>
      </c>
      <c r="R2477" t="s">
        <v>650</v>
      </c>
    </row>
    <row r="2478" spans="1:18" hidden="1" x14ac:dyDescent="0.25">
      <c r="A2478" t="s">
        <v>1242</v>
      </c>
      <c r="B2478" t="s">
        <v>661</v>
      </c>
      <c r="C2478" t="s">
        <v>660</v>
      </c>
      <c r="D2478">
        <v>0.38640000000000002</v>
      </c>
      <c r="E2478">
        <v>52.740099999999998</v>
      </c>
      <c r="F2478" t="s">
        <v>659</v>
      </c>
      <c r="G2478" t="s">
        <v>658</v>
      </c>
      <c r="H2478" t="s">
        <v>657</v>
      </c>
      <c r="I2478" t="s">
        <v>656</v>
      </c>
      <c r="J2478" t="s">
        <v>655</v>
      </c>
      <c r="K2478" t="s">
        <v>1237</v>
      </c>
      <c r="L2478" t="s">
        <v>1052</v>
      </c>
      <c r="M2478" t="s">
        <v>652</v>
      </c>
      <c r="N2478">
        <v>9857</v>
      </c>
      <c r="O2478" t="s">
        <v>1059</v>
      </c>
      <c r="P2478">
        <v>1.1000000000000001</v>
      </c>
      <c r="Q2478" s="62">
        <f t="shared" si="38"/>
        <v>1.1000000000000001</v>
      </c>
      <c r="R2478" t="s">
        <v>650</v>
      </c>
    </row>
    <row r="2479" spans="1:18" hidden="1" x14ac:dyDescent="0.25">
      <c r="A2479" t="s">
        <v>1241</v>
      </c>
      <c r="B2479" t="s">
        <v>661</v>
      </c>
      <c r="C2479" t="s">
        <v>660</v>
      </c>
      <c r="D2479">
        <v>0.38640000000000002</v>
      </c>
      <c r="E2479">
        <v>52.740099999999998</v>
      </c>
      <c r="F2479" t="s">
        <v>659</v>
      </c>
      <c r="G2479" t="s">
        <v>658</v>
      </c>
      <c r="H2479" t="s">
        <v>657</v>
      </c>
      <c r="I2479" t="s">
        <v>656</v>
      </c>
      <c r="J2479" t="s">
        <v>655</v>
      </c>
      <c r="K2479" t="s">
        <v>1237</v>
      </c>
      <c r="L2479" t="s">
        <v>1052</v>
      </c>
      <c r="M2479" t="s">
        <v>652</v>
      </c>
      <c r="N2479">
        <v>9901</v>
      </c>
      <c r="O2479" t="s">
        <v>664</v>
      </c>
      <c r="P2479">
        <v>72.7</v>
      </c>
      <c r="Q2479" s="62">
        <f t="shared" si="38"/>
        <v>72.7</v>
      </c>
      <c r="R2479" t="s">
        <v>663</v>
      </c>
    </row>
    <row r="2480" spans="1:18" hidden="1" x14ac:dyDescent="0.25">
      <c r="A2480" t="s">
        <v>1240</v>
      </c>
      <c r="B2480" t="s">
        <v>661</v>
      </c>
      <c r="C2480" t="s">
        <v>660</v>
      </c>
      <c r="D2480">
        <v>0.38640000000000002</v>
      </c>
      <c r="E2480">
        <v>52.740099999999998</v>
      </c>
      <c r="F2480" t="s">
        <v>659</v>
      </c>
      <c r="G2480" t="s">
        <v>658</v>
      </c>
      <c r="H2480" t="s">
        <v>657</v>
      </c>
      <c r="I2480" t="s">
        <v>656</v>
      </c>
      <c r="J2480" t="s">
        <v>655</v>
      </c>
      <c r="K2480" t="s">
        <v>1237</v>
      </c>
      <c r="L2480" t="s">
        <v>1052</v>
      </c>
      <c r="M2480" t="s">
        <v>652</v>
      </c>
      <c r="N2480">
        <v>9924</v>
      </c>
      <c r="O2480" t="s">
        <v>651</v>
      </c>
      <c r="P2480">
        <v>6.45</v>
      </c>
      <c r="Q2480" s="62">
        <f t="shared" si="38"/>
        <v>6.45</v>
      </c>
      <c r="R2480" t="s">
        <v>650</v>
      </c>
    </row>
    <row r="2481" spans="1:18" hidden="1" x14ac:dyDescent="0.25">
      <c r="A2481" t="s">
        <v>1239</v>
      </c>
      <c r="B2481" t="s">
        <v>661</v>
      </c>
      <c r="C2481" t="s">
        <v>660</v>
      </c>
      <c r="D2481">
        <v>0.38640000000000002</v>
      </c>
      <c r="E2481">
        <v>52.740099999999998</v>
      </c>
      <c r="F2481" t="s">
        <v>659</v>
      </c>
      <c r="G2481" t="s">
        <v>658</v>
      </c>
      <c r="H2481" t="s">
        <v>657</v>
      </c>
      <c r="I2481" t="s">
        <v>656</v>
      </c>
      <c r="J2481" t="s">
        <v>655</v>
      </c>
      <c r="K2481" t="s">
        <v>1237</v>
      </c>
      <c r="L2481" t="s">
        <v>1052</v>
      </c>
      <c r="M2481" t="s">
        <v>652</v>
      </c>
      <c r="N2481">
        <v>9943</v>
      </c>
      <c r="O2481" t="s">
        <v>1055</v>
      </c>
      <c r="P2481">
        <v>1.5</v>
      </c>
      <c r="Q2481" s="62">
        <f t="shared" si="38"/>
        <v>1.5</v>
      </c>
      <c r="R2481" t="s">
        <v>650</v>
      </c>
    </row>
    <row r="2482" spans="1:18" hidden="1" x14ac:dyDescent="0.25">
      <c r="A2482" t="s">
        <v>1238</v>
      </c>
      <c r="B2482" t="s">
        <v>661</v>
      </c>
      <c r="C2482" t="s">
        <v>660</v>
      </c>
      <c r="D2482">
        <v>0.38640000000000002</v>
      </c>
      <c r="E2482">
        <v>52.740099999999998</v>
      </c>
      <c r="F2482" t="s">
        <v>659</v>
      </c>
      <c r="G2482" t="s">
        <v>658</v>
      </c>
      <c r="H2482" t="s">
        <v>657</v>
      </c>
      <c r="I2482" t="s">
        <v>656</v>
      </c>
      <c r="J2482" t="s">
        <v>655</v>
      </c>
      <c r="K2482" t="s">
        <v>1237</v>
      </c>
      <c r="L2482" t="s">
        <v>1052</v>
      </c>
      <c r="M2482" t="s">
        <v>652</v>
      </c>
      <c r="N2482">
        <v>9993</v>
      </c>
      <c r="O2482" t="s">
        <v>1051</v>
      </c>
      <c r="P2482">
        <v>0.21</v>
      </c>
      <c r="Q2482" s="62">
        <f t="shared" si="38"/>
        <v>0.21</v>
      </c>
      <c r="R2482" t="s">
        <v>650</v>
      </c>
    </row>
    <row r="2483" spans="1:18" hidden="1" x14ac:dyDescent="0.25">
      <c r="A2483" t="s">
        <v>1236</v>
      </c>
      <c r="B2483" t="s">
        <v>661</v>
      </c>
      <c r="C2483" t="s">
        <v>660</v>
      </c>
      <c r="D2483">
        <v>0.38640000000000002</v>
      </c>
      <c r="E2483">
        <v>52.740099999999998</v>
      </c>
      <c r="F2483" t="s">
        <v>659</v>
      </c>
      <c r="G2483" t="s">
        <v>658</v>
      </c>
      <c r="H2483" t="s">
        <v>657</v>
      </c>
      <c r="I2483" t="s">
        <v>656</v>
      </c>
      <c r="J2483" t="s">
        <v>655</v>
      </c>
      <c r="K2483" t="s">
        <v>1212</v>
      </c>
      <c r="L2483" t="s">
        <v>1052</v>
      </c>
      <c r="M2483" t="s">
        <v>652</v>
      </c>
      <c r="N2483">
        <v>4</v>
      </c>
      <c r="O2483" t="s">
        <v>696</v>
      </c>
      <c r="P2483">
        <v>20.059999999999999</v>
      </c>
      <c r="Q2483" s="62">
        <f t="shared" si="38"/>
        <v>20.059999999999999</v>
      </c>
      <c r="R2483" t="s">
        <v>669</v>
      </c>
    </row>
    <row r="2484" spans="1:18" hidden="1" x14ac:dyDescent="0.25">
      <c r="A2484" t="s">
        <v>1235</v>
      </c>
      <c r="B2484" t="s">
        <v>661</v>
      </c>
      <c r="C2484" t="s">
        <v>660</v>
      </c>
      <c r="D2484">
        <v>0.38640000000000002</v>
      </c>
      <c r="E2484">
        <v>52.740099999999998</v>
      </c>
      <c r="F2484" t="s">
        <v>659</v>
      </c>
      <c r="G2484" t="s">
        <v>658</v>
      </c>
      <c r="H2484" t="s">
        <v>657</v>
      </c>
      <c r="I2484" t="s">
        <v>656</v>
      </c>
      <c r="J2484" t="s">
        <v>655</v>
      </c>
      <c r="K2484" t="s">
        <v>1212</v>
      </c>
      <c r="L2484" t="s">
        <v>1052</v>
      </c>
      <c r="M2484" t="s">
        <v>652</v>
      </c>
      <c r="N2484">
        <v>6</v>
      </c>
      <c r="O2484" t="s">
        <v>694</v>
      </c>
      <c r="P2484">
        <v>0.2</v>
      </c>
      <c r="Q2484" s="62">
        <f t="shared" si="38"/>
        <v>0.2</v>
      </c>
      <c r="R2484" t="s">
        <v>683</v>
      </c>
    </row>
    <row r="2485" spans="1:18" x14ac:dyDescent="0.25">
      <c r="A2485" t="s">
        <v>1234</v>
      </c>
      <c r="B2485" t="s">
        <v>661</v>
      </c>
      <c r="C2485" t="s">
        <v>660</v>
      </c>
      <c r="D2485">
        <v>0.38640000000000002</v>
      </c>
      <c r="E2485">
        <v>52.740099999999998</v>
      </c>
      <c r="F2485" t="s">
        <v>659</v>
      </c>
      <c r="G2485" t="s">
        <v>658</v>
      </c>
      <c r="H2485" t="s">
        <v>657</v>
      </c>
      <c r="I2485" t="s">
        <v>656</v>
      </c>
      <c r="J2485" t="s">
        <v>655</v>
      </c>
      <c r="K2485" t="s">
        <v>1212</v>
      </c>
      <c r="L2485" t="s">
        <v>1052</v>
      </c>
      <c r="M2485" t="s">
        <v>652</v>
      </c>
      <c r="N2485">
        <v>73</v>
      </c>
      <c r="O2485" t="s">
        <v>181</v>
      </c>
      <c r="P2485" t="s">
        <v>740</v>
      </c>
      <c r="Q2485" s="62">
        <f t="shared" si="38"/>
        <v>1.0000000000000001E-5</v>
      </c>
      <c r="R2485" t="s">
        <v>686</v>
      </c>
    </row>
    <row r="2486" spans="1:18" hidden="1" x14ac:dyDescent="0.25">
      <c r="A2486" t="s">
        <v>1233</v>
      </c>
      <c r="B2486" t="s">
        <v>661</v>
      </c>
      <c r="C2486" t="s">
        <v>660</v>
      </c>
      <c r="D2486">
        <v>0.38640000000000002</v>
      </c>
      <c r="E2486">
        <v>52.740099999999998</v>
      </c>
      <c r="F2486" t="s">
        <v>659</v>
      </c>
      <c r="G2486" t="s">
        <v>658</v>
      </c>
      <c r="H2486" t="s">
        <v>657</v>
      </c>
      <c r="I2486" t="s">
        <v>656</v>
      </c>
      <c r="J2486" t="s">
        <v>655</v>
      </c>
      <c r="K2486" t="s">
        <v>1212</v>
      </c>
      <c r="L2486" t="s">
        <v>1052</v>
      </c>
      <c r="M2486" t="s">
        <v>652</v>
      </c>
      <c r="N2486">
        <v>76</v>
      </c>
      <c r="O2486" t="s">
        <v>690</v>
      </c>
      <c r="P2486">
        <v>20.3</v>
      </c>
      <c r="Q2486" s="62">
        <f t="shared" si="38"/>
        <v>20.3</v>
      </c>
      <c r="R2486" t="s">
        <v>689</v>
      </c>
    </row>
    <row r="2487" spans="1:18" hidden="1" x14ac:dyDescent="0.25">
      <c r="A2487" t="s">
        <v>1232</v>
      </c>
      <c r="B2487" t="s">
        <v>661</v>
      </c>
      <c r="C2487" t="s">
        <v>660</v>
      </c>
      <c r="D2487">
        <v>0.38640000000000002</v>
      </c>
      <c r="E2487">
        <v>52.740099999999998</v>
      </c>
      <c r="F2487" t="s">
        <v>659</v>
      </c>
      <c r="G2487" t="s">
        <v>658</v>
      </c>
      <c r="H2487" t="s">
        <v>657</v>
      </c>
      <c r="I2487" t="s">
        <v>656</v>
      </c>
      <c r="J2487" t="s">
        <v>655</v>
      </c>
      <c r="K2487" t="s">
        <v>1212</v>
      </c>
      <c r="L2487" t="s">
        <v>1052</v>
      </c>
      <c r="M2487" t="s">
        <v>652</v>
      </c>
      <c r="N2487">
        <v>3410</v>
      </c>
      <c r="O2487" t="s">
        <v>687</v>
      </c>
      <c r="P2487">
        <v>3.3</v>
      </c>
      <c r="Q2487" s="62">
        <f t="shared" si="38"/>
        <v>3.3</v>
      </c>
      <c r="R2487" t="s">
        <v>686</v>
      </c>
    </row>
    <row r="2488" spans="1:18" hidden="1" x14ac:dyDescent="0.25">
      <c r="A2488" t="s">
        <v>1231</v>
      </c>
      <c r="B2488" t="s">
        <v>661</v>
      </c>
      <c r="C2488" t="s">
        <v>660</v>
      </c>
      <c r="D2488">
        <v>0.38640000000000002</v>
      </c>
      <c r="E2488">
        <v>52.740099999999998</v>
      </c>
      <c r="F2488" t="s">
        <v>659</v>
      </c>
      <c r="G2488" t="s">
        <v>658</v>
      </c>
      <c r="H2488" t="s">
        <v>657</v>
      </c>
      <c r="I2488" t="s">
        <v>656</v>
      </c>
      <c r="J2488" t="s">
        <v>655</v>
      </c>
      <c r="K2488" t="s">
        <v>1212</v>
      </c>
      <c r="L2488" t="s">
        <v>1052</v>
      </c>
      <c r="M2488" t="s">
        <v>652</v>
      </c>
      <c r="N2488">
        <v>3428</v>
      </c>
      <c r="O2488" t="s">
        <v>684</v>
      </c>
      <c r="P2488">
        <v>2.5299999999999998</v>
      </c>
      <c r="Q2488" s="62">
        <f t="shared" si="38"/>
        <v>2.5299999999999998</v>
      </c>
      <c r="R2488" t="s">
        <v>683</v>
      </c>
    </row>
    <row r="2489" spans="1:18" hidden="1" x14ac:dyDescent="0.25">
      <c r="A2489" t="s">
        <v>1230</v>
      </c>
      <c r="B2489" t="s">
        <v>661</v>
      </c>
      <c r="C2489" t="s">
        <v>660</v>
      </c>
      <c r="D2489">
        <v>0.38640000000000002</v>
      </c>
      <c r="E2489">
        <v>52.740099999999998</v>
      </c>
      <c r="F2489" t="s">
        <v>659</v>
      </c>
      <c r="G2489" t="s">
        <v>658</v>
      </c>
      <c r="H2489" t="s">
        <v>657</v>
      </c>
      <c r="I2489" t="s">
        <v>656</v>
      </c>
      <c r="J2489" t="s">
        <v>655</v>
      </c>
      <c r="K2489" t="s">
        <v>1212</v>
      </c>
      <c r="L2489" t="s">
        <v>1052</v>
      </c>
      <c r="M2489" t="s">
        <v>652</v>
      </c>
      <c r="N2489">
        <v>3976</v>
      </c>
      <c r="O2489" t="s">
        <v>681</v>
      </c>
      <c r="P2489">
        <v>572.4</v>
      </c>
      <c r="Q2489" s="62">
        <f t="shared" si="38"/>
        <v>572.4</v>
      </c>
      <c r="R2489" t="s">
        <v>680</v>
      </c>
    </row>
    <row r="2490" spans="1:18" hidden="1" x14ac:dyDescent="0.25">
      <c r="A2490" t="s">
        <v>1229</v>
      </c>
      <c r="B2490" t="s">
        <v>661</v>
      </c>
      <c r="C2490" t="s">
        <v>660</v>
      </c>
      <c r="D2490">
        <v>0.38640000000000002</v>
      </c>
      <c r="E2490">
        <v>52.740099999999998</v>
      </c>
      <c r="F2490" t="s">
        <v>659</v>
      </c>
      <c r="G2490" t="s">
        <v>658</v>
      </c>
      <c r="H2490" t="s">
        <v>657</v>
      </c>
      <c r="I2490" t="s">
        <v>656</v>
      </c>
      <c r="J2490" t="s">
        <v>655</v>
      </c>
      <c r="K2490" t="s">
        <v>1212</v>
      </c>
      <c r="L2490" t="s">
        <v>1052</v>
      </c>
      <c r="M2490" t="s">
        <v>652</v>
      </c>
      <c r="N2490">
        <v>4574</v>
      </c>
      <c r="O2490" t="s">
        <v>1078</v>
      </c>
      <c r="P2490" t="s">
        <v>1077</v>
      </c>
      <c r="Q2490" s="62" t="e">
        <f t="shared" si="38"/>
        <v>#VALUE!</v>
      </c>
      <c r="R2490" t="s">
        <v>905</v>
      </c>
    </row>
    <row r="2491" spans="1:18" hidden="1" x14ac:dyDescent="0.25">
      <c r="A2491" t="s">
        <v>1228</v>
      </c>
      <c r="B2491" t="s">
        <v>661</v>
      </c>
      <c r="C2491" t="s">
        <v>660</v>
      </c>
      <c r="D2491">
        <v>0.38640000000000002</v>
      </c>
      <c r="E2491">
        <v>52.740099999999998</v>
      </c>
      <c r="F2491" t="s">
        <v>659</v>
      </c>
      <c r="G2491" t="s">
        <v>658</v>
      </c>
      <c r="H2491" t="s">
        <v>657</v>
      </c>
      <c r="I2491" t="s">
        <v>656</v>
      </c>
      <c r="J2491" t="s">
        <v>655</v>
      </c>
      <c r="K2491" t="s">
        <v>1212</v>
      </c>
      <c r="L2491" t="s">
        <v>1052</v>
      </c>
      <c r="M2491" t="s">
        <v>652</v>
      </c>
      <c r="N2491">
        <v>4865</v>
      </c>
      <c r="O2491" t="s">
        <v>912</v>
      </c>
      <c r="P2491">
        <v>250</v>
      </c>
      <c r="Q2491" s="62">
        <f t="shared" si="38"/>
        <v>250</v>
      </c>
      <c r="R2491" t="s">
        <v>911</v>
      </c>
    </row>
    <row r="2492" spans="1:18" hidden="1" x14ac:dyDescent="0.25">
      <c r="A2492" t="s">
        <v>1227</v>
      </c>
      <c r="B2492" t="s">
        <v>661</v>
      </c>
      <c r="C2492" t="s">
        <v>660</v>
      </c>
      <c r="D2492">
        <v>0.38640000000000002</v>
      </c>
      <c r="E2492">
        <v>52.740099999999998</v>
      </c>
      <c r="F2492" t="s">
        <v>659</v>
      </c>
      <c r="G2492" t="s">
        <v>658</v>
      </c>
      <c r="H2492" t="s">
        <v>657</v>
      </c>
      <c r="I2492" t="s">
        <v>656</v>
      </c>
      <c r="J2492" t="s">
        <v>655</v>
      </c>
      <c r="K2492" t="s">
        <v>1212</v>
      </c>
      <c r="L2492" t="s">
        <v>1052</v>
      </c>
      <c r="M2492" t="s">
        <v>652</v>
      </c>
      <c r="N2492">
        <v>4925</v>
      </c>
      <c r="O2492" t="s">
        <v>1074</v>
      </c>
      <c r="P2492">
        <v>4.9800000000000004</v>
      </c>
      <c r="Q2492" s="62">
        <f t="shared" si="38"/>
        <v>4.9800000000000004</v>
      </c>
      <c r="R2492" t="s">
        <v>650</v>
      </c>
    </row>
    <row r="2493" spans="1:18" hidden="1" x14ac:dyDescent="0.25">
      <c r="A2493" t="s">
        <v>1226</v>
      </c>
      <c r="B2493" t="s">
        <v>661</v>
      </c>
      <c r="C2493" t="s">
        <v>660</v>
      </c>
      <c r="D2493">
        <v>0.38640000000000002</v>
      </c>
      <c r="E2493">
        <v>52.740099999999998</v>
      </c>
      <c r="F2493" t="s">
        <v>659</v>
      </c>
      <c r="G2493" t="s">
        <v>658</v>
      </c>
      <c r="H2493" t="s">
        <v>657</v>
      </c>
      <c r="I2493" t="s">
        <v>656</v>
      </c>
      <c r="J2493" t="s">
        <v>655</v>
      </c>
      <c r="K2493" t="s">
        <v>1212</v>
      </c>
      <c r="L2493" t="s">
        <v>1052</v>
      </c>
      <c r="M2493" t="s">
        <v>652</v>
      </c>
      <c r="N2493">
        <v>5446</v>
      </c>
      <c r="O2493" t="s">
        <v>678</v>
      </c>
      <c r="P2493">
        <v>1</v>
      </c>
      <c r="Q2493" s="62">
        <f t="shared" si="38"/>
        <v>1</v>
      </c>
      <c r="R2493" t="s">
        <v>677</v>
      </c>
    </row>
    <row r="2494" spans="1:18" hidden="1" x14ac:dyDescent="0.25">
      <c r="A2494" t="s">
        <v>1225</v>
      </c>
      <c r="B2494" t="s">
        <v>661</v>
      </c>
      <c r="C2494" t="s">
        <v>660</v>
      </c>
      <c r="D2494">
        <v>0.38640000000000002</v>
      </c>
      <c r="E2494">
        <v>52.740099999999998</v>
      </c>
      <c r="F2494" t="s">
        <v>659</v>
      </c>
      <c r="G2494" t="s">
        <v>658</v>
      </c>
      <c r="H2494" t="s">
        <v>657</v>
      </c>
      <c r="I2494" t="s">
        <v>656</v>
      </c>
      <c r="J2494" t="s">
        <v>655</v>
      </c>
      <c r="K2494" t="s">
        <v>1212</v>
      </c>
      <c r="L2494" t="s">
        <v>1052</v>
      </c>
      <c r="M2494" t="s">
        <v>652</v>
      </c>
      <c r="N2494">
        <v>6019</v>
      </c>
      <c r="O2494" t="s">
        <v>675</v>
      </c>
      <c r="P2494">
        <v>561472</v>
      </c>
      <c r="Q2494" s="62">
        <f t="shared" si="38"/>
        <v>561472</v>
      </c>
      <c r="R2494" t="s">
        <v>672</v>
      </c>
    </row>
    <row r="2495" spans="1:18" hidden="1" x14ac:dyDescent="0.25">
      <c r="A2495" t="s">
        <v>1224</v>
      </c>
      <c r="B2495" t="s">
        <v>661</v>
      </c>
      <c r="C2495" t="s">
        <v>660</v>
      </c>
      <c r="D2495">
        <v>0.38640000000000002</v>
      </c>
      <c r="E2495">
        <v>52.740099999999998</v>
      </c>
      <c r="F2495" t="s">
        <v>659</v>
      </c>
      <c r="G2495" t="s">
        <v>658</v>
      </c>
      <c r="H2495" t="s">
        <v>657</v>
      </c>
      <c r="I2495" t="s">
        <v>656</v>
      </c>
      <c r="J2495" t="s">
        <v>655</v>
      </c>
      <c r="K2495" t="s">
        <v>1212</v>
      </c>
      <c r="L2495" t="s">
        <v>1052</v>
      </c>
      <c r="M2495" t="s">
        <v>652</v>
      </c>
      <c r="N2495">
        <v>6020</v>
      </c>
      <c r="O2495" t="s">
        <v>673</v>
      </c>
      <c r="P2495">
        <v>318876</v>
      </c>
      <c r="Q2495" s="62">
        <f t="shared" si="38"/>
        <v>318876</v>
      </c>
      <c r="R2495" t="s">
        <v>672</v>
      </c>
    </row>
    <row r="2496" spans="1:18" hidden="1" x14ac:dyDescent="0.25">
      <c r="A2496" t="s">
        <v>1223</v>
      </c>
      <c r="B2496" t="s">
        <v>661</v>
      </c>
      <c r="C2496" t="s">
        <v>660</v>
      </c>
      <c r="D2496">
        <v>0.38640000000000002</v>
      </c>
      <c r="E2496">
        <v>52.740099999999998</v>
      </c>
      <c r="F2496" t="s">
        <v>659</v>
      </c>
      <c r="G2496" t="s">
        <v>658</v>
      </c>
      <c r="H2496" t="s">
        <v>657</v>
      </c>
      <c r="I2496" t="s">
        <v>656</v>
      </c>
      <c r="J2496" t="s">
        <v>655</v>
      </c>
      <c r="K2496" t="s">
        <v>1212</v>
      </c>
      <c r="L2496" t="s">
        <v>1052</v>
      </c>
      <c r="M2496" t="s">
        <v>652</v>
      </c>
      <c r="N2496">
        <v>6485</v>
      </c>
      <c r="O2496" t="s">
        <v>1069</v>
      </c>
      <c r="P2496">
        <v>0.22</v>
      </c>
      <c r="Q2496" s="62">
        <f t="shared" si="38"/>
        <v>0.22</v>
      </c>
      <c r="R2496" t="s">
        <v>650</v>
      </c>
    </row>
    <row r="2497" spans="1:18" hidden="1" x14ac:dyDescent="0.25">
      <c r="A2497" t="s">
        <v>1222</v>
      </c>
      <c r="B2497" t="s">
        <v>661</v>
      </c>
      <c r="C2497" t="s">
        <v>660</v>
      </c>
      <c r="D2497">
        <v>0.38640000000000002</v>
      </c>
      <c r="E2497">
        <v>52.740099999999998</v>
      </c>
      <c r="F2497" t="s">
        <v>659</v>
      </c>
      <c r="G2497" t="s">
        <v>658</v>
      </c>
      <c r="H2497" t="s">
        <v>657</v>
      </c>
      <c r="I2497" t="s">
        <v>656</v>
      </c>
      <c r="J2497" t="s">
        <v>655</v>
      </c>
      <c r="K2497" t="s">
        <v>1212</v>
      </c>
      <c r="L2497" t="s">
        <v>1052</v>
      </c>
      <c r="M2497" t="s">
        <v>652</v>
      </c>
      <c r="N2497">
        <v>7342</v>
      </c>
      <c r="O2497" t="s">
        <v>670</v>
      </c>
      <c r="P2497">
        <v>10.27</v>
      </c>
      <c r="Q2497" s="62">
        <f t="shared" si="38"/>
        <v>10.27</v>
      </c>
      <c r="R2497" t="s">
        <v>669</v>
      </c>
    </row>
    <row r="2498" spans="1:18" hidden="1" x14ac:dyDescent="0.25">
      <c r="A2498" t="s">
        <v>1221</v>
      </c>
      <c r="B2498" t="s">
        <v>661</v>
      </c>
      <c r="C2498" t="s">
        <v>660</v>
      </c>
      <c r="D2498">
        <v>0.38640000000000002</v>
      </c>
      <c r="E2498">
        <v>52.740099999999998</v>
      </c>
      <c r="F2498" t="s">
        <v>659</v>
      </c>
      <c r="G2498" t="s">
        <v>658</v>
      </c>
      <c r="H2498" t="s">
        <v>657</v>
      </c>
      <c r="I2498" t="s">
        <v>656</v>
      </c>
      <c r="J2498" t="s">
        <v>655</v>
      </c>
      <c r="K2498" t="s">
        <v>1212</v>
      </c>
      <c r="L2498" t="s">
        <v>1052</v>
      </c>
      <c r="M2498" t="s">
        <v>652</v>
      </c>
      <c r="N2498">
        <v>7608</v>
      </c>
      <c r="O2498" t="s">
        <v>667</v>
      </c>
      <c r="P2498">
        <v>4.67</v>
      </c>
      <c r="Q2498" s="62">
        <f t="shared" ref="Q2498:Q2561" si="39">IF(LEFT(P2498,1)="&lt;",VALUE(MID(P2498,2,LEN(P2498)-1)),VALUE(P2498))</f>
        <v>4.67</v>
      </c>
      <c r="R2498" t="s">
        <v>666</v>
      </c>
    </row>
    <row r="2499" spans="1:18" hidden="1" x14ac:dyDescent="0.25">
      <c r="A2499" t="s">
        <v>1220</v>
      </c>
      <c r="B2499" t="s">
        <v>661</v>
      </c>
      <c r="C2499" t="s">
        <v>660</v>
      </c>
      <c r="D2499">
        <v>0.38640000000000002</v>
      </c>
      <c r="E2499">
        <v>52.740099999999998</v>
      </c>
      <c r="F2499" t="s">
        <v>659</v>
      </c>
      <c r="G2499" t="s">
        <v>658</v>
      </c>
      <c r="H2499" t="s">
        <v>657</v>
      </c>
      <c r="I2499" t="s">
        <v>656</v>
      </c>
      <c r="J2499" t="s">
        <v>655</v>
      </c>
      <c r="K2499" t="s">
        <v>1212</v>
      </c>
      <c r="L2499" t="s">
        <v>1052</v>
      </c>
      <c r="M2499" t="s">
        <v>652</v>
      </c>
      <c r="N2499">
        <v>7887</v>
      </c>
      <c r="O2499" t="s">
        <v>1065</v>
      </c>
      <c r="P2499">
        <v>4</v>
      </c>
      <c r="Q2499" s="62">
        <f t="shared" si="39"/>
        <v>4</v>
      </c>
      <c r="R2499" t="s">
        <v>686</v>
      </c>
    </row>
    <row r="2500" spans="1:18" hidden="1" x14ac:dyDescent="0.25">
      <c r="A2500" t="s">
        <v>1219</v>
      </c>
      <c r="B2500" t="s">
        <v>661</v>
      </c>
      <c r="C2500" t="s">
        <v>660</v>
      </c>
      <c r="D2500">
        <v>0.38640000000000002</v>
      </c>
      <c r="E2500">
        <v>52.740099999999998</v>
      </c>
      <c r="F2500" t="s">
        <v>659</v>
      </c>
      <c r="G2500" t="s">
        <v>658</v>
      </c>
      <c r="H2500" t="s">
        <v>657</v>
      </c>
      <c r="I2500" t="s">
        <v>656</v>
      </c>
      <c r="J2500" t="s">
        <v>655</v>
      </c>
      <c r="K2500" t="s">
        <v>1212</v>
      </c>
      <c r="L2500" t="s">
        <v>1052</v>
      </c>
      <c r="M2500" t="s">
        <v>652</v>
      </c>
      <c r="N2500">
        <v>9853</v>
      </c>
      <c r="O2500" t="s">
        <v>1063</v>
      </c>
      <c r="P2500">
        <v>4.68</v>
      </c>
      <c r="Q2500" s="62">
        <f t="shared" si="39"/>
        <v>4.68</v>
      </c>
      <c r="R2500" t="s">
        <v>650</v>
      </c>
    </row>
    <row r="2501" spans="1:18" hidden="1" x14ac:dyDescent="0.25">
      <c r="A2501" t="s">
        <v>1218</v>
      </c>
      <c r="B2501" t="s">
        <v>661</v>
      </c>
      <c r="C2501" t="s">
        <v>660</v>
      </c>
      <c r="D2501">
        <v>0.38640000000000002</v>
      </c>
      <c r="E2501">
        <v>52.740099999999998</v>
      </c>
      <c r="F2501" t="s">
        <v>659</v>
      </c>
      <c r="G2501" t="s">
        <v>658</v>
      </c>
      <c r="H2501" t="s">
        <v>657</v>
      </c>
      <c r="I2501" t="s">
        <v>656</v>
      </c>
      <c r="J2501" t="s">
        <v>655</v>
      </c>
      <c r="K2501" t="s">
        <v>1212</v>
      </c>
      <c r="L2501" t="s">
        <v>1052</v>
      </c>
      <c r="M2501" t="s">
        <v>652</v>
      </c>
      <c r="N2501">
        <v>9856</v>
      </c>
      <c r="O2501" t="s">
        <v>1061</v>
      </c>
      <c r="P2501">
        <v>0.15</v>
      </c>
      <c r="Q2501" s="62">
        <f t="shared" si="39"/>
        <v>0.15</v>
      </c>
      <c r="R2501" t="s">
        <v>650</v>
      </c>
    </row>
    <row r="2502" spans="1:18" hidden="1" x14ac:dyDescent="0.25">
      <c r="A2502" t="s">
        <v>1217</v>
      </c>
      <c r="B2502" t="s">
        <v>661</v>
      </c>
      <c r="C2502" t="s">
        <v>660</v>
      </c>
      <c r="D2502">
        <v>0.38640000000000002</v>
      </c>
      <c r="E2502">
        <v>52.740099999999998</v>
      </c>
      <c r="F2502" t="s">
        <v>659</v>
      </c>
      <c r="G2502" t="s">
        <v>658</v>
      </c>
      <c r="H2502" t="s">
        <v>657</v>
      </c>
      <c r="I2502" t="s">
        <v>656</v>
      </c>
      <c r="J2502" t="s">
        <v>655</v>
      </c>
      <c r="K2502" t="s">
        <v>1212</v>
      </c>
      <c r="L2502" t="s">
        <v>1052</v>
      </c>
      <c r="M2502" t="s">
        <v>652</v>
      </c>
      <c r="N2502">
        <v>9857</v>
      </c>
      <c r="O2502" t="s">
        <v>1059</v>
      </c>
      <c r="P2502">
        <v>2</v>
      </c>
      <c r="Q2502" s="62">
        <f t="shared" si="39"/>
        <v>2</v>
      </c>
      <c r="R2502" t="s">
        <v>650</v>
      </c>
    </row>
    <row r="2503" spans="1:18" hidden="1" x14ac:dyDescent="0.25">
      <c r="A2503" t="s">
        <v>1216</v>
      </c>
      <c r="B2503" t="s">
        <v>661</v>
      </c>
      <c r="C2503" t="s">
        <v>660</v>
      </c>
      <c r="D2503">
        <v>0.38640000000000002</v>
      </c>
      <c r="E2503">
        <v>52.740099999999998</v>
      </c>
      <c r="F2503" t="s">
        <v>659</v>
      </c>
      <c r="G2503" t="s">
        <v>658</v>
      </c>
      <c r="H2503" t="s">
        <v>657</v>
      </c>
      <c r="I2503" t="s">
        <v>656</v>
      </c>
      <c r="J2503" t="s">
        <v>655</v>
      </c>
      <c r="K2503" t="s">
        <v>1212</v>
      </c>
      <c r="L2503" t="s">
        <v>1052</v>
      </c>
      <c r="M2503" t="s">
        <v>652</v>
      </c>
      <c r="N2503">
        <v>9901</v>
      </c>
      <c r="O2503" t="s">
        <v>664</v>
      </c>
      <c r="P2503">
        <v>82.7</v>
      </c>
      <c r="Q2503" s="62">
        <f t="shared" si="39"/>
        <v>82.7</v>
      </c>
      <c r="R2503" t="s">
        <v>663</v>
      </c>
    </row>
    <row r="2504" spans="1:18" hidden="1" x14ac:dyDescent="0.25">
      <c r="A2504" t="s">
        <v>1215</v>
      </c>
      <c r="B2504" t="s">
        <v>661</v>
      </c>
      <c r="C2504" t="s">
        <v>660</v>
      </c>
      <c r="D2504">
        <v>0.38640000000000002</v>
      </c>
      <c r="E2504">
        <v>52.740099999999998</v>
      </c>
      <c r="F2504" t="s">
        <v>659</v>
      </c>
      <c r="G2504" t="s">
        <v>658</v>
      </c>
      <c r="H2504" t="s">
        <v>657</v>
      </c>
      <c r="I2504" t="s">
        <v>656</v>
      </c>
      <c r="J2504" t="s">
        <v>655</v>
      </c>
      <c r="K2504" t="s">
        <v>1212</v>
      </c>
      <c r="L2504" t="s">
        <v>1052</v>
      </c>
      <c r="M2504" t="s">
        <v>652</v>
      </c>
      <c r="N2504">
        <v>9924</v>
      </c>
      <c r="O2504" t="s">
        <v>651</v>
      </c>
      <c r="P2504">
        <v>7.27</v>
      </c>
      <c r="Q2504" s="62">
        <f t="shared" si="39"/>
        <v>7.27</v>
      </c>
      <c r="R2504" t="s">
        <v>650</v>
      </c>
    </row>
    <row r="2505" spans="1:18" hidden="1" x14ac:dyDescent="0.25">
      <c r="A2505" t="s">
        <v>1214</v>
      </c>
      <c r="B2505" t="s">
        <v>661</v>
      </c>
      <c r="C2505" t="s">
        <v>660</v>
      </c>
      <c r="D2505">
        <v>0.38640000000000002</v>
      </c>
      <c r="E2505">
        <v>52.740099999999998</v>
      </c>
      <c r="F2505" t="s">
        <v>659</v>
      </c>
      <c r="G2505" t="s">
        <v>658</v>
      </c>
      <c r="H2505" t="s">
        <v>657</v>
      </c>
      <c r="I2505" t="s">
        <v>656</v>
      </c>
      <c r="J2505" t="s">
        <v>655</v>
      </c>
      <c r="K2505" t="s">
        <v>1212</v>
      </c>
      <c r="L2505" t="s">
        <v>1052</v>
      </c>
      <c r="M2505" t="s">
        <v>652</v>
      </c>
      <c r="N2505">
        <v>9943</v>
      </c>
      <c r="O2505" t="s">
        <v>1055</v>
      </c>
      <c r="P2505">
        <v>4.9000000000000004</v>
      </c>
      <c r="Q2505" s="62">
        <f t="shared" si="39"/>
        <v>4.9000000000000004</v>
      </c>
      <c r="R2505" t="s">
        <v>650</v>
      </c>
    </row>
    <row r="2506" spans="1:18" hidden="1" x14ac:dyDescent="0.25">
      <c r="A2506" t="s">
        <v>1213</v>
      </c>
      <c r="B2506" t="s">
        <v>661</v>
      </c>
      <c r="C2506" t="s">
        <v>660</v>
      </c>
      <c r="D2506">
        <v>0.38640000000000002</v>
      </c>
      <c r="E2506">
        <v>52.740099999999998</v>
      </c>
      <c r="F2506" t="s">
        <v>659</v>
      </c>
      <c r="G2506" t="s">
        <v>658</v>
      </c>
      <c r="H2506" t="s">
        <v>657</v>
      </c>
      <c r="I2506" t="s">
        <v>656</v>
      </c>
      <c r="J2506" t="s">
        <v>655</v>
      </c>
      <c r="K2506" t="s">
        <v>1212</v>
      </c>
      <c r="L2506" t="s">
        <v>1052</v>
      </c>
      <c r="M2506" t="s">
        <v>652</v>
      </c>
      <c r="N2506">
        <v>9993</v>
      </c>
      <c r="O2506" t="s">
        <v>1051</v>
      </c>
      <c r="P2506">
        <v>8.3000000000000004E-2</v>
      </c>
      <c r="Q2506" s="62">
        <f t="shared" si="39"/>
        <v>8.3000000000000004E-2</v>
      </c>
      <c r="R2506" t="s">
        <v>650</v>
      </c>
    </row>
    <row r="2507" spans="1:18" hidden="1" x14ac:dyDescent="0.25">
      <c r="A2507" t="s">
        <v>1211</v>
      </c>
      <c r="B2507" t="s">
        <v>661</v>
      </c>
      <c r="C2507" t="s">
        <v>660</v>
      </c>
      <c r="D2507">
        <v>0.38640000000000002</v>
      </c>
      <c r="E2507">
        <v>52.740099999999998</v>
      </c>
      <c r="F2507" t="s">
        <v>659</v>
      </c>
      <c r="G2507" t="s">
        <v>658</v>
      </c>
      <c r="H2507" t="s">
        <v>657</v>
      </c>
      <c r="I2507" t="s">
        <v>656</v>
      </c>
      <c r="J2507" t="s">
        <v>655</v>
      </c>
      <c r="K2507" t="s">
        <v>1187</v>
      </c>
      <c r="L2507" t="s">
        <v>1052</v>
      </c>
      <c r="M2507" t="s">
        <v>652</v>
      </c>
      <c r="N2507">
        <v>4</v>
      </c>
      <c r="O2507" t="s">
        <v>696</v>
      </c>
      <c r="P2507">
        <v>9.24</v>
      </c>
      <c r="Q2507" s="62">
        <f t="shared" si="39"/>
        <v>9.24</v>
      </c>
      <c r="R2507" t="s">
        <v>669</v>
      </c>
    </row>
    <row r="2508" spans="1:18" hidden="1" x14ac:dyDescent="0.25">
      <c r="A2508" t="s">
        <v>1210</v>
      </c>
      <c r="B2508" t="s">
        <v>661</v>
      </c>
      <c r="C2508" t="s">
        <v>660</v>
      </c>
      <c r="D2508">
        <v>0.38640000000000002</v>
      </c>
      <c r="E2508">
        <v>52.740099999999998</v>
      </c>
      <c r="F2508" t="s">
        <v>659</v>
      </c>
      <c r="G2508" t="s">
        <v>658</v>
      </c>
      <c r="H2508" t="s">
        <v>657</v>
      </c>
      <c r="I2508" t="s">
        <v>656</v>
      </c>
      <c r="J2508" t="s">
        <v>655</v>
      </c>
      <c r="K2508" t="s">
        <v>1187</v>
      </c>
      <c r="L2508" t="s">
        <v>1052</v>
      </c>
      <c r="M2508" t="s">
        <v>652</v>
      </c>
      <c r="N2508">
        <v>6</v>
      </c>
      <c r="O2508" t="s">
        <v>694</v>
      </c>
      <c r="P2508">
        <v>0.2</v>
      </c>
      <c r="Q2508" s="62">
        <f t="shared" si="39"/>
        <v>0.2</v>
      </c>
      <c r="R2508" t="s">
        <v>683</v>
      </c>
    </row>
    <row r="2509" spans="1:18" x14ac:dyDescent="0.25">
      <c r="A2509" t="s">
        <v>1209</v>
      </c>
      <c r="B2509" t="s">
        <v>661</v>
      </c>
      <c r="C2509" t="s">
        <v>660</v>
      </c>
      <c r="D2509">
        <v>0.38640000000000002</v>
      </c>
      <c r="E2509">
        <v>52.740099999999998</v>
      </c>
      <c r="F2509" t="s">
        <v>659</v>
      </c>
      <c r="G2509" t="s">
        <v>658</v>
      </c>
      <c r="H2509" t="s">
        <v>657</v>
      </c>
      <c r="I2509" t="s">
        <v>656</v>
      </c>
      <c r="J2509" t="s">
        <v>655</v>
      </c>
      <c r="K2509" t="s">
        <v>1187</v>
      </c>
      <c r="L2509" t="s">
        <v>1052</v>
      </c>
      <c r="M2509" t="s">
        <v>652</v>
      </c>
      <c r="N2509">
        <v>73</v>
      </c>
      <c r="O2509" t="s">
        <v>181</v>
      </c>
      <c r="P2509" t="s">
        <v>740</v>
      </c>
      <c r="Q2509" s="62">
        <f t="shared" si="39"/>
        <v>1.0000000000000001E-5</v>
      </c>
      <c r="R2509" t="s">
        <v>686</v>
      </c>
    </row>
    <row r="2510" spans="1:18" hidden="1" x14ac:dyDescent="0.25">
      <c r="A2510" t="s">
        <v>1208</v>
      </c>
      <c r="B2510" t="s">
        <v>661</v>
      </c>
      <c r="C2510" t="s">
        <v>660</v>
      </c>
      <c r="D2510">
        <v>0.38640000000000002</v>
      </c>
      <c r="E2510">
        <v>52.740099999999998</v>
      </c>
      <c r="F2510" t="s">
        <v>659</v>
      </c>
      <c r="G2510" t="s">
        <v>658</v>
      </c>
      <c r="H2510" t="s">
        <v>657</v>
      </c>
      <c r="I2510" t="s">
        <v>656</v>
      </c>
      <c r="J2510" t="s">
        <v>655</v>
      </c>
      <c r="K2510" t="s">
        <v>1187</v>
      </c>
      <c r="L2510" t="s">
        <v>1052</v>
      </c>
      <c r="M2510" t="s">
        <v>652</v>
      </c>
      <c r="N2510">
        <v>76</v>
      </c>
      <c r="O2510" t="s">
        <v>690</v>
      </c>
      <c r="P2510">
        <v>16.3</v>
      </c>
      <c r="Q2510" s="62">
        <f t="shared" si="39"/>
        <v>16.3</v>
      </c>
      <c r="R2510" t="s">
        <v>689</v>
      </c>
    </row>
    <row r="2511" spans="1:18" hidden="1" x14ac:dyDescent="0.25">
      <c r="A2511" t="s">
        <v>1207</v>
      </c>
      <c r="B2511" t="s">
        <v>661</v>
      </c>
      <c r="C2511" t="s">
        <v>660</v>
      </c>
      <c r="D2511">
        <v>0.38640000000000002</v>
      </c>
      <c r="E2511">
        <v>52.740099999999998</v>
      </c>
      <c r="F2511" t="s">
        <v>659</v>
      </c>
      <c r="G2511" t="s">
        <v>658</v>
      </c>
      <c r="H2511" t="s">
        <v>657</v>
      </c>
      <c r="I2511" t="s">
        <v>656</v>
      </c>
      <c r="J2511" t="s">
        <v>655</v>
      </c>
      <c r="K2511" t="s">
        <v>1187</v>
      </c>
      <c r="L2511" t="s">
        <v>1052</v>
      </c>
      <c r="M2511" t="s">
        <v>652</v>
      </c>
      <c r="N2511">
        <v>3410</v>
      </c>
      <c r="O2511" t="s">
        <v>687</v>
      </c>
      <c r="P2511">
        <v>1.6</v>
      </c>
      <c r="Q2511" s="62">
        <f t="shared" si="39"/>
        <v>1.6</v>
      </c>
      <c r="R2511" t="s">
        <v>686</v>
      </c>
    </row>
    <row r="2512" spans="1:18" hidden="1" x14ac:dyDescent="0.25">
      <c r="A2512" t="s">
        <v>1206</v>
      </c>
      <c r="B2512" t="s">
        <v>661</v>
      </c>
      <c r="C2512" t="s">
        <v>660</v>
      </c>
      <c r="D2512">
        <v>0.38640000000000002</v>
      </c>
      <c r="E2512">
        <v>52.740099999999998</v>
      </c>
      <c r="F2512" t="s">
        <v>659</v>
      </c>
      <c r="G2512" t="s">
        <v>658</v>
      </c>
      <c r="H2512" t="s">
        <v>657</v>
      </c>
      <c r="I2512" t="s">
        <v>656</v>
      </c>
      <c r="J2512" t="s">
        <v>655</v>
      </c>
      <c r="K2512" t="s">
        <v>1187</v>
      </c>
      <c r="L2512" t="s">
        <v>1052</v>
      </c>
      <c r="M2512" t="s">
        <v>652</v>
      </c>
      <c r="N2512">
        <v>3428</v>
      </c>
      <c r="O2512" t="s">
        <v>684</v>
      </c>
      <c r="P2512">
        <v>6.33</v>
      </c>
      <c r="Q2512" s="62">
        <f t="shared" si="39"/>
        <v>6.33</v>
      </c>
      <c r="R2512" t="s">
        <v>683</v>
      </c>
    </row>
    <row r="2513" spans="1:18" hidden="1" x14ac:dyDescent="0.25">
      <c r="A2513" t="s">
        <v>1205</v>
      </c>
      <c r="B2513" t="s">
        <v>661</v>
      </c>
      <c r="C2513" t="s">
        <v>660</v>
      </c>
      <c r="D2513">
        <v>0.38640000000000002</v>
      </c>
      <c r="E2513">
        <v>52.740099999999998</v>
      </c>
      <c r="F2513" t="s">
        <v>659</v>
      </c>
      <c r="G2513" t="s">
        <v>658</v>
      </c>
      <c r="H2513" t="s">
        <v>657</v>
      </c>
      <c r="I2513" t="s">
        <v>656</v>
      </c>
      <c r="J2513" t="s">
        <v>655</v>
      </c>
      <c r="K2513" t="s">
        <v>1187</v>
      </c>
      <c r="L2513" t="s">
        <v>1052</v>
      </c>
      <c r="M2513" t="s">
        <v>652</v>
      </c>
      <c r="N2513">
        <v>3976</v>
      </c>
      <c r="O2513" t="s">
        <v>681</v>
      </c>
      <c r="P2513">
        <v>55.1</v>
      </c>
      <c r="Q2513" s="62">
        <f t="shared" si="39"/>
        <v>55.1</v>
      </c>
      <c r="R2513" t="s">
        <v>680</v>
      </c>
    </row>
    <row r="2514" spans="1:18" hidden="1" x14ac:dyDescent="0.25">
      <c r="A2514" t="s">
        <v>1204</v>
      </c>
      <c r="B2514" t="s">
        <v>661</v>
      </c>
      <c r="C2514" t="s">
        <v>660</v>
      </c>
      <c r="D2514">
        <v>0.38640000000000002</v>
      </c>
      <c r="E2514">
        <v>52.740099999999998</v>
      </c>
      <c r="F2514" t="s">
        <v>659</v>
      </c>
      <c r="G2514" t="s">
        <v>658</v>
      </c>
      <c r="H2514" t="s">
        <v>657</v>
      </c>
      <c r="I2514" t="s">
        <v>656</v>
      </c>
      <c r="J2514" t="s">
        <v>655</v>
      </c>
      <c r="K2514" t="s">
        <v>1187</v>
      </c>
      <c r="L2514" t="s">
        <v>1052</v>
      </c>
      <c r="M2514" t="s">
        <v>652</v>
      </c>
      <c r="N2514">
        <v>4574</v>
      </c>
      <c r="O2514" t="s">
        <v>1078</v>
      </c>
      <c r="P2514" t="s">
        <v>1077</v>
      </c>
      <c r="Q2514" s="62" t="e">
        <f t="shared" si="39"/>
        <v>#VALUE!</v>
      </c>
      <c r="R2514" t="s">
        <v>905</v>
      </c>
    </row>
    <row r="2515" spans="1:18" hidden="1" x14ac:dyDescent="0.25">
      <c r="A2515" t="s">
        <v>1203</v>
      </c>
      <c r="B2515" t="s">
        <v>661</v>
      </c>
      <c r="C2515" t="s">
        <v>660</v>
      </c>
      <c r="D2515">
        <v>0.38640000000000002</v>
      </c>
      <c r="E2515">
        <v>52.740099999999998</v>
      </c>
      <c r="F2515" t="s">
        <v>659</v>
      </c>
      <c r="G2515" t="s">
        <v>658</v>
      </c>
      <c r="H2515" t="s">
        <v>657</v>
      </c>
      <c r="I2515" t="s">
        <v>656</v>
      </c>
      <c r="J2515" t="s">
        <v>655</v>
      </c>
      <c r="K2515" t="s">
        <v>1187</v>
      </c>
      <c r="L2515" t="s">
        <v>1052</v>
      </c>
      <c r="M2515" t="s">
        <v>652</v>
      </c>
      <c r="N2515">
        <v>4865</v>
      </c>
      <c r="O2515" t="s">
        <v>912</v>
      </c>
      <c r="P2515">
        <v>450</v>
      </c>
      <c r="Q2515" s="62">
        <f t="shared" si="39"/>
        <v>450</v>
      </c>
      <c r="R2515" t="s">
        <v>911</v>
      </c>
    </row>
    <row r="2516" spans="1:18" hidden="1" x14ac:dyDescent="0.25">
      <c r="A2516" t="s">
        <v>1202</v>
      </c>
      <c r="B2516" t="s">
        <v>661</v>
      </c>
      <c r="C2516" t="s">
        <v>660</v>
      </c>
      <c r="D2516">
        <v>0.38640000000000002</v>
      </c>
      <c r="E2516">
        <v>52.740099999999998</v>
      </c>
      <c r="F2516" t="s">
        <v>659</v>
      </c>
      <c r="G2516" t="s">
        <v>658</v>
      </c>
      <c r="H2516" t="s">
        <v>657</v>
      </c>
      <c r="I2516" t="s">
        <v>656</v>
      </c>
      <c r="J2516" t="s">
        <v>655</v>
      </c>
      <c r="K2516" t="s">
        <v>1187</v>
      </c>
      <c r="L2516" t="s">
        <v>1052</v>
      </c>
      <c r="M2516" t="s">
        <v>652</v>
      </c>
      <c r="N2516">
        <v>4925</v>
      </c>
      <c r="O2516" t="s">
        <v>1074</v>
      </c>
      <c r="P2516">
        <v>1.06</v>
      </c>
      <c r="Q2516" s="62">
        <f t="shared" si="39"/>
        <v>1.06</v>
      </c>
      <c r="R2516" t="s">
        <v>650</v>
      </c>
    </row>
    <row r="2517" spans="1:18" hidden="1" x14ac:dyDescent="0.25">
      <c r="A2517" t="s">
        <v>1201</v>
      </c>
      <c r="B2517" t="s">
        <v>661</v>
      </c>
      <c r="C2517" t="s">
        <v>660</v>
      </c>
      <c r="D2517">
        <v>0.38640000000000002</v>
      </c>
      <c r="E2517">
        <v>52.740099999999998</v>
      </c>
      <c r="F2517" t="s">
        <v>659</v>
      </c>
      <c r="G2517" t="s">
        <v>658</v>
      </c>
      <c r="H2517" t="s">
        <v>657</v>
      </c>
      <c r="I2517" t="s">
        <v>656</v>
      </c>
      <c r="J2517" t="s">
        <v>655</v>
      </c>
      <c r="K2517" t="s">
        <v>1187</v>
      </c>
      <c r="L2517" t="s">
        <v>1052</v>
      </c>
      <c r="M2517" t="s">
        <v>652</v>
      </c>
      <c r="N2517">
        <v>5446</v>
      </c>
      <c r="O2517" t="s">
        <v>678</v>
      </c>
      <c r="P2517">
        <v>1</v>
      </c>
      <c r="Q2517" s="62">
        <f t="shared" si="39"/>
        <v>1</v>
      </c>
      <c r="R2517" t="s">
        <v>677</v>
      </c>
    </row>
    <row r="2518" spans="1:18" hidden="1" x14ac:dyDescent="0.25">
      <c r="A2518" t="s">
        <v>1200</v>
      </c>
      <c r="B2518" t="s">
        <v>661</v>
      </c>
      <c r="C2518" t="s">
        <v>660</v>
      </c>
      <c r="D2518">
        <v>0.38640000000000002</v>
      </c>
      <c r="E2518">
        <v>52.740099999999998</v>
      </c>
      <c r="F2518" t="s">
        <v>659</v>
      </c>
      <c r="G2518" t="s">
        <v>658</v>
      </c>
      <c r="H2518" t="s">
        <v>657</v>
      </c>
      <c r="I2518" t="s">
        <v>656</v>
      </c>
      <c r="J2518" t="s">
        <v>655</v>
      </c>
      <c r="K2518" t="s">
        <v>1187</v>
      </c>
      <c r="L2518" t="s">
        <v>1052</v>
      </c>
      <c r="M2518" t="s">
        <v>652</v>
      </c>
      <c r="N2518">
        <v>6019</v>
      </c>
      <c r="O2518" t="s">
        <v>675</v>
      </c>
      <c r="P2518">
        <v>561568</v>
      </c>
      <c r="Q2518" s="62">
        <f t="shared" si="39"/>
        <v>561568</v>
      </c>
      <c r="R2518" t="s">
        <v>672</v>
      </c>
    </row>
    <row r="2519" spans="1:18" hidden="1" x14ac:dyDescent="0.25">
      <c r="A2519" t="s">
        <v>1199</v>
      </c>
      <c r="B2519" t="s">
        <v>661</v>
      </c>
      <c r="C2519" t="s">
        <v>660</v>
      </c>
      <c r="D2519">
        <v>0.38640000000000002</v>
      </c>
      <c r="E2519">
        <v>52.740099999999998</v>
      </c>
      <c r="F2519" t="s">
        <v>659</v>
      </c>
      <c r="G2519" t="s">
        <v>658</v>
      </c>
      <c r="H2519" t="s">
        <v>657</v>
      </c>
      <c r="I2519" t="s">
        <v>656</v>
      </c>
      <c r="J2519" t="s">
        <v>655</v>
      </c>
      <c r="K2519" t="s">
        <v>1187</v>
      </c>
      <c r="L2519" t="s">
        <v>1052</v>
      </c>
      <c r="M2519" t="s">
        <v>652</v>
      </c>
      <c r="N2519">
        <v>6020</v>
      </c>
      <c r="O2519" t="s">
        <v>673</v>
      </c>
      <c r="P2519">
        <v>319014</v>
      </c>
      <c r="Q2519" s="62">
        <f t="shared" si="39"/>
        <v>319014</v>
      </c>
      <c r="R2519" t="s">
        <v>672</v>
      </c>
    </row>
    <row r="2520" spans="1:18" hidden="1" x14ac:dyDescent="0.25">
      <c r="A2520" t="s">
        <v>1198</v>
      </c>
      <c r="B2520" t="s">
        <v>661</v>
      </c>
      <c r="C2520" t="s">
        <v>660</v>
      </c>
      <c r="D2520">
        <v>0.38640000000000002</v>
      </c>
      <c r="E2520">
        <v>52.740099999999998</v>
      </c>
      <c r="F2520" t="s">
        <v>659</v>
      </c>
      <c r="G2520" t="s">
        <v>658</v>
      </c>
      <c r="H2520" t="s">
        <v>657</v>
      </c>
      <c r="I2520" t="s">
        <v>656</v>
      </c>
      <c r="J2520" t="s">
        <v>655</v>
      </c>
      <c r="K2520" t="s">
        <v>1187</v>
      </c>
      <c r="L2520" t="s">
        <v>1052</v>
      </c>
      <c r="M2520" t="s">
        <v>652</v>
      </c>
      <c r="N2520">
        <v>6485</v>
      </c>
      <c r="O2520" t="s">
        <v>1069</v>
      </c>
      <c r="P2520">
        <v>7.2999999999999995E-2</v>
      </c>
      <c r="Q2520" s="62">
        <f t="shared" si="39"/>
        <v>7.2999999999999995E-2</v>
      </c>
      <c r="R2520" t="s">
        <v>650</v>
      </c>
    </row>
    <row r="2521" spans="1:18" hidden="1" x14ac:dyDescent="0.25">
      <c r="A2521" t="s">
        <v>1197</v>
      </c>
      <c r="B2521" t="s">
        <v>661</v>
      </c>
      <c r="C2521" t="s">
        <v>660</v>
      </c>
      <c r="D2521">
        <v>0.38640000000000002</v>
      </c>
      <c r="E2521">
        <v>52.740099999999998</v>
      </c>
      <c r="F2521" t="s">
        <v>659</v>
      </c>
      <c r="G2521" t="s">
        <v>658</v>
      </c>
      <c r="H2521" t="s">
        <v>657</v>
      </c>
      <c r="I2521" t="s">
        <v>656</v>
      </c>
      <c r="J2521" t="s">
        <v>655</v>
      </c>
      <c r="K2521" t="s">
        <v>1187</v>
      </c>
      <c r="L2521" t="s">
        <v>1052</v>
      </c>
      <c r="M2521" t="s">
        <v>652</v>
      </c>
      <c r="N2521">
        <v>7342</v>
      </c>
      <c r="O2521" t="s">
        <v>670</v>
      </c>
      <c r="P2521">
        <v>0.56000000000000005</v>
      </c>
      <c r="Q2521" s="62">
        <f t="shared" si="39"/>
        <v>0.56000000000000005</v>
      </c>
      <c r="R2521" t="s">
        <v>669</v>
      </c>
    </row>
    <row r="2522" spans="1:18" hidden="1" x14ac:dyDescent="0.25">
      <c r="A2522" t="s">
        <v>1196</v>
      </c>
      <c r="B2522" t="s">
        <v>661</v>
      </c>
      <c r="C2522" t="s">
        <v>660</v>
      </c>
      <c r="D2522">
        <v>0.38640000000000002</v>
      </c>
      <c r="E2522">
        <v>52.740099999999998</v>
      </c>
      <c r="F2522" t="s">
        <v>659</v>
      </c>
      <c r="G2522" t="s">
        <v>658</v>
      </c>
      <c r="H2522" t="s">
        <v>657</v>
      </c>
      <c r="I2522" t="s">
        <v>656</v>
      </c>
      <c r="J2522" t="s">
        <v>655</v>
      </c>
      <c r="K2522" t="s">
        <v>1187</v>
      </c>
      <c r="L2522" t="s">
        <v>1052</v>
      </c>
      <c r="M2522" t="s">
        <v>652</v>
      </c>
      <c r="N2522">
        <v>7608</v>
      </c>
      <c r="O2522" t="s">
        <v>667</v>
      </c>
      <c r="P2522">
        <v>28.79</v>
      </c>
      <c r="Q2522" s="62">
        <f t="shared" si="39"/>
        <v>28.79</v>
      </c>
      <c r="R2522" t="s">
        <v>666</v>
      </c>
    </row>
    <row r="2523" spans="1:18" hidden="1" x14ac:dyDescent="0.25">
      <c r="A2523" t="s">
        <v>1195</v>
      </c>
      <c r="B2523" t="s">
        <v>661</v>
      </c>
      <c r="C2523" t="s">
        <v>660</v>
      </c>
      <c r="D2523">
        <v>0.38640000000000002</v>
      </c>
      <c r="E2523">
        <v>52.740099999999998</v>
      </c>
      <c r="F2523" t="s">
        <v>659</v>
      </c>
      <c r="G2523" t="s">
        <v>658</v>
      </c>
      <c r="H2523" t="s">
        <v>657</v>
      </c>
      <c r="I2523" t="s">
        <v>656</v>
      </c>
      <c r="J2523" t="s">
        <v>655</v>
      </c>
      <c r="K2523" t="s">
        <v>1187</v>
      </c>
      <c r="L2523" t="s">
        <v>1052</v>
      </c>
      <c r="M2523" t="s">
        <v>652</v>
      </c>
      <c r="N2523">
        <v>7887</v>
      </c>
      <c r="O2523" t="s">
        <v>1065</v>
      </c>
      <c r="P2523">
        <v>7.4</v>
      </c>
      <c r="Q2523" s="62">
        <f t="shared" si="39"/>
        <v>7.4</v>
      </c>
      <c r="R2523" t="s">
        <v>686</v>
      </c>
    </row>
    <row r="2524" spans="1:18" hidden="1" x14ac:dyDescent="0.25">
      <c r="A2524" t="s">
        <v>1194</v>
      </c>
      <c r="B2524" t="s">
        <v>661</v>
      </c>
      <c r="C2524" t="s">
        <v>660</v>
      </c>
      <c r="D2524">
        <v>0.38640000000000002</v>
      </c>
      <c r="E2524">
        <v>52.740099999999998</v>
      </c>
      <c r="F2524" t="s">
        <v>659</v>
      </c>
      <c r="G2524" t="s">
        <v>658</v>
      </c>
      <c r="H2524" t="s">
        <v>657</v>
      </c>
      <c r="I2524" t="s">
        <v>656</v>
      </c>
      <c r="J2524" t="s">
        <v>655</v>
      </c>
      <c r="K2524" t="s">
        <v>1187</v>
      </c>
      <c r="L2524" t="s">
        <v>1052</v>
      </c>
      <c r="M2524" t="s">
        <v>652</v>
      </c>
      <c r="N2524">
        <v>9853</v>
      </c>
      <c r="O2524" t="s">
        <v>1063</v>
      </c>
      <c r="P2524">
        <v>0.747</v>
      </c>
      <c r="Q2524" s="62">
        <f t="shared" si="39"/>
        <v>0.747</v>
      </c>
      <c r="R2524" t="s">
        <v>650</v>
      </c>
    </row>
    <row r="2525" spans="1:18" hidden="1" x14ac:dyDescent="0.25">
      <c r="A2525" t="s">
        <v>1193</v>
      </c>
      <c r="B2525" t="s">
        <v>661</v>
      </c>
      <c r="C2525" t="s">
        <v>660</v>
      </c>
      <c r="D2525">
        <v>0.38640000000000002</v>
      </c>
      <c r="E2525">
        <v>52.740099999999998</v>
      </c>
      <c r="F2525" t="s">
        <v>659</v>
      </c>
      <c r="G2525" t="s">
        <v>658</v>
      </c>
      <c r="H2525" t="s">
        <v>657</v>
      </c>
      <c r="I2525" t="s">
        <v>656</v>
      </c>
      <c r="J2525" t="s">
        <v>655</v>
      </c>
      <c r="K2525" t="s">
        <v>1187</v>
      </c>
      <c r="L2525" t="s">
        <v>1052</v>
      </c>
      <c r="M2525" t="s">
        <v>652</v>
      </c>
      <c r="N2525">
        <v>9856</v>
      </c>
      <c r="O2525" t="s">
        <v>1061</v>
      </c>
      <c r="P2525">
        <v>3.5000000000000003E-2</v>
      </c>
      <c r="Q2525" s="62">
        <f t="shared" si="39"/>
        <v>3.5000000000000003E-2</v>
      </c>
      <c r="R2525" t="s">
        <v>650</v>
      </c>
    </row>
    <row r="2526" spans="1:18" hidden="1" x14ac:dyDescent="0.25">
      <c r="A2526" t="s">
        <v>1192</v>
      </c>
      <c r="B2526" t="s">
        <v>661</v>
      </c>
      <c r="C2526" t="s">
        <v>660</v>
      </c>
      <c r="D2526">
        <v>0.38640000000000002</v>
      </c>
      <c r="E2526">
        <v>52.740099999999998</v>
      </c>
      <c r="F2526" t="s">
        <v>659</v>
      </c>
      <c r="G2526" t="s">
        <v>658</v>
      </c>
      <c r="H2526" t="s">
        <v>657</v>
      </c>
      <c r="I2526" t="s">
        <v>656</v>
      </c>
      <c r="J2526" t="s">
        <v>655</v>
      </c>
      <c r="K2526" t="s">
        <v>1187</v>
      </c>
      <c r="L2526" t="s">
        <v>1052</v>
      </c>
      <c r="M2526" t="s">
        <v>652</v>
      </c>
      <c r="N2526">
        <v>9857</v>
      </c>
      <c r="O2526" t="s">
        <v>1059</v>
      </c>
      <c r="P2526">
        <v>2</v>
      </c>
      <c r="Q2526" s="62">
        <f t="shared" si="39"/>
        <v>2</v>
      </c>
      <c r="R2526" t="s">
        <v>650</v>
      </c>
    </row>
    <row r="2527" spans="1:18" hidden="1" x14ac:dyDescent="0.25">
      <c r="A2527" t="s">
        <v>1191</v>
      </c>
      <c r="B2527" t="s">
        <v>661</v>
      </c>
      <c r="C2527" t="s">
        <v>660</v>
      </c>
      <c r="D2527">
        <v>0.38640000000000002</v>
      </c>
      <c r="E2527">
        <v>52.740099999999998</v>
      </c>
      <c r="F2527" t="s">
        <v>659</v>
      </c>
      <c r="G2527" t="s">
        <v>658</v>
      </c>
      <c r="H2527" t="s">
        <v>657</v>
      </c>
      <c r="I2527" t="s">
        <v>656</v>
      </c>
      <c r="J2527" t="s">
        <v>655</v>
      </c>
      <c r="K2527" t="s">
        <v>1187</v>
      </c>
      <c r="L2527" t="s">
        <v>1052</v>
      </c>
      <c r="M2527" t="s">
        <v>652</v>
      </c>
      <c r="N2527">
        <v>9901</v>
      </c>
      <c r="O2527" t="s">
        <v>664</v>
      </c>
      <c r="P2527">
        <v>76.5</v>
      </c>
      <c r="Q2527" s="62">
        <f t="shared" si="39"/>
        <v>76.5</v>
      </c>
      <c r="R2527" t="s">
        <v>663</v>
      </c>
    </row>
    <row r="2528" spans="1:18" hidden="1" x14ac:dyDescent="0.25">
      <c r="A2528" t="s">
        <v>1190</v>
      </c>
      <c r="B2528" t="s">
        <v>661</v>
      </c>
      <c r="C2528" t="s">
        <v>660</v>
      </c>
      <c r="D2528">
        <v>0.38640000000000002</v>
      </c>
      <c r="E2528">
        <v>52.740099999999998</v>
      </c>
      <c r="F2528" t="s">
        <v>659</v>
      </c>
      <c r="G2528" t="s">
        <v>658</v>
      </c>
      <c r="H2528" t="s">
        <v>657</v>
      </c>
      <c r="I2528" t="s">
        <v>656</v>
      </c>
      <c r="J2528" t="s">
        <v>655</v>
      </c>
      <c r="K2528" t="s">
        <v>1187</v>
      </c>
      <c r="L2528" t="s">
        <v>1052</v>
      </c>
      <c r="M2528" t="s">
        <v>652</v>
      </c>
      <c r="N2528">
        <v>9924</v>
      </c>
      <c r="O2528" t="s">
        <v>651</v>
      </c>
      <c r="P2528">
        <v>6.32</v>
      </c>
      <c r="Q2528" s="62">
        <f t="shared" si="39"/>
        <v>6.32</v>
      </c>
      <c r="R2528" t="s">
        <v>650</v>
      </c>
    </row>
    <row r="2529" spans="1:18" hidden="1" x14ac:dyDescent="0.25">
      <c r="A2529" t="s">
        <v>1189</v>
      </c>
      <c r="B2529" t="s">
        <v>661</v>
      </c>
      <c r="C2529" t="s">
        <v>660</v>
      </c>
      <c r="D2529">
        <v>0.38640000000000002</v>
      </c>
      <c r="E2529">
        <v>52.740099999999998</v>
      </c>
      <c r="F2529" t="s">
        <v>659</v>
      </c>
      <c r="G2529" t="s">
        <v>658</v>
      </c>
      <c r="H2529" t="s">
        <v>657</v>
      </c>
      <c r="I2529" t="s">
        <v>656</v>
      </c>
      <c r="J2529" t="s">
        <v>655</v>
      </c>
      <c r="K2529" t="s">
        <v>1187</v>
      </c>
      <c r="L2529" t="s">
        <v>1052</v>
      </c>
      <c r="M2529" t="s">
        <v>652</v>
      </c>
      <c r="N2529">
        <v>9943</v>
      </c>
      <c r="O2529" t="s">
        <v>1055</v>
      </c>
      <c r="P2529">
        <v>0.82</v>
      </c>
      <c r="Q2529" s="62">
        <f t="shared" si="39"/>
        <v>0.82</v>
      </c>
      <c r="R2529" t="s">
        <v>650</v>
      </c>
    </row>
    <row r="2530" spans="1:18" hidden="1" x14ac:dyDescent="0.25">
      <c r="A2530" t="s">
        <v>1188</v>
      </c>
      <c r="B2530" t="s">
        <v>661</v>
      </c>
      <c r="C2530" t="s">
        <v>660</v>
      </c>
      <c r="D2530">
        <v>0.38640000000000002</v>
      </c>
      <c r="E2530">
        <v>52.740099999999998</v>
      </c>
      <c r="F2530" t="s">
        <v>659</v>
      </c>
      <c r="G2530" t="s">
        <v>658</v>
      </c>
      <c r="H2530" t="s">
        <v>657</v>
      </c>
      <c r="I2530" t="s">
        <v>656</v>
      </c>
      <c r="J2530" t="s">
        <v>655</v>
      </c>
      <c r="K2530" t="s">
        <v>1187</v>
      </c>
      <c r="L2530" t="s">
        <v>1052</v>
      </c>
      <c r="M2530" t="s">
        <v>652</v>
      </c>
      <c r="N2530">
        <v>9993</v>
      </c>
      <c r="O2530" t="s">
        <v>1051</v>
      </c>
      <c r="P2530">
        <v>0.24</v>
      </c>
      <c r="Q2530" s="62">
        <f t="shared" si="39"/>
        <v>0.24</v>
      </c>
      <c r="R2530" t="s">
        <v>650</v>
      </c>
    </row>
    <row r="2531" spans="1:18" hidden="1" x14ac:dyDescent="0.25">
      <c r="A2531" t="s">
        <v>1186</v>
      </c>
      <c r="B2531" t="s">
        <v>661</v>
      </c>
      <c r="C2531" t="s">
        <v>660</v>
      </c>
      <c r="D2531">
        <v>0.38640000000000002</v>
      </c>
      <c r="E2531">
        <v>52.740099999999998</v>
      </c>
      <c r="F2531" t="s">
        <v>659</v>
      </c>
      <c r="G2531" t="s">
        <v>658</v>
      </c>
      <c r="H2531" t="s">
        <v>657</v>
      </c>
      <c r="I2531" t="s">
        <v>656</v>
      </c>
      <c r="J2531" t="s">
        <v>655</v>
      </c>
      <c r="K2531" t="s">
        <v>1162</v>
      </c>
      <c r="L2531" t="s">
        <v>1052</v>
      </c>
      <c r="M2531" t="s">
        <v>652</v>
      </c>
      <c r="N2531">
        <v>4</v>
      </c>
      <c r="O2531" t="s">
        <v>696</v>
      </c>
      <c r="P2531">
        <v>2.2400000000000002</v>
      </c>
      <c r="Q2531" s="62">
        <f t="shared" si="39"/>
        <v>2.2400000000000002</v>
      </c>
      <c r="R2531" t="s">
        <v>669</v>
      </c>
    </row>
    <row r="2532" spans="1:18" hidden="1" x14ac:dyDescent="0.25">
      <c r="A2532" t="s">
        <v>1185</v>
      </c>
      <c r="B2532" t="s">
        <v>661</v>
      </c>
      <c r="C2532" t="s">
        <v>660</v>
      </c>
      <c r="D2532">
        <v>0.38640000000000002</v>
      </c>
      <c r="E2532">
        <v>52.740099999999998</v>
      </c>
      <c r="F2532" t="s">
        <v>659</v>
      </c>
      <c r="G2532" t="s">
        <v>658</v>
      </c>
      <c r="H2532" t="s">
        <v>657</v>
      </c>
      <c r="I2532" t="s">
        <v>656</v>
      </c>
      <c r="J2532" t="s">
        <v>655</v>
      </c>
      <c r="K2532" t="s">
        <v>1162</v>
      </c>
      <c r="L2532" t="s">
        <v>1052</v>
      </c>
      <c r="M2532" t="s">
        <v>652</v>
      </c>
      <c r="N2532">
        <v>6</v>
      </c>
      <c r="O2532" t="s">
        <v>694</v>
      </c>
      <c r="P2532">
        <v>0.2</v>
      </c>
      <c r="Q2532" s="62">
        <f t="shared" si="39"/>
        <v>0.2</v>
      </c>
      <c r="R2532" t="s">
        <v>683</v>
      </c>
    </row>
    <row r="2533" spans="1:18" x14ac:dyDescent="0.25">
      <c r="A2533" t="s">
        <v>1184</v>
      </c>
      <c r="B2533" t="s">
        <v>661</v>
      </c>
      <c r="C2533" t="s">
        <v>660</v>
      </c>
      <c r="D2533">
        <v>0.38640000000000002</v>
      </c>
      <c r="E2533">
        <v>52.740099999999998</v>
      </c>
      <c r="F2533" t="s">
        <v>659</v>
      </c>
      <c r="G2533" t="s">
        <v>658</v>
      </c>
      <c r="H2533" t="s">
        <v>657</v>
      </c>
      <c r="I2533" t="s">
        <v>656</v>
      </c>
      <c r="J2533" t="s">
        <v>655</v>
      </c>
      <c r="K2533" t="s">
        <v>1162</v>
      </c>
      <c r="L2533" t="s">
        <v>1052</v>
      </c>
      <c r="M2533" t="s">
        <v>652</v>
      </c>
      <c r="N2533">
        <v>73</v>
      </c>
      <c r="O2533" t="s">
        <v>181</v>
      </c>
      <c r="P2533" t="s">
        <v>740</v>
      </c>
      <c r="Q2533" s="62">
        <f t="shared" si="39"/>
        <v>1.0000000000000001E-5</v>
      </c>
      <c r="R2533" t="s">
        <v>686</v>
      </c>
    </row>
    <row r="2534" spans="1:18" hidden="1" x14ac:dyDescent="0.25">
      <c r="A2534" t="s">
        <v>1183</v>
      </c>
      <c r="B2534" t="s">
        <v>661</v>
      </c>
      <c r="C2534" t="s">
        <v>660</v>
      </c>
      <c r="D2534">
        <v>0.38640000000000002</v>
      </c>
      <c r="E2534">
        <v>52.740099999999998</v>
      </c>
      <c r="F2534" t="s">
        <v>659</v>
      </c>
      <c r="G2534" t="s">
        <v>658</v>
      </c>
      <c r="H2534" t="s">
        <v>657</v>
      </c>
      <c r="I2534" t="s">
        <v>656</v>
      </c>
      <c r="J2534" t="s">
        <v>655</v>
      </c>
      <c r="K2534" t="s">
        <v>1162</v>
      </c>
      <c r="L2534" t="s">
        <v>1052</v>
      </c>
      <c r="M2534" t="s">
        <v>652</v>
      </c>
      <c r="N2534">
        <v>76</v>
      </c>
      <c r="O2534" t="s">
        <v>690</v>
      </c>
      <c r="P2534">
        <v>9.9</v>
      </c>
      <c r="Q2534" s="62">
        <f t="shared" si="39"/>
        <v>9.9</v>
      </c>
      <c r="R2534" t="s">
        <v>689</v>
      </c>
    </row>
    <row r="2535" spans="1:18" hidden="1" x14ac:dyDescent="0.25">
      <c r="A2535" t="s">
        <v>1182</v>
      </c>
      <c r="B2535" t="s">
        <v>661</v>
      </c>
      <c r="C2535" t="s">
        <v>660</v>
      </c>
      <c r="D2535">
        <v>0.38640000000000002</v>
      </c>
      <c r="E2535">
        <v>52.740099999999998</v>
      </c>
      <c r="F2535" t="s">
        <v>659</v>
      </c>
      <c r="G2535" t="s">
        <v>658</v>
      </c>
      <c r="H2535" t="s">
        <v>657</v>
      </c>
      <c r="I2535" t="s">
        <v>656</v>
      </c>
      <c r="J2535" t="s">
        <v>655</v>
      </c>
      <c r="K2535" t="s">
        <v>1162</v>
      </c>
      <c r="L2535" t="s">
        <v>1052</v>
      </c>
      <c r="M2535" t="s">
        <v>652</v>
      </c>
      <c r="N2535">
        <v>3410</v>
      </c>
      <c r="O2535" t="s">
        <v>687</v>
      </c>
      <c r="P2535">
        <v>7.5</v>
      </c>
      <c r="Q2535" s="62">
        <f t="shared" si="39"/>
        <v>7.5</v>
      </c>
      <c r="R2535" t="s">
        <v>686</v>
      </c>
    </row>
    <row r="2536" spans="1:18" hidden="1" x14ac:dyDescent="0.25">
      <c r="A2536" t="s">
        <v>1181</v>
      </c>
      <c r="B2536" t="s">
        <v>661</v>
      </c>
      <c r="C2536" t="s">
        <v>660</v>
      </c>
      <c r="D2536">
        <v>0.38640000000000002</v>
      </c>
      <c r="E2536">
        <v>52.740099999999998</v>
      </c>
      <c r="F2536" t="s">
        <v>659</v>
      </c>
      <c r="G2536" t="s">
        <v>658</v>
      </c>
      <c r="H2536" t="s">
        <v>657</v>
      </c>
      <c r="I2536" t="s">
        <v>656</v>
      </c>
      <c r="J2536" t="s">
        <v>655</v>
      </c>
      <c r="K2536" t="s">
        <v>1162</v>
      </c>
      <c r="L2536" t="s">
        <v>1052</v>
      </c>
      <c r="M2536" t="s">
        <v>652</v>
      </c>
      <c r="N2536">
        <v>3428</v>
      </c>
      <c r="O2536" t="s">
        <v>684</v>
      </c>
      <c r="P2536">
        <v>4.5999999999999996</v>
      </c>
      <c r="Q2536" s="62">
        <f t="shared" si="39"/>
        <v>4.5999999999999996</v>
      </c>
      <c r="R2536" t="s">
        <v>683</v>
      </c>
    </row>
    <row r="2537" spans="1:18" hidden="1" x14ac:dyDescent="0.25">
      <c r="A2537" t="s">
        <v>1180</v>
      </c>
      <c r="B2537" t="s">
        <v>661</v>
      </c>
      <c r="C2537" t="s">
        <v>660</v>
      </c>
      <c r="D2537">
        <v>0.38640000000000002</v>
      </c>
      <c r="E2537">
        <v>52.740099999999998</v>
      </c>
      <c r="F2537" t="s">
        <v>659</v>
      </c>
      <c r="G2537" t="s">
        <v>658</v>
      </c>
      <c r="H2537" t="s">
        <v>657</v>
      </c>
      <c r="I2537" t="s">
        <v>656</v>
      </c>
      <c r="J2537" t="s">
        <v>655</v>
      </c>
      <c r="K2537" t="s">
        <v>1162</v>
      </c>
      <c r="L2537" t="s">
        <v>1052</v>
      </c>
      <c r="M2537" t="s">
        <v>652</v>
      </c>
      <c r="N2537">
        <v>3976</v>
      </c>
      <c r="O2537" t="s">
        <v>681</v>
      </c>
      <c r="P2537">
        <v>33.1</v>
      </c>
      <c r="Q2537" s="62">
        <f t="shared" si="39"/>
        <v>33.1</v>
      </c>
      <c r="R2537" t="s">
        <v>680</v>
      </c>
    </row>
    <row r="2538" spans="1:18" hidden="1" x14ac:dyDescent="0.25">
      <c r="A2538" t="s">
        <v>1179</v>
      </c>
      <c r="B2538" t="s">
        <v>661</v>
      </c>
      <c r="C2538" t="s">
        <v>660</v>
      </c>
      <c r="D2538">
        <v>0.38640000000000002</v>
      </c>
      <c r="E2538">
        <v>52.740099999999998</v>
      </c>
      <c r="F2538" t="s">
        <v>659</v>
      </c>
      <c r="G2538" t="s">
        <v>658</v>
      </c>
      <c r="H2538" t="s">
        <v>657</v>
      </c>
      <c r="I2538" t="s">
        <v>656</v>
      </c>
      <c r="J2538" t="s">
        <v>655</v>
      </c>
      <c r="K2538" t="s">
        <v>1162</v>
      </c>
      <c r="L2538" t="s">
        <v>1052</v>
      </c>
      <c r="M2538" t="s">
        <v>652</v>
      </c>
      <c r="N2538">
        <v>4574</v>
      </c>
      <c r="O2538" t="s">
        <v>1078</v>
      </c>
      <c r="P2538" t="s">
        <v>1077</v>
      </c>
      <c r="Q2538" s="62" t="e">
        <f t="shared" si="39"/>
        <v>#VALUE!</v>
      </c>
      <c r="R2538" t="s">
        <v>905</v>
      </c>
    </row>
    <row r="2539" spans="1:18" hidden="1" x14ac:dyDescent="0.25">
      <c r="A2539" t="s">
        <v>1178</v>
      </c>
      <c r="B2539" t="s">
        <v>661</v>
      </c>
      <c r="C2539" t="s">
        <v>660</v>
      </c>
      <c r="D2539">
        <v>0.38640000000000002</v>
      </c>
      <c r="E2539">
        <v>52.740099999999998</v>
      </c>
      <c r="F2539" t="s">
        <v>659</v>
      </c>
      <c r="G2539" t="s">
        <v>658</v>
      </c>
      <c r="H2539" t="s">
        <v>657</v>
      </c>
      <c r="I2539" t="s">
        <v>656</v>
      </c>
      <c r="J2539" t="s">
        <v>655</v>
      </c>
      <c r="K2539" t="s">
        <v>1162</v>
      </c>
      <c r="L2539" t="s">
        <v>1052</v>
      </c>
      <c r="M2539" t="s">
        <v>652</v>
      </c>
      <c r="N2539">
        <v>4865</v>
      </c>
      <c r="O2539" t="s">
        <v>912</v>
      </c>
      <c r="P2539">
        <v>450</v>
      </c>
      <c r="Q2539" s="62">
        <f t="shared" si="39"/>
        <v>450</v>
      </c>
      <c r="R2539" t="s">
        <v>911</v>
      </c>
    </row>
    <row r="2540" spans="1:18" hidden="1" x14ac:dyDescent="0.25">
      <c r="A2540" t="s">
        <v>1177</v>
      </c>
      <c r="B2540" t="s">
        <v>661</v>
      </c>
      <c r="C2540" t="s">
        <v>660</v>
      </c>
      <c r="D2540">
        <v>0.38640000000000002</v>
      </c>
      <c r="E2540">
        <v>52.740099999999998</v>
      </c>
      <c r="F2540" t="s">
        <v>659</v>
      </c>
      <c r="G2540" t="s">
        <v>658</v>
      </c>
      <c r="H2540" t="s">
        <v>657</v>
      </c>
      <c r="I2540" t="s">
        <v>656</v>
      </c>
      <c r="J2540" t="s">
        <v>655</v>
      </c>
      <c r="K2540" t="s">
        <v>1162</v>
      </c>
      <c r="L2540" t="s">
        <v>1052</v>
      </c>
      <c r="M2540" t="s">
        <v>652</v>
      </c>
      <c r="N2540">
        <v>4925</v>
      </c>
      <c r="O2540" t="s">
        <v>1074</v>
      </c>
      <c r="P2540">
        <v>11.2</v>
      </c>
      <c r="Q2540" s="62">
        <f t="shared" si="39"/>
        <v>11.2</v>
      </c>
      <c r="R2540" t="s">
        <v>650</v>
      </c>
    </row>
    <row r="2541" spans="1:18" hidden="1" x14ac:dyDescent="0.25">
      <c r="A2541" t="s">
        <v>1176</v>
      </c>
      <c r="B2541" t="s">
        <v>661</v>
      </c>
      <c r="C2541" t="s">
        <v>660</v>
      </c>
      <c r="D2541">
        <v>0.38640000000000002</v>
      </c>
      <c r="E2541">
        <v>52.740099999999998</v>
      </c>
      <c r="F2541" t="s">
        <v>659</v>
      </c>
      <c r="G2541" t="s">
        <v>658</v>
      </c>
      <c r="H2541" t="s">
        <v>657</v>
      </c>
      <c r="I2541" t="s">
        <v>656</v>
      </c>
      <c r="J2541" t="s">
        <v>655</v>
      </c>
      <c r="K2541" t="s">
        <v>1162</v>
      </c>
      <c r="L2541" t="s">
        <v>1052</v>
      </c>
      <c r="M2541" t="s">
        <v>652</v>
      </c>
      <c r="N2541">
        <v>5446</v>
      </c>
      <c r="O2541" t="s">
        <v>678</v>
      </c>
      <c r="P2541">
        <v>1</v>
      </c>
      <c r="Q2541" s="62">
        <f t="shared" si="39"/>
        <v>1</v>
      </c>
      <c r="R2541" t="s">
        <v>677</v>
      </c>
    </row>
    <row r="2542" spans="1:18" hidden="1" x14ac:dyDescent="0.25">
      <c r="A2542" t="s">
        <v>1175</v>
      </c>
      <c r="B2542" t="s">
        <v>661</v>
      </c>
      <c r="C2542" t="s">
        <v>660</v>
      </c>
      <c r="D2542">
        <v>0.38640000000000002</v>
      </c>
      <c r="E2542">
        <v>52.740099999999998</v>
      </c>
      <c r="F2542" t="s">
        <v>659</v>
      </c>
      <c r="G2542" t="s">
        <v>658</v>
      </c>
      <c r="H2542" t="s">
        <v>657</v>
      </c>
      <c r="I2542" t="s">
        <v>656</v>
      </c>
      <c r="J2542" t="s">
        <v>655</v>
      </c>
      <c r="K2542" t="s">
        <v>1162</v>
      </c>
      <c r="L2542" t="s">
        <v>1052</v>
      </c>
      <c r="M2542" t="s">
        <v>652</v>
      </c>
      <c r="N2542">
        <v>6019</v>
      </c>
      <c r="O2542" t="s">
        <v>675</v>
      </c>
      <c r="P2542">
        <v>561316</v>
      </c>
      <c r="Q2542" s="62">
        <f t="shared" si="39"/>
        <v>561316</v>
      </c>
      <c r="R2542" t="s">
        <v>672</v>
      </c>
    </row>
    <row r="2543" spans="1:18" hidden="1" x14ac:dyDescent="0.25">
      <c r="A2543" t="s">
        <v>1174</v>
      </c>
      <c r="B2543" t="s">
        <v>661</v>
      </c>
      <c r="C2543" t="s">
        <v>660</v>
      </c>
      <c r="D2543">
        <v>0.38640000000000002</v>
      </c>
      <c r="E2543">
        <v>52.740099999999998</v>
      </c>
      <c r="F2543" t="s">
        <v>659</v>
      </c>
      <c r="G2543" t="s">
        <v>658</v>
      </c>
      <c r="H2543" t="s">
        <v>657</v>
      </c>
      <c r="I2543" t="s">
        <v>656</v>
      </c>
      <c r="J2543" t="s">
        <v>655</v>
      </c>
      <c r="K2543" t="s">
        <v>1162</v>
      </c>
      <c r="L2543" t="s">
        <v>1052</v>
      </c>
      <c r="M2543" t="s">
        <v>652</v>
      </c>
      <c r="N2543">
        <v>6020</v>
      </c>
      <c r="O2543" t="s">
        <v>673</v>
      </c>
      <c r="P2543">
        <v>318641</v>
      </c>
      <c r="Q2543" s="62">
        <f t="shared" si="39"/>
        <v>318641</v>
      </c>
      <c r="R2543" t="s">
        <v>672</v>
      </c>
    </row>
    <row r="2544" spans="1:18" hidden="1" x14ac:dyDescent="0.25">
      <c r="A2544" t="s">
        <v>1173</v>
      </c>
      <c r="B2544" t="s">
        <v>661</v>
      </c>
      <c r="C2544" t="s">
        <v>660</v>
      </c>
      <c r="D2544">
        <v>0.38640000000000002</v>
      </c>
      <c r="E2544">
        <v>52.740099999999998</v>
      </c>
      <c r="F2544" t="s">
        <v>659</v>
      </c>
      <c r="G2544" t="s">
        <v>658</v>
      </c>
      <c r="H2544" t="s">
        <v>657</v>
      </c>
      <c r="I2544" t="s">
        <v>656</v>
      </c>
      <c r="J2544" t="s">
        <v>655</v>
      </c>
      <c r="K2544" t="s">
        <v>1162</v>
      </c>
      <c r="L2544" t="s">
        <v>1052</v>
      </c>
      <c r="M2544" t="s">
        <v>652</v>
      </c>
      <c r="N2544">
        <v>6485</v>
      </c>
      <c r="O2544" t="s">
        <v>1069</v>
      </c>
      <c r="P2544">
        <v>0.14000000000000001</v>
      </c>
      <c r="Q2544" s="62">
        <f t="shared" si="39"/>
        <v>0.14000000000000001</v>
      </c>
      <c r="R2544" t="s">
        <v>650</v>
      </c>
    </row>
    <row r="2545" spans="1:18" hidden="1" x14ac:dyDescent="0.25">
      <c r="A2545" t="s">
        <v>1172</v>
      </c>
      <c r="B2545" t="s">
        <v>661</v>
      </c>
      <c r="C2545" t="s">
        <v>660</v>
      </c>
      <c r="D2545">
        <v>0.38640000000000002</v>
      </c>
      <c r="E2545">
        <v>52.740099999999998</v>
      </c>
      <c r="F2545" t="s">
        <v>659</v>
      </c>
      <c r="G2545" t="s">
        <v>658</v>
      </c>
      <c r="H2545" t="s">
        <v>657</v>
      </c>
      <c r="I2545" t="s">
        <v>656</v>
      </c>
      <c r="J2545" t="s">
        <v>655</v>
      </c>
      <c r="K2545" t="s">
        <v>1162</v>
      </c>
      <c r="L2545" t="s">
        <v>1052</v>
      </c>
      <c r="M2545" t="s">
        <v>652</v>
      </c>
      <c r="N2545">
        <v>7342</v>
      </c>
      <c r="O2545" t="s">
        <v>670</v>
      </c>
      <c r="P2545">
        <v>0</v>
      </c>
      <c r="Q2545" s="62">
        <f t="shared" si="39"/>
        <v>0</v>
      </c>
      <c r="R2545" t="s">
        <v>669</v>
      </c>
    </row>
    <row r="2546" spans="1:18" hidden="1" x14ac:dyDescent="0.25">
      <c r="A2546" t="s">
        <v>1171</v>
      </c>
      <c r="B2546" t="s">
        <v>661</v>
      </c>
      <c r="C2546" t="s">
        <v>660</v>
      </c>
      <c r="D2546">
        <v>0.38640000000000002</v>
      </c>
      <c r="E2546">
        <v>52.740099999999998</v>
      </c>
      <c r="F2546" t="s">
        <v>659</v>
      </c>
      <c r="G2546" t="s">
        <v>658</v>
      </c>
      <c r="H2546" t="s">
        <v>657</v>
      </c>
      <c r="I2546" t="s">
        <v>656</v>
      </c>
      <c r="J2546" t="s">
        <v>655</v>
      </c>
      <c r="K2546" t="s">
        <v>1162</v>
      </c>
      <c r="L2546" t="s">
        <v>1052</v>
      </c>
      <c r="M2546" t="s">
        <v>652</v>
      </c>
      <c r="N2546">
        <v>7608</v>
      </c>
      <c r="O2546" t="s">
        <v>667</v>
      </c>
      <c r="P2546">
        <v>0.59</v>
      </c>
      <c r="Q2546" s="62">
        <f t="shared" si="39"/>
        <v>0.59</v>
      </c>
      <c r="R2546" t="s">
        <v>666</v>
      </c>
    </row>
    <row r="2547" spans="1:18" hidden="1" x14ac:dyDescent="0.25">
      <c r="A2547" t="s">
        <v>1170</v>
      </c>
      <c r="B2547" t="s">
        <v>661</v>
      </c>
      <c r="C2547" t="s">
        <v>660</v>
      </c>
      <c r="D2547">
        <v>0.38640000000000002</v>
      </c>
      <c r="E2547">
        <v>52.740099999999998</v>
      </c>
      <c r="F2547" t="s">
        <v>659</v>
      </c>
      <c r="G2547" t="s">
        <v>658</v>
      </c>
      <c r="H2547" t="s">
        <v>657</v>
      </c>
      <c r="I2547" t="s">
        <v>656</v>
      </c>
      <c r="J2547" t="s">
        <v>655</v>
      </c>
      <c r="K2547" t="s">
        <v>1162</v>
      </c>
      <c r="L2547" t="s">
        <v>1052</v>
      </c>
      <c r="M2547" t="s">
        <v>652</v>
      </c>
      <c r="N2547">
        <v>7887</v>
      </c>
      <c r="O2547" t="s">
        <v>1065</v>
      </c>
      <c r="P2547">
        <v>8.9</v>
      </c>
      <c r="Q2547" s="62">
        <f t="shared" si="39"/>
        <v>8.9</v>
      </c>
      <c r="R2547" t="s">
        <v>686</v>
      </c>
    </row>
    <row r="2548" spans="1:18" hidden="1" x14ac:dyDescent="0.25">
      <c r="A2548" t="s">
        <v>1169</v>
      </c>
      <c r="B2548" t="s">
        <v>661</v>
      </c>
      <c r="C2548" t="s">
        <v>660</v>
      </c>
      <c r="D2548">
        <v>0.38640000000000002</v>
      </c>
      <c r="E2548">
        <v>52.740099999999998</v>
      </c>
      <c r="F2548" t="s">
        <v>659</v>
      </c>
      <c r="G2548" t="s">
        <v>658</v>
      </c>
      <c r="H2548" t="s">
        <v>657</v>
      </c>
      <c r="I2548" t="s">
        <v>656</v>
      </c>
      <c r="J2548" t="s">
        <v>655</v>
      </c>
      <c r="K2548" t="s">
        <v>1162</v>
      </c>
      <c r="L2548" t="s">
        <v>1052</v>
      </c>
      <c r="M2548" t="s">
        <v>652</v>
      </c>
      <c r="N2548">
        <v>9853</v>
      </c>
      <c r="O2548" t="s">
        <v>1063</v>
      </c>
      <c r="P2548">
        <v>10.9</v>
      </c>
      <c r="Q2548" s="62">
        <f t="shared" si="39"/>
        <v>10.9</v>
      </c>
      <c r="R2548" t="s">
        <v>650</v>
      </c>
    </row>
    <row r="2549" spans="1:18" hidden="1" x14ac:dyDescent="0.25">
      <c r="A2549" t="s">
        <v>1168</v>
      </c>
      <c r="B2549" t="s">
        <v>661</v>
      </c>
      <c r="C2549" t="s">
        <v>660</v>
      </c>
      <c r="D2549">
        <v>0.38640000000000002</v>
      </c>
      <c r="E2549">
        <v>52.740099999999998</v>
      </c>
      <c r="F2549" t="s">
        <v>659</v>
      </c>
      <c r="G2549" t="s">
        <v>658</v>
      </c>
      <c r="H2549" t="s">
        <v>657</v>
      </c>
      <c r="I2549" t="s">
        <v>656</v>
      </c>
      <c r="J2549" t="s">
        <v>655</v>
      </c>
      <c r="K2549" t="s">
        <v>1162</v>
      </c>
      <c r="L2549" t="s">
        <v>1052</v>
      </c>
      <c r="M2549" t="s">
        <v>652</v>
      </c>
      <c r="N2549">
        <v>9856</v>
      </c>
      <c r="O2549" t="s">
        <v>1061</v>
      </c>
      <c r="P2549">
        <v>6.4000000000000001E-2</v>
      </c>
      <c r="Q2549" s="62">
        <f t="shared" si="39"/>
        <v>6.4000000000000001E-2</v>
      </c>
      <c r="R2549" t="s">
        <v>650</v>
      </c>
    </row>
    <row r="2550" spans="1:18" hidden="1" x14ac:dyDescent="0.25">
      <c r="A2550" t="s">
        <v>1167</v>
      </c>
      <c r="B2550" t="s">
        <v>661</v>
      </c>
      <c r="C2550" t="s">
        <v>660</v>
      </c>
      <c r="D2550">
        <v>0.38640000000000002</v>
      </c>
      <c r="E2550">
        <v>52.740099999999998</v>
      </c>
      <c r="F2550" t="s">
        <v>659</v>
      </c>
      <c r="G2550" t="s">
        <v>658</v>
      </c>
      <c r="H2550" t="s">
        <v>657</v>
      </c>
      <c r="I2550" t="s">
        <v>656</v>
      </c>
      <c r="J2550" t="s">
        <v>655</v>
      </c>
      <c r="K2550" t="s">
        <v>1162</v>
      </c>
      <c r="L2550" t="s">
        <v>1052</v>
      </c>
      <c r="M2550" t="s">
        <v>652</v>
      </c>
      <c r="N2550">
        <v>9857</v>
      </c>
      <c r="O2550" t="s">
        <v>1059</v>
      </c>
      <c r="P2550">
        <v>12</v>
      </c>
      <c r="Q2550" s="62">
        <f t="shared" si="39"/>
        <v>12</v>
      </c>
      <c r="R2550" t="s">
        <v>650</v>
      </c>
    </row>
    <row r="2551" spans="1:18" hidden="1" x14ac:dyDescent="0.25">
      <c r="A2551" t="s">
        <v>1166</v>
      </c>
      <c r="B2551" t="s">
        <v>661</v>
      </c>
      <c r="C2551" t="s">
        <v>660</v>
      </c>
      <c r="D2551">
        <v>0.38640000000000002</v>
      </c>
      <c r="E2551">
        <v>52.740099999999998</v>
      </c>
      <c r="F2551" t="s">
        <v>659</v>
      </c>
      <c r="G2551" t="s">
        <v>658</v>
      </c>
      <c r="H2551" t="s">
        <v>657</v>
      </c>
      <c r="I2551" t="s">
        <v>656</v>
      </c>
      <c r="J2551" t="s">
        <v>655</v>
      </c>
      <c r="K2551" t="s">
        <v>1162</v>
      </c>
      <c r="L2551" t="s">
        <v>1052</v>
      </c>
      <c r="M2551" t="s">
        <v>652</v>
      </c>
      <c r="N2551">
        <v>9901</v>
      </c>
      <c r="O2551" t="s">
        <v>664</v>
      </c>
      <c r="P2551">
        <v>74.8</v>
      </c>
      <c r="Q2551" s="62">
        <f t="shared" si="39"/>
        <v>74.8</v>
      </c>
      <c r="R2551" t="s">
        <v>663</v>
      </c>
    </row>
    <row r="2552" spans="1:18" hidden="1" x14ac:dyDescent="0.25">
      <c r="A2552" t="s">
        <v>1165</v>
      </c>
      <c r="B2552" t="s">
        <v>661</v>
      </c>
      <c r="C2552" t="s">
        <v>660</v>
      </c>
      <c r="D2552">
        <v>0.38640000000000002</v>
      </c>
      <c r="E2552">
        <v>52.740099999999998</v>
      </c>
      <c r="F2552" t="s">
        <v>659</v>
      </c>
      <c r="G2552" t="s">
        <v>658</v>
      </c>
      <c r="H2552" t="s">
        <v>657</v>
      </c>
      <c r="I2552" t="s">
        <v>656</v>
      </c>
      <c r="J2552" t="s">
        <v>655</v>
      </c>
      <c r="K2552" t="s">
        <v>1162</v>
      </c>
      <c r="L2552" t="s">
        <v>1052</v>
      </c>
      <c r="M2552" t="s">
        <v>652</v>
      </c>
      <c r="N2552">
        <v>9924</v>
      </c>
      <c r="O2552" t="s">
        <v>651</v>
      </c>
      <c r="P2552">
        <v>8.42</v>
      </c>
      <c r="Q2552" s="62">
        <f t="shared" si="39"/>
        <v>8.42</v>
      </c>
      <c r="R2552" t="s">
        <v>650</v>
      </c>
    </row>
    <row r="2553" spans="1:18" hidden="1" x14ac:dyDescent="0.25">
      <c r="A2553" t="s">
        <v>1164</v>
      </c>
      <c r="B2553" t="s">
        <v>661</v>
      </c>
      <c r="C2553" t="s">
        <v>660</v>
      </c>
      <c r="D2553">
        <v>0.38640000000000002</v>
      </c>
      <c r="E2553">
        <v>52.740099999999998</v>
      </c>
      <c r="F2553" t="s">
        <v>659</v>
      </c>
      <c r="G2553" t="s">
        <v>658</v>
      </c>
      <c r="H2553" t="s">
        <v>657</v>
      </c>
      <c r="I2553" t="s">
        <v>656</v>
      </c>
      <c r="J2553" t="s">
        <v>655</v>
      </c>
      <c r="K2553" t="s">
        <v>1162</v>
      </c>
      <c r="L2553" t="s">
        <v>1052</v>
      </c>
      <c r="M2553" t="s">
        <v>652</v>
      </c>
      <c r="N2553">
        <v>9943</v>
      </c>
      <c r="O2553" t="s">
        <v>1055</v>
      </c>
      <c r="P2553">
        <v>11</v>
      </c>
      <c r="Q2553" s="62">
        <f t="shared" si="39"/>
        <v>11</v>
      </c>
      <c r="R2553" t="s">
        <v>650</v>
      </c>
    </row>
    <row r="2554" spans="1:18" hidden="1" x14ac:dyDescent="0.25">
      <c r="A2554" t="s">
        <v>1163</v>
      </c>
      <c r="B2554" t="s">
        <v>661</v>
      </c>
      <c r="C2554" t="s">
        <v>660</v>
      </c>
      <c r="D2554">
        <v>0.38640000000000002</v>
      </c>
      <c r="E2554">
        <v>52.740099999999998</v>
      </c>
      <c r="F2554" t="s">
        <v>659</v>
      </c>
      <c r="G2554" t="s">
        <v>658</v>
      </c>
      <c r="H2554" t="s">
        <v>657</v>
      </c>
      <c r="I2554" t="s">
        <v>656</v>
      </c>
      <c r="J2554" t="s">
        <v>655</v>
      </c>
      <c r="K2554" t="s">
        <v>1162</v>
      </c>
      <c r="L2554" t="s">
        <v>1052</v>
      </c>
      <c r="M2554" t="s">
        <v>652</v>
      </c>
      <c r="N2554">
        <v>9993</v>
      </c>
      <c r="O2554" t="s">
        <v>1051</v>
      </c>
      <c r="P2554">
        <v>0.21</v>
      </c>
      <c r="Q2554" s="62">
        <f t="shared" si="39"/>
        <v>0.21</v>
      </c>
      <c r="R2554" t="s">
        <v>650</v>
      </c>
    </row>
    <row r="2555" spans="1:18" hidden="1" x14ac:dyDescent="0.25">
      <c r="A2555" t="s">
        <v>1161</v>
      </c>
      <c r="B2555" t="s">
        <v>661</v>
      </c>
      <c r="C2555" t="s">
        <v>660</v>
      </c>
      <c r="D2555">
        <v>0.38640000000000002</v>
      </c>
      <c r="E2555">
        <v>52.740099999999998</v>
      </c>
      <c r="F2555" t="s">
        <v>659</v>
      </c>
      <c r="G2555" t="s">
        <v>658</v>
      </c>
      <c r="H2555" t="s">
        <v>657</v>
      </c>
      <c r="I2555" t="s">
        <v>656</v>
      </c>
      <c r="J2555" t="s">
        <v>655</v>
      </c>
      <c r="K2555" t="s">
        <v>1137</v>
      </c>
      <c r="L2555" t="s">
        <v>1052</v>
      </c>
      <c r="M2555" t="s">
        <v>652</v>
      </c>
      <c r="N2555">
        <v>4</v>
      </c>
      <c r="O2555" t="s">
        <v>696</v>
      </c>
      <c r="P2555">
        <v>5.31</v>
      </c>
      <c r="Q2555" s="62">
        <f t="shared" si="39"/>
        <v>5.31</v>
      </c>
      <c r="R2555" t="s">
        <v>669</v>
      </c>
    </row>
    <row r="2556" spans="1:18" hidden="1" x14ac:dyDescent="0.25">
      <c r="A2556" t="s">
        <v>1160</v>
      </c>
      <c r="B2556" t="s">
        <v>661</v>
      </c>
      <c r="C2556" t="s">
        <v>660</v>
      </c>
      <c r="D2556">
        <v>0.38640000000000002</v>
      </c>
      <c r="E2556">
        <v>52.740099999999998</v>
      </c>
      <c r="F2556" t="s">
        <v>659</v>
      </c>
      <c r="G2556" t="s">
        <v>658</v>
      </c>
      <c r="H2556" t="s">
        <v>657</v>
      </c>
      <c r="I2556" t="s">
        <v>656</v>
      </c>
      <c r="J2556" t="s">
        <v>655</v>
      </c>
      <c r="K2556" t="s">
        <v>1137</v>
      </c>
      <c r="L2556" t="s">
        <v>1052</v>
      </c>
      <c r="M2556" t="s">
        <v>652</v>
      </c>
      <c r="N2556">
        <v>6</v>
      </c>
      <c r="O2556" t="s">
        <v>694</v>
      </c>
      <c r="P2556">
        <v>0.2</v>
      </c>
      <c r="Q2556" s="62">
        <f t="shared" si="39"/>
        <v>0.2</v>
      </c>
      <c r="R2556" t="s">
        <v>683</v>
      </c>
    </row>
    <row r="2557" spans="1:18" x14ac:dyDescent="0.25">
      <c r="A2557" t="s">
        <v>1159</v>
      </c>
      <c r="B2557" t="s">
        <v>661</v>
      </c>
      <c r="C2557" t="s">
        <v>660</v>
      </c>
      <c r="D2557">
        <v>0.38640000000000002</v>
      </c>
      <c r="E2557">
        <v>52.740099999999998</v>
      </c>
      <c r="F2557" t="s">
        <v>659</v>
      </c>
      <c r="G2557" t="s">
        <v>658</v>
      </c>
      <c r="H2557" t="s">
        <v>657</v>
      </c>
      <c r="I2557" t="s">
        <v>656</v>
      </c>
      <c r="J2557" t="s">
        <v>655</v>
      </c>
      <c r="K2557" t="s">
        <v>1137</v>
      </c>
      <c r="L2557" t="s">
        <v>1052</v>
      </c>
      <c r="M2557" t="s">
        <v>652</v>
      </c>
      <c r="N2557">
        <v>73</v>
      </c>
      <c r="O2557" t="s">
        <v>181</v>
      </c>
      <c r="P2557" t="s">
        <v>724</v>
      </c>
      <c r="Q2557" s="62">
        <f t="shared" si="39"/>
        <v>3.0000000000000001E-5</v>
      </c>
      <c r="R2557" t="s">
        <v>686</v>
      </c>
    </row>
    <row r="2558" spans="1:18" hidden="1" x14ac:dyDescent="0.25">
      <c r="A2558" t="s">
        <v>1158</v>
      </c>
      <c r="B2558" t="s">
        <v>661</v>
      </c>
      <c r="C2558" t="s">
        <v>660</v>
      </c>
      <c r="D2558">
        <v>0.38640000000000002</v>
      </c>
      <c r="E2558">
        <v>52.740099999999998</v>
      </c>
      <c r="F2558" t="s">
        <v>659</v>
      </c>
      <c r="G2558" t="s">
        <v>658</v>
      </c>
      <c r="H2558" t="s">
        <v>657</v>
      </c>
      <c r="I2558" t="s">
        <v>656</v>
      </c>
      <c r="J2558" t="s">
        <v>655</v>
      </c>
      <c r="K2558" t="s">
        <v>1137</v>
      </c>
      <c r="L2558" t="s">
        <v>1052</v>
      </c>
      <c r="M2558" t="s">
        <v>652</v>
      </c>
      <c r="N2558">
        <v>76</v>
      </c>
      <c r="O2558" t="s">
        <v>690</v>
      </c>
      <c r="P2558">
        <v>6.9</v>
      </c>
      <c r="Q2558" s="62">
        <f t="shared" si="39"/>
        <v>6.9</v>
      </c>
      <c r="R2558" t="s">
        <v>689</v>
      </c>
    </row>
    <row r="2559" spans="1:18" hidden="1" x14ac:dyDescent="0.25">
      <c r="A2559" t="s">
        <v>1157</v>
      </c>
      <c r="B2559" t="s">
        <v>661</v>
      </c>
      <c r="C2559" t="s">
        <v>660</v>
      </c>
      <c r="D2559">
        <v>0.38640000000000002</v>
      </c>
      <c r="E2559">
        <v>52.740099999999998</v>
      </c>
      <c r="F2559" t="s">
        <v>659</v>
      </c>
      <c r="G2559" t="s">
        <v>658</v>
      </c>
      <c r="H2559" t="s">
        <v>657</v>
      </c>
      <c r="I2559" t="s">
        <v>656</v>
      </c>
      <c r="J2559" t="s">
        <v>655</v>
      </c>
      <c r="K2559" t="s">
        <v>1137</v>
      </c>
      <c r="L2559" t="s">
        <v>1052</v>
      </c>
      <c r="M2559" t="s">
        <v>652</v>
      </c>
      <c r="N2559">
        <v>3410</v>
      </c>
      <c r="O2559" t="s">
        <v>687</v>
      </c>
      <c r="P2559">
        <v>7.5</v>
      </c>
      <c r="Q2559" s="62">
        <f t="shared" si="39"/>
        <v>7.5</v>
      </c>
      <c r="R2559" t="s">
        <v>686</v>
      </c>
    </row>
    <row r="2560" spans="1:18" hidden="1" x14ac:dyDescent="0.25">
      <c r="A2560" t="s">
        <v>1156</v>
      </c>
      <c r="B2560" t="s">
        <v>661</v>
      </c>
      <c r="C2560" t="s">
        <v>660</v>
      </c>
      <c r="D2560">
        <v>0.38640000000000002</v>
      </c>
      <c r="E2560">
        <v>52.740099999999998</v>
      </c>
      <c r="F2560" t="s">
        <v>659</v>
      </c>
      <c r="G2560" t="s">
        <v>658</v>
      </c>
      <c r="H2560" t="s">
        <v>657</v>
      </c>
      <c r="I2560" t="s">
        <v>656</v>
      </c>
      <c r="J2560" t="s">
        <v>655</v>
      </c>
      <c r="K2560" t="s">
        <v>1137</v>
      </c>
      <c r="L2560" t="s">
        <v>1052</v>
      </c>
      <c r="M2560" t="s">
        <v>652</v>
      </c>
      <c r="N2560">
        <v>3428</v>
      </c>
      <c r="O2560" t="s">
        <v>684</v>
      </c>
      <c r="P2560">
        <v>4.4400000000000004</v>
      </c>
      <c r="Q2560" s="62">
        <f t="shared" si="39"/>
        <v>4.4400000000000004</v>
      </c>
      <c r="R2560" t="s">
        <v>683</v>
      </c>
    </row>
    <row r="2561" spans="1:18" hidden="1" x14ac:dyDescent="0.25">
      <c r="A2561" t="s">
        <v>1155</v>
      </c>
      <c r="B2561" t="s">
        <v>661</v>
      </c>
      <c r="C2561" t="s">
        <v>660</v>
      </c>
      <c r="D2561">
        <v>0.38640000000000002</v>
      </c>
      <c r="E2561">
        <v>52.740099999999998</v>
      </c>
      <c r="F2561" t="s">
        <v>659</v>
      </c>
      <c r="G2561" t="s">
        <v>658</v>
      </c>
      <c r="H2561" t="s">
        <v>657</v>
      </c>
      <c r="I2561" t="s">
        <v>656</v>
      </c>
      <c r="J2561" t="s">
        <v>655</v>
      </c>
      <c r="K2561" t="s">
        <v>1137</v>
      </c>
      <c r="L2561" t="s">
        <v>1052</v>
      </c>
      <c r="M2561" t="s">
        <v>652</v>
      </c>
      <c r="N2561">
        <v>3976</v>
      </c>
      <c r="O2561" t="s">
        <v>681</v>
      </c>
      <c r="P2561">
        <v>106.5</v>
      </c>
      <c r="Q2561" s="62">
        <f t="shared" si="39"/>
        <v>106.5</v>
      </c>
      <c r="R2561" t="s">
        <v>680</v>
      </c>
    </row>
    <row r="2562" spans="1:18" hidden="1" x14ac:dyDescent="0.25">
      <c r="A2562" t="s">
        <v>1154</v>
      </c>
      <c r="B2562" t="s">
        <v>661</v>
      </c>
      <c r="C2562" t="s">
        <v>660</v>
      </c>
      <c r="D2562">
        <v>0.38640000000000002</v>
      </c>
      <c r="E2562">
        <v>52.740099999999998</v>
      </c>
      <c r="F2562" t="s">
        <v>659</v>
      </c>
      <c r="G2562" t="s">
        <v>658</v>
      </c>
      <c r="H2562" t="s">
        <v>657</v>
      </c>
      <c r="I2562" t="s">
        <v>656</v>
      </c>
      <c r="J2562" t="s">
        <v>655</v>
      </c>
      <c r="K2562" t="s">
        <v>1137</v>
      </c>
      <c r="L2562" t="s">
        <v>1052</v>
      </c>
      <c r="M2562" t="s">
        <v>652</v>
      </c>
      <c r="N2562">
        <v>4574</v>
      </c>
      <c r="O2562" t="s">
        <v>1078</v>
      </c>
      <c r="P2562" t="s">
        <v>1077</v>
      </c>
      <c r="Q2562" s="62" t="e">
        <f t="shared" ref="Q2562:Q2625" si="40">IF(LEFT(P2562,1)="&lt;",VALUE(MID(P2562,2,LEN(P2562)-1)),VALUE(P2562))</f>
        <v>#VALUE!</v>
      </c>
      <c r="R2562" t="s">
        <v>905</v>
      </c>
    </row>
    <row r="2563" spans="1:18" hidden="1" x14ac:dyDescent="0.25">
      <c r="A2563" t="s">
        <v>1153</v>
      </c>
      <c r="B2563" t="s">
        <v>661</v>
      </c>
      <c r="C2563" t="s">
        <v>660</v>
      </c>
      <c r="D2563">
        <v>0.38640000000000002</v>
      </c>
      <c r="E2563">
        <v>52.740099999999998</v>
      </c>
      <c r="F2563" t="s">
        <v>659</v>
      </c>
      <c r="G2563" t="s">
        <v>658</v>
      </c>
      <c r="H2563" t="s">
        <v>657</v>
      </c>
      <c r="I2563" t="s">
        <v>656</v>
      </c>
      <c r="J2563" t="s">
        <v>655</v>
      </c>
      <c r="K2563" t="s">
        <v>1137</v>
      </c>
      <c r="L2563" t="s">
        <v>1052</v>
      </c>
      <c r="M2563" t="s">
        <v>652</v>
      </c>
      <c r="N2563">
        <v>4865</v>
      </c>
      <c r="O2563" t="s">
        <v>912</v>
      </c>
      <c r="P2563">
        <v>320</v>
      </c>
      <c r="Q2563" s="62">
        <f t="shared" si="40"/>
        <v>320</v>
      </c>
      <c r="R2563" t="s">
        <v>911</v>
      </c>
    </row>
    <row r="2564" spans="1:18" hidden="1" x14ac:dyDescent="0.25">
      <c r="A2564" t="s">
        <v>1152</v>
      </c>
      <c r="B2564" t="s">
        <v>661</v>
      </c>
      <c r="C2564" t="s">
        <v>660</v>
      </c>
      <c r="D2564">
        <v>0.38640000000000002</v>
      </c>
      <c r="E2564">
        <v>52.740099999999998</v>
      </c>
      <c r="F2564" t="s">
        <v>659</v>
      </c>
      <c r="G2564" t="s">
        <v>658</v>
      </c>
      <c r="H2564" t="s">
        <v>657</v>
      </c>
      <c r="I2564" t="s">
        <v>656</v>
      </c>
      <c r="J2564" t="s">
        <v>655</v>
      </c>
      <c r="K2564" t="s">
        <v>1137</v>
      </c>
      <c r="L2564" t="s">
        <v>1052</v>
      </c>
      <c r="M2564" t="s">
        <v>652</v>
      </c>
      <c r="N2564">
        <v>4925</v>
      </c>
      <c r="O2564" t="s">
        <v>1074</v>
      </c>
      <c r="P2564">
        <v>13.3</v>
      </c>
      <c r="Q2564" s="62">
        <f t="shared" si="40"/>
        <v>13.3</v>
      </c>
      <c r="R2564" t="s">
        <v>650</v>
      </c>
    </row>
    <row r="2565" spans="1:18" hidden="1" x14ac:dyDescent="0.25">
      <c r="A2565" t="s">
        <v>1151</v>
      </c>
      <c r="B2565" t="s">
        <v>661</v>
      </c>
      <c r="C2565" t="s">
        <v>660</v>
      </c>
      <c r="D2565">
        <v>0.38640000000000002</v>
      </c>
      <c r="E2565">
        <v>52.740099999999998</v>
      </c>
      <c r="F2565" t="s">
        <v>659</v>
      </c>
      <c r="G2565" t="s">
        <v>658</v>
      </c>
      <c r="H2565" t="s">
        <v>657</v>
      </c>
      <c r="I2565" t="s">
        <v>656</v>
      </c>
      <c r="J2565" t="s">
        <v>655</v>
      </c>
      <c r="K2565" t="s">
        <v>1137</v>
      </c>
      <c r="L2565" t="s">
        <v>1052</v>
      </c>
      <c r="M2565" t="s">
        <v>652</v>
      </c>
      <c r="N2565">
        <v>5446</v>
      </c>
      <c r="O2565" t="s">
        <v>678</v>
      </c>
      <c r="P2565">
        <v>1</v>
      </c>
      <c r="Q2565" s="62">
        <f t="shared" si="40"/>
        <v>1</v>
      </c>
      <c r="R2565" t="s">
        <v>677</v>
      </c>
    </row>
    <row r="2566" spans="1:18" hidden="1" x14ac:dyDescent="0.25">
      <c r="A2566" t="s">
        <v>1150</v>
      </c>
      <c r="B2566" t="s">
        <v>661</v>
      </c>
      <c r="C2566" t="s">
        <v>660</v>
      </c>
      <c r="D2566">
        <v>0.38640000000000002</v>
      </c>
      <c r="E2566">
        <v>52.740099999999998</v>
      </c>
      <c r="F2566" t="s">
        <v>659</v>
      </c>
      <c r="G2566" t="s">
        <v>658</v>
      </c>
      <c r="H2566" t="s">
        <v>657</v>
      </c>
      <c r="I2566" t="s">
        <v>656</v>
      </c>
      <c r="J2566" t="s">
        <v>655</v>
      </c>
      <c r="K2566" t="s">
        <v>1137</v>
      </c>
      <c r="L2566" t="s">
        <v>1052</v>
      </c>
      <c r="M2566" t="s">
        <v>652</v>
      </c>
      <c r="N2566">
        <v>6019</v>
      </c>
      <c r="O2566" t="s">
        <v>675</v>
      </c>
      <c r="P2566">
        <v>561355</v>
      </c>
      <c r="Q2566" s="62">
        <f t="shared" si="40"/>
        <v>561355</v>
      </c>
      <c r="R2566" t="s">
        <v>672</v>
      </c>
    </row>
    <row r="2567" spans="1:18" hidden="1" x14ac:dyDescent="0.25">
      <c r="A2567" t="s">
        <v>1149</v>
      </c>
      <c r="B2567" t="s">
        <v>661</v>
      </c>
      <c r="C2567" t="s">
        <v>660</v>
      </c>
      <c r="D2567">
        <v>0.38640000000000002</v>
      </c>
      <c r="E2567">
        <v>52.740099999999998</v>
      </c>
      <c r="F2567" t="s">
        <v>659</v>
      </c>
      <c r="G2567" t="s">
        <v>658</v>
      </c>
      <c r="H2567" t="s">
        <v>657</v>
      </c>
      <c r="I2567" t="s">
        <v>656</v>
      </c>
      <c r="J2567" t="s">
        <v>655</v>
      </c>
      <c r="K2567" t="s">
        <v>1137</v>
      </c>
      <c r="L2567" t="s">
        <v>1052</v>
      </c>
      <c r="M2567" t="s">
        <v>652</v>
      </c>
      <c r="N2567">
        <v>6020</v>
      </c>
      <c r="O2567" t="s">
        <v>673</v>
      </c>
      <c r="P2567">
        <v>318694</v>
      </c>
      <c r="Q2567" s="62">
        <f t="shared" si="40"/>
        <v>318694</v>
      </c>
      <c r="R2567" t="s">
        <v>672</v>
      </c>
    </row>
    <row r="2568" spans="1:18" hidden="1" x14ac:dyDescent="0.25">
      <c r="A2568" t="s">
        <v>1148</v>
      </c>
      <c r="B2568" t="s">
        <v>661</v>
      </c>
      <c r="C2568" t="s">
        <v>660</v>
      </c>
      <c r="D2568">
        <v>0.38640000000000002</v>
      </c>
      <c r="E2568">
        <v>52.740099999999998</v>
      </c>
      <c r="F2568" t="s">
        <v>659</v>
      </c>
      <c r="G2568" t="s">
        <v>658</v>
      </c>
      <c r="H2568" t="s">
        <v>657</v>
      </c>
      <c r="I2568" t="s">
        <v>656</v>
      </c>
      <c r="J2568" t="s">
        <v>655</v>
      </c>
      <c r="K2568" t="s">
        <v>1137</v>
      </c>
      <c r="L2568" t="s">
        <v>1052</v>
      </c>
      <c r="M2568" t="s">
        <v>652</v>
      </c>
      <c r="N2568">
        <v>6485</v>
      </c>
      <c r="O2568" t="s">
        <v>1069</v>
      </c>
      <c r="P2568">
        <v>7.3999999999999996E-2</v>
      </c>
      <c r="Q2568" s="62">
        <f t="shared" si="40"/>
        <v>7.3999999999999996E-2</v>
      </c>
      <c r="R2568" t="s">
        <v>650</v>
      </c>
    </row>
    <row r="2569" spans="1:18" hidden="1" x14ac:dyDescent="0.25">
      <c r="A2569" t="s">
        <v>1147</v>
      </c>
      <c r="B2569" t="s">
        <v>661</v>
      </c>
      <c r="C2569" t="s">
        <v>660</v>
      </c>
      <c r="D2569">
        <v>0.38640000000000002</v>
      </c>
      <c r="E2569">
        <v>52.740099999999998</v>
      </c>
      <c r="F2569" t="s">
        <v>659</v>
      </c>
      <c r="G2569" t="s">
        <v>658</v>
      </c>
      <c r="H2569" t="s">
        <v>657</v>
      </c>
      <c r="I2569" t="s">
        <v>656</v>
      </c>
      <c r="J2569" t="s">
        <v>655</v>
      </c>
      <c r="K2569" t="s">
        <v>1137</v>
      </c>
      <c r="L2569" t="s">
        <v>1052</v>
      </c>
      <c r="M2569" t="s">
        <v>652</v>
      </c>
      <c r="N2569">
        <v>7342</v>
      </c>
      <c r="O2569" t="s">
        <v>670</v>
      </c>
      <c r="P2569">
        <v>1.54</v>
      </c>
      <c r="Q2569" s="62">
        <f t="shared" si="40"/>
        <v>1.54</v>
      </c>
      <c r="R2569" t="s">
        <v>669</v>
      </c>
    </row>
    <row r="2570" spans="1:18" hidden="1" x14ac:dyDescent="0.25">
      <c r="A2570" t="s">
        <v>1146</v>
      </c>
      <c r="B2570" t="s">
        <v>661</v>
      </c>
      <c r="C2570" t="s">
        <v>660</v>
      </c>
      <c r="D2570">
        <v>0.38640000000000002</v>
      </c>
      <c r="E2570">
        <v>52.740099999999998</v>
      </c>
      <c r="F2570" t="s">
        <v>659</v>
      </c>
      <c r="G2570" t="s">
        <v>658</v>
      </c>
      <c r="H2570" t="s">
        <v>657</v>
      </c>
      <c r="I2570" t="s">
        <v>656</v>
      </c>
      <c r="J2570" t="s">
        <v>655</v>
      </c>
      <c r="K2570" t="s">
        <v>1137</v>
      </c>
      <c r="L2570" t="s">
        <v>1052</v>
      </c>
      <c r="M2570" t="s">
        <v>652</v>
      </c>
      <c r="N2570">
        <v>7608</v>
      </c>
      <c r="O2570" t="s">
        <v>667</v>
      </c>
      <c r="P2570">
        <v>0.63</v>
      </c>
      <c r="Q2570" s="62">
        <f t="shared" si="40"/>
        <v>0.63</v>
      </c>
      <c r="R2570" t="s">
        <v>666</v>
      </c>
    </row>
    <row r="2571" spans="1:18" hidden="1" x14ac:dyDescent="0.25">
      <c r="A2571" t="s">
        <v>1145</v>
      </c>
      <c r="B2571" t="s">
        <v>661</v>
      </c>
      <c r="C2571" t="s">
        <v>660</v>
      </c>
      <c r="D2571">
        <v>0.38640000000000002</v>
      </c>
      <c r="E2571">
        <v>52.740099999999998</v>
      </c>
      <c r="F2571" t="s">
        <v>659</v>
      </c>
      <c r="G2571" t="s">
        <v>658</v>
      </c>
      <c r="H2571" t="s">
        <v>657</v>
      </c>
      <c r="I2571" t="s">
        <v>656</v>
      </c>
      <c r="J2571" t="s">
        <v>655</v>
      </c>
      <c r="K2571" t="s">
        <v>1137</v>
      </c>
      <c r="L2571" t="s">
        <v>1052</v>
      </c>
      <c r="M2571" t="s">
        <v>652</v>
      </c>
      <c r="N2571">
        <v>7887</v>
      </c>
      <c r="O2571" t="s">
        <v>1065</v>
      </c>
      <c r="P2571">
        <v>13</v>
      </c>
      <c r="Q2571" s="62">
        <f t="shared" si="40"/>
        <v>13</v>
      </c>
      <c r="R2571" t="s">
        <v>686</v>
      </c>
    </row>
    <row r="2572" spans="1:18" hidden="1" x14ac:dyDescent="0.25">
      <c r="A2572" t="s">
        <v>1144</v>
      </c>
      <c r="B2572" t="s">
        <v>661</v>
      </c>
      <c r="C2572" t="s">
        <v>660</v>
      </c>
      <c r="D2572">
        <v>0.38640000000000002</v>
      </c>
      <c r="E2572">
        <v>52.740099999999998</v>
      </c>
      <c r="F2572" t="s">
        <v>659</v>
      </c>
      <c r="G2572" t="s">
        <v>658</v>
      </c>
      <c r="H2572" t="s">
        <v>657</v>
      </c>
      <c r="I2572" t="s">
        <v>656</v>
      </c>
      <c r="J2572" t="s">
        <v>655</v>
      </c>
      <c r="K2572" t="s">
        <v>1137</v>
      </c>
      <c r="L2572" t="s">
        <v>1052</v>
      </c>
      <c r="M2572" t="s">
        <v>652</v>
      </c>
      <c r="N2572">
        <v>9853</v>
      </c>
      <c r="O2572" t="s">
        <v>1063</v>
      </c>
      <c r="P2572">
        <v>12.9</v>
      </c>
      <c r="Q2572" s="62">
        <f t="shared" si="40"/>
        <v>12.9</v>
      </c>
      <c r="R2572" t="s">
        <v>650</v>
      </c>
    </row>
    <row r="2573" spans="1:18" hidden="1" x14ac:dyDescent="0.25">
      <c r="A2573" t="s">
        <v>1143</v>
      </c>
      <c r="B2573" t="s">
        <v>661</v>
      </c>
      <c r="C2573" t="s">
        <v>660</v>
      </c>
      <c r="D2573">
        <v>0.38640000000000002</v>
      </c>
      <c r="E2573">
        <v>52.740099999999998</v>
      </c>
      <c r="F2573" t="s">
        <v>659</v>
      </c>
      <c r="G2573" t="s">
        <v>658</v>
      </c>
      <c r="H2573" t="s">
        <v>657</v>
      </c>
      <c r="I2573" t="s">
        <v>656</v>
      </c>
      <c r="J2573" t="s">
        <v>655</v>
      </c>
      <c r="K2573" t="s">
        <v>1137</v>
      </c>
      <c r="L2573" t="s">
        <v>1052</v>
      </c>
      <c r="M2573" t="s">
        <v>652</v>
      </c>
      <c r="N2573">
        <v>9856</v>
      </c>
      <c r="O2573" t="s">
        <v>1061</v>
      </c>
      <c r="P2573">
        <v>0.03</v>
      </c>
      <c r="Q2573" s="62">
        <f t="shared" si="40"/>
        <v>0.03</v>
      </c>
      <c r="R2573" t="s">
        <v>650</v>
      </c>
    </row>
    <row r="2574" spans="1:18" hidden="1" x14ac:dyDescent="0.25">
      <c r="A2574" t="s">
        <v>1142</v>
      </c>
      <c r="B2574" t="s">
        <v>661</v>
      </c>
      <c r="C2574" t="s">
        <v>660</v>
      </c>
      <c r="D2574">
        <v>0.38640000000000002</v>
      </c>
      <c r="E2574">
        <v>52.740099999999998</v>
      </c>
      <c r="F2574" t="s">
        <v>659</v>
      </c>
      <c r="G2574" t="s">
        <v>658</v>
      </c>
      <c r="H2574" t="s">
        <v>657</v>
      </c>
      <c r="I2574" t="s">
        <v>656</v>
      </c>
      <c r="J2574" t="s">
        <v>655</v>
      </c>
      <c r="K2574" t="s">
        <v>1137</v>
      </c>
      <c r="L2574" t="s">
        <v>1052</v>
      </c>
      <c r="M2574" t="s">
        <v>652</v>
      </c>
      <c r="N2574">
        <v>9857</v>
      </c>
      <c r="O2574" t="s">
        <v>1059</v>
      </c>
      <c r="P2574">
        <v>9.9</v>
      </c>
      <c r="Q2574" s="62">
        <f t="shared" si="40"/>
        <v>9.9</v>
      </c>
      <c r="R2574" t="s">
        <v>650</v>
      </c>
    </row>
    <row r="2575" spans="1:18" hidden="1" x14ac:dyDescent="0.25">
      <c r="A2575" t="s">
        <v>1141</v>
      </c>
      <c r="B2575" t="s">
        <v>661</v>
      </c>
      <c r="C2575" t="s">
        <v>660</v>
      </c>
      <c r="D2575">
        <v>0.38640000000000002</v>
      </c>
      <c r="E2575">
        <v>52.740099999999998</v>
      </c>
      <c r="F2575" t="s">
        <v>659</v>
      </c>
      <c r="G2575" t="s">
        <v>658</v>
      </c>
      <c r="H2575" t="s">
        <v>657</v>
      </c>
      <c r="I2575" t="s">
        <v>656</v>
      </c>
      <c r="J2575" t="s">
        <v>655</v>
      </c>
      <c r="K2575" t="s">
        <v>1137</v>
      </c>
      <c r="L2575" t="s">
        <v>1052</v>
      </c>
      <c r="M2575" t="s">
        <v>652</v>
      </c>
      <c r="N2575">
        <v>9901</v>
      </c>
      <c r="O2575" t="s">
        <v>664</v>
      </c>
      <c r="P2575">
        <v>82.4</v>
      </c>
      <c r="Q2575" s="62">
        <f t="shared" si="40"/>
        <v>82.4</v>
      </c>
      <c r="R2575" t="s">
        <v>663</v>
      </c>
    </row>
    <row r="2576" spans="1:18" hidden="1" x14ac:dyDescent="0.25">
      <c r="A2576" t="s">
        <v>1140</v>
      </c>
      <c r="B2576" t="s">
        <v>661</v>
      </c>
      <c r="C2576" t="s">
        <v>660</v>
      </c>
      <c r="D2576">
        <v>0.38640000000000002</v>
      </c>
      <c r="E2576">
        <v>52.740099999999998</v>
      </c>
      <c r="F2576" t="s">
        <v>659</v>
      </c>
      <c r="G2576" t="s">
        <v>658</v>
      </c>
      <c r="H2576" t="s">
        <v>657</v>
      </c>
      <c r="I2576" t="s">
        <v>656</v>
      </c>
      <c r="J2576" t="s">
        <v>655</v>
      </c>
      <c r="K2576" t="s">
        <v>1137</v>
      </c>
      <c r="L2576" t="s">
        <v>1052</v>
      </c>
      <c r="M2576" t="s">
        <v>652</v>
      </c>
      <c r="N2576">
        <v>9924</v>
      </c>
      <c r="O2576" t="s">
        <v>651</v>
      </c>
      <c r="P2576">
        <v>9.98</v>
      </c>
      <c r="Q2576" s="62">
        <f t="shared" si="40"/>
        <v>9.98</v>
      </c>
      <c r="R2576" t="s">
        <v>650</v>
      </c>
    </row>
    <row r="2577" spans="1:18" hidden="1" x14ac:dyDescent="0.25">
      <c r="A2577" t="s">
        <v>1139</v>
      </c>
      <c r="B2577" t="s">
        <v>661</v>
      </c>
      <c r="C2577" t="s">
        <v>660</v>
      </c>
      <c r="D2577">
        <v>0.38640000000000002</v>
      </c>
      <c r="E2577">
        <v>52.740099999999998</v>
      </c>
      <c r="F2577" t="s">
        <v>659</v>
      </c>
      <c r="G2577" t="s">
        <v>658</v>
      </c>
      <c r="H2577" t="s">
        <v>657</v>
      </c>
      <c r="I2577" t="s">
        <v>656</v>
      </c>
      <c r="J2577" t="s">
        <v>655</v>
      </c>
      <c r="K2577" t="s">
        <v>1137</v>
      </c>
      <c r="L2577" t="s">
        <v>1052</v>
      </c>
      <c r="M2577" t="s">
        <v>652</v>
      </c>
      <c r="N2577">
        <v>9943</v>
      </c>
      <c r="O2577" t="s">
        <v>1055</v>
      </c>
      <c r="P2577">
        <v>13</v>
      </c>
      <c r="Q2577" s="62">
        <f t="shared" si="40"/>
        <v>13</v>
      </c>
      <c r="R2577" t="s">
        <v>650</v>
      </c>
    </row>
    <row r="2578" spans="1:18" hidden="1" x14ac:dyDescent="0.25">
      <c r="A2578" t="s">
        <v>1138</v>
      </c>
      <c r="B2578" t="s">
        <v>661</v>
      </c>
      <c r="C2578" t="s">
        <v>660</v>
      </c>
      <c r="D2578">
        <v>0.38640000000000002</v>
      </c>
      <c r="E2578">
        <v>52.740099999999998</v>
      </c>
      <c r="F2578" t="s">
        <v>659</v>
      </c>
      <c r="G2578" t="s">
        <v>658</v>
      </c>
      <c r="H2578" t="s">
        <v>657</v>
      </c>
      <c r="I2578" t="s">
        <v>656</v>
      </c>
      <c r="J2578" t="s">
        <v>655</v>
      </c>
      <c r="K2578" t="s">
        <v>1137</v>
      </c>
      <c r="L2578" t="s">
        <v>1052</v>
      </c>
      <c r="M2578" t="s">
        <v>652</v>
      </c>
      <c r="N2578">
        <v>9993</v>
      </c>
      <c r="O2578" t="s">
        <v>1051</v>
      </c>
      <c r="P2578">
        <v>0.25</v>
      </c>
      <c r="Q2578" s="62">
        <f t="shared" si="40"/>
        <v>0.25</v>
      </c>
      <c r="R2578" t="s">
        <v>650</v>
      </c>
    </row>
    <row r="2579" spans="1:18" hidden="1" x14ac:dyDescent="0.25">
      <c r="A2579" t="s">
        <v>1136</v>
      </c>
      <c r="B2579" t="s">
        <v>661</v>
      </c>
      <c r="C2579" t="s">
        <v>660</v>
      </c>
      <c r="D2579">
        <v>0.38640000000000002</v>
      </c>
      <c r="E2579">
        <v>52.740099999999998</v>
      </c>
      <c r="F2579" t="s">
        <v>659</v>
      </c>
      <c r="G2579" t="s">
        <v>658</v>
      </c>
      <c r="H2579" t="s">
        <v>657</v>
      </c>
      <c r="I2579" t="s">
        <v>656</v>
      </c>
      <c r="J2579" t="s">
        <v>655</v>
      </c>
      <c r="K2579" t="s">
        <v>1112</v>
      </c>
      <c r="L2579" t="s">
        <v>1052</v>
      </c>
      <c r="M2579" t="s">
        <v>652</v>
      </c>
      <c r="N2579">
        <v>4</v>
      </c>
      <c r="O2579" t="s">
        <v>696</v>
      </c>
      <c r="P2579">
        <v>12.46</v>
      </c>
      <c r="Q2579" s="62">
        <f t="shared" si="40"/>
        <v>12.46</v>
      </c>
      <c r="R2579" t="s">
        <v>669</v>
      </c>
    </row>
    <row r="2580" spans="1:18" hidden="1" x14ac:dyDescent="0.25">
      <c r="A2580" t="s">
        <v>1135</v>
      </c>
      <c r="B2580" t="s">
        <v>661</v>
      </c>
      <c r="C2580" t="s">
        <v>660</v>
      </c>
      <c r="D2580">
        <v>0.38640000000000002</v>
      </c>
      <c r="E2580">
        <v>52.740099999999998</v>
      </c>
      <c r="F2580" t="s">
        <v>659</v>
      </c>
      <c r="G2580" t="s">
        <v>658</v>
      </c>
      <c r="H2580" t="s">
        <v>657</v>
      </c>
      <c r="I2580" t="s">
        <v>656</v>
      </c>
      <c r="J2580" t="s">
        <v>655</v>
      </c>
      <c r="K2580" t="s">
        <v>1112</v>
      </c>
      <c r="L2580" t="s">
        <v>1052</v>
      </c>
      <c r="M2580" t="s">
        <v>652</v>
      </c>
      <c r="N2580">
        <v>6</v>
      </c>
      <c r="O2580" t="s">
        <v>694</v>
      </c>
      <c r="P2580">
        <v>0.2</v>
      </c>
      <c r="Q2580" s="62">
        <f t="shared" si="40"/>
        <v>0.2</v>
      </c>
      <c r="R2580" t="s">
        <v>683</v>
      </c>
    </row>
    <row r="2581" spans="1:18" x14ac:dyDescent="0.25">
      <c r="A2581" t="s">
        <v>1134</v>
      </c>
      <c r="B2581" t="s">
        <v>661</v>
      </c>
      <c r="C2581" t="s">
        <v>660</v>
      </c>
      <c r="D2581">
        <v>0.38640000000000002</v>
      </c>
      <c r="E2581">
        <v>52.740099999999998</v>
      </c>
      <c r="F2581" t="s">
        <v>659</v>
      </c>
      <c r="G2581" t="s">
        <v>658</v>
      </c>
      <c r="H2581" t="s">
        <v>657</v>
      </c>
      <c r="I2581" t="s">
        <v>656</v>
      </c>
      <c r="J2581" t="s">
        <v>655</v>
      </c>
      <c r="K2581" t="s">
        <v>1112</v>
      </c>
      <c r="L2581" t="s">
        <v>1052</v>
      </c>
      <c r="M2581" t="s">
        <v>652</v>
      </c>
      <c r="N2581">
        <v>73</v>
      </c>
      <c r="O2581" t="s">
        <v>181</v>
      </c>
      <c r="P2581">
        <v>4.0000000000000003E-5</v>
      </c>
      <c r="Q2581" s="62">
        <f t="shared" si="40"/>
        <v>4.0000000000000003E-5</v>
      </c>
      <c r="R2581" t="s">
        <v>686</v>
      </c>
    </row>
    <row r="2582" spans="1:18" hidden="1" x14ac:dyDescent="0.25">
      <c r="A2582" t="s">
        <v>1133</v>
      </c>
      <c r="B2582" t="s">
        <v>661</v>
      </c>
      <c r="C2582" t="s">
        <v>660</v>
      </c>
      <c r="D2582">
        <v>0.38640000000000002</v>
      </c>
      <c r="E2582">
        <v>52.740099999999998</v>
      </c>
      <c r="F2582" t="s">
        <v>659</v>
      </c>
      <c r="G2582" t="s">
        <v>658</v>
      </c>
      <c r="H2582" t="s">
        <v>657</v>
      </c>
      <c r="I2582" t="s">
        <v>656</v>
      </c>
      <c r="J2582" t="s">
        <v>655</v>
      </c>
      <c r="K2582" t="s">
        <v>1112</v>
      </c>
      <c r="L2582" t="s">
        <v>1052</v>
      </c>
      <c r="M2582" t="s">
        <v>652</v>
      </c>
      <c r="N2582">
        <v>76</v>
      </c>
      <c r="O2582" t="s">
        <v>690</v>
      </c>
      <c r="P2582">
        <v>7.4</v>
      </c>
      <c r="Q2582" s="62">
        <f t="shared" si="40"/>
        <v>7.4</v>
      </c>
      <c r="R2582" t="s">
        <v>689</v>
      </c>
    </row>
    <row r="2583" spans="1:18" hidden="1" x14ac:dyDescent="0.25">
      <c r="A2583" t="s">
        <v>1132</v>
      </c>
      <c r="B2583" t="s">
        <v>661</v>
      </c>
      <c r="C2583" t="s">
        <v>660</v>
      </c>
      <c r="D2583">
        <v>0.38640000000000002</v>
      </c>
      <c r="E2583">
        <v>52.740099999999998</v>
      </c>
      <c r="F2583" t="s">
        <v>659</v>
      </c>
      <c r="G2583" t="s">
        <v>658</v>
      </c>
      <c r="H2583" t="s">
        <v>657</v>
      </c>
      <c r="I2583" t="s">
        <v>656</v>
      </c>
      <c r="J2583" t="s">
        <v>655</v>
      </c>
      <c r="K2583" t="s">
        <v>1112</v>
      </c>
      <c r="L2583" t="s">
        <v>1052</v>
      </c>
      <c r="M2583" t="s">
        <v>652</v>
      </c>
      <c r="N2583">
        <v>3410</v>
      </c>
      <c r="O2583" t="s">
        <v>687</v>
      </c>
      <c r="P2583">
        <v>8.1</v>
      </c>
      <c r="Q2583" s="62">
        <f t="shared" si="40"/>
        <v>8.1</v>
      </c>
      <c r="R2583" t="s">
        <v>686</v>
      </c>
    </row>
    <row r="2584" spans="1:18" hidden="1" x14ac:dyDescent="0.25">
      <c r="A2584" t="s">
        <v>1131</v>
      </c>
      <c r="B2584" t="s">
        <v>661</v>
      </c>
      <c r="C2584" t="s">
        <v>660</v>
      </c>
      <c r="D2584">
        <v>0.38640000000000002</v>
      </c>
      <c r="E2584">
        <v>52.740099999999998</v>
      </c>
      <c r="F2584" t="s">
        <v>659</v>
      </c>
      <c r="G2584" t="s">
        <v>658</v>
      </c>
      <c r="H2584" t="s">
        <v>657</v>
      </c>
      <c r="I2584" t="s">
        <v>656</v>
      </c>
      <c r="J2584" t="s">
        <v>655</v>
      </c>
      <c r="K2584" t="s">
        <v>1112</v>
      </c>
      <c r="L2584" t="s">
        <v>1052</v>
      </c>
      <c r="M2584" t="s">
        <v>652</v>
      </c>
      <c r="N2584">
        <v>3428</v>
      </c>
      <c r="O2584" t="s">
        <v>684</v>
      </c>
      <c r="P2584">
        <v>3.74</v>
      </c>
      <c r="Q2584" s="62">
        <f t="shared" si="40"/>
        <v>3.74</v>
      </c>
      <c r="R2584" t="s">
        <v>683</v>
      </c>
    </row>
    <row r="2585" spans="1:18" hidden="1" x14ac:dyDescent="0.25">
      <c r="A2585" t="s">
        <v>1130</v>
      </c>
      <c r="B2585" t="s">
        <v>661</v>
      </c>
      <c r="C2585" t="s">
        <v>660</v>
      </c>
      <c r="D2585">
        <v>0.38640000000000002</v>
      </c>
      <c r="E2585">
        <v>52.740099999999998</v>
      </c>
      <c r="F2585" t="s">
        <v>659</v>
      </c>
      <c r="G2585" t="s">
        <v>658</v>
      </c>
      <c r="H2585" t="s">
        <v>657</v>
      </c>
      <c r="I2585" t="s">
        <v>656</v>
      </c>
      <c r="J2585" t="s">
        <v>655</v>
      </c>
      <c r="K2585" t="s">
        <v>1112</v>
      </c>
      <c r="L2585" t="s">
        <v>1052</v>
      </c>
      <c r="M2585" t="s">
        <v>652</v>
      </c>
      <c r="N2585">
        <v>3976</v>
      </c>
      <c r="O2585" t="s">
        <v>681</v>
      </c>
      <c r="P2585">
        <v>90.5</v>
      </c>
      <c r="Q2585" s="62">
        <f t="shared" si="40"/>
        <v>90.5</v>
      </c>
      <c r="R2585" t="s">
        <v>680</v>
      </c>
    </row>
    <row r="2586" spans="1:18" hidden="1" x14ac:dyDescent="0.25">
      <c r="A2586" t="s">
        <v>1129</v>
      </c>
      <c r="B2586" t="s">
        <v>661</v>
      </c>
      <c r="C2586" t="s">
        <v>660</v>
      </c>
      <c r="D2586">
        <v>0.38640000000000002</v>
      </c>
      <c r="E2586">
        <v>52.740099999999998</v>
      </c>
      <c r="F2586" t="s">
        <v>659</v>
      </c>
      <c r="G2586" t="s">
        <v>658</v>
      </c>
      <c r="H2586" t="s">
        <v>657</v>
      </c>
      <c r="I2586" t="s">
        <v>656</v>
      </c>
      <c r="J2586" t="s">
        <v>655</v>
      </c>
      <c r="K2586" t="s">
        <v>1112</v>
      </c>
      <c r="L2586" t="s">
        <v>1052</v>
      </c>
      <c r="M2586" t="s">
        <v>652</v>
      </c>
      <c r="N2586">
        <v>4574</v>
      </c>
      <c r="O2586" t="s">
        <v>1078</v>
      </c>
      <c r="P2586" t="s">
        <v>1077</v>
      </c>
      <c r="Q2586" s="62" t="e">
        <f t="shared" si="40"/>
        <v>#VALUE!</v>
      </c>
      <c r="R2586" t="s">
        <v>905</v>
      </c>
    </row>
    <row r="2587" spans="1:18" hidden="1" x14ac:dyDescent="0.25">
      <c r="A2587" t="s">
        <v>1128</v>
      </c>
      <c r="B2587" t="s">
        <v>661</v>
      </c>
      <c r="C2587" t="s">
        <v>660</v>
      </c>
      <c r="D2587">
        <v>0.38640000000000002</v>
      </c>
      <c r="E2587">
        <v>52.740099999999998</v>
      </c>
      <c r="F2587" t="s">
        <v>659</v>
      </c>
      <c r="G2587" t="s">
        <v>658</v>
      </c>
      <c r="H2587" t="s">
        <v>657</v>
      </c>
      <c r="I2587" t="s">
        <v>656</v>
      </c>
      <c r="J2587" t="s">
        <v>655</v>
      </c>
      <c r="K2587" t="s">
        <v>1112</v>
      </c>
      <c r="L2587" t="s">
        <v>1052</v>
      </c>
      <c r="M2587" t="s">
        <v>652</v>
      </c>
      <c r="N2587">
        <v>4865</v>
      </c>
      <c r="O2587" t="s">
        <v>912</v>
      </c>
      <c r="P2587">
        <v>370</v>
      </c>
      <c r="Q2587" s="62">
        <f t="shared" si="40"/>
        <v>370</v>
      </c>
      <c r="R2587" t="s">
        <v>911</v>
      </c>
    </row>
    <row r="2588" spans="1:18" hidden="1" x14ac:dyDescent="0.25">
      <c r="A2588" t="s">
        <v>1127</v>
      </c>
      <c r="B2588" t="s">
        <v>661</v>
      </c>
      <c r="C2588" t="s">
        <v>660</v>
      </c>
      <c r="D2588">
        <v>0.38640000000000002</v>
      </c>
      <c r="E2588">
        <v>52.740099999999998</v>
      </c>
      <c r="F2588" t="s">
        <v>659</v>
      </c>
      <c r="G2588" t="s">
        <v>658</v>
      </c>
      <c r="H2588" t="s">
        <v>657</v>
      </c>
      <c r="I2588" t="s">
        <v>656</v>
      </c>
      <c r="J2588" t="s">
        <v>655</v>
      </c>
      <c r="K2588" t="s">
        <v>1112</v>
      </c>
      <c r="L2588" t="s">
        <v>1052</v>
      </c>
      <c r="M2588" t="s">
        <v>652</v>
      </c>
      <c r="N2588">
        <v>4925</v>
      </c>
      <c r="O2588" t="s">
        <v>1074</v>
      </c>
      <c r="P2588">
        <v>13.2</v>
      </c>
      <c r="Q2588" s="62">
        <f t="shared" si="40"/>
        <v>13.2</v>
      </c>
      <c r="R2588" t="s">
        <v>650</v>
      </c>
    </row>
    <row r="2589" spans="1:18" hidden="1" x14ac:dyDescent="0.25">
      <c r="A2589" t="s">
        <v>1126</v>
      </c>
      <c r="B2589" t="s">
        <v>661</v>
      </c>
      <c r="C2589" t="s">
        <v>660</v>
      </c>
      <c r="D2589">
        <v>0.38640000000000002</v>
      </c>
      <c r="E2589">
        <v>52.740099999999998</v>
      </c>
      <c r="F2589" t="s">
        <v>659</v>
      </c>
      <c r="G2589" t="s">
        <v>658</v>
      </c>
      <c r="H2589" t="s">
        <v>657</v>
      </c>
      <c r="I2589" t="s">
        <v>656</v>
      </c>
      <c r="J2589" t="s">
        <v>655</v>
      </c>
      <c r="K2589" t="s">
        <v>1112</v>
      </c>
      <c r="L2589" t="s">
        <v>1052</v>
      </c>
      <c r="M2589" t="s">
        <v>652</v>
      </c>
      <c r="N2589">
        <v>5446</v>
      </c>
      <c r="O2589" t="s">
        <v>678</v>
      </c>
      <c r="P2589">
        <v>1</v>
      </c>
      <c r="Q2589" s="62">
        <f t="shared" si="40"/>
        <v>1</v>
      </c>
      <c r="R2589" t="s">
        <v>677</v>
      </c>
    </row>
    <row r="2590" spans="1:18" hidden="1" x14ac:dyDescent="0.25">
      <c r="A2590" t="s">
        <v>1125</v>
      </c>
      <c r="B2590" t="s">
        <v>661</v>
      </c>
      <c r="C2590" t="s">
        <v>660</v>
      </c>
      <c r="D2590">
        <v>0.38640000000000002</v>
      </c>
      <c r="E2590">
        <v>52.740099999999998</v>
      </c>
      <c r="F2590" t="s">
        <v>659</v>
      </c>
      <c r="G2590" t="s">
        <v>658</v>
      </c>
      <c r="H2590" t="s">
        <v>657</v>
      </c>
      <c r="I2590" t="s">
        <v>656</v>
      </c>
      <c r="J2590" t="s">
        <v>655</v>
      </c>
      <c r="K2590" t="s">
        <v>1112</v>
      </c>
      <c r="L2590" t="s">
        <v>1052</v>
      </c>
      <c r="M2590" t="s">
        <v>652</v>
      </c>
      <c r="N2590">
        <v>6019</v>
      </c>
      <c r="O2590" t="s">
        <v>675</v>
      </c>
      <c r="P2590">
        <v>561336</v>
      </c>
      <c r="Q2590" s="62">
        <f t="shared" si="40"/>
        <v>561336</v>
      </c>
      <c r="R2590" t="s">
        <v>672</v>
      </c>
    </row>
    <row r="2591" spans="1:18" hidden="1" x14ac:dyDescent="0.25">
      <c r="A2591" t="s">
        <v>1124</v>
      </c>
      <c r="B2591" t="s">
        <v>661</v>
      </c>
      <c r="C2591" t="s">
        <v>660</v>
      </c>
      <c r="D2591">
        <v>0.38640000000000002</v>
      </c>
      <c r="E2591">
        <v>52.740099999999998</v>
      </c>
      <c r="F2591" t="s">
        <v>659</v>
      </c>
      <c r="G2591" t="s">
        <v>658</v>
      </c>
      <c r="H2591" t="s">
        <v>657</v>
      </c>
      <c r="I2591" t="s">
        <v>656</v>
      </c>
      <c r="J2591" t="s">
        <v>655</v>
      </c>
      <c r="K2591" t="s">
        <v>1112</v>
      </c>
      <c r="L2591" t="s">
        <v>1052</v>
      </c>
      <c r="M2591" t="s">
        <v>652</v>
      </c>
      <c r="N2591">
        <v>6020</v>
      </c>
      <c r="O2591" t="s">
        <v>673</v>
      </c>
      <c r="P2591">
        <v>318631</v>
      </c>
      <c r="Q2591" s="62">
        <f t="shared" si="40"/>
        <v>318631</v>
      </c>
      <c r="R2591" t="s">
        <v>672</v>
      </c>
    </row>
    <row r="2592" spans="1:18" hidden="1" x14ac:dyDescent="0.25">
      <c r="A2592" t="s">
        <v>1123</v>
      </c>
      <c r="B2592" t="s">
        <v>661</v>
      </c>
      <c r="C2592" t="s">
        <v>660</v>
      </c>
      <c r="D2592">
        <v>0.38640000000000002</v>
      </c>
      <c r="E2592">
        <v>52.740099999999998</v>
      </c>
      <c r="F2592" t="s">
        <v>659</v>
      </c>
      <c r="G2592" t="s">
        <v>658</v>
      </c>
      <c r="H2592" t="s">
        <v>657</v>
      </c>
      <c r="I2592" t="s">
        <v>656</v>
      </c>
      <c r="J2592" t="s">
        <v>655</v>
      </c>
      <c r="K2592" t="s">
        <v>1112</v>
      </c>
      <c r="L2592" t="s">
        <v>1052</v>
      </c>
      <c r="M2592" t="s">
        <v>652</v>
      </c>
      <c r="N2592">
        <v>6485</v>
      </c>
      <c r="O2592" t="s">
        <v>1069</v>
      </c>
      <c r="P2592">
        <v>6.7000000000000004E-2</v>
      </c>
      <c r="Q2592" s="62">
        <f t="shared" si="40"/>
        <v>6.7000000000000004E-2</v>
      </c>
      <c r="R2592" t="s">
        <v>650</v>
      </c>
    </row>
    <row r="2593" spans="1:18" hidden="1" x14ac:dyDescent="0.25">
      <c r="A2593" t="s">
        <v>1122</v>
      </c>
      <c r="B2593" t="s">
        <v>661</v>
      </c>
      <c r="C2593" t="s">
        <v>660</v>
      </c>
      <c r="D2593">
        <v>0.38640000000000002</v>
      </c>
      <c r="E2593">
        <v>52.740099999999998</v>
      </c>
      <c r="F2593" t="s">
        <v>659</v>
      </c>
      <c r="G2593" t="s">
        <v>658</v>
      </c>
      <c r="H2593" t="s">
        <v>657</v>
      </c>
      <c r="I2593" t="s">
        <v>656</v>
      </c>
      <c r="J2593" t="s">
        <v>655</v>
      </c>
      <c r="K2593" t="s">
        <v>1112</v>
      </c>
      <c r="L2593" t="s">
        <v>1052</v>
      </c>
      <c r="M2593" t="s">
        <v>652</v>
      </c>
      <c r="N2593">
        <v>7342</v>
      </c>
      <c r="O2593" t="s">
        <v>670</v>
      </c>
      <c r="P2593">
        <v>2.23</v>
      </c>
      <c r="Q2593" s="62">
        <f t="shared" si="40"/>
        <v>2.23</v>
      </c>
      <c r="R2593" t="s">
        <v>669</v>
      </c>
    </row>
    <row r="2594" spans="1:18" hidden="1" x14ac:dyDescent="0.25">
      <c r="A2594" t="s">
        <v>1121</v>
      </c>
      <c r="B2594" t="s">
        <v>661</v>
      </c>
      <c r="C2594" t="s">
        <v>660</v>
      </c>
      <c r="D2594">
        <v>0.38640000000000002</v>
      </c>
      <c r="E2594">
        <v>52.740099999999998</v>
      </c>
      <c r="F2594" t="s">
        <v>659</v>
      </c>
      <c r="G2594" t="s">
        <v>658</v>
      </c>
      <c r="H2594" t="s">
        <v>657</v>
      </c>
      <c r="I2594" t="s">
        <v>656</v>
      </c>
      <c r="J2594" t="s">
        <v>655</v>
      </c>
      <c r="K2594" t="s">
        <v>1112</v>
      </c>
      <c r="L2594" t="s">
        <v>1052</v>
      </c>
      <c r="M2594" t="s">
        <v>652</v>
      </c>
      <c r="N2594">
        <v>7608</v>
      </c>
      <c r="O2594" t="s">
        <v>667</v>
      </c>
      <c r="P2594">
        <v>0.81</v>
      </c>
      <c r="Q2594" s="62">
        <f t="shared" si="40"/>
        <v>0.81</v>
      </c>
      <c r="R2594" t="s">
        <v>666</v>
      </c>
    </row>
    <row r="2595" spans="1:18" hidden="1" x14ac:dyDescent="0.25">
      <c r="A2595" t="s">
        <v>1120</v>
      </c>
      <c r="B2595" t="s">
        <v>661</v>
      </c>
      <c r="C2595" t="s">
        <v>660</v>
      </c>
      <c r="D2595">
        <v>0.38640000000000002</v>
      </c>
      <c r="E2595">
        <v>52.740099999999998</v>
      </c>
      <c r="F2595" t="s">
        <v>659</v>
      </c>
      <c r="G2595" t="s">
        <v>658</v>
      </c>
      <c r="H2595" t="s">
        <v>657</v>
      </c>
      <c r="I2595" t="s">
        <v>656</v>
      </c>
      <c r="J2595" t="s">
        <v>655</v>
      </c>
      <c r="K2595" t="s">
        <v>1112</v>
      </c>
      <c r="L2595" t="s">
        <v>1052</v>
      </c>
      <c r="M2595" t="s">
        <v>652</v>
      </c>
      <c r="N2595">
        <v>7887</v>
      </c>
      <c r="O2595" t="s">
        <v>1065</v>
      </c>
      <c r="P2595">
        <v>9.9</v>
      </c>
      <c r="Q2595" s="62">
        <f t="shared" si="40"/>
        <v>9.9</v>
      </c>
      <c r="R2595" t="s">
        <v>686</v>
      </c>
    </row>
    <row r="2596" spans="1:18" hidden="1" x14ac:dyDescent="0.25">
      <c r="A2596" t="s">
        <v>1119</v>
      </c>
      <c r="B2596" t="s">
        <v>661</v>
      </c>
      <c r="C2596" t="s">
        <v>660</v>
      </c>
      <c r="D2596">
        <v>0.38640000000000002</v>
      </c>
      <c r="E2596">
        <v>52.740099999999998</v>
      </c>
      <c r="F2596" t="s">
        <v>659</v>
      </c>
      <c r="G2596" t="s">
        <v>658</v>
      </c>
      <c r="H2596" t="s">
        <v>657</v>
      </c>
      <c r="I2596" t="s">
        <v>656</v>
      </c>
      <c r="J2596" t="s">
        <v>655</v>
      </c>
      <c r="K2596" t="s">
        <v>1112</v>
      </c>
      <c r="L2596" t="s">
        <v>1052</v>
      </c>
      <c r="M2596" t="s">
        <v>652</v>
      </c>
      <c r="N2596">
        <v>9853</v>
      </c>
      <c r="O2596" t="s">
        <v>1063</v>
      </c>
      <c r="P2596">
        <v>12.9</v>
      </c>
      <c r="Q2596" s="62">
        <f t="shared" si="40"/>
        <v>12.9</v>
      </c>
      <c r="R2596" t="s">
        <v>650</v>
      </c>
    </row>
    <row r="2597" spans="1:18" hidden="1" x14ac:dyDescent="0.25">
      <c r="A2597" t="s">
        <v>1118</v>
      </c>
      <c r="B2597" t="s">
        <v>661</v>
      </c>
      <c r="C2597" t="s">
        <v>660</v>
      </c>
      <c r="D2597">
        <v>0.38640000000000002</v>
      </c>
      <c r="E2597">
        <v>52.740099999999998</v>
      </c>
      <c r="F2597" t="s">
        <v>659</v>
      </c>
      <c r="G2597" t="s">
        <v>658</v>
      </c>
      <c r="H2597" t="s">
        <v>657</v>
      </c>
      <c r="I2597" t="s">
        <v>656</v>
      </c>
      <c r="J2597" t="s">
        <v>655</v>
      </c>
      <c r="K2597" t="s">
        <v>1112</v>
      </c>
      <c r="L2597" t="s">
        <v>1052</v>
      </c>
      <c r="M2597" t="s">
        <v>652</v>
      </c>
      <c r="N2597">
        <v>9856</v>
      </c>
      <c r="O2597" t="s">
        <v>1061</v>
      </c>
      <c r="P2597">
        <v>5.8000000000000003E-2</v>
      </c>
      <c r="Q2597" s="62">
        <f t="shared" si="40"/>
        <v>5.8000000000000003E-2</v>
      </c>
      <c r="R2597" t="s">
        <v>650</v>
      </c>
    </row>
    <row r="2598" spans="1:18" hidden="1" x14ac:dyDescent="0.25">
      <c r="A2598" t="s">
        <v>1117</v>
      </c>
      <c r="B2598" t="s">
        <v>661</v>
      </c>
      <c r="C2598" t="s">
        <v>660</v>
      </c>
      <c r="D2598">
        <v>0.38640000000000002</v>
      </c>
      <c r="E2598">
        <v>52.740099999999998</v>
      </c>
      <c r="F2598" t="s">
        <v>659</v>
      </c>
      <c r="G2598" t="s">
        <v>658</v>
      </c>
      <c r="H2598" t="s">
        <v>657</v>
      </c>
      <c r="I2598" t="s">
        <v>656</v>
      </c>
      <c r="J2598" t="s">
        <v>655</v>
      </c>
      <c r="K2598" t="s">
        <v>1112</v>
      </c>
      <c r="L2598" t="s">
        <v>1052</v>
      </c>
      <c r="M2598" t="s">
        <v>652</v>
      </c>
      <c r="N2598">
        <v>9857</v>
      </c>
      <c r="O2598" t="s">
        <v>1059</v>
      </c>
      <c r="P2598">
        <v>10</v>
      </c>
      <c r="Q2598" s="62">
        <f t="shared" si="40"/>
        <v>10</v>
      </c>
      <c r="R2598" t="s">
        <v>650</v>
      </c>
    </row>
    <row r="2599" spans="1:18" hidden="1" x14ac:dyDescent="0.25">
      <c r="A2599" t="s">
        <v>1116</v>
      </c>
      <c r="B2599" t="s">
        <v>661</v>
      </c>
      <c r="C2599" t="s">
        <v>660</v>
      </c>
      <c r="D2599">
        <v>0.38640000000000002</v>
      </c>
      <c r="E2599">
        <v>52.740099999999998</v>
      </c>
      <c r="F2599" t="s">
        <v>659</v>
      </c>
      <c r="G2599" t="s">
        <v>658</v>
      </c>
      <c r="H2599" t="s">
        <v>657</v>
      </c>
      <c r="I2599" t="s">
        <v>656</v>
      </c>
      <c r="J2599" t="s">
        <v>655</v>
      </c>
      <c r="K2599" t="s">
        <v>1112</v>
      </c>
      <c r="L2599" t="s">
        <v>1052</v>
      </c>
      <c r="M2599" t="s">
        <v>652</v>
      </c>
      <c r="N2599">
        <v>9901</v>
      </c>
      <c r="O2599" t="s">
        <v>664</v>
      </c>
      <c r="P2599">
        <v>78.5</v>
      </c>
      <c r="Q2599" s="62">
        <f t="shared" si="40"/>
        <v>78.5</v>
      </c>
      <c r="R2599" t="s">
        <v>663</v>
      </c>
    </row>
    <row r="2600" spans="1:18" hidden="1" x14ac:dyDescent="0.25">
      <c r="A2600" t="s">
        <v>1115</v>
      </c>
      <c r="B2600" t="s">
        <v>661</v>
      </c>
      <c r="C2600" t="s">
        <v>660</v>
      </c>
      <c r="D2600">
        <v>0.38640000000000002</v>
      </c>
      <c r="E2600">
        <v>52.740099999999998</v>
      </c>
      <c r="F2600" t="s">
        <v>659</v>
      </c>
      <c r="G2600" t="s">
        <v>658</v>
      </c>
      <c r="H2600" t="s">
        <v>657</v>
      </c>
      <c r="I2600" t="s">
        <v>656</v>
      </c>
      <c r="J2600" t="s">
        <v>655</v>
      </c>
      <c r="K2600" t="s">
        <v>1112</v>
      </c>
      <c r="L2600" t="s">
        <v>1052</v>
      </c>
      <c r="M2600" t="s">
        <v>652</v>
      </c>
      <c r="N2600">
        <v>9924</v>
      </c>
      <c r="O2600" t="s">
        <v>651</v>
      </c>
      <c r="P2600">
        <v>9.3800000000000008</v>
      </c>
      <c r="Q2600" s="62">
        <f t="shared" si="40"/>
        <v>9.3800000000000008</v>
      </c>
      <c r="R2600" t="s">
        <v>650</v>
      </c>
    </row>
    <row r="2601" spans="1:18" hidden="1" x14ac:dyDescent="0.25">
      <c r="A2601" t="s">
        <v>1114</v>
      </c>
      <c r="B2601" t="s">
        <v>661</v>
      </c>
      <c r="C2601" t="s">
        <v>660</v>
      </c>
      <c r="D2601">
        <v>0.38640000000000002</v>
      </c>
      <c r="E2601">
        <v>52.740099999999998</v>
      </c>
      <c r="F2601" t="s">
        <v>659</v>
      </c>
      <c r="G2601" t="s">
        <v>658</v>
      </c>
      <c r="H2601" t="s">
        <v>657</v>
      </c>
      <c r="I2601" t="s">
        <v>656</v>
      </c>
      <c r="J2601" t="s">
        <v>655</v>
      </c>
      <c r="K2601" t="s">
        <v>1112</v>
      </c>
      <c r="L2601" t="s">
        <v>1052</v>
      </c>
      <c r="M2601" t="s">
        <v>652</v>
      </c>
      <c r="N2601">
        <v>9943</v>
      </c>
      <c r="O2601" t="s">
        <v>1055</v>
      </c>
      <c r="P2601">
        <v>13</v>
      </c>
      <c r="Q2601" s="62">
        <f t="shared" si="40"/>
        <v>13</v>
      </c>
      <c r="R2601" t="s">
        <v>650</v>
      </c>
    </row>
    <row r="2602" spans="1:18" hidden="1" x14ac:dyDescent="0.25">
      <c r="A2602" t="s">
        <v>1113</v>
      </c>
      <c r="B2602" t="s">
        <v>661</v>
      </c>
      <c r="C2602" t="s">
        <v>660</v>
      </c>
      <c r="D2602">
        <v>0.38640000000000002</v>
      </c>
      <c r="E2602">
        <v>52.740099999999998</v>
      </c>
      <c r="F2602" t="s">
        <v>659</v>
      </c>
      <c r="G2602" t="s">
        <v>658</v>
      </c>
      <c r="H2602" t="s">
        <v>657</v>
      </c>
      <c r="I2602" t="s">
        <v>656</v>
      </c>
      <c r="J2602" t="s">
        <v>655</v>
      </c>
      <c r="K2602" t="s">
        <v>1112</v>
      </c>
      <c r="L2602" t="s">
        <v>1052</v>
      </c>
      <c r="M2602" t="s">
        <v>652</v>
      </c>
      <c r="N2602">
        <v>9993</v>
      </c>
      <c r="O2602" t="s">
        <v>1051</v>
      </c>
      <c r="P2602">
        <v>0.24</v>
      </c>
      <c r="Q2602" s="62">
        <f t="shared" si="40"/>
        <v>0.24</v>
      </c>
      <c r="R2602" t="s">
        <v>650</v>
      </c>
    </row>
    <row r="2603" spans="1:18" hidden="1" x14ac:dyDescent="0.25">
      <c r="A2603" t="s">
        <v>1111</v>
      </c>
      <c r="B2603" t="s">
        <v>661</v>
      </c>
      <c r="C2603" t="s">
        <v>660</v>
      </c>
      <c r="D2603">
        <v>0.38640000000000002</v>
      </c>
      <c r="E2603">
        <v>52.740099999999998</v>
      </c>
      <c r="F2603" t="s">
        <v>659</v>
      </c>
      <c r="G2603" t="s">
        <v>658</v>
      </c>
      <c r="H2603" t="s">
        <v>657</v>
      </c>
      <c r="I2603" t="s">
        <v>656</v>
      </c>
      <c r="J2603" t="s">
        <v>655</v>
      </c>
      <c r="K2603" t="s">
        <v>1087</v>
      </c>
      <c r="L2603" t="s">
        <v>1052</v>
      </c>
      <c r="M2603" t="s">
        <v>652</v>
      </c>
      <c r="N2603">
        <v>4</v>
      </c>
      <c r="O2603" t="s">
        <v>696</v>
      </c>
      <c r="P2603">
        <v>16.100000000000001</v>
      </c>
      <c r="Q2603" s="62">
        <f t="shared" si="40"/>
        <v>16.100000000000001</v>
      </c>
      <c r="R2603" t="s">
        <v>669</v>
      </c>
    </row>
    <row r="2604" spans="1:18" hidden="1" x14ac:dyDescent="0.25">
      <c r="A2604" t="s">
        <v>1110</v>
      </c>
      <c r="B2604" t="s">
        <v>661</v>
      </c>
      <c r="C2604" t="s">
        <v>660</v>
      </c>
      <c r="D2604">
        <v>0.38640000000000002</v>
      </c>
      <c r="E2604">
        <v>52.740099999999998</v>
      </c>
      <c r="F2604" t="s">
        <v>659</v>
      </c>
      <c r="G2604" t="s">
        <v>658</v>
      </c>
      <c r="H2604" t="s">
        <v>657</v>
      </c>
      <c r="I2604" t="s">
        <v>656</v>
      </c>
      <c r="J2604" t="s">
        <v>655</v>
      </c>
      <c r="K2604" t="s">
        <v>1087</v>
      </c>
      <c r="L2604" t="s">
        <v>1052</v>
      </c>
      <c r="M2604" t="s">
        <v>652</v>
      </c>
      <c r="N2604">
        <v>6</v>
      </c>
      <c r="O2604" t="s">
        <v>694</v>
      </c>
      <c r="P2604">
        <v>0.2</v>
      </c>
      <c r="Q2604" s="62">
        <f t="shared" si="40"/>
        <v>0.2</v>
      </c>
      <c r="R2604" t="s">
        <v>683</v>
      </c>
    </row>
    <row r="2605" spans="1:18" x14ac:dyDescent="0.25">
      <c r="A2605" t="s">
        <v>1109</v>
      </c>
      <c r="B2605" t="s">
        <v>661</v>
      </c>
      <c r="C2605" t="s">
        <v>660</v>
      </c>
      <c r="D2605">
        <v>0.38640000000000002</v>
      </c>
      <c r="E2605">
        <v>52.740099999999998</v>
      </c>
      <c r="F2605" t="s">
        <v>659</v>
      </c>
      <c r="G2605" t="s">
        <v>658</v>
      </c>
      <c r="H2605" t="s">
        <v>657</v>
      </c>
      <c r="I2605" t="s">
        <v>656</v>
      </c>
      <c r="J2605" t="s">
        <v>655</v>
      </c>
      <c r="K2605" t="s">
        <v>1087</v>
      </c>
      <c r="L2605" t="s">
        <v>1052</v>
      </c>
      <c r="M2605" t="s">
        <v>652</v>
      </c>
      <c r="N2605">
        <v>73</v>
      </c>
      <c r="O2605" t="s">
        <v>181</v>
      </c>
      <c r="P2605">
        <v>2.0000000000000002E-5</v>
      </c>
      <c r="Q2605" s="62">
        <f t="shared" si="40"/>
        <v>2.0000000000000002E-5</v>
      </c>
      <c r="R2605" t="s">
        <v>686</v>
      </c>
    </row>
    <row r="2606" spans="1:18" hidden="1" x14ac:dyDescent="0.25">
      <c r="A2606" t="s">
        <v>1108</v>
      </c>
      <c r="B2606" t="s">
        <v>661</v>
      </c>
      <c r="C2606" t="s">
        <v>660</v>
      </c>
      <c r="D2606">
        <v>0.38640000000000002</v>
      </c>
      <c r="E2606">
        <v>52.740099999999998</v>
      </c>
      <c r="F2606" t="s">
        <v>659</v>
      </c>
      <c r="G2606" t="s">
        <v>658</v>
      </c>
      <c r="H2606" t="s">
        <v>657</v>
      </c>
      <c r="I2606" t="s">
        <v>656</v>
      </c>
      <c r="J2606" t="s">
        <v>655</v>
      </c>
      <c r="K2606" t="s">
        <v>1087</v>
      </c>
      <c r="L2606" t="s">
        <v>1052</v>
      </c>
      <c r="M2606" t="s">
        <v>652</v>
      </c>
      <c r="N2606">
        <v>76</v>
      </c>
      <c r="O2606" t="s">
        <v>690</v>
      </c>
      <c r="P2606">
        <v>8.5</v>
      </c>
      <c r="Q2606" s="62">
        <f t="shared" si="40"/>
        <v>8.5</v>
      </c>
      <c r="R2606" t="s">
        <v>689</v>
      </c>
    </row>
    <row r="2607" spans="1:18" hidden="1" x14ac:dyDescent="0.25">
      <c r="A2607" t="s">
        <v>1107</v>
      </c>
      <c r="B2607" t="s">
        <v>661</v>
      </c>
      <c r="C2607" t="s">
        <v>660</v>
      </c>
      <c r="D2607">
        <v>0.38640000000000002</v>
      </c>
      <c r="E2607">
        <v>52.740099999999998</v>
      </c>
      <c r="F2607" t="s">
        <v>659</v>
      </c>
      <c r="G2607" t="s">
        <v>658</v>
      </c>
      <c r="H2607" t="s">
        <v>657</v>
      </c>
      <c r="I2607" t="s">
        <v>656</v>
      </c>
      <c r="J2607" t="s">
        <v>655</v>
      </c>
      <c r="K2607" t="s">
        <v>1087</v>
      </c>
      <c r="L2607" t="s">
        <v>1052</v>
      </c>
      <c r="M2607" t="s">
        <v>652</v>
      </c>
      <c r="N2607">
        <v>3410</v>
      </c>
      <c r="O2607" t="s">
        <v>687</v>
      </c>
      <c r="P2607">
        <v>4.2</v>
      </c>
      <c r="Q2607" s="62">
        <f t="shared" si="40"/>
        <v>4.2</v>
      </c>
      <c r="R2607" t="s">
        <v>686</v>
      </c>
    </row>
    <row r="2608" spans="1:18" hidden="1" x14ac:dyDescent="0.25">
      <c r="A2608" t="s">
        <v>1106</v>
      </c>
      <c r="B2608" t="s">
        <v>661</v>
      </c>
      <c r="C2608" t="s">
        <v>660</v>
      </c>
      <c r="D2608">
        <v>0.38640000000000002</v>
      </c>
      <c r="E2608">
        <v>52.740099999999998</v>
      </c>
      <c r="F2608" t="s">
        <v>659</v>
      </c>
      <c r="G2608" t="s">
        <v>658</v>
      </c>
      <c r="H2608" t="s">
        <v>657</v>
      </c>
      <c r="I2608" t="s">
        <v>656</v>
      </c>
      <c r="J2608" t="s">
        <v>655</v>
      </c>
      <c r="K2608" t="s">
        <v>1087</v>
      </c>
      <c r="L2608" t="s">
        <v>1052</v>
      </c>
      <c r="M2608" t="s">
        <v>652</v>
      </c>
      <c r="N2608">
        <v>3428</v>
      </c>
      <c r="O2608" t="s">
        <v>684</v>
      </c>
      <c r="P2608">
        <v>7.43</v>
      </c>
      <c r="Q2608" s="62">
        <f t="shared" si="40"/>
        <v>7.43</v>
      </c>
      <c r="R2608" t="s">
        <v>683</v>
      </c>
    </row>
    <row r="2609" spans="1:18" hidden="1" x14ac:dyDescent="0.25">
      <c r="A2609" t="s">
        <v>1105</v>
      </c>
      <c r="B2609" t="s">
        <v>661</v>
      </c>
      <c r="C2609" t="s">
        <v>660</v>
      </c>
      <c r="D2609">
        <v>0.38640000000000002</v>
      </c>
      <c r="E2609">
        <v>52.740099999999998</v>
      </c>
      <c r="F2609" t="s">
        <v>659</v>
      </c>
      <c r="G2609" t="s">
        <v>658</v>
      </c>
      <c r="H2609" t="s">
        <v>657</v>
      </c>
      <c r="I2609" t="s">
        <v>656</v>
      </c>
      <c r="J2609" t="s">
        <v>655</v>
      </c>
      <c r="K2609" t="s">
        <v>1087</v>
      </c>
      <c r="L2609" t="s">
        <v>1052</v>
      </c>
      <c r="M2609" t="s">
        <v>652</v>
      </c>
      <c r="N2609">
        <v>3976</v>
      </c>
      <c r="O2609" t="s">
        <v>681</v>
      </c>
      <c r="P2609">
        <v>24.5</v>
      </c>
      <c r="Q2609" s="62">
        <f t="shared" si="40"/>
        <v>24.5</v>
      </c>
      <c r="R2609" t="s">
        <v>680</v>
      </c>
    </row>
    <row r="2610" spans="1:18" hidden="1" x14ac:dyDescent="0.25">
      <c r="A2610" t="s">
        <v>1104</v>
      </c>
      <c r="B2610" t="s">
        <v>661</v>
      </c>
      <c r="C2610" t="s">
        <v>660</v>
      </c>
      <c r="D2610">
        <v>0.38640000000000002</v>
      </c>
      <c r="E2610">
        <v>52.740099999999998</v>
      </c>
      <c r="F2610" t="s">
        <v>659</v>
      </c>
      <c r="G2610" t="s">
        <v>658</v>
      </c>
      <c r="H2610" t="s">
        <v>657</v>
      </c>
      <c r="I2610" t="s">
        <v>656</v>
      </c>
      <c r="J2610" t="s">
        <v>655</v>
      </c>
      <c r="K2610" t="s">
        <v>1087</v>
      </c>
      <c r="L2610" t="s">
        <v>1052</v>
      </c>
      <c r="M2610" t="s">
        <v>652</v>
      </c>
      <c r="N2610">
        <v>4574</v>
      </c>
      <c r="O2610" t="s">
        <v>1078</v>
      </c>
      <c r="P2610" t="s">
        <v>1077</v>
      </c>
      <c r="Q2610" s="62" t="e">
        <f t="shared" si="40"/>
        <v>#VALUE!</v>
      </c>
      <c r="R2610" t="s">
        <v>905</v>
      </c>
    </row>
    <row r="2611" spans="1:18" hidden="1" x14ac:dyDescent="0.25">
      <c r="A2611" t="s">
        <v>1103</v>
      </c>
      <c r="B2611" t="s">
        <v>661</v>
      </c>
      <c r="C2611" t="s">
        <v>660</v>
      </c>
      <c r="D2611">
        <v>0.38640000000000002</v>
      </c>
      <c r="E2611">
        <v>52.740099999999998</v>
      </c>
      <c r="F2611" t="s">
        <v>659</v>
      </c>
      <c r="G2611" t="s">
        <v>658</v>
      </c>
      <c r="H2611" t="s">
        <v>657</v>
      </c>
      <c r="I2611" t="s">
        <v>656</v>
      </c>
      <c r="J2611" t="s">
        <v>655</v>
      </c>
      <c r="K2611" t="s">
        <v>1087</v>
      </c>
      <c r="L2611" t="s">
        <v>1052</v>
      </c>
      <c r="M2611" t="s">
        <v>652</v>
      </c>
      <c r="N2611">
        <v>4865</v>
      </c>
      <c r="O2611" t="s">
        <v>912</v>
      </c>
      <c r="P2611">
        <v>680</v>
      </c>
      <c r="Q2611" s="62">
        <f t="shared" si="40"/>
        <v>680</v>
      </c>
      <c r="R2611" t="s">
        <v>911</v>
      </c>
    </row>
    <row r="2612" spans="1:18" hidden="1" x14ac:dyDescent="0.25">
      <c r="A2612" t="s">
        <v>1102</v>
      </c>
      <c r="B2612" t="s">
        <v>661</v>
      </c>
      <c r="C2612" t="s">
        <v>660</v>
      </c>
      <c r="D2612">
        <v>0.38640000000000002</v>
      </c>
      <c r="E2612">
        <v>52.740099999999998</v>
      </c>
      <c r="F2612" t="s">
        <v>659</v>
      </c>
      <c r="G2612" t="s">
        <v>658</v>
      </c>
      <c r="H2612" t="s">
        <v>657</v>
      </c>
      <c r="I2612" t="s">
        <v>656</v>
      </c>
      <c r="J2612" t="s">
        <v>655</v>
      </c>
      <c r="K2612" t="s">
        <v>1087</v>
      </c>
      <c r="L2612" t="s">
        <v>1052</v>
      </c>
      <c r="M2612" t="s">
        <v>652</v>
      </c>
      <c r="N2612">
        <v>4925</v>
      </c>
      <c r="O2612" t="s">
        <v>1074</v>
      </c>
      <c r="P2612">
        <v>10</v>
      </c>
      <c r="Q2612" s="62">
        <f t="shared" si="40"/>
        <v>10</v>
      </c>
      <c r="R2612" t="s">
        <v>650</v>
      </c>
    </row>
    <row r="2613" spans="1:18" hidden="1" x14ac:dyDescent="0.25">
      <c r="A2613" t="s">
        <v>1101</v>
      </c>
      <c r="B2613" t="s">
        <v>661</v>
      </c>
      <c r="C2613" t="s">
        <v>660</v>
      </c>
      <c r="D2613">
        <v>0.38640000000000002</v>
      </c>
      <c r="E2613">
        <v>52.740099999999998</v>
      </c>
      <c r="F2613" t="s">
        <v>659</v>
      </c>
      <c r="G2613" t="s">
        <v>658</v>
      </c>
      <c r="H2613" t="s">
        <v>657</v>
      </c>
      <c r="I2613" t="s">
        <v>656</v>
      </c>
      <c r="J2613" t="s">
        <v>655</v>
      </c>
      <c r="K2613" t="s">
        <v>1087</v>
      </c>
      <c r="L2613" t="s">
        <v>1052</v>
      </c>
      <c r="M2613" t="s">
        <v>652</v>
      </c>
      <c r="N2613">
        <v>5446</v>
      </c>
      <c r="O2613" t="s">
        <v>678</v>
      </c>
      <c r="P2613">
        <v>1</v>
      </c>
      <c r="Q2613" s="62">
        <f t="shared" si="40"/>
        <v>1</v>
      </c>
      <c r="R2613" t="s">
        <v>677</v>
      </c>
    </row>
    <row r="2614" spans="1:18" hidden="1" x14ac:dyDescent="0.25">
      <c r="A2614" t="s">
        <v>1100</v>
      </c>
      <c r="B2614" t="s">
        <v>661</v>
      </c>
      <c r="C2614" t="s">
        <v>660</v>
      </c>
      <c r="D2614">
        <v>0.38640000000000002</v>
      </c>
      <c r="E2614">
        <v>52.740099999999998</v>
      </c>
      <c r="F2614" t="s">
        <v>659</v>
      </c>
      <c r="G2614" t="s">
        <v>658</v>
      </c>
      <c r="H2614" t="s">
        <v>657</v>
      </c>
      <c r="I2614" t="s">
        <v>656</v>
      </c>
      <c r="J2614" t="s">
        <v>655</v>
      </c>
      <c r="K2614" t="s">
        <v>1087</v>
      </c>
      <c r="L2614" t="s">
        <v>1052</v>
      </c>
      <c r="M2614" t="s">
        <v>652</v>
      </c>
      <c r="N2614">
        <v>6019</v>
      </c>
      <c r="O2614" t="s">
        <v>675</v>
      </c>
      <c r="P2614">
        <v>561330</v>
      </c>
      <c r="Q2614" s="62">
        <f t="shared" si="40"/>
        <v>561330</v>
      </c>
      <c r="R2614" t="s">
        <v>672</v>
      </c>
    </row>
    <row r="2615" spans="1:18" hidden="1" x14ac:dyDescent="0.25">
      <c r="A2615" t="s">
        <v>1099</v>
      </c>
      <c r="B2615" t="s">
        <v>661</v>
      </c>
      <c r="C2615" t="s">
        <v>660</v>
      </c>
      <c r="D2615">
        <v>0.38640000000000002</v>
      </c>
      <c r="E2615">
        <v>52.740099999999998</v>
      </c>
      <c r="F2615" t="s">
        <v>659</v>
      </c>
      <c r="G2615" t="s">
        <v>658</v>
      </c>
      <c r="H2615" t="s">
        <v>657</v>
      </c>
      <c r="I2615" t="s">
        <v>656</v>
      </c>
      <c r="J2615" t="s">
        <v>655</v>
      </c>
      <c r="K2615" t="s">
        <v>1087</v>
      </c>
      <c r="L2615" t="s">
        <v>1052</v>
      </c>
      <c r="M2615" t="s">
        <v>652</v>
      </c>
      <c r="N2615">
        <v>6020</v>
      </c>
      <c r="O2615" t="s">
        <v>673</v>
      </c>
      <c r="P2615">
        <v>318665</v>
      </c>
      <c r="Q2615" s="62">
        <f t="shared" si="40"/>
        <v>318665</v>
      </c>
      <c r="R2615" t="s">
        <v>672</v>
      </c>
    </row>
    <row r="2616" spans="1:18" hidden="1" x14ac:dyDescent="0.25">
      <c r="A2616" t="s">
        <v>1098</v>
      </c>
      <c r="B2616" t="s">
        <v>661</v>
      </c>
      <c r="C2616" t="s">
        <v>660</v>
      </c>
      <c r="D2616">
        <v>0.38640000000000002</v>
      </c>
      <c r="E2616">
        <v>52.740099999999998</v>
      </c>
      <c r="F2616" t="s">
        <v>659</v>
      </c>
      <c r="G2616" t="s">
        <v>658</v>
      </c>
      <c r="H2616" t="s">
        <v>657</v>
      </c>
      <c r="I2616" t="s">
        <v>656</v>
      </c>
      <c r="J2616" t="s">
        <v>655</v>
      </c>
      <c r="K2616" t="s">
        <v>1087</v>
      </c>
      <c r="L2616" t="s">
        <v>1052</v>
      </c>
      <c r="M2616" t="s">
        <v>652</v>
      </c>
      <c r="N2616">
        <v>6485</v>
      </c>
      <c r="O2616" t="s">
        <v>1069</v>
      </c>
      <c r="P2616">
        <v>7.0999999999999994E-2</v>
      </c>
      <c r="Q2616" s="62">
        <f t="shared" si="40"/>
        <v>7.0999999999999994E-2</v>
      </c>
      <c r="R2616" t="s">
        <v>650</v>
      </c>
    </row>
    <row r="2617" spans="1:18" hidden="1" x14ac:dyDescent="0.25">
      <c r="A2617" t="s">
        <v>1097</v>
      </c>
      <c r="B2617" t="s">
        <v>661</v>
      </c>
      <c r="C2617" t="s">
        <v>660</v>
      </c>
      <c r="D2617">
        <v>0.38640000000000002</v>
      </c>
      <c r="E2617">
        <v>52.740099999999998</v>
      </c>
      <c r="F2617" t="s">
        <v>659</v>
      </c>
      <c r="G2617" t="s">
        <v>658</v>
      </c>
      <c r="H2617" t="s">
        <v>657</v>
      </c>
      <c r="I2617" t="s">
        <v>656</v>
      </c>
      <c r="J2617" t="s">
        <v>655</v>
      </c>
      <c r="K2617" t="s">
        <v>1087</v>
      </c>
      <c r="L2617" t="s">
        <v>1052</v>
      </c>
      <c r="M2617" t="s">
        <v>652</v>
      </c>
      <c r="N2617">
        <v>7342</v>
      </c>
      <c r="O2617" t="s">
        <v>670</v>
      </c>
      <c r="P2617">
        <v>12.11</v>
      </c>
      <c r="Q2617" s="62">
        <f t="shared" si="40"/>
        <v>12.11</v>
      </c>
      <c r="R2617" t="s">
        <v>669</v>
      </c>
    </row>
    <row r="2618" spans="1:18" hidden="1" x14ac:dyDescent="0.25">
      <c r="A2618" t="s">
        <v>1096</v>
      </c>
      <c r="B2618" t="s">
        <v>661</v>
      </c>
      <c r="C2618" t="s">
        <v>660</v>
      </c>
      <c r="D2618">
        <v>0.38640000000000002</v>
      </c>
      <c r="E2618">
        <v>52.740099999999998</v>
      </c>
      <c r="F2618" t="s">
        <v>659</v>
      </c>
      <c r="G2618" t="s">
        <v>658</v>
      </c>
      <c r="H2618" t="s">
        <v>657</v>
      </c>
      <c r="I2618" t="s">
        <v>656</v>
      </c>
      <c r="J2618" t="s">
        <v>655</v>
      </c>
      <c r="K2618" t="s">
        <v>1087</v>
      </c>
      <c r="L2618" t="s">
        <v>1052</v>
      </c>
      <c r="M2618" t="s">
        <v>652</v>
      </c>
      <c r="N2618">
        <v>7608</v>
      </c>
      <c r="O2618" t="s">
        <v>667</v>
      </c>
      <c r="P2618">
        <v>0.65</v>
      </c>
      <c r="Q2618" s="62">
        <f t="shared" si="40"/>
        <v>0.65</v>
      </c>
      <c r="R2618" t="s">
        <v>666</v>
      </c>
    </row>
    <row r="2619" spans="1:18" hidden="1" x14ac:dyDescent="0.25">
      <c r="A2619" t="s">
        <v>1095</v>
      </c>
      <c r="B2619" t="s">
        <v>661</v>
      </c>
      <c r="C2619" t="s">
        <v>660</v>
      </c>
      <c r="D2619">
        <v>0.38640000000000002</v>
      </c>
      <c r="E2619">
        <v>52.740099999999998</v>
      </c>
      <c r="F2619" t="s">
        <v>659</v>
      </c>
      <c r="G2619" t="s">
        <v>658</v>
      </c>
      <c r="H2619" t="s">
        <v>657</v>
      </c>
      <c r="I2619" t="s">
        <v>656</v>
      </c>
      <c r="J2619" t="s">
        <v>655</v>
      </c>
      <c r="K2619" t="s">
        <v>1087</v>
      </c>
      <c r="L2619" t="s">
        <v>1052</v>
      </c>
      <c r="M2619" t="s">
        <v>652</v>
      </c>
      <c r="N2619">
        <v>7887</v>
      </c>
      <c r="O2619" t="s">
        <v>1065</v>
      </c>
      <c r="P2619">
        <v>4.9000000000000004</v>
      </c>
      <c r="Q2619" s="62">
        <f t="shared" si="40"/>
        <v>4.9000000000000004</v>
      </c>
      <c r="R2619" t="s">
        <v>686</v>
      </c>
    </row>
    <row r="2620" spans="1:18" hidden="1" x14ac:dyDescent="0.25">
      <c r="A2620" t="s">
        <v>1094</v>
      </c>
      <c r="B2620" t="s">
        <v>661</v>
      </c>
      <c r="C2620" t="s">
        <v>660</v>
      </c>
      <c r="D2620">
        <v>0.38640000000000002</v>
      </c>
      <c r="E2620">
        <v>52.740099999999998</v>
      </c>
      <c r="F2620" t="s">
        <v>659</v>
      </c>
      <c r="G2620" t="s">
        <v>658</v>
      </c>
      <c r="H2620" t="s">
        <v>657</v>
      </c>
      <c r="I2620" t="s">
        <v>656</v>
      </c>
      <c r="J2620" t="s">
        <v>655</v>
      </c>
      <c r="K2620" t="s">
        <v>1087</v>
      </c>
      <c r="L2620" t="s">
        <v>1052</v>
      </c>
      <c r="M2620" t="s">
        <v>652</v>
      </c>
      <c r="N2620">
        <v>9853</v>
      </c>
      <c r="O2620" t="s">
        <v>1063</v>
      </c>
      <c r="P2620">
        <v>9.83</v>
      </c>
      <c r="Q2620" s="62">
        <f t="shared" si="40"/>
        <v>9.83</v>
      </c>
      <c r="R2620" t="s">
        <v>650</v>
      </c>
    </row>
    <row r="2621" spans="1:18" hidden="1" x14ac:dyDescent="0.25">
      <c r="A2621" t="s">
        <v>1093</v>
      </c>
      <c r="B2621" t="s">
        <v>661</v>
      </c>
      <c r="C2621" t="s">
        <v>660</v>
      </c>
      <c r="D2621">
        <v>0.38640000000000002</v>
      </c>
      <c r="E2621">
        <v>52.740099999999998</v>
      </c>
      <c r="F2621" t="s">
        <v>659</v>
      </c>
      <c r="G2621" t="s">
        <v>658</v>
      </c>
      <c r="H2621" t="s">
        <v>657</v>
      </c>
      <c r="I2621" t="s">
        <v>656</v>
      </c>
      <c r="J2621" t="s">
        <v>655</v>
      </c>
      <c r="K2621" t="s">
        <v>1087</v>
      </c>
      <c r="L2621" t="s">
        <v>1052</v>
      </c>
      <c r="M2621" t="s">
        <v>652</v>
      </c>
      <c r="N2621">
        <v>9856</v>
      </c>
      <c r="O2621" t="s">
        <v>1061</v>
      </c>
      <c r="P2621">
        <v>7.3999999999999996E-2</v>
      </c>
      <c r="Q2621" s="62">
        <f t="shared" si="40"/>
        <v>7.3999999999999996E-2</v>
      </c>
      <c r="R2621" t="s">
        <v>650</v>
      </c>
    </row>
    <row r="2622" spans="1:18" hidden="1" x14ac:dyDescent="0.25">
      <c r="A2622" t="s">
        <v>1092</v>
      </c>
      <c r="B2622" t="s">
        <v>661</v>
      </c>
      <c r="C2622" t="s">
        <v>660</v>
      </c>
      <c r="D2622">
        <v>0.38640000000000002</v>
      </c>
      <c r="E2622">
        <v>52.740099999999998</v>
      </c>
      <c r="F2622" t="s">
        <v>659</v>
      </c>
      <c r="G2622" t="s">
        <v>658</v>
      </c>
      <c r="H2622" t="s">
        <v>657</v>
      </c>
      <c r="I2622" t="s">
        <v>656</v>
      </c>
      <c r="J2622" t="s">
        <v>655</v>
      </c>
      <c r="K2622" t="s">
        <v>1087</v>
      </c>
      <c r="L2622" t="s">
        <v>1052</v>
      </c>
      <c r="M2622" t="s">
        <v>652</v>
      </c>
      <c r="N2622">
        <v>9857</v>
      </c>
      <c r="O2622" t="s">
        <v>1059</v>
      </c>
      <c r="P2622">
        <v>12</v>
      </c>
      <c r="Q2622" s="62">
        <f t="shared" si="40"/>
        <v>12</v>
      </c>
      <c r="R2622" t="s">
        <v>650</v>
      </c>
    </row>
    <row r="2623" spans="1:18" hidden="1" x14ac:dyDescent="0.25">
      <c r="A2623" t="s">
        <v>1091</v>
      </c>
      <c r="B2623" t="s">
        <v>661</v>
      </c>
      <c r="C2623" t="s">
        <v>660</v>
      </c>
      <c r="D2623">
        <v>0.38640000000000002</v>
      </c>
      <c r="E2623">
        <v>52.740099999999998</v>
      </c>
      <c r="F2623" t="s">
        <v>659</v>
      </c>
      <c r="G2623" t="s">
        <v>658</v>
      </c>
      <c r="H2623" t="s">
        <v>657</v>
      </c>
      <c r="I2623" t="s">
        <v>656</v>
      </c>
      <c r="J2623" t="s">
        <v>655</v>
      </c>
      <c r="K2623" t="s">
        <v>1087</v>
      </c>
      <c r="L2623" t="s">
        <v>1052</v>
      </c>
      <c r="M2623" t="s">
        <v>652</v>
      </c>
      <c r="N2623">
        <v>9901</v>
      </c>
      <c r="O2623" t="s">
        <v>664</v>
      </c>
      <c r="P2623">
        <v>92.7</v>
      </c>
      <c r="Q2623" s="62">
        <f t="shared" si="40"/>
        <v>92.7</v>
      </c>
      <c r="R2623" t="s">
        <v>663</v>
      </c>
    </row>
    <row r="2624" spans="1:18" hidden="1" x14ac:dyDescent="0.25">
      <c r="A2624" t="s">
        <v>1090</v>
      </c>
      <c r="B2624" t="s">
        <v>661</v>
      </c>
      <c r="C2624" t="s">
        <v>660</v>
      </c>
      <c r="D2624">
        <v>0.38640000000000002</v>
      </c>
      <c r="E2624">
        <v>52.740099999999998</v>
      </c>
      <c r="F2624" t="s">
        <v>659</v>
      </c>
      <c r="G2624" t="s">
        <v>658</v>
      </c>
      <c r="H2624" t="s">
        <v>657</v>
      </c>
      <c r="I2624" t="s">
        <v>656</v>
      </c>
      <c r="J2624" t="s">
        <v>655</v>
      </c>
      <c r="K2624" t="s">
        <v>1087</v>
      </c>
      <c r="L2624" t="s">
        <v>1052</v>
      </c>
      <c r="M2624" t="s">
        <v>652</v>
      </c>
      <c r="N2624">
        <v>9924</v>
      </c>
      <c r="O2624" t="s">
        <v>651</v>
      </c>
      <c r="P2624">
        <v>10.8</v>
      </c>
      <c r="Q2624" s="62">
        <f t="shared" si="40"/>
        <v>10.8</v>
      </c>
      <c r="R2624" t="s">
        <v>650</v>
      </c>
    </row>
    <row r="2625" spans="1:18" hidden="1" x14ac:dyDescent="0.25">
      <c r="A2625" t="s">
        <v>1089</v>
      </c>
      <c r="B2625" t="s">
        <v>661</v>
      </c>
      <c r="C2625" t="s">
        <v>660</v>
      </c>
      <c r="D2625">
        <v>0.38640000000000002</v>
      </c>
      <c r="E2625">
        <v>52.740099999999998</v>
      </c>
      <c r="F2625" t="s">
        <v>659</v>
      </c>
      <c r="G2625" t="s">
        <v>658</v>
      </c>
      <c r="H2625" t="s">
        <v>657</v>
      </c>
      <c r="I2625" t="s">
        <v>656</v>
      </c>
      <c r="J2625" t="s">
        <v>655</v>
      </c>
      <c r="K2625" t="s">
        <v>1087</v>
      </c>
      <c r="L2625" t="s">
        <v>1052</v>
      </c>
      <c r="M2625" t="s">
        <v>652</v>
      </c>
      <c r="N2625">
        <v>9943</v>
      </c>
      <c r="O2625" t="s">
        <v>1055</v>
      </c>
      <c r="P2625">
        <v>9.9</v>
      </c>
      <c r="Q2625" s="62">
        <f t="shared" si="40"/>
        <v>9.9</v>
      </c>
      <c r="R2625" t="s">
        <v>650</v>
      </c>
    </row>
    <row r="2626" spans="1:18" hidden="1" x14ac:dyDescent="0.25">
      <c r="A2626" t="s">
        <v>1088</v>
      </c>
      <c r="B2626" t="s">
        <v>661</v>
      </c>
      <c r="C2626" t="s">
        <v>660</v>
      </c>
      <c r="D2626">
        <v>0.38640000000000002</v>
      </c>
      <c r="E2626">
        <v>52.740099999999998</v>
      </c>
      <c r="F2626" t="s">
        <v>659</v>
      </c>
      <c r="G2626" t="s">
        <v>658</v>
      </c>
      <c r="H2626" t="s">
        <v>657</v>
      </c>
      <c r="I2626" t="s">
        <v>656</v>
      </c>
      <c r="J2626" t="s">
        <v>655</v>
      </c>
      <c r="K2626" t="s">
        <v>1087</v>
      </c>
      <c r="L2626" t="s">
        <v>1052</v>
      </c>
      <c r="M2626" t="s">
        <v>652</v>
      </c>
      <c r="N2626">
        <v>9993</v>
      </c>
      <c r="O2626" t="s">
        <v>1051</v>
      </c>
      <c r="P2626">
        <v>0.13</v>
      </c>
      <c r="Q2626" s="62">
        <f t="shared" ref="Q2626:Q2689" si="41">IF(LEFT(P2626,1)="&lt;",VALUE(MID(P2626,2,LEN(P2626)-1)),VALUE(P2626))</f>
        <v>0.13</v>
      </c>
      <c r="R2626" t="s">
        <v>650</v>
      </c>
    </row>
    <row r="2627" spans="1:18" hidden="1" x14ac:dyDescent="0.25">
      <c r="A2627" t="s">
        <v>1086</v>
      </c>
      <c r="B2627" t="s">
        <v>661</v>
      </c>
      <c r="C2627" t="s">
        <v>660</v>
      </c>
      <c r="D2627">
        <v>0.38640000000000002</v>
      </c>
      <c r="E2627">
        <v>52.740099999999998</v>
      </c>
      <c r="F2627" t="s">
        <v>659</v>
      </c>
      <c r="G2627" t="s">
        <v>658</v>
      </c>
      <c r="H2627" t="s">
        <v>657</v>
      </c>
      <c r="I2627" t="s">
        <v>656</v>
      </c>
      <c r="J2627" t="s">
        <v>655</v>
      </c>
      <c r="K2627" t="s">
        <v>1053</v>
      </c>
      <c r="L2627" t="s">
        <v>1052</v>
      </c>
      <c r="M2627" t="s">
        <v>652</v>
      </c>
      <c r="N2627">
        <v>4</v>
      </c>
      <c r="O2627" t="s">
        <v>696</v>
      </c>
      <c r="P2627">
        <v>17</v>
      </c>
      <c r="Q2627" s="62">
        <f t="shared" si="41"/>
        <v>17</v>
      </c>
      <c r="R2627" t="s">
        <v>669</v>
      </c>
    </row>
    <row r="2628" spans="1:18" hidden="1" x14ac:dyDescent="0.25">
      <c r="A2628" t="s">
        <v>1085</v>
      </c>
      <c r="B2628" t="s">
        <v>661</v>
      </c>
      <c r="C2628" t="s">
        <v>660</v>
      </c>
      <c r="D2628">
        <v>0.38640000000000002</v>
      </c>
      <c r="E2628">
        <v>52.740099999999998</v>
      </c>
      <c r="F2628" t="s">
        <v>659</v>
      </c>
      <c r="G2628" t="s">
        <v>658</v>
      </c>
      <c r="H2628" t="s">
        <v>657</v>
      </c>
      <c r="I2628" t="s">
        <v>656</v>
      </c>
      <c r="J2628" t="s">
        <v>655</v>
      </c>
      <c r="K2628" t="s">
        <v>1053</v>
      </c>
      <c r="L2628" t="s">
        <v>1052</v>
      </c>
      <c r="M2628" t="s">
        <v>652</v>
      </c>
      <c r="N2628">
        <v>6</v>
      </c>
      <c r="O2628" t="s">
        <v>694</v>
      </c>
      <c r="P2628">
        <v>0.2</v>
      </c>
      <c r="Q2628" s="62">
        <f t="shared" si="41"/>
        <v>0.2</v>
      </c>
      <c r="R2628" t="s">
        <v>683</v>
      </c>
    </row>
    <row r="2629" spans="1:18" x14ac:dyDescent="0.25">
      <c r="A2629" t="s">
        <v>1084</v>
      </c>
      <c r="B2629" t="s">
        <v>661</v>
      </c>
      <c r="C2629" t="s">
        <v>660</v>
      </c>
      <c r="D2629">
        <v>0.38640000000000002</v>
      </c>
      <c r="E2629">
        <v>52.740099999999998</v>
      </c>
      <c r="F2629" t="s">
        <v>659</v>
      </c>
      <c r="G2629" t="s">
        <v>658</v>
      </c>
      <c r="H2629" t="s">
        <v>657</v>
      </c>
      <c r="I2629" t="s">
        <v>656</v>
      </c>
      <c r="J2629" t="s">
        <v>655</v>
      </c>
      <c r="K2629" t="s">
        <v>1053</v>
      </c>
      <c r="L2629" t="s">
        <v>1052</v>
      </c>
      <c r="M2629" t="s">
        <v>652</v>
      </c>
      <c r="N2629">
        <v>73</v>
      </c>
      <c r="O2629" t="s">
        <v>181</v>
      </c>
      <c r="P2629" t="s">
        <v>740</v>
      </c>
      <c r="Q2629" s="62">
        <f t="shared" si="41"/>
        <v>1.0000000000000001E-5</v>
      </c>
      <c r="R2629" t="s">
        <v>686</v>
      </c>
    </row>
    <row r="2630" spans="1:18" hidden="1" x14ac:dyDescent="0.25">
      <c r="A2630" t="s">
        <v>1083</v>
      </c>
      <c r="B2630" t="s">
        <v>661</v>
      </c>
      <c r="C2630" t="s">
        <v>660</v>
      </c>
      <c r="D2630">
        <v>0.38640000000000002</v>
      </c>
      <c r="E2630">
        <v>52.740099999999998</v>
      </c>
      <c r="F2630" t="s">
        <v>659</v>
      </c>
      <c r="G2630" t="s">
        <v>658</v>
      </c>
      <c r="H2630" t="s">
        <v>657</v>
      </c>
      <c r="I2630" t="s">
        <v>656</v>
      </c>
      <c r="J2630" t="s">
        <v>655</v>
      </c>
      <c r="K2630" t="s">
        <v>1053</v>
      </c>
      <c r="L2630" t="s">
        <v>1052</v>
      </c>
      <c r="M2630" t="s">
        <v>652</v>
      </c>
      <c r="N2630">
        <v>76</v>
      </c>
      <c r="O2630" t="s">
        <v>690</v>
      </c>
      <c r="P2630">
        <v>8.3000000000000007</v>
      </c>
      <c r="Q2630" s="62">
        <f t="shared" si="41"/>
        <v>8.3000000000000007</v>
      </c>
      <c r="R2630" t="s">
        <v>689</v>
      </c>
    </row>
    <row r="2631" spans="1:18" hidden="1" x14ac:dyDescent="0.25">
      <c r="A2631" t="s">
        <v>1082</v>
      </c>
      <c r="B2631" t="s">
        <v>661</v>
      </c>
      <c r="C2631" t="s">
        <v>660</v>
      </c>
      <c r="D2631">
        <v>0.38640000000000002</v>
      </c>
      <c r="E2631">
        <v>52.740099999999998</v>
      </c>
      <c r="F2631" t="s">
        <v>659</v>
      </c>
      <c r="G2631" t="s">
        <v>658</v>
      </c>
      <c r="H2631" t="s">
        <v>657</v>
      </c>
      <c r="I2631" t="s">
        <v>656</v>
      </c>
      <c r="J2631" t="s">
        <v>655</v>
      </c>
      <c r="K2631" t="s">
        <v>1053</v>
      </c>
      <c r="L2631" t="s">
        <v>1052</v>
      </c>
      <c r="M2631" t="s">
        <v>652</v>
      </c>
      <c r="N2631">
        <v>3410</v>
      </c>
      <c r="O2631" t="s">
        <v>687</v>
      </c>
      <c r="P2631">
        <v>3.9</v>
      </c>
      <c r="Q2631" s="62">
        <f t="shared" si="41"/>
        <v>3.9</v>
      </c>
      <c r="R2631" t="s">
        <v>686</v>
      </c>
    </row>
    <row r="2632" spans="1:18" hidden="1" x14ac:dyDescent="0.25">
      <c r="A2632" t="s">
        <v>1081</v>
      </c>
      <c r="B2632" t="s">
        <v>661</v>
      </c>
      <c r="C2632" t="s">
        <v>660</v>
      </c>
      <c r="D2632">
        <v>0.38640000000000002</v>
      </c>
      <c r="E2632">
        <v>52.740099999999998</v>
      </c>
      <c r="F2632" t="s">
        <v>659</v>
      </c>
      <c r="G2632" t="s">
        <v>658</v>
      </c>
      <c r="H2632" t="s">
        <v>657</v>
      </c>
      <c r="I2632" t="s">
        <v>656</v>
      </c>
      <c r="J2632" t="s">
        <v>655</v>
      </c>
      <c r="K2632" t="s">
        <v>1053</v>
      </c>
      <c r="L2632" t="s">
        <v>1052</v>
      </c>
      <c r="M2632" t="s">
        <v>652</v>
      </c>
      <c r="N2632">
        <v>3428</v>
      </c>
      <c r="O2632" t="s">
        <v>684</v>
      </c>
      <c r="P2632">
        <v>6.36</v>
      </c>
      <c r="Q2632" s="62">
        <f t="shared" si="41"/>
        <v>6.36</v>
      </c>
      <c r="R2632" t="s">
        <v>683</v>
      </c>
    </row>
    <row r="2633" spans="1:18" hidden="1" x14ac:dyDescent="0.25">
      <c r="A2633" t="s">
        <v>1080</v>
      </c>
      <c r="B2633" t="s">
        <v>661</v>
      </c>
      <c r="C2633" t="s">
        <v>660</v>
      </c>
      <c r="D2633">
        <v>0.38640000000000002</v>
      </c>
      <c r="E2633">
        <v>52.740099999999998</v>
      </c>
      <c r="F2633" t="s">
        <v>659</v>
      </c>
      <c r="G2633" t="s">
        <v>658</v>
      </c>
      <c r="H2633" t="s">
        <v>657</v>
      </c>
      <c r="I2633" t="s">
        <v>656</v>
      </c>
      <c r="J2633" t="s">
        <v>655</v>
      </c>
      <c r="K2633" t="s">
        <v>1053</v>
      </c>
      <c r="L2633" t="s">
        <v>1052</v>
      </c>
      <c r="M2633" t="s">
        <v>652</v>
      </c>
      <c r="N2633">
        <v>3976</v>
      </c>
      <c r="O2633" t="s">
        <v>681</v>
      </c>
      <c r="P2633">
        <v>25.4</v>
      </c>
      <c r="Q2633" s="62">
        <f t="shared" si="41"/>
        <v>25.4</v>
      </c>
      <c r="R2633" t="s">
        <v>680</v>
      </c>
    </row>
    <row r="2634" spans="1:18" hidden="1" x14ac:dyDescent="0.25">
      <c r="A2634" t="s">
        <v>1079</v>
      </c>
      <c r="B2634" t="s">
        <v>661</v>
      </c>
      <c r="C2634" t="s">
        <v>660</v>
      </c>
      <c r="D2634">
        <v>0.38640000000000002</v>
      </c>
      <c r="E2634">
        <v>52.740099999999998</v>
      </c>
      <c r="F2634" t="s">
        <v>659</v>
      </c>
      <c r="G2634" t="s">
        <v>658</v>
      </c>
      <c r="H2634" t="s">
        <v>657</v>
      </c>
      <c r="I2634" t="s">
        <v>656</v>
      </c>
      <c r="J2634" t="s">
        <v>655</v>
      </c>
      <c r="K2634" t="s">
        <v>1053</v>
      </c>
      <c r="L2634" t="s">
        <v>1052</v>
      </c>
      <c r="M2634" t="s">
        <v>652</v>
      </c>
      <c r="N2634">
        <v>4574</v>
      </c>
      <c r="O2634" t="s">
        <v>1078</v>
      </c>
      <c r="P2634" t="s">
        <v>1077</v>
      </c>
      <c r="Q2634" s="62" t="e">
        <f t="shared" si="41"/>
        <v>#VALUE!</v>
      </c>
      <c r="R2634" t="s">
        <v>905</v>
      </c>
    </row>
    <row r="2635" spans="1:18" hidden="1" x14ac:dyDescent="0.25">
      <c r="A2635" t="s">
        <v>1076</v>
      </c>
      <c r="B2635" t="s">
        <v>661</v>
      </c>
      <c r="C2635" t="s">
        <v>660</v>
      </c>
      <c r="D2635">
        <v>0.38640000000000002</v>
      </c>
      <c r="E2635">
        <v>52.740099999999998</v>
      </c>
      <c r="F2635" t="s">
        <v>659</v>
      </c>
      <c r="G2635" t="s">
        <v>658</v>
      </c>
      <c r="H2635" t="s">
        <v>657</v>
      </c>
      <c r="I2635" t="s">
        <v>656</v>
      </c>
      <c r="J2635" t="s">
        <v>655</v>
      </c>
      <c r="K2635" t="s">
        <v>1053</v>
      </c>
      <c r="L2635" t="s">
        <v>1052</v>
      </c>
      <c r="M2635" t="s">
        <v>652</v>
      </c>
      <c r="N2635">
        <v>4865</v>
      </c>
      <c r="O2635" t="s">
        <v>912</v>
      </c>
      <c r="P2635">
        <v>620</v>
      </c>
      <c r="Q2635" s="62">
        <f t="shared" si="41"/>
        <v>620</v>
      </c>
      <c r="R2635" t="s">
        <v>911</v>
      </c>
    </row>
    <row r="2636" spans="1:18" hidden="1" x14ac:dyDescent="0.25">
      <c r="A2636" t="s">
        <v>1075</v>
      </c>
      <c r="B2636" t="s">
        <v>661</v>
      </c>
      <c r="C2636" t="s">
        <v>660</v>
      </c>
      <c r="D2636">
        <v>0.38640000000000002</v>
      </c>
      <c r="E2636">
        <v>52.740099999999998</v>
      </c>
      <c r="F2636" t="s">
        <v>659</v>
      </c>
      <c r="G2636" t="s">
        <v>658</v>
      </c>
      <c r="H2636" t="s">
        <v>657</v>
      </c>
      <c r="I2636" t="s">
        <v>656</v>
      </c>
      <c r="J2636" t="s">
        <v>655</v>
      </c>
      <c r="K2636" t="s">
        <v>1053</v>
      </c>
      <c r="L2636" t="s">
        <v>1052</v>
      </c>
      <c r="M2636" t="s">
        <v>652</v>
      </c>
      <c r="N2636">
        <v>4925</v>
      </c>
      <c r="O2636" t="s">
        <v>1074</v>
      </c>
      <c r="P2636">
        <v>8.98</v>
      </c>
      <c r="Q2636" s="62">
        <f t="shared" si="41"/>
        <v>8.98</v>
      </c>
      <c r="R2636" t="s">
        <v>650</v>
      </c>
    </row>
    <row r="2637" spans="1:18" hidden="1" x14ac:dyDescent="0.25">
      <c r="A2637" t="s">
        <v>1073</v>
      </c>
      <c r="B2637" t="s">
        <v>661</v>
      </c>
      <c r="C2637" t="s">
        <v>660</v>
      </c>
      <c r="D2637">
        <v>0.38640000000000002</v>
      </c>
      <c r="E2637">
        <v>52.740099999999998</v>
      </c>
      <c r="F2637" t="s">
        <v>659</v>
      </c>
      <c r="G2637" t="s">
        <v>658</v>
      </c>
      <c r="H2637" t="s">
        <v>657</v>
      </c>
      <c r="I2637" t="s">
        <v>656</v>
      </c>
      <c r="J2637" t="s">
        <v>655</v>
      </c>
      <c r="K2637" t="s">
        <v>1053</v>
      </c>
      <c r="L2637" t="s">
        <v>1052</v>
      </c>
      <c r="M2637" t="s">
        <v>652</v>
      </c>
      <c r="N2637">
        <v>5446</v>
      </c>
      <c r="O2637" t="s">
        <v>678</v>
      </c>
      <c r="P2637">
        <v>1</v>
      </c>
      <c r="Q2637" s="62">
        <f t="shared" si="41"/>
        <v>1</v>
      </c>
      <c r="R2637" t="s">
        <v>677</v>
      </c>
    </row>
    <row r="2638" spans="1:18" hidden="1" x14ac:dyDescent="0.25">
      <c r="A2638" t="s">
        <v>1072</v>
      </c>
      <c r="B2638" t="s">
        <v>661</v>
      </c>
      <c r="C2638" t="s">
        <v>660</v>
      </c>
      <c r="D2638">
        <v>0.38640000000000002</v>
      </c>
      <c r="E2638">
        <v>52.740099999999998</v>
      </c>
      <c r="F2638" t="s">
        <v>659</v>
      </c>
      <c r="G2638" t="s">
        <v>658</v>
      </c>
      <c r="H2638" t="s">
        <v>657</v>
      </c>
      <c r="I2638" t="s">
        <v>656</v>
      </c>
      <c r="J2638" t="s">
        <v>655</v>
      </c>
      <c r="K2638" t="s">
        <v>1053</v>
      </c>
      <c r="L2638" t="s">
        <v>1052</v>
      </c>
      <c r="M2638" t="s">
        <v>652</v>
      </c>
      <c r="N2638">
        <v>6019</v>
      </c>
      <c r="O2638" t="s">
        <v>675</v>
      </c>
      <c r="P2638">
        <v>561375</v>
      </c>
      <c r="Q2638" s="62">
        <f t="shared" si="41"/>
        <v>561375</v>
      </c>
      <c r="R2638" t="s">
        <v>672</v>
      </c>
    </row>
    <row r="2639" spans="1:18" hidden="1" x14ac:dyDescent="0.25">
      <c r="A2639" t="s">
        <v>1071</v>
      </c>
      <c r="B2639" t="s">
        <v>661</v>
      </c>
      <c r="C2639" t="s">
        <v>660</v>
      </c>
      <c r="D2639">
        <v>0.38640000000000002</v>
      </c>
      <c r="E2639">
        <v>52.740099999999998</v>
      </c>
      <c r="F2639" t="s">
        <v>659</v>
      </c>
      <c r="G2639" t="s">
        <v>658</v>
      </c>
      <c r="H2639" t="s">
        <v>657</v>
      </c>
      <c r="I2639" t="s">
        <v>656</v>
      </c>
      <c r="J2639" t="s">
        <v>655</v>
      </c>
      <c r="K2639" t="s">
        <v>1053</v>
      </c>
      <c r="L2639" t="s">
        <v>1052</v>
      </c>
      <c r="M2639" t="s">
        <v>652</v>
      </c>
      <c r="N2639">
        <v>6020</v>
      </c>
      <c r="O2639" t="s">
        <v>673</v>
      </c>
      <c r="P2639">
        <v>318761</v>
      </c>
      <c r="Q2639" s="62">
        <f t="shared" si="41"/>
        <v>318761</v>
      </c>
      <c r="R2639" t="s">
        <v>672</v>
      </c>
    </row>
    <row r="2640" spans="1:18" hidden="1" x14ac:dyDescent="0.25">
      <c r="A2640" t="s">
        <v>1070</v>
      </c>
      <c r="B2640" t="s">
        <v>661</v>
      </c>
      <c r="C2640" t="s">
        <v>660</v>
      </c>
      <c r="D2640">
        <v>0.38640000000000002</v>
      </c>
      <c r="E2640">
        <v>52.740099999999998</v>
      </c>
      <c r="F2640" t="s">
        <v>659</v>
      </c>
      <c r="G2640" t="s">
        <v>658</v>
      </c>
      <c r="H2640" t="s">
        <v>657</v>
      </c>
      <c r="I2640" t="s">
        <v>656</v>
      </c>
      <c r="J2640" t="s">
        <v>655</v>
      </c>
      <c r="K2640" t="s">
        <v>1053</v>
      </c>
      <c r="L2640" t="s">
        <v>1052</v>
      </c>
      <c r="M2640" t="s">
        <v>652</v>
      </c>
      <c r="N2640">
        <v>6485</v>
      </c>
      <c r="O2640" t="s">
        <v>1069</v>
      </c>
      <c r="P2640">
        <v>4.3999999999999997E-2</v>
      </c>
      <c r="Q2640" s="62">
        <f t="shared" si="41"/>
        <v>4.3999999999999997E-2</v>
      </c>
      <c r="R2640" t="s">
        <v>650</v>
      </c>
    </row>
    <row r="2641" spans="1:18" hidden="1" x14ac:dyDescent="0.25">
      <c r="A2641" t="s">
        <v>1068</v>
      </c>
      <c r="B2641" t="s">
        <v>661</v>
      </c>
      <c r="C2641" t="s">
        <v>660</v>
      </c>
      <c r="D2641">
        <v>0.38640000000000002</v>
      </c>
      <c r="E2641">
        <v>52.740099999999998</v>
      </c>
      <c r="F2641" t="s">
        <v>659</v>
      </c>
      <c r="G2641" t="s">
        <v>658</v>
      </c>
      <c r="H2641" t="s">
        <v>657</v>
      </c>
      <c r="I2641" t="s">
        <v>656</v>
      </c>
      <c r="J2641" t="s">
        <v>655</v>
      </c>
      <c r="K2641" t="s">
        <v>1053</v>
      </c>
      <c r="L2641" t="s">
        <v>1052</v>
      </c>
      <c r="M2641" t="s">
        <v>652</v>
      </c>
      <c r="N2641">
        <v>7342</v>
      </c>
      <c r="O2641" t="s">
        <v>670</v>
      </c>
      <c r="P2641">
        <v>10.33</v>
      </c>
      <c r="Q2641" s="62">
        <f t="shared" si="41"/>
        <v>10.33</v>
      </c>
      <c r="R2641" t="s">
        <v>669</v>
      </c>
    </row>
    <row r="2642" spans="1:18" hidden="1" x14ac:dyDescent="0.25">
      <c r="A2642" t="s">
        <v>1067</v>
      </c>
      <c r="B2642" t="s">
        <v>661</v>
      </c>
      <c r="C2642" t="s">
        <v>660</v>
      </c>
      <c r="D2642">
        <v>0.38640000000000002</v>
      </c>
      <c r="E2642">
        <v>52.740099999999998</v>
      </c>
      <c r="F2642" t="s">
        <v>659</v>
      </c>
      <c r="G2642" t="s">
        <v>658</v>
      </c>
      <c r="H2642" t="s">
        <v>657</v>
      </c>
      <c r="I2642" t="s">
        <v>656</v>
      </c>
      <c r="J2642" t="s">
        <v>655</v>
      </c>
      <c r="K2642" t="s">
        <v>1053</v>
      </c>
      <c r="L2642" t="s">
        <v>1052</v>
      </c>
      <c r="M2642" t="s">
        <v>652</v>
      </c>
      <c r="N2642">
        <v>7608</v>
      </c>
      <c r="O2642" t="s">
        <v>667</v>
      </c>
      <c r="P2642">
        <v>0.5</v>
      </c>
      <c r="Q2642" s="62">
        <f t="shared" si="41"/>
        <v>0.5</v>
      </c>
      <c r="R2642" t="s">
        <v>666</v>
      </c>
    </row>
    <row r="2643" spans="1:18" hidden="1" x14ac:dyDescent="0.25">
      <c r="A2643" t="s">
        <v>1066</v>
      </c>
      <c r="B2643" t="s">
        <v>661</v>
      </c>
      <c r="C2643" t="s">
        <v>660</v>
      </c>
      <c r="D2643">
        <v>0.38640000000000002</v>
      </c>
      <c r="E2643">
        <v>52.740099999999998</v>
      </c>
      <c r="F2643" t="s">
        <v>659</v>
      </c>
      <c r="G2643" t="s">
        <v>658</v>
      </c>
      <c r="H2643" t="s">
        <v>657</v>
      </c>
      <c r="I2643" t="s">
        <v>656</v>
      </c>
      <c r="J2643" t="s">
        <v>655</v>
      </c>
      <c r="K2643" t="s">
        <v>1053</v>
      </c>
      <c r="L2643" t="s">
        <v>1052</v>
      </c>
      <c r="M2643" t="s">
        <v>652</v>
      </c>
      <c r="N2643">
        <v>7887</v>
      </c>
      <c r="O2643" t="s">
        <v>1065</v>
      </c>
      <c r="P2643">
        <v>17</v>
      </c>
      <c r="Q2643" s="62">
        <f t="shared" si="41"/>
        <v>17</v>
      </c>
      <c r="R2643" t="s">
        <v>686</v>
      </c>
    </row>
    <row r="2644" spans="1:18" hidden="1" x14ac:dyDescent="0.25">
      <c r="A2644" t="s">
        <v>1064</v>
      </c>
      <c r="B2644" t="s">
        <v>661</v>
      </c>
      <c r="C2644" t="s">
        <v>660</v>
      </c>
      <c r="D2644">
        <v>0.38640000000000002</v>
      </c>
      <c r="E2644">
        <v>52.740099999999998</v>
      </c>
      <c r="F2644" t="s">
        <v>659</v>
      </c>
      <c r="G2644" t="s">
        <v>658</v>
      </c>
      <c r="H2644" t="s">
        <v>657</v>
      </c>
      <c r="I2644" t="s">
        <v>656</v>
      </c>
      <c r="J2644" t="s">
        <v>655</v>
      </c>
      <c r="K2644" t="s">
        <v>1053</v>
      </c>
      <c r="L2644" t="s">
        <v>1052</v>
      </c>
      <c r="M2644" t="s">
        <v>652</v>
      </c>
      <c r="N2644">
        <v>9853</v>
      </c>
      <c r="O2644" t="s">
        <v>1063</v>
      </c>
      <c r="P2644">
        <v>8.86</v>
      </c>
      <c r="Q2644" s="62">
        <f t="shared" si="41"/>
        <v>8.86</v>
      </c>
      <c r="R2644" t="s">
        <v>650</v>
      </c>
    </row>
    <row r="2645" spans="1:18" hidden="1" x14ac:dyDescent="0.25">
      <c r="A2645" t="s">
        <v>1062</v>
      </c>
      <c r="B2645" t="s">
        <v>661</v>
      </c>
      <c r="C2645" t="s">
        <v>660</v>
      </c>
      <c r="D2645">
        <v>0.38640000000000002</v>
      </c>
      <c r="E2645">
        <v>52.740099999999998</v>
      </c>
      <c r="F2645" t="s">
        <v>659</v>
      </c>
      <c r="G2645" t="s">
        <v>658</v>
      </c>
      <c r="H2645" t="s">
        <v>657</v>
      </c>
      <c r="I2645" t="s">
        <v>656</v>
      </c>
      <c r="J2645" t="s">
        <v>655</v>
      </c>
      <c r="K2645" t="s">
        <v>1053</v>
      </c>
      <c r="L2645" t="s">
        <v>1052</v>
      </c>
      <c r="M2645" t="s">
        <v>652</v>
      </c>
      <c r="N2645">
        <v>9856</v>
      </c>
      <c r="O2645" t="s">
        <v>1061</v>
      </c>
      <c r="P2645">
        <v>4.3999999999999997E-2</v>
      </c>
      <c r="Q2645" s="62">
        <f t="shared" si="41"/>
        <v>4.3999999999999997E-2</v>
      </c>
      <c r="R2645" t="s">
        <v>650</v>
      </c>
    </row>
    <row r="2646" spans="1:18" hidden="1" x14ac:dyDescent="0.25">
      <c r="A2646" t="s">
        <v>1060</v>
      </c>
      <c r="B2646" t="s">
        <v>661</v>
      </c>
      <c r="C2646" t="s">
        <v>660</v>
      </c>
      <c r="D2646">
        <v>0.38640000000000002</v>
      </c>
      <c r="E2646">
        <v>52.740099999999998</v>
      </c>
      <c r="F2646" t="s">
        <v>659</v>
      </c>
      <c r="G2646" t="s">
        <v>658</v>
      </c>
      <c r="H2646" t="s">
        <v>657</v>
      </c>
      <c r="I2646" t="s">
        <v>656</v>
      </c>
      <c r="J2646" t="s">
        <v>655</v>
      </c>
      <c r="K2646" t="s">
        <v>1053</v>
      </c>
      <c r="L2646" t="s">
        <v>1052</v>
      </c>
      <c r="M2646" t="s">
        <v>652</v>
      </c>
      <c r="N2646">
        <v>9857</v>
      </c>
      <c r="O2646" t="s">
        <v>1059</v>
      </c>
      <c r="P2646">
        <v>7.8</v>
      </c>
      <c r="Q2646" s="62">
        <f t="shared" si="41"/>
        <v>7.8</v>
      </c>
      <c r="R2646" t="s">
        <v>650</v>
      </c>
    </row>
    <row r="2647" spans="1:18" hidden="1" x14ac:dyDescent="0.25">
      <c r="A2647" t="s">
        <v>1058</v>
      </c>
      <c r="B2647" t="s">
        <v>661</v>
      </c>
      <c r="C2647" t="s">
        <v>660</v>
      </c>
      <c r="D2647">
        <v>0.38640000000000002</v>
      </c>
      <c r="E2647">
        <v>52.740099999999998</v>
      </c>
      <c r="F2647" t="s">
        <v>659</v>
      </c>
      <c r="G2647" t="s">
        <v>658</v>
      </c>
      <c r="H2647" t="s">
        <v>657</v>
      </c>
      <c r="I2647" t="s">
        <v>656</v>
      </c>
      <c r="J2647" t="s">
        <v>655</v>
      </c>
      <c r="K2647" t="s">
        <v>1053</v>
      </c>
      <c r="L2647" t="s">
        <v>1052</v>
      </c>
      <c r="M2647" t="s">
        <v>652</v>
      </c>
      <c r="N2647">
        <v>9901</v>
      </c>
      <c r="O2647" t="s">
        <v>664</v>
      </c>
      <c r="P2647">
        <v>96</v>
      </c>
      <c r="Q2647" s="62">
        <f t="shared" si="41"/>
        <v>96</v>
      </c>
      <c r="R2647" t="s">
        <v>663</v>
      </c>
    </row>
    <row r="2648" spans="1:18" hidden="1" x14ac:dyDescent="0.25">
      <c r="A2648" t="s">
        <v>1057</v>
      </c>
      <c r="B2648" t="s">
        <v>661</v>
      </c>
      <c r="C2648" t="s">
        <v>660</v>
      </c>
      <c r="D2648">
        <v>0.38640000000000002</v>
      </c>
      <c r="E2648">
        <v>52.740099999999998</v>
      </c>
      <c r="F2648" t="s">
        <v>659</v>
      </c>
      <c r="G2648" t="s">
        <v>658</v>
      </c>
      <c r="H2648" t="s">
        <v>657</v>
      </c>
      <c r="I2648" t="s">
        <v>656</v>
      </c>
      <c r="J2648" t="s">
        <v>655</v>
      </c>
      <c r="K2648" t="s">
        <v>1053</v>
      </c>
      <c r="L2648" t="s">
        <v>1052</v>
      </c>
      <c r="M2648" t="s">
        <v>652</v>
      </c>
      <c r="N2648">
        <v>9924</v>
      </c>
      <c r="O2648" t="s">
        <v>651</v>
      </c>
      <c r="P2648">
        <v>11.2</v>
      </c>
      <c r="Q2648" s="62">
        <f t="shared" si="41"/>
        <v>11.2</v>
      </c>
      <c r="R2648" t="s">
        <v>650</v>
      </c>
    </row>
    <row r="2649" spans="1:18" hidden="1" x14ac:dyDescent="0.25">
      <c r="A2649" t="s">
        <v>1056</v>
      </c>
      <c r="B2649" t="s">
        <v>661</v>
      </c>
      <c r="C2649" t="s">
        <v>660</v>
      </c>
      <c r="D2649">
        <v>0.38640000000000002</v>
      </c>
      <c r="E2649">
        <v>52.740099999999998</v>
      </c>
      <c r="F2649" t="s">
        <v>659</v>
      </c>
      <c r="G2649" t="s">
        <v>658</v>
      </c>
      <c r="H2649" t="s">
        <v>657</v>
      </c>
      <c r="I2649" t="s">
        <v>656</v>
      </c>
      <c r="J2649" t="s">
        <v>655</v>
      </c>
      <c r="K2649" t="s">
        <v>1053</v>
      </c>
      <c r="L2649" t="s">
        <v>1052</v>
      </c>
      <c r="M2649" t="s">
        <v>652</v>
      </c>
      <c r="N2649">
        <v>9943</v>
      </c>
      <c r="O2649" t="s">
        <v>1055</v>
      </c>
      <c r="P2649">
        <v>8.9</v>
      </c>
      <c r="Q2649" s="62">
        <f t="shared" si="41"/>
        <v>8.9</v>
      </c>
      <c r="R2649" t="s">
        <v>650</v>
      </c>
    </row>
    <row r="2650" spans="1:18" hidden="1" x14ac:dyDescent="0.25">
      <c r="A2650" t="s">
        <v>1054</v>
      </c>
      <c r="B2650" t="s">
        <v>661</v>
      </c>
      <c r="C2650" t="s">
        <v>660</v>
      </c>
      <c r="D2650">
        <v>0.38640000000000002</v>
      </c>
      <c r="E2650">
        <v>52.740099999999998</v>
      </c>
      <c r="F2650" t="s">
        <v>659</v>
      </c>
      <c r="G2650" t="s">
        <v>658</v>
      </c>
      <c r="H2650" t="s">
        <v>657</v>
      </c>
      <c r="I2650" t="s">
        <v>656</v>
      </c>
      <c r="J2650" t="s">
        <v>655</v>
      </c>
      <c r="K2650" t="s">
        <v>1053</v>
      </c>
      <c r="L2650" t="s">
        <v>1052</v>
      </c>
      <c r="M2650" t="s">
        <v>652</v>
      </c>
      <c r="N2650">
        <v>9993</v>
      </c>
      <c r="O2650" t="s">
        <v>1051</v>
      </c>
      <c r="P2650">
        <v>8.2000000000000003E-2</v>
      </c>
      <c r="Q2650" s="62">
        <f t="shared" si="41"/>
        <v>8.2000000000000003E-2</v>
      </c>
      <c r="R2650" t="s">
        <v>650</v>
      </c>
    </row>
    <row r="2651" spans="1:18" hidden="1" x14ac:dyDescent="0.25">
      <c r="A2651" t="s">
        <v>1050</v>
      </c>
      <c r="B2651" t="s">
        <v>661</v>
      </c>
      <c r="C2651" t="s">
        <v>660</v>
      </c>
      <c r="D2651">
        <v>0.38640000000000002</v>
      </c>
      <c r="E2651">
        <v>52.740099999999998</v>
      </c>
      <c r="F2651" t="s">
        <v>659</v>
      </c>
      <c r="G2651" t="s">
        <v>658</v>
      </c>
      <c r="H2651" t="s">
        <v>657</v>
      </c>
      <c r="I2651" t="s">
        <v>656</v>
      </c>
      <c r="J2651" t="s">
        <v>655</v>
      </c>
      <c r="K2651" t="s">
        <v>1038</v>
      </c>
      <c r="L2651" t="s">
        <v>653</v>
      </c>
      <c r="M2651" t="s">
        <v>652</v>
      </c>
      <c r="N2651">
        <v>4</v>
      </c>
      <c r="O2651" t="s">
        <v>696</v>
      </c>
      <c r="P2651">
        <v>22.35</v>
      </c>
      <c r="Q2651" s="62">
        <f t="shared" si="41"/>
        <v>22.35</v>
      </c>
      <c r="R2651" t="s">
        <v>669</v>
      </c>
    </row>
    <row r="2652" spans="1:18" hidden="1" x14ac:dyDescent="0.25">
      <c r="A2652" t="s">
        <v>1049</v>
      </c>
      <c r="B2652" t="s">
        <v>661</v>
      </c>
      <c r="C2652" t="s">
        <v>660</v>
      </c>
      <c r="D2652">
        <v>0.38640000000000002</v>
      </c>
      <c r="E2652">
        <v>52.740099999999998</v>
      </c>
      <c r="F2652" t="s">
        <v>659</v>
      </c>
      <c r="G2652" t="s">
        <v>658</v>
      </c>
      <c r="H2652" t="s">
        <v>657</v>
      </c>
      <c r="I2652" t="s">
        <v>656</v>
      </c>
      <c r="J2652" t="s">
        <v>655</v>
      </c>
      <c r="K2652" t="s">
        <v>1038</v>
      </c>
      <c r="L2652" t="s">
        <v>653</v>
      </c>
      <c r="M2652" t="s">
        <v>652</v>
      </c>
      <c r="N2652">
        <v>6</v>
      </c>
      <c r="O2652" t="s">
        <v>694</v>
      </c>
      <c r="P2652">
        <v>0.2</v>
      </c>
      <c r="Q2652" s="62">
        <f t="shared" si="41"/>
        <v>0.2</v>
      </c>
      <c r="R2652" t="s">
        <v>683</v>
      </c>
    </row>
    <row r="2653" spans="1:18" hidden="1" x14ac:dyDescent="0.25">
      <c r="A2653" t="s">
        <v>1048</v>
      </c>
      <c r="B2653" t="s">
        <v>661</v>
      </c>
      <c r="C2653" t="s">
        <v>660</v>
      </c>
      <c r="D2653">
        <v>0.38640000000000002</v>
      </c>
      <c r="E2653">
        <v>52.740099999999998</v>
      </c>
      <c r="F2653" t="s">
        <v>659</v>
      </c>
      <c r="G2653" t="s">
        <v>658</v>
      </c>
      <c r="H2653" t="s">
        <v>657</v>
      </c>
      <c r="I2653" t="s">
        <v>656</v>
      </c>
      <c r="J2653" t="s">
        <v>655</v>
      </c>
      <c r="K2653" t="s">
        <v>1038</v>
      </c>
      <c r="L2653" t="s">
        <v>653</v>
      </c>
      <c r="M2653" t="s">
        <v>652</v>
      </c>
      <c r="N2653">
        <v>76</v>
      </c>
      <c r="O2653" t="s">
        <v>690</v>
      </c>
      <c r="P2653">
        <v>14.1</v>
      </c>
      <c r="Q2653" s="62">
        <f t="shared" si="41"/>
        <v>14.1</v>
      </c>
      <c r="R2653" t="s">
        <v>689</v>
      </c>
    </row>
    <row r="2654" spans="1:18" hidden="1" x14ac:dyDescent="0.25">
      <c r="A2654" t="s">
        <v>1047</v>
      </c>
      <c r="B2654" t="s">
        <v>661</v>
      </c>
      <c r="C2654" t="s">
        <v>660</v>
      </c>
      <c r="D2654">
        <v>0.38640000000000002</v>
      </c>
      <c r="E2654">
        <v>52.740099999999998</v>
      </c>
      <c r="F2654" t="s">
        <v>659</v>
      </c>
      <c r="G2654" t="s">
        <v>658</v>
      </c>
      <c r="H2654" t="s">
        <v>657</v>
      </c>
      <c r="I2654" t="s">
        <v>656</v>
      </c>
      <c r="J2654" t="s">
        <v>655</v>
      </c>
      <c r="K2654" t="s">
        <v>1038</v>
      </c>
      <c r="L2654" t="s">
        <v>653</v>
      </c>
      <c r="M2654" t="s">
        <v>652</v>
      </c>
      <c r="N2654">
        <v>3410</v>
      </c>
      <c r="O2654" t="s">
        <v>687</v>
      </c>
      <c r="P2654">
        <v>2.5</v>
      </c>
      <c r="Q2654" s="62">
        <f t="shared" si="41"/>
        <v>2.5</v>
      </c>
      <c r="R2654" t="s">
        <v>686</v>
      </c>
    </row>
    <row r="2655" spans="1:18" hidden="1" x14ac:dyDescent="0.25">
      <c r="A2655" t="s">
        <v>1046</v>
      </c>
      <c r="B2655" t="s">
        <v>661</v>
      </c>
      <c r="C2655" t="s">
        <v>660</v>
      </c>
      <c r="D2655">
        <v>0.38640000000000002</v>
      </c>
      <c r="E2655">
        <v>52.740099999999998</v>
      </c>
      <c r="F2655" t="s">
        <v>659</v>
      </c>
      <c r="G2655" t="s">
        <v>658</v>
      </c>
      <c r="H2655" t="s">
        <v>657</v>
      </c>
      <c r="I2655" t="s">
        <v>656</v>
      </c>
      <c r="J2655" t="s">
        <v>655</v>
      </c>
      <c r="K2655" t="s">
        <v>1038</v>
      </c>
      <c r="L2655" t="s">
        <v>653</v>
      </c>
      <c r="M2655" t="s">
        <v>652</v>
      </c>
      <c r="N2655">
        <v>3428</v>
      </c>
      <c r="O2655" t="s">
        <v>684</v>
      </c>
      <c r="P2655">
        <v>5.44</v>
      </c>
      <c r="Q2655" s="62">
        <f t="shared" si="41"/>
        <v>5.44</v>
      </c>
      <c r="R2655" t="s">
        <v>683</v>
      </c>
    </row>
    <row r="2656" spans="1:18" hidden="1" x14ac:dyDescent="0.25">
      <c r="A2656" t="s">
        <v>1045</v>
      </c>
      <c r="B2656" t="s">
        <v>661</v>
      </c>
      <c r="C2656" t="s">
        <v>660</v>
      </c>
      <c r="D2656">
        <v>0.38640000000000002</v>
      </c>
      <c r="E2656">
        <v>52.740099999999998</v>
      </c>
      <c r="F2656" t="s">
        <v>659</v>
      </c>
      <c r="G2656" t="s">
        <v>658</v>
      </c>
      <c r="H2656" t="s">
        <v>657</v>
      </c>
      <c r="I2656" t="s">
        <v>656</v>
      </c>
      <c r="J2656" t="s">
        <v>655</v>
      </c>
      <c r="K2656" t="s">
        <v>1038</v>
      </c>
      <c r="L2656" t="s">
        <v>653</v>
      </c>
      <c r="M2656" t="s">
        <v>652</v>
      </c>
      <c r="N2656">
        <v>3976</v>
      </c>
      <c r="O2656" t="s">
        <v>681</v>
      </c>
      <c r="P2656">
        <v>76.400000000000006</v>
      </c>
      <c r="Q2656" s="62">
        <f t="shared" si="41"/>
        <v>76.400000000000006</v>
      </c>
      <c r="R2656" t="s">
        <v>680</v>
      </c>
    </row>
    <row r="2657" spans="1:18" hidden="1" x14ac:dyDescent="0.25">
      <c r="A2657" t="s">
        <v>1044</v>
      </c>
      <c r="B2657" t="s">
        <v>661</v>
      </c>
      <c r="C2657" t="s">
        <v>660</v>
      </c>
      <c r="D2657">
        <v>0.38640000000000002</v>
      </c>
      <c r="E2657">
        <v>52.740099999999998</v>
      </c>
      <c r="F2657" t="s">
        <v>659</v>
      </c>
      <c r="G2657" t="s">
        <v>658</v>
      </c>
      <c r="H2657" t="s">
        <v>657</v>
      </c>
      <c r="I2657" t="s">
        <v>656</v>
      </c>
      <c r="J2657" t="s">
        <v>655</v>
      </c>
      <c r="K2657" t="s">
        <v>1038</v>
      </c>
      <c r="L2657" t="s">
        <v>653</v>
      </c>
      <c r="M2657" t="s">
        <v>652</v>
      </c>
      <c r="N2657">
        <v>6019</v>
      </c>
      <c r="O2657" t="s">
        <v>675</v>
      </c>
      <c r="P2657">
        <v>561407</v>
      </c>
      <c r="Q2657" s="62">
        <f t="shared" si="41"/>
        <v>561407</v>
      </c>
      <c r="R2657" t="s">
        <v>672</v>
      </c>
    </row>
    <row r="2658" spans="1:18" hidden="1" x14ac:dyDescent="0.25">
      <c r="A2658" t="s">
        <v>1043</v>
      </c>
      <c r="B2658" t="s">
        <v>661</v>
      </c>
      <c r="C2658" t="s">
        <v>660</v>
      </c>
      <c r="D2658">
        <v>0.38640000000000002</v>
      </c>
      <c r="E2658">
        <v>52.740099999999998</v>
      </c>
      <c r="F2658" t="s">
        <v>659</v>
      </c>
      <c r="G2658" t="s">
        <v>658</v>
      </c>
      <c r="H2658" t="s">
        <v>657</v>
      </c>
      <c r="I2658" t="s">
        <v>656</v>
      </c>
      <c r="J2658" t="s">
        <v>655</v>
      </c>
      <c r="K2658" t="s">
        <v>1038</v>
      </c>
      <c r="L2658" t="s">
        <v>653</v>
      </c>
      <c r="M2658" t="s">
        <v>652</v>
      </c>
      <c r="N2658">
        <v>6020</v>
      </c>
      <c r="O2658" t="s">
        <v>673</v>
      </c>
      <c r="P2658">
        <v>318790</v>
      </c>
      <c r="Q2658" s="62">
        <f t="shared" si="41"/>
        <v>318790</v>
      </c>
      <c r="R2658" t="s">
        <v>672</v>
      </c>
    </row>
    <row r="2659" spans="1:18" hidden="1" x14ac:dyDescent="0.25">
      <c r="A2659" t="s">
        <v>1042</v>
      </c>
      <c r="B2659" t="s">
        <v>661</v>
      </c>
      <c r="C2659" t="s">
        <v>660</v>
      </c>
      <c r="D2659">
        <v>0.38640000000000002</v>
      </c>
      <c r="E2659">
        <v>52.740099999999998</v>
      </c>
      <c r="F2659" t="s">
        <v>659</v>
      </c>
      <c r="G2659" t="s">
        <v>658</v>
      </c>
      <c r="H2659" t="s">
        <v>657</v>
      </c>
      <c r="I2659" t="s">
        <v>656</v>
      </c>
      <c r="J2659" t="s">
        <v>655</v>
      </c>
      <c r="K2659" t="s">
        <v>1038</v>
      </c>
      <c r="L2659" t="s">
        <v>653</v>
      </c>
      <c r="M2659" t="s">
        <v>652</v>
      </c>
      <c r="N2659">
        <v>7342</v>
      </c>
      <c r="O2659" t="s">
        <v>670</v>
      </c>
      <c r="P2659">
        <v>10.27</v>
      </c>
      <c r="Q2659" s="62">
        <f t="shared" si="41"/>
        <v>10.27</v>
      </c>
      <c r="R2659" t="s">
        <v>669</v>
      </c>
    </row>
    <row r="2660" spans="1:18" hidden="1" x14ac:dyDescent="0.25">
      <c r="A2660" t="s">
        <v>1041</v>
      </c>
      <c r="B2660" t="s">
        <v>661</v>
      </c>
      <c r="C2660" t="s">
        <v>660</v>
      </c>
      <c r="D2660">
        <v>0.38640000000000002</v>
      </c>
      <c r="E2660">
        <v>52.740099999999998</v>
      </c>
      <c r="F2660" t="s">
        <v>659</v>
      </c>
      <c r="G2660" t="s">
        <v>658</v>
      </c>
      <c r="H2660" t="s">
        <v>657</v>
      </c>
      <c r="I2660" t="s">
        <v>656</v>
      </c>
      <c r="J2660" t="s">
        <v>655</v>
      </c>
      <c r="K2660" t="s">
        <v>1038</v>
      </c>
      <c r="L2660" t="s">
        <v>653</v>
      </c>
      <c r="M2660" t="s">
        <v>652</v>
      </c>
      <c r="N2660">
        <v>7608</v>
      </c>
      <c r="O2660" t="s">
        <v>667</v>
      </c>
      <c r="P2660">
        <v>0.42</v>
      </c>
      <c r="Q2660" s="62">
        <f t="shared" si="41"/>
        <v>0.42</v>
      </c>
      <c r="R2660" t="s">
        <v>666</v>
      </c>
    </row>
    <row r="2661" spans="1:18" hidden="1" x14ac:dyDescent="0.25">
      <c r="A2661" t="s">
        <v>1040</v>
      </c>
      <c r="B2661" t="s">
        <v>661</v>
      </c>
      <c r="C2661" t="s">
        <v>660</v>
      </c>
      <c r="D2661">
        <v>0.38640000000000002</v>
      </c>
      <c r="E2661">
        <v>52.740099999999998</v>
      </c>
      <c r="F2661" t="s">
        <v>659</v>
      </c>
      <c r="G2661" t="s">
        <v>658</v>
      </c>
      <c r="H2661" t="s">
        <v>657</v>
      </c>
      <c r="I2661" t="s">
        <v>656</v>
      </c>
      <c r="J2661" t="s">
        <v>655</v>
      </c>
      <c r="K2661" t="s">
        <v>1038</v>
      </c>
      <c r="L2661" t="s">
        <v>653</v>
      </c>
      <c r="M2661" t="s">
        <v>652</v>
      </c>
      <c r="N2661">
        <v>9901</v>
      </c>
      <c r="O2661" t="s">
        <v>664</v>
      </c>
      <c r="P2661">
        <v>108.9</v>
      </c>
      <c r="Q2661" s="62">
        <f t="shared" si="41"/>
        <v>108.9</v>
      </c>
      <c r="R2661" t="s">
        <v>663</v>
      </c>
    </row>
    <row r="2662" spans="1:18" hidden="1" x14ac:dyDescent="0.25">
      <c r="A2662" t="s">
        <v>1039</v>
      </c>
      <c r="B2662" t="s">
        <v>661</v>
      </c>
      <c r="C2662" t="s">
        <v>660</v>
      </c>
      <c r="D2662">
        <v>0.38640000000000002</v>
      </c>
      <c r="E2662">
        <v>52.740099999999998</v>
      </c>
      <c r="F2662" t="s">
        <v>659</v>
      </c>
      <c r="G2662" t="s">
        <v>658</v>
      </c>
      <c r="H2662" t="s">
        <v>657</v>
      </c>
      <c r="I2662" t="s">
        <v>656</v>
      </c>
      <c r="J2662" t="s">
        <v>655</v>
      </c>
      <c r="K2662" t="s">
        <v>1038</v>
      </c>
      <c r="L2662" t="s">
        <v>653</v>
      </c>
      <c r="M2662" t="s">
        <v>652</v>
      </c>
      <c r="N2662">
        <v>9924</v>
      </c>
      <c r="O2662" t="s">
        <v>651</v>
      </c>
      <c r="P2662">
        <v>11.1</v>
      </c>
      <c r="Q2662" s="62">
        <f t="shared" si="41"/>
        <v>11.1</v>
      </c>
      <c r="R2662" t="s">
        <v>650</v>
      </c>
    </row>
    <row r="2663" spans="1:18" hidden="1" x14ac:dyDescent="0.25">
      <c r="A2663" t="s">
        <v>1037</v>
      </c>
      <c r="B2663" t="s">
        <v>661</v>
      </c>
      <c r="C2663" t="s">
        <v>660</v>
      </c>
      <c r="D2663">
        <v>0.38640000000000002</v>
      </c>
      <c r="E2663">
        <v>52.740099999999998</v>
      </c>
      <c r="F2663" t="s">
        <v>659</v>
      </c>
      <c r="G2663" t="s">
        <v>658</v>
      </c>
      <c r="H2663" t="s">
        <v>657</v>
      </c>
      <c r="I2663" t="s">
        <v>656</v>
      </c>
      <c r="J2663" t="s">
        <v>655</v>
      </c>
      <c r="K2663" t="s">
        <v>1026</v>
      </c>
      <c r="L2663" t="s">
        <v>653</v>
      </c>
      <c r="M2663" t="s">
        <v>1025</v>
      </c>
      <c r="N2663">
        <v>4</v>
      </c>
      <c r="O2663" t="s">
        <v>696</v>
      </c>
      <c r="P2663">
        <v>22.35</v>
      </c>
      <c r="Q2663" s="62">
        <f t="shared" si="41"/>
        <v>22.35</v>
      </c>
      <c r="R2663" t="s">
        <v>669</v>
      </c>
    </row>
    <row r="2664" spans="1:18" hidden="1" x14ac:dyDescent="0.25">
      <c r="A2664" t="s">
        <v>1036</v>
      </c>
      <c r="B2664" t="s">
        <v>661</v>
      </c>
      <c r="C2664" t="s">
        <v>660</v>
      </c>
      <c r="D2664">
        <v>0.38640000000000002</v>
      </c>
      <c r="E2664">
        <v>52.740099999999998</v>
      </c>
      <c r="F2664" t="s">
        <v>659</v>
      </c>
      <c r="G2664" t="s">
        <v>658</v>
      </c>
      <c r="H2664" t="s">
        <v>657</v>
      </c>
      <c r="I2664" t="s">
        <v>656</v>
      </c>
      <c r="J2664" t="s">
        <v>655</v>
      </c>
      <c r="K2664" t="s">
        <v>1026</v>
      </c>
      <c r="L2664" t="s">
        <v>653</v>
      </c>
      <c r="M2664" t="s">
        <v>1025</v>
      </c>
      <c r="N2664">
        <v>6</v>
      </c>
      <c r="O2664" t="s">
        <v>694</v>
      </c>
      <c r="P2664">
        <v>4.42</v>
      </c>
      <c r="Q2664" s="62">
        <f t="shared" si="41"/>
        <v>4.42</v>
      </c>
      <c r="R2664" t="s">
        <v>683</v>
      </c>
    </row>
    <row r="2665" spans="1:18" hidden="1" x14ac:dyDescent="0.25">
      <c r="A2665" t="s">
        <v>1035</v>
      </c>
      <c r="B2665" t="s">
        <v>661</v>
      </c>
      <c r="C2665" t="s">
        <v>660</v>
      </c>
      <c r="D2665">
        <v>0.38640000000000002</v>
      </c>
      <c r="E2665">
        <v>52.740099999999998</v>
      </c>
      <c r="F2665" t="s">
        <v>659</v>
      </c>
      <c r="G2665" t="s">
        <v>658</v>
      </c>
      <c r="H2665" t="s">
        <v>657</v>
      </c>
      <c r="I2665" t="s">
        <v>656</v>
      </c>
      <c r="J2665" t="s">
        <v>655</v>
      </c>
      <c r="K2665" t="s">
        <v>1026</v>
      </c>
      <c r="L2665" t="s">
        <v>653</v>
      </c>
      <c r="M2665" t="s">
        <v>1025</v>
      </c>
      <c r="N2665">
        <v>76</v>
      </c>
      <c r="O2665" t="s">
        <v>690</v>
      </c>
      <c r="P2665">
        <v>14.1</v>
      </c>
      <c r="Q2665" s="62">
        <f t="shared" si="41"/>
        <v>14.1</v>
      </c>
      <c r="R2665" t="s">
        <v>689</v>
      </c>
    </row>
    <row r="2666" spans="1:18" hidden="1" x14ac:dyDescent="0.25">
      <c r="A2666" t="s">
        <v>1034</v>
      </c>
      <c r="B2666" t="s">
        <v>661</v>
      </c>
      <c r="C2666" t="s">
        <v>660</v>
      </c>
      <c r="D2666">
        <v>0.38640000000000002</v>
      </c>
      <c r="E2666">
        <v>52.740099999999998</v>
      </c>
      <c r="F2666" t="s">
        <v>659</v>
      </c>
      <c r="G2666" t="s">
        <v>658</v>
      </c>
      <c r="H2666" t="s">
        <v>657</v>
      </c>
      <c r="I2666" t="s">
        <v>656</v>
      </c>
      <c r="J2666" t="s">
        <v>655</v>
      </c>
      <c r="K2666" t="s">
        <v>1026</v>
      </c>
      <c r="L2666" t="s">
        <v>653</v>
      </c>
      <c r="M2666" t="s">
        <v>1025</v>
      </c>
      <c r="N2666">
        <v>3428</v>
      </c>
      <c r="O2666" t="s">
        <v>684</v>
      </c>
      <c r="P2666">
        <v>5.31</v>
      </c>
      <c r="Q2666" s="62">
        <f t="shared" si="41"/>
        <v>5.31</v>
      </c>
      <c r="R2666" t="s">
        <v>683</v>
      </c>
    </row>
    <row r="2667" spans="1:18" hidden="1" x14ac:dyDescent="0.25">
      <c r="A2667" t="s">
        <v>1033</v>
      </c>
      <c r="B2667" t="s">
        <v>661</v>
      </c>
      <c r="C2667" t="s">
        <v>660</v>
      </c>
      <c r="D2667">
        <v>0.38640000000000002</v>
      </c>
      <c r="E2667">
        <v>52.740099999999998</v>
      </c>
      <c r="F2667" t="s">
        <v>659</v>
      </c>
      <c r="G2667" t="s">
        <v>658</v>
      </c>
      <c r="H2667" t="s">
        <v>657</v>
      </c>
      <c r="I2667" t="s">
        <v>656</v>
      </c>
      <c r="J2667" t="s">
        <v>655</v>
      </c>
      <c r="K2667" t="s">
        <v>1026</v>
      </c>
      <c r="L2667" t="s">
        <v>653</v>
      </c>
      <c r="M2667" t="s">
        <v>1025</v>
      </c>
      <c r="N2667">
        <v>3976</v>
      </c>
      <c r="O2667" t="s">
        <v>681</v>
      </c>
      <c r="P2667">
        <v>148.80000000000001</v>
      </c>
      <c r="Q2667" s="62">
        <f t="shared" si="41"/>
        <v>148.80000000000001</v>
      </c>
      <c r="R2667" t="s">
        <v>680</v>
      </c>
    </row>
    <row r="2668" spans="1:18" hidden="1" x14ac:dyDescent="0.25">
      <c r="A2668" t="s">
        <v>1032</v>
      </c>
      <c r="B2668" t="s">
        <v>661</v>
      </c>
      <c r="C2668" t="s">
        <v>660</v>
      </c>
      <c r="D2668">
        <v>0.38640000000000002</v>
      </c>
      <c r="E2668">
        <v>52.740099999999998</v>
      </c>
      <c r="F2668" t="s">
        <v>659</v>
      </c>
      <c r="G2668" t="s">
        <v>658</v>
      </c>
      <c r="H2668" t="s">
        <v>657</v>
      </c>
      <c r="I2668" t="s">
        <v>656</v>
      </c>
      <c r="J2668" t="s">
        <v>655</v>
      </c>
      <c r="K2668" t="s">
        <v>1026</v>
      </c>
      <c r="L2668" t="s">
        <v>653</v>
      </c>
      <c r="M2668" t="s">
        <v>1025</v>
      </c>
      <c r="N2668">
        <v>6019</v>
      </c>
      <c r="O2668" t="s">
        <v>675</v>
      </c>
      <c r="P2668">
        <v>561424</v>
      </c>
      <c r="Q2668" s="62">
        <f t="shared" si="41"/>
        <v>561424</v>
      </c>
      <c r="R2668" t="s">
        <v>672</v>
      </c>
    </row>
    <row r="2669" spans="1:18" hidden="1" x14ac:dyDescent="0.25">
      <c r="A2669" t="s">
        <v>1031</v>
      </c>
      <c r="B2669" t="s">
        <v>661</v>
      </c>
      <c r="C2669" t="s">
        <v>660</v>
      </c>
      <c r="D2669">
        <v>0.38640000000000002</v>
      </c>
      <c r="E2669">
        <v>52.740099999999998</v>
      </c>
      <c r="F2669" t="s">
        <v>659</v>
      </c>
      <c r="G2669" t="s">
        <v>658</v>
      </c>
      <c r="H2669" t="s">
        <v>657</v>
      </c>
      <c r="I2669" t="s">
        <v>656</v>
      </c>
      <c r="J2669" t="s">
        <v>655</v>
      </c>
      <c r="K2669" t="s">
        <v>1026</v>
      </c>
      <c r="L2669" t="s">
        <v>653</v>
      </c>
      <c r="M2669" t="s">
        <v>1025</v>
      </c>
      <c r="N2669">
        <v>6020</v>
      </c>
      <c r="O2669" t="s">
        <v>673</v>
      </c>
      <c r="P2669">
        <v>318812</v>
      </c>
      <c r="Q2669" s="62">
        <f t="shared" si="41"/>
        <v>318812</v>
      </c>
      <c r="R2669" t="s">
        <v>672</v>
      </c>
    </row>
    <row r="2670" spans="1:18" hidden="1" x14ac:dyDescent="0.25">
      <c r="A2670" t="s">
        <v>1030</v>
      </c>
      <c r="B2670" t="s">
        <v>661</v>
      </c>
      <c r="C2670" t="s">
        <v>660</v>
      </c>
      <c r="D2670">
        <v>0.38640000000000002</v>
      </c>
      <c r="E2670">
        <v>52.740099999999998</v>
      </c>
      <c r="F2670" t="s">
        <v>659</v>
      </c>
      <c r="G2670" t="s">
        <v>658</v>
      </c>
      <c r="H2670" t="s">
        <v>657</v>
      </c>
      <c r="I2670" t="s">
        <v>656</v>
      </c>
      <c r="J2670" t="s">
        <v>655</v>
      </c>
      <c r="K2670" t="s">
        <v>1026</v>
      </c>
      <c r="L2670" t="s">
        <v>653</v>
      </c>
      <c r="M2670" t="s">
        <v>1025</v>
      </c>
      <c r="N2670">
        <v>7342</v>
      </c>
      <c r="O2670" t="s">
        <v>670</v>
      </c>
      <c r="P2670">
        <v>10.26</v>
      </c>
      <c r="Q2670" s="62">
        <f t="shared" si="41"/>
        <v>10.26</v>
      </c>
      <c r="R2670" t="s">
        <v>669</v>
      </c>
    </row>
    <row r="2671" spans="1:18" hidden="1" x14ac:dyDescent="0.25">
      <c r="A2671" t="s">
        <v>1029</v>
      </c>
      <c r="B2671" t="s">
        <v>661</v>
      </c>
      <c r="C2671" t="s">
        <v>660</v>
      </c>
      <c r="D2671">
        <v>0.38640000000000002</v>
      </c>
      <c r="E2671">
        <v>52.740099999999998</v>
      </c>
      <c r="F2671" t="s">
        <v>659</v>
      </c>
      <c r="G2671" t="s">
        <v>658</v>
      </c>
      <c r="H2671" t="s">
        <v>657</v>
      </c>
      <c r="I2671" t="s">
        <v>656</v>
      </c>
      <c r="J2671" t="s">
        <v>655</v>
      </c>
      <c r="K2671" t="s">
        <v>1026</v>
      </c>
      <c r="L2671" t="s">
        <v>653</v>
      </c>
      <c r="M2671" t="s">
        <v>1025</v>
      </c>
      <c r="N2671">
        <v>7608</v>
      </c>
      <c r="O2671" t="s">
        <v>667</v>
      </c>
      <c r="P2671">
        <v>0.43</v>
      </c>
      <c r="Q2671" s="62">
        <f t="shared" si="41"/>
        <v>0.43</v>
      </c>
      <c r="R2671" t="s">
        <v>666</v>
      </c>
    </row>
    <row r="2672" spans="1:18" hidden="1" x14ac:dyDescent="0.25">
      <c r="A2672" t="s">
        <v>1028</v>
      </c>
      <c r="B2672" t="s">
        <v>661</v>
      </c>
      <c r="C2672" t="s">
        <v>660</v>
      </c>
      <c r="D2672">
        <v>0.38640000000000002</v>
      </c>
      <c r="E2672">
        <v>52.740099999999998</v>
      </c>
      <c r="F2672" t="s">
        <v>659</v>
      </c>
      <c r="G2672" t="s">
        <v>658</v>
      </c>
      <c r="H2672" t="s">
        <v>657</v>
      </c>
      <c r="I2672" t="s">
        <v>656</v>
      </c>
      <c r="J2672" t="s">
        <v>655</v>
      </c>
      <c r="K2672" t="s">
        <v>1026</v>
      </c>
      <c r="L2672" t="s">
        <v>653</v>
      </c>
      <c r="M2672" t="s">
        <v>1025</v>
      </c>
      <c r="N2672">
        <v>9901</v>
      </c>
      <c r="O2672" t="s">
        <v>664</v>
      </c>
      <c r="P2672">
        <v>108.6</v>
      </c>
      <c r="Q2672" s="62">
        <f t="shared" si="41"/>
        <v>108.6</v>
      </c>
      <c r="R2672" t="s">
        <v>663</v>
      </c>
    </row>
    <row r="2673" spans="1:18" hidden="1" x14ac:dyDescent="0.25">
      <c r="A2673" t="s">
        <v>1027</v>
      </c>
      <c r="B2673" t="s">
        <v>661</v>
      </c>
      <c r="C2673" t="s">
        <v>660</v>
      </c>
      <c r="D2673">
        <v>0.38640000000000002</v>
      </c>
      <c r="E2673">
        <v>52.740099999999998</v>
      </c>
      <c r="F2673" t="s">
        <v>659</v>
      </c>
      <c r="G2673" t="s">
        <v>658</v>
      </c>
      <c r="H2673" t="s">
        <v>657</v>
      </c>
      <c r="I2673" t="s">
        <v>656</v>
      </c>
      <c r="J2673" t="s">
        <v>655</v>
      </c>
      <c r="K2673" t="s">
        <v>1026</v>
      </c>
      <c r="L2673" t="s">
        <v>653</v>
      </c>
      <c r="M2673" t="s">
        <v>1025</v>
      </c>
      <c r="N2673">
        <v>9924</v>
      </c>
      <c r="O2673" t="s">
        <v>651</v>
      </c>
      <c r="P2673">
        <v>11.1</v>
      </c>
      <c r="Q2673" s="62">
        <f t="shared" si="41"/>
        <v>11.1</v>
      </c>
      <c r="R2673" t="s">
        <v>650</v>
      </c>
    </row>
    <row r="2674" spans="1:18" hidden="1" x14ac:dyDescent="0.25">
      <c r="A2674" t="s">
        <v>1024</v>
      </c>
      <c r="B2674" t="s">
        <v>661</v>
      </c>
      <c r="C2674" t="s">
        <v>660</v>
      </c>
      <c r="D2674">
        <v>0.38640000000000002</v>
      </c>
      <c r="E2674">
        <v>52.740099999999998</v>
      </c>
      <c r="F2674" t="s">
        <v>659</v>
      </c>
      <c r="G2674" t="s">
        <v>658</v>
      </c>
      <c r="H2674" t="s">
        <v>657</v>
      </c>
      <c r="I2674" t="s">
        <v>656</v>
      </c>
      <c r="J2674" t="s">
        <v>655</v>
      </c>
      <c r="K2674" t="s">
        <v>1010</v>
      </c>
      <c r="L2674" t="s">
        <v>653</v>
      </c>
      <c r="M2674" t="s">
        <v>652</v>
      </c>
      <c r="N2674">
        <v>4</v>
      </c>
      <c r="O2674" t="s">
        <v>696</v>
      </c>
      <c r="P2674">
        <v>8.17</v>
      </c>
      <c r="Q2674" s="62">
        <f t="shared" si="41"/>
        <v>8.17</v>
      </c>
      <c r="R2674" t="s">
        <v>669</v>
      </c>
    </row>
    <row r="2675" spans="1:18" hidden="1" x14ac:dyDescent="0.25">
      <c r="A2675" t="s">
        <v>1023</v>
      </c>
      <c r="B2675" t="s">
        <v>661</v>
      </c>
      <c r="C2675" t="s">
        <v>660</v>
      </c>
      <c r="D2675">
        <v>0.38640000000000002</v>
      </c>
      <c r="E2675">
        <v>52.740099999999998</v>
      </c>
      <c r="F2675" t="s">
        <v>659</v>
      </c>
      <c r="G2675" t="s">
        <v>658</v>
      </c>
      <c r="H2675" t="s">
        <v>657</v>
      </c>
      <c r="I2675" t="s">
        <v>656</v>
      </c>
      <c r="J2675" t="s">
        <v>655</v>
      </c>
      <c r="K2675" t="s">
        <v>1010</v>
      </c>
      <c r="L2675" t="s">
        <v>653</v>
      </c>
      <c r="M2675" t="s">
        <v>652</v>
      </c>
      <c r="N2675">
        <v>6</v>
      </c>
      <c r="O2675" t="s">
        <v>694</v>
      </c>
      <c r="P2675">
        <v>0.2</v>
      </c>
      <c r="Q2675" s="62">
        <f t="shared" si="41"/>
        <v>0.2</v>
      </c>
      <c r="R2675" t="s">
        <v>683</v>
      </c>
    </row>
    <row r="2676" spans="1:18" x14ac:dyDescent="0.25">
      <c r="A2676" t="s">
        <v>1022</v>
      </c>
      <c r="B2676" t="s">
        <v>661</v>
      </c>
      <c r="C2676" t="s">
        <v>660</v>
      </c>
      <c r="D2676">
        <v>0.38640000000000002</v>
      </c>
      <c r="E2676">
        <v>52.740099999999998</v>
      </c>
      <c r="F2676" t="s">
        <v>659</v>
      </c>
      <c r="G2676" t="s">
        <v>658</v>
      </c>
      <c r="H2676" t="s">
        <v>657</v>
      </c>
      <c r="I2676" t="s">
        <v>656</v>
      </c>
      <c r="J2676" t="s">
        <v>655</v>
      </c>
      <c r="K2676" t="s">
        <v>1010</v>
      </c>
      <c r="L2676" t="s">
        <v>653</v>
      </c>
      <c r="M2676" t="s">
        <v>652</v>
      </c>
      <c r="N2676">
        <v>73</v>
      </c>
      <c r="O2676" t="s">
        <v>181</v>
      </c>
      <c r="P2676" t="s">
        <v>740</v>
      </c>
      <c r="Q2676" s="62">
        <f t="shared" si="41"/>
        <v>1.0000000000000001E-5</v>
      </c>
      <c r="R2676" t="s">
        <v>686</v>
      </c>
    </row>
    <row r="2677" spans="1:18" hidden="1" x14ac:dyDescent="0.25">
      <c r="A2677" t="s">
        <v>1021</v>
      </c>
      <c r="B2677" t="s">
        <v>661</v>
      </c>
      <c r="C2677" t="s">
        <v>660</v>
      </c>
      <c r="D2677">
        <v>0.38640000000000002</v>
      </c>
      <c r="E2677">
        <v>52.740099999999998</v>
      </c>
      <c r="F2677" t="s">
        <v>659</v>
      </c>
      <c r="G2677" t="s">
        <v>658</v>
      </c>
      <c r="H2677" t="s">
        <v>657</v>
      </c>
      <c r="I2677" t="s">
        <v>656</v>
      </c>
      <c r="J2677" t="s">
        <v>655</v>
      </c>
      <c r="K2677" t="s">
        <v>1010</v>
      </c>
      <c r="L2677" t="s">
        <v>653</v>
      </c>
      <c r="M2677" t="s">
        <v>652</v>
      </c>
      <c r="N2677">
        <v>76</v>
      </c>
      <c r="O2677" t="s">
        <v>690</v>
      </c>
      <c r="P2677">
        <v>15.4</v>
      </c>
      <c r="Q2677" s="62">
        <f t="shared" si="41"/>
        <v>15.4</v>
      </c>
      <c r="R2677" t="s">
        <v>689</v>
      </c>
    </row>
    <row r="2678" spans="1:18" hidden="1" x14ac:dyDescent="0.25">
      <c r="A2678" t="s">
        <v>1020</v>
      </c>
      <c r="B2678" t="s">
        <v>661</v>
      </c>
      <c r="C2678" t="s">
        <v>660</v>
      </c>
      <c r="D2678">
        <v>0.38640000000000002</v>
      </c>
      <c r="E2678">
        <v>52.740099999999998</v>
      </c>
      <c r="F2678" t="s">
        <v>659</v>
      </c>
      <c r="G2678" t="s">
        <v>658</v>
      </c>
      <c r="H2678" t="s">
        <v>657</v>
      </c>
      <c r="I2678" t="s">
        <v>656</v>
      </c>
      <c r="J2678" t="s">
        <v>655</v>
      </c>
      <c r="K2678" t="s">
        <v>1010</v>
      </c>
      <c r="L2678" t="s">
        <v>653</v>
      </c>
      <c r="M2678" t="s">
        <v>652</v>
      </c>
      <c r="N2678">
        <v>3410</v>
      </c>
      <c r="O2678" t="s">
        <v>687</v>
      </c>
      <c r="P2678">
        <v>2.2000000000000002</v>
      </c>
      <c r="Q2678" s="62">
        <f t="shared" si="41"/>
        <v>2.2000000000000002</v>
      </c>
      <c r="R2678" t="s">
        <v>686</v>
      </c>
    </row>
    <row r="2679" spans="1:18" hidden="1" x14ac:dyDescent="0.25">
      <c r="A2679" t="s">
        <v>1019</v>
      </c>
      <c r="B2679" t="s">
        <v>661</v>
      </c>
      <c r="C2679" t="s">
        <v>660</v>
      </c>
      <c r="D2679">
        <v>0.38640000000000002</v>
      </c>
      <c r="E2679">
        <v>52.740099999999998</v>
      </c>
      <c r="F2679" t="s">
        <v>659</v>
      </c>
      <c r="G2679" t="s">
        <v>658</v>
      </c>
      <c r="H2679" t="s">
        <v>657</v>
      </c>
      <c r="I2679" t="s">
        <v>656</v>
      </c>
      <c r="J2679" t="s">
        <v>655</v>
      </c>
      <c r="K2679" t="s">
        <v>1010</v>
      </c>
      <c r="L2679" t="s">
        <v>653</v>
      </c>
      <c r="M2679" t="s">
        <v>652</v>
      </c>
      <c r="N2679">
        <v>3428</v>
      </c>
      <c r="O2679" t="s">
        <v>684</v>
      </c>
      <c r="P2679">
        <v>9.17</v>
      </c>
      <c r="Q2679" s="62">
        <f t="shared" si="41"/>
        <v>9.17</v>
      </c>
      <c r="R2679" t="s">
        <v>683</v>
      </c>
    </row>
    <row r="2680" spans="1:18" hidden="1" x14ac:dyDescent="0.25">
      <c r="A2680" t="s">
        <v>1018</v>
      </c>
      <c r="B2680" t="s">
        <v>661</v>
      </c>
      <c r="C2680" t="s">
        <v>660</v>
      </c>
      <c r="D2680">
        <v>0.38640000000000002</v>
      </c>
      <c r="E2680">
        <v>52.740099999999998</v>
      </c>
      <c r="F2680" t="s">
        <v>659</v>
      </c>
      <c r="G2680" t="s">
        <v>658</v>
      </c>
      <c r="H2680" t="s">
        <v>657</v>
      </c>
      <c r="I2680" t="s">
        <v>656</v>
      </c>
      <c r="J2680" t="s">
        <v>655</v>
      </c>
      <c r="K2680" t="s">
        <v>1010</v>
      </c>
      <c r="L2680" t="s">
        <v>653</v>
      </c>
      <c r="M2680" t="s">
        <v>652</v>
      </c>
      <c r="N2680">
        <v>3976</v>
      </c>
      <c r="O2680" t="s">
        <v>681</v>
      </c>
      <c r="P2680">
        <v>119.6</v>
      </c>
      <c r="Q2680" s="62">
        <f t="shared" si="41"/>
        <v>119.6</v>
      </c>
      <c r="R2680" t="s">
        <v>680</v>
      </c>
    </row>
    <row r="2681" spans="1:18" hidden="1" x14ac:dyDescent="0.25">
      <c r="A2681" t="s">
        <v>1017</v>
      </c>
      <c r="B2681" t="s">
        <v>661</v>
      </c>
      <c r="C2681" t="s">
        <v>660</v>
      </c>
      <c r="D2681">
        <v>0.38640000000000002</v>
      </c>
      <c r="E2681">
        <v>52.740099999999998</v>
      </c>
      <c r="F2681" t="s">
        <v>659</v>
      </c>
      <c r="G2681" t="s">
        <v>658</v>
      </c>
      <c r="H2681" t="s">
        <v>657</v>
      </c>
      <c r="I2681" t="s">
        <v>656</v>
      </c>
      <c r="J2681" t="s">
        <v>655</v>
      </c>
      <c r="K2681" t="s">
        <v>1010</v>
      </c>
      <c r="L2681" t="s">
        <v>653</v>
      </c>
      <c r="M2681" t="s">
        <v>652</v>
      </c>
      <c r="N2681">
        <v>5446</v>
      </c>
      <c r="O2681" t="s">
        <v>678</v>
      </c>
      <c r="P2681">
        <v>1</v>
      </c>
      <c r="Q2681" s="62">
        <f t="shared" si="41"/>
        <v>1</v>
      </c>
      <c r="R2681" t="s">
        <v>677</v>
      </c>
    </row>
    <row r="2682" spans="1:18" hidden="1" x14ac:dyDescent="0.25">
      <c r="A2682" t="s">
        <v>1016</v>
      </c>
      <c r="B2682" t="s">
        <v>661</v>
      </c>
      <c r="C2682" t="s">
        <v>660</v>
      </c>
      <c r="D2682">
        <v>0.38640000000000002</v>
      </c>
      <c r="E2682">
        <v>52.740099999999998</v>
      </c>
      <c r="F2682" t="s">
        <v>659</v>
      </c>
      <c r="G2682" t="s">
        <v>658</v>
      </c>
      <c r="H2682" t="s">
        <v>657</v>
      </c>
      <c r="I2682" t="s">
        <v>656</v>
      </c>
      <c r="J2682" t="s">
        <v>655</v>
      </c>
      <c r="K2682" t="s">
        <v>1010</v>
      </c>
      <c r="L2682" t="s">
        <v>653</v>
      </c>
      <c r="M2682" t="s">
        <v>652</v>
      </c>
      <c r="N2682">
        <v>6019</v>
      </c>
      <c r="O2682" t="s">
        <v>675</v>
      </c>
      <c r="P2682">
        <v>561275</v>
      </c>
      <c r="Q2682" s="62">
        <f t="shared" si="41"/>
        <v>561275</v>
      </c>
      <c r="R2682" t="s">
        <v>672</v>
      </c>
    </row>
    <row r="2683" spans="1:18" hidden="1" x14ac:dyDescent="0.25">
      <c r="A2683" t="s">
        <v>1015</v>
      </c>
      <c r="B2683" t="s">
        <v>661</v>
      </c>
      <c r="C2683" t="s">
        <v>660</v>
      </c>
      <c r="D2683">
        <v>0.38640000000000002</v>
      </c>
      <c r="E2683">
        <v>52.740099999999998</v>
      </c>
      <c r="F2683" t="s">
        <v>659</v>
      </c>
      <c r="G2683" t="s">
        <v>658</v>
      </c>
      <c r="H2683" t="s">
        <v>657</v>
      </c>
      <c r="I2683" t="s">
        <v>656</v>
      </c>
      <c r="J2683" t="s">
        <v>655</v>
      </c>
      <c r="K2683" t="s">
        <v>1010</v>
      </c>
      <c r="L2683" t="s">
        <v>653</v>
      </c>
      <c r="M2683" t="s">
        <v>652</v>
      </c>
      <c r="N2683">
        <v>6020</v>
      </c>
      <c r="O2683" t="s">
        <v>673</v>
      </c>
      <c r="P2683">
        <v>318615</v>
      </c>
      <c r="Q2683" s="62">
        <f t="shared" si="41"/>
        <v>318615</v>
      </c>
      <c r="R2683" t="s">
        <v>672</v>
      </c>
    </row>
    <row r="2684" spans="1:18" hidden="1" x14ac:dyDescent="0.25">
      <c r="A2684" t="s">
        <v>1014</v>
      </c>
      <c r="B2684" t="s">
        <v>661</v>
      </c>
      <c r="C2684" t="s">
        <v>660</v>
      </c>
      <c r="D2684">
        <v>0.38640000000000002</v>
      </c>
      <c r="E2684">
        <v>52.740099999999998</v>
      </c>
      <c r="F2684" t="s">
        <v>659</v>
      </c>
      <c r="G2684" t="s">
        <v>658</v>
      </c>
      <c r="H2684" t="s">
        <v>657</v>
      </c>
      <c r="I2684" t="s">
        <v>656</v>
      </c>
      <c r="J2684" t="s">
        <v>655</v>
      </c>
      <c r="K2684" t="s">
        <v>1010</v>
      </c>
      <c r="L2684" t="s">
        <v>653</v>
      </c>
      <c r="M2684" t="s">
        <v>652</v>
      </c>
      <c r="N2684">
        <v>7342</v>
      </c>
      <c r="O2684" t="s">
        <v>670</v>
      </c>
      <c r="P2684">
        <v>11.52</v>
      </c>
      <c r="Q2684" s="62">
        <f t="shared" si="41"/>
        <v>11.52</v>
      </c>
      <c r="R2684" t="s">
        <v>669</v>
      </c>
    </row>
    <row r="2685" spans="1:18" hidden="1" x14ac:dyDescent="0.25">
      <c r="A2685" t="s">
        <v>1013</v>
      </c>
      <c r="B2685" t="s">
        <v>661</v>
      </c>
      <c r="C2685" t="s">
        <v>660</v>
      </c>
      <c r="D2685">
        <v>0.38640000000000002</v>
      </c>
      <c r="E2685">
        <v>52.740099999999998</v>
      </c>
      <c r="F2685" t="s">
        <v>659</v>
      </c>
      <c r="G2685" t="s">
        <v>658</v>
      </c>
      <c r="H2685" t="s">
        <v>657</v>
      </c>
      <c r="I2685" t="s">
        <v>656</v>
      </c>
      <c r="J2685" t="s">
        <v>655</v>
      </c>
      <c r="K2685" t="s">
        <v>1010</v>
      </c>
      <c r="L2685" t="s">
        <v>653</v>
      </c>
      <c r="M2685" t="s">
        <v>652</v>
      </c>
      <c r="N2685">
        <v>7608</v>
      </c>
      <c r="O2685" t="s">
        <v>667</v>
      </c>
      <c r="P2685">
        <v>11.96</v>
      </c>
      <c r="Q2685" s="62">
        <f t="shared" si="41"/>
        <v>11.96</v>
      </c>
      <c r="R2685" t="s">
        <v>666</v>
      </c>
    </row>
    <row r="2686" spans="1:18" hidden="1" x14ac:dyDescent="0.25">
      <c r="A2686" t="s">
        <v>1012</v>
      </c>
      <c r="B2686" t="s">
        <v>661</v>
      </c>
      <c r="C2686" t="s">
        <v>660</v>
      </c>
      <c r="D2686">
        <v>0.38640000000000002</v>
      </c>
      <c r="E2686">
        <v>52.740099999999998</v>
      </c>
      <c r="F2686" t="s">
        <v>659</v>
      </c>
      <c r="G2686" t="s">
        <v>658</v>
      </c>
      <c r="H2686" t="s">
        <v>657</v>
      </c>
      <c r="I2686" t="s">
        <v>656</v>
      </c>
      <c r="J2686" t="s">
        <v>655</v>
      </c>
      <c r="K2686" t="s">
        <v>1010</v>
      </c>
      <c r="L2686" t="s">
        <v>653</v>
      </c>
      <c r="M2686" t="s">
        <v>652</v>
      </c>
      <c r="N2686">
        <v>9901</v>
      </c>
      <c r="O2686" t="s">
        <v>664</v>
      </c>
      <c r="P2686">
        <v>88.4</v>
      </c>
      <c r="Q2686" s="62">
        <f t="shared" si="41"/>
        <v>88.4</v>
      </c>
      <c r="R2686" t="s">
        <v>663</v>
      </c>
    </row>
    <row r="2687" spans="1:18" hidden="1" x14ac:dyDescent="0.25">
      <c r="A2687" t="s">
        <v>1011</v>
      </c>
      <c r="B2687" t="s">
        <v>661</v>
      </c>
      <c r="C2687" t="s">
        <v>660</v>
      </c>
      <c r="D2687">
        <v>0.38640000000000002</v>
      </c>
      <c r="E2687">
        <v>52.740099999999998</v>
      </c>
      <c r="F2687" t="s">
        <v>659</v>
      </c>
      <c r="G2687" t="s">
        <v>658</v>
      </c>
      <c r="H2687" t="s">
        <v>657</v>
      </c>
      <c r="I2687" t="s">
        <v>656</v>
      </c>
      <c r="J2687" t="s">
        <v>655</v>
      </c>
      <c r="K2687" t="s">
        <v>1010</v>
      </c>
      <c r="L2687" t="s">
        <v>653</v>
      </c>
      <c r="M2687" t="s">
        <v>652</v>
      </c>
      <c r="N2687">
        <v>9924</v>
      </c>
      <c r="O2687" t="s">
        <v>651</v>
      </c>
      <c r="P2687">
        <v>8.24</v>
      </c>
      <c r="Q2687" s="62">
        <f t="shared" si="41"/>
        <v>8.24</v>
      </c>
      <c r="R2687" t="s">
        <v>650</v>
      </c>
    </row>
    <row r="2688" spans="1:18" hidden="1" x14ac:dyDescent="0.25">
      <c r="A2688" t="s">
        <v>1009</v>
      </c>
      <c r="B2688" t="s">
        <v>661</v>
      </c>
      <c r="C2688" t="s">
        <v>660</v>
      </c>
      <c r="D2688">
        <v>0.38640000000000002</v>
      </c>
      <c r="E2688">
        <v>52.740099999999998</v>
      </c>
      <c r="F2688" t="s">
        <v>659</v>
      </c>
      <c r="G2688" t="s">
        <v>658</v>
      </c>
      <c r="H2688" t="s">
        <v>657</v>
      </c>
      <c r="I2688" t="s">
        <v>656</v>
      </c>
      <c r="J2688" t="s">
        <v>655</v>
      </c>
      <c r="K2688" t="s">
        <v>995</v>
      </c>
      <c r="L2688" t="s">
        <v>653</v>
      </c>
      <c r="M2688" t="s">
        <v>652</v>
      </c>
      <c r="N2688">
        <v>4</v>
      </c>
      <c r="O2688" t="s">
        <v>696</v>
      </c>
      <c r="P2688">
        <v>6.39</v>
      </c>
      <c r="Q2688" s="62">
        <f t="shared" si="41"/>
        <v>6.39</v>
      </c>
      <c r="R2688" t="s">
        <v>669</v>
      </c>
    </row>
    <row r="2689" spans="1:18" hidden="1" x14ac:dyDescent="0.25">
      <c r="A2689" t="s">
        <v>1008</v>
      </c>
      <c r="B2689" t="s">
        <v>661</v>
      </c>
      <c r="C2689" t="s">
        <v>660</v>
      </c>
      <c r="D2689">
        <v>0.38640000000000002</v>
      </c>
      <c r="E2689">
        <v>52.740099999999998</v>
      </c>
      <c r="F2689" t="s">
        <v>659</v>
      </c>
      <c r="G2689" t="s">
        <v>658</v>
      </c>
      <c r="H2689" t="s">
        <v>657</v>
      </c>
      <c r="I2689" t="s">
        <v>656</v>
      </c>
      <c r="J2689" t="s">
        <v>655</v>
      </c>
      <c r="K2689" t="s">
        <v>995</v>
      </c>
      <c r="L2689" t="s">
        <v>653</v>
      </c>
      <c r="M2689" t="s">
        <v>652</v>
      </c>
      <c r="N2689">
        <v>6</v>
      </c>
      <c r="O2689" t="s">
        <v>694</v>
      </c>
      <c r="P2689">
        <v>0.2</v>
      </c>
      <c r="Q2689" s="62">
        <f t="shared" si="41"/>
        <v>0.2</v>
      </c>
      <c r="R2689" t="s">
        <v>683</v>
      </c>
    </row>
    <row r="2690" spans="1:18" x14ac:dyDescent="0.25">
      <c r="A2690" t="s">
        <v>1007</v>
      </c>
      <c r="B2690" t="s">
        <v>661</v>
      </c>
      <c r="C2690" t="s">
        <v>660</v>
      </c>
      <c r="D2690">
        <v>0.38640000000000002</v>
      </c>
      <c r="E2690">
        <v>52.740099999999998</v>
      </c>
      <c r="F2690" t="s">
        <v>659</v>
      </c>
      <c r="G2690" t="s">
        <v>658</v>
      </c>
      <c r="H2690" t="s">
        <v>657</v>
      </c>
      <c r="I2690" t="s">
        <v>656</v>
      </c>
      <c r="J2690" t="s">
        <v>655</v>
      </c>
      <c r="K2690" t="s">
        <v>995</v>
      </c>
      <c r="L2690" t="s">
        <v>653</v>
      </c>
      <c r="M2690" t="s">
        <v>652</v>
      </c>
      <c r="N2690">
        <v>73</v>
      </c>
      <c r="O2690" t="s">
        <v>181</v>
      </c>
      <c r="P2690" t="s">
        <v>740</v>
      </c>
      <c r="Q2690" s="62">
        <f t="shared" ref="Q2690:Q2753" si="42">IF(LEFT(P2690,1)="&lt;",VALUE(MID(P2690,2,LEN(P2690)-1)),VALUE(P2690))</f>
        <v>1.0000000000000001E-5</v>
      </c>
      <c r="R2690" t="s">
        <v>686</v>
      </c>
    </row>
    <row r="2691" spans="1:18" hidden="1" x14ac:dyDescent="0.25">
      <c r="A2691" t="s">
        <v>1006</v>
      </c>
      <c r="B2691" t="s">
        <v>661</v>
      </c>
      <c r="C2691" t="s">
        <v>660</v>
      </c>
      <c r="D2691">
        <v>0.38640000000000002</v>
      </c>
      <c r="E2691">
        <v>52.740099999999998</v>
      </c>
      <c r="F2691" t="s">
        <v>659</v>
      </c>
      <c r="G2691" t="s">
        <v>658</v>
      </c>
      <c r="H2691" t="s">
        <v>657</v>
      </c>
      <c r="I2691" t="s">
        <v>656</v>
      </c>
      <c r="J2691" t="s">
        <v>655</v>
      </c>
      <c r="K2691" t="s">
        <v>995</v>
      </c>
      <c r="L2691" t="s">
        <v>653</v>
      </c>
      <c r="M2691" t="s">
        <v>652</v>
      </c>
      <c r="N2691">
        <v>76</v>
      </c>
      <c r="O2691" t="s">
        <v>690</v>
      </c>
      <c r="P2691">
        <v>15.6</v>
      </c>
      <c r="Q2691" s="62">
        <f t="shared" si="42"/>
        <v>15.6</v>
      </c>
      <c r="R2691" t="s">
        <v>689</v>
      </c>
    </row>
    <row r="2692" spans="1:18" hidden="1" x14ac:dyDescent="0.25">
      <c r="A2692" t="s">
        <v>1005</v>
      </c>
      <c r="B2692" t="s">
        <v>661</v>
      </c>
      <c r="C2692" t="s">
        <v>660</v>
      </c>
      <c r="D2692">
        <v>0.38640000000000002</v>
      </c>
      <c r="E2692">
        <v>52.740099999999998</v>
      </c>
      <c r="F2692" t="s">
        <v>659</v>
      </c>
      <c r="G2692" t="s">
        <v>658</v>
      </c>
      <c r="H2692" t="s">
        <v>657</v>
      </c>
      <c r="I2692" t="s">
        <v>656</v>
      </c>
      <c r="J2692" t="s">
        <v>655</v>
      </c>
      <c r="K2692" t="s">
        <v>995</v>
      </c>
      <c r="L2692" t="s">
        <v>653</v>
      </c>
      <c r="M2692" t="s">
        <v>652</v>
      </c>
      <c r="N2692">
        <v>3410</v>
      </c>
      <c r="O2692" t="s">
        <v>687</v>
      </c>
      <c r="P2692">
        <v>3</v>
      </c>
      <c r="Q2692" s="62">
        <f t="shared" si="42"/>
        <v>3</v>
      </c>
      <c r="R2692" t="s">
        <v>686</v>
      </c>
    </row>
    <row r="2693" spans="1:18" hidden="1" x14ac:dyDescent="0.25">
      <c r="A2693" t="s">
        <v>1004</v>
      </c>
      <c r="B2693" t="s">
        <v>661</v>
      </c>
      <c r="C2693" t="s">
        <v>660</v>
      </c>
      <c r="D2693">
        <v>0.38640000000000002</v>
      </c>
      <c r="E2693">
        <v>52.740099999999998</v>
      </c>
      <c r="F2693" t="s">
        <v>659</v>
      </c>
      <c r="G2693" t="s">
        <v>658</v>
      </c>
      <c r="H2693" t="s">
        <v>657</v>
      </c>
      <c r="I2693" t="s">
        <v>656</v>
      </c>
      <c r="J2693" t="s">
        <v>655</v>
      </c>
      <c r="K2693" t="s">
        <v>995</v>
      </c>
      <c r="L2693" t="s">
        <v>653</v>
      </c>
      <c r="M2693" t="s">
        <v>652</v>
      </c>
      <c r="N2693">
        <v>3428</v>
      </c>
      <c r="O2693" t="s">
        <v>684</v>
      </c>
      <c r="P2693">
        <v>5.46</v>
      </c>
      <c r="Q2693" s="62">
        <f t="shared" si="42"/>
        <v>5.46</v>
      </c>
      <c r="R2693" t="s">
        <v>683</v>
      </c>
    </row>
    <row r="2694" spans="1:18" hidden="1" x14ac:dyDescent="0.25">
      <c r="A2694" t="s">
        <v>1003</v>
      </c>
      <c r="B2694" t="s">
        <v>661</v>
      </c>
      <c r="C2694" t="s">
        <v>660</v>
      </c>
      <c r="D2694">
        <v>0.38640000000000002</v>
      </c>
      <c r="E2694">
        <v>52.740099999999998</v>
      </c>
      <c r="F2694" t="s">
        <v>659</v>
      </c>
      <c r="G2694" t="s">
        <v>658</v>
      </c>
      <c r="H2694" t="s">
        <v>657</v>
      </c>
      <c r="I2694" t="s">
        <v>656</v>
      </c>
      <c r="J2694" t="s">
        <v>655</v>
      </c>
      <c r="K2694" t="s">
        <v>995</v>
      </c>
      <c r="L2694" t="s">
        <v>653</v>
      </c>
      <c r="M2694" t="s">
        <v>652</v>
      </c>
      <c r="N2694">
        <v>3976</v>
      </c>
      <c r="O2694" t="s">
        <v>681</v>
      </c>
      <c r="P2694">
        <v>54.6</v>
      </c>
      <c r="Q2694" s="62">
        <f t="shared" si="42"/>
        <v>54.6</v>
      </c>
      <c r="R2694" t="s">
        <v>680</v>
      </c>
    </row>
    <row r="2695" spans="1:18" hidden="1" x14ac:dyDescent="0.25">
      <c r="A2695" t="s">
        <v>1002</v>
      </c>
      <c r="B2695" t="s">
        <v>661</v>
      </c>
      <c r="C2695" t="s">
        <v>660</v>
      </c>
      <c r="D2695">
        <v>0.38640000000000002</v>
      </c>
      <c r="E2695">
        <v>52.740099999999998</v>
      </c>
      <c r="F2695" t="s">
        <v>659</v>
      </c>
      <c r="G2695" t="s">
        <v>658</v>
      </c>
      <c r="H2695" t="s">
        <v>657</v>
      </c>
      <c r="I2695" t="s">
        <v>656</v>
      </c>
      <c r="J2695" t="s">
        <v>655</v>
      </c>
      <c r="K2695" t="s">
        <v>995</v>
      </c>
      <c r="L2695" t="s">
        <v>653</v>
      </c>
      <c r="M2695" t="s">
        <v>652</v>
      </c>
      <c r="N2695">
        <v>5446</v>
      </c>
      <c r="O2695" t="s">
        <v>678</v>
      </c>
      <c r="P2695">
        <v>1</v>
      </c>
      <c r="Q2695" s="62">
        <f t="shared" si="42"/>
        <v>1</v>
      </c>
      <c r="R2695" t="s">
        <v>677</v>
      </c>
    </row>
    <row r="2696" spans="1:18" hidden="1" x14ac:dyDescent="0.25">
      <c r="A2696" t="s">
        <v>1001</v>
      </c>
      <c r="B2696" t="s">
        <v>661</v>
      </c>
      <c r="C2696" t="s">
        <v>660</v>
      </c>
      <c r="D2696">
        <v>0.38640000000000002</v>
      </c>
      <c r="E2696">
        <v>52.740099999999998</v>
      </c>
      <c r="F2696" t="s">
        <v>659</v>
      </c>
      <c r="G2696" t="s">
        <v>658</v>
      </c>
      <c r="H2696" t="s">
        <v>657</v>
      </c>
      <c r="I2696" t="s">
        <v>656</v>
      </c>
      <c r="J2696" t="s">
        <v>655</v>
      </c>
      <c r="K2696" t="s">
        <v>995</v>
      </c>
      <c r="L2696" t="s">
        <v>653</v>
      </c>
      <c r="M2696" t="s">
        <v>652</v>
      </c>
      <c r="N2696">
        <v>6019</v>
      </c>
      <c r="O2696" t="s">
        <v>675</v>
      </c>
      <c r="P2696">
        <v>561347</v>
      </c>
      <c r="Q2696" s="62">
        <f t="shared" si="42"/>
        <v>561347</v>
      </c>
      <c r="R2696" t="s">
        <v>672</v>
      </c>
    </row>
    <row r="2697" spans="1:18" hidden="1" x14ac:dyDescent="0.25">
      <c r="A2697" t="s">
        <v>1000</v>
      </c>
      <c r="B2697" t="s">
        <v>661</v>
      </c>
      <c r="C2697" t="s">
        <v>660</v>
      </c>
      <c r="D2697">
        <v>0.38640000000000002</v>
      </c>
      <c r="E2697">
        <v>52.740099999999998</v>
      </c>
      <c r="F2697" t="s">
        <v>659</v>
      </c>
      <c r="G2697" t="s">
        <v>658</v>
      </c>
      <c r="H2697" t="s">
        <v>657</v>
      </c>
      <c r="I2697" t="s">
        <v>656</v>
      </c>
      <c r="J2697" t="s">
        <v>655</v>
      </c>
      <c r="K2697" t="s">
        <v>995</v>
      </c>
      <c r="L2697" t="s">
        <v>653</v>
      </c>
      <c r="M2697" t="s">
        <v>652</v>
      </c>
      <c r="N2697">
        <v>6020</v>
      </c>
      <c r="O2697" t="s">
        <v>673</v>
      </c>
      <c r="P2697">
        <v>318660</v>
      </c>
      <c r="Q2697" s="62">
        <f t="shared" si="42"/>
        <v>318660</v>
      </c>
      <c r="R2697" t="s">
        <v>672</v>
      </c>
    </row>
    <row r="2698" spans="1:18" hidden="1" x14ac:dyDescent="0.25">
      <c r="A2698" t="s">
        <v>999</v>
      </c>
      <c r="B2698" t="s">
        <v>661</v>
      </c>
      <c r="C2698" t="s">
        <v>660</v>
      </c>
      <c r="D2698">
        <v>0.38640000000000002</v>
      </c>
      <c r="E2698">
        <v>52.740099999999998</v>
      </c>
      <c r="F2698" t="s">
        <v>659</v>
      </c>
      <c r="G2698" t="s">
        <v>658</v>
      </c>
      <c r="H2698" t="s">
        <v>657</v>
      </c>
      <c r="I2698" t="s">
        <v>656</v>
      </c>
      <c r="J2698" t="s">
        <v>655</v>
      </c>
      <c r="K2698" t="s">
        <v>995</v>
      </c>
      <c r="L2698" t="s">
        <v>653</v>
      </c>
      <c r="M2698" t="s">
        <v>652</v>
      </c>
      <c r="N2698">
        <v>7342</v>
      </c>
      <c r="O2698" t="s">
        <v>670</v>
      </c>
      <c r="P2698">
        <v>1.49</v>
      </c>
      <c r="Q2698" s="62">
        <f t="shared" si="42"/>
        <v>1.49</v>
      </c>
      <c r="R2698" t="s">
        <v>669</v>
      </c>
    </row>
    <row r="2699" spans="1:18" hidden="1" x14ac:dyDescent="0.25">
      <c r="A2699" t="s">
        <v>998</v>
      </c>
      <c r="B2699" t="s">
        <v>661</v>
      </c>
      <c r="C2699" t="s">
        <v>660</v>
      </c>
      <c r="D2699">
        <v>0.38640000000000002</v>
      </c>
      <c r="E2699">
        <v>52.740099999999998</v>
      </c>
      <c r="F2699" t="s">
        <v>659</v>
      </c>
      <c r="G2699" t="s">
        <v>658</v>
      </c>
      <c r="H2699" t="s">
        <v>657</v>
      </c>
      <c r="I2699" t="s">
        <v>656</v>
      </c>
      <c r="J2699" t="s">
        <v>655</v>
      </c>
      <c r="K2699" t="s">
        <v>995</v>
      </c>
      <c r="L2699" t="s">
        <v>653</v>
      </c>
      <c r="M2699" t="s">
        <v>652</v>
      </c>
      <c r="N2699">
        <v>7608</v>
      </c>
      <c r="O2699" t="s">
        <v>667</v>
      </c>
      <c r="P2699">
        <v>4.67</v>
      </c>
      <c r="Q2699" s="62">
        <f t="shared" si="42"/>
        <v>4.67</v>
      </c>
      <c r="R2699" t="s">
        <v>666</v>
      </c>
    </row>
    <row r="2700" spans="1:18" hidden="1" x14ac:dyDescent="0.25">
      <c r="A2700" t="s">
        <v>997</v>
      </c>
      <c r="B2700" t="s">
        <v>661</v>
      </c>
      <c r="C2700" t="s">
        <v>660</v>
      </c>
      <c r="D2700">
        <v>0.38640000000000002</v>
      </c>
      <c r="E2700">
        <v>52.740099999999998</v>
      </c>
      <c r="F2700" t="s">
        <v>659</v>
      </c>
      <c r="G2700" t="s">
        <v>658</v>
      </c>
      <c r="H2700" t="s">
        <v>657</v>
      </c>
      <c r="I2700" t="s">
        <v>656</v>
      </c>
      <c r="J2700" t="s">
        <v>655</v>
      </c>
      <c r="K2700" t="s">
        <v>995</v>
      </c>
      <c r="L2700" t="s">
        <v>653</v>
      </c>
      <c r="M2700" t="s">
        <v>652</v>
      </c>
      <c r="N2700">
        <v>9901</v>
      </c>
      <c r="O2700" t="s">
        <v>664</v>
      </c>
      <c r="P2700">
        <v>84.9</v>
      </c>
      <c r="Q2700" s="62">
        <f t="shared" si="42"/>
        <v>84.9</v>
      </c>
      <c r="R2700" t="s">
        <v>663</v>
      </c>
    </row>
    <row r="2701" spans="1:18" hidden="1" x14ac:dyDescent="0.25">
      <c r="A2701" t="s">
        <v>996</v>
      </c>
      <c r="B2701" t="s">
        <v>661</v>
      </c>
      <c r="C2701" t="s">
        <v>660</v>
      </c>
      <c r="D2701">
        <v>0.38640000000000002</v>
      </c>
      <c r="E2701">
        <v>52.740099999999998</v>
      </c>
      <c r="F2701" t="s">
        <v>659</v>
      </c>
      <c r="G2701" t="s">
        <v>658</v>
      </c>
      <c r="H2701" t="s">
        <v>657</v>
      </c>
      <c r="I2701" t="s">
        <v>656</v>
      </c>
      <c r="J2701" t="s">
        <v>655</v>
      </c>
      <c r="K2701" t="s">
        <v>995</v>
      </c>
      <c r="L2701" t="s">
        <v>653</v>
      </c>
      <c r="M2701" t="s">
        <v>652</v>
      </c>
      <c r="N2701">
        <v>9924</v>
      </c>
      <c r="O2701" t="s">
        <v>651</v>
      </c>
      <c r="P2701">
        <v>8.2200000000000006</v>
      </c>
      <c r="Q2701" s="62">
        <f t="shared" si="42"/>
        <v>8.2200000000000006</v>
      </c>
      <c r="R2701" t="s">
        <v>650</v>
      </c>
    </row>
    <row r="2702" spans="1:18" hidden="1" x14ac:dyDescent="0.25">
      <c r="A2702" t="s">
        <v>994</v>
      </c>
      <c r="B2702" t="s">
        <v>661</v>
      </c>
      <c r="C2702" t="s">
        <v>660</v>
      </c>
      <c r="D2702">
        <v>0.38640000000000002</v>
      </c>
      <c r="E2702">
        <v>52.740099999999998</v>
      </c>
      <c r="F2702" t="s">
        <v>659</v>
      </c>
      <c r="G2702" t="s">
        <v>658</v>
      </c>
      <c r="H2702" t="s">
        <v>657</v>
      </c>
      <c r="I2702" t="s">
        <v>656</v>
      </c>
      <c r="J2702" t="s">
        <v>655</v>
      </c>
      <c r="K2702" t="s">
        <v>980</v>
      </c>
      <c r="L2702" t="s">
        <v>653</v>
      </c>
      <c r="M2702" t="s">
        <v>652</v>
      </c>
      <c r="N2702">
        <v>4</v>
      </c>
      <c r="O2702" t="s">
        <v>696</v>
      </c>
      <c r="P2702">
        <v>10.32</v>
      </c>
      <c r="Q2702" s="62">
        <f t="shared" si="42"/>
        <v>10.32</v>
      </c>
      <c r="R2702" t="s">
        <v>669</v>
      </c>
    </row>
    <row r="2703" spans="1:18" hidden="1" x14ac:dyDescent="0.25">
      <c r="A2703" t="s">
        <v>993</v>
      </c>
      <c r="B2703" t="s">
        <v>661</v>
      </c>
      <c r="C2703" t="s">
        <v>660</v>
      </c>
      <c r="D2703">
        <v>0.38640000000000002</v>
      </c>
      <c r="E2703">
        <v>52.740099999999998</v>
      </c>
      <c r="F2703" t="s">
        <v>659</v>
      </c>
      <c r="G2703" t="s">
        <v>658</v>
      </c>
      <c r="H2703" t="s">
        <v>657</v>
      </c>
      <c r="I2703" t="s">
        <v>656</v>
      </c>
      <c r="J2703" t="s">
        <v>655</v>
      </c>
      <c r="K2703" t="s">
        <v>980</v>
      </c>
      <c r="L2703" t="s">
        <v>653</v>
      </c>
      <c r="M2703" t="s">
        <v>652</v>
      </c>
      <c r="N2703">
        <v>6</v>
      </c>
      <c r="O2703" t="s">
        <v>694</v>
      </c>
      <c r="P2703">
        <v>0.2</v>
      </c>
      <c r="Q2703" s="62">
        <f t="shared" si="42"/>
        <v>0.2</v>
      </c>
      <c r="R2703" t="s">
        <v>683</v>
      </c>
    </row>
    <row r="2704" spans="1:18" x14ac:dyDescent="0.25">
      <c r="A2704" t="s">
        <v>992</v>
      </c>
      <c r="B2704" t="s">
        <v>661</v>
      </c>
      <c r="C2704" t="s">
        <v>660</v>
      </c>
      <c r="D2704">
        <v>0.38640000000000002</v>
      </c>
      <c r="E2704">
        <v>52.740099999999998</v>
      </c>
      <c r="F2704" t="s">
        <v>659</v>
      </c>
      <c r="G2704" t="s">
        <v>658</v>
      </c>
      <c r="H2704" t="s">
        <v>657</v>
      </c>
      <c r="I2704" t="s">
        <v>656</v>
      </c>
      <c r="J2704" t="s">
        <v>655</v>
      </c>
      <c r="K2704" t="s">
        <v>980</v>
      </c>
      <c r="L2704" t="s">
        <v>653</v>
      </c>
      <c r="M2704" t="s">
        <v>652</v>
      </c>
      <c r="N2704">
        <v>73</v>
      </c>
      <c r="O2704" t="s">
        <v>181</v>
      </c>
      <c r="P2704" t="s">
        <v>692</v>
      </c>
      <c r="Q2704" s="62">
        <f t="shared" si="42"/>
        <v>2.0000000000000002E-5</v>
      </c>
      <c r="R2704" t="s">
        <v>686</v>
      </c>
    </row>
    <row r="2705" spans="1:18" hidden="1" x14ac:dyDescent="0.25">
      <c r="A2705" t="s">
        <v>991</v>
      </c>
      <c r="B2705" t="s">
        <v>661</v>
      </c>
      <c r="C2705" t="s">
        <v>660</v>
      </c>
      <c r="D2705">
        <v>0.38640000000000002</v>
      </c>
      <c r="E2705">
        <v>52.740099999999998</v>
      </c>
      <c r="F2705" t="s">
        <v>659</v>
      </c>
      <c r="G2705" t="s">
        <v>658</v>
      </c>
      <c r="H2705" t="s">
        <v>657</v>
      </c>
      <c r="I2705" t="s">
        <v>656</v>
      </c>
      <c r="J2705" t="s">
        <v>655</v>
      </c>
      <c r="K2705" t="s">
        <v>980</v>
      </c>
      <c r="L2705" t="s">
        <v>653</v>
      </c>
      <c r="M2705" t="s">
        <v>652</v>
      </c>
      <c r="N2705">
        <v>76</v>
      </c>
      <c r="O2705" t="s">
        <v>690</v>
      </c>
      <c r="P2705">
        <v>18.5</v>
      </c>
      <c r="Q2705" s="62">
        <f t="shared" si="42"/>
        <v>18.5</v>
      </c>
      <c r="R2705" t="s">
        <v>689</v>
      </c>
    </row>
    <row r="2706" spans="1:18" hidden="1" x14ac:dyDescent="0.25">
      <c r="A2706" t="s">
        <v>990</v>
      </c>
      <c r="B2706" t="s">
        <v>661</v>
      </c>
      <c r="C2706" t="s">
        <v>660</v>
      </c>
      <c r="D2706">
        <v>0.38640000000000002</v>
      </c>
      <c r="E2706">
        <v>52.740099999999998</v>
      </c>
      <c r="F2706" t="s">
        <v>659</v>
      </c>
      <c r="G2706" t="s">
        <v>658</v>
      </c>
      <c r="H2706" t="s">
        <v>657</v>
      </c>
      <c r="I2706" t="s">
        <v>656</v>
      </c>
      <c r="J2706" t="s">
        <v>655</v>
      </c>
      <c r="K2706" t="s">
        <v>980</v>
      </c>
      <c r="L2706" t="s">
        <v>653</v>
      </c>
      <c r="M2706" t="s">
        <v>652</v>
      </c>
      <c r="N2706">
        <v>3410</v>
      </c>
      <c r="O2706" t="s">
        <v>687</v>
      </c>
      <c r="P2706">
        <v>2.8</v>
      </c>
      <c r="Q2706" s="62">
        <f t="shared" si="42"/>
        <v>2.8</v>
      </c>
      <c r="R2706" t="s">
        <v>686</v>
      </c>
    </row>
    <row r="2707" spans="1:18" hidden="1" x14ac:dyDescent="0.25">
      <c r="A2707" t="s">
        <v>989</v>
      </c>
      <c r="B2707" t="s">
        <v>661</v>
      </c>
      <c r="C2707" t="s">
        <v>660</v>
      </c>
      <c r="D2707">
        <v>0.38640000000000002</v>
      </c>
      <c r="E2707">
        <v>52.740099999999998</v>
      </c>
      <c r="F2707" t="s">
        <v>659</v>
      </c>
      <c r="G2707" t="s">
        <v>658</v>
      </c>
      <c r="H2707" t="s">
        <v>657</v>
      </c>
      <c r="I2707" t="s">
        <v>656</v>
      </c>
      <c r="J2707" t="s">
        <v>655</v>
      </c>
      <c r="K2707" t="s">
        <v>980</v>
      </c>
      <c r="L2707" t="s">
        <v>653</v>
      </c>
      <c r="M2707" t="s">
        <v>652</v>
      </c>
      <c r="N2707">
        <v>3428</v>
      </c>
      <c r="O2707" t="s">
        <v>684</v>
      </c>
      <c r="P2707">
        <v>4.26</v>
      </c>
      <c r="Q2707" s="62">
        <f t="shared" si="42"/>
        <v>4.26</v>
      </c>
      <c r="R2707" t="s">
        <v>683</v>
      </c>
    </row>
    <row r="2708" spans="1:18" hidden="1" x14ac:dyDescent="0.25">
      <c r="A2708" t="s">
        <v>988</v>
      </c>
      <c r="B2708" t="s">
        <v>661</v>
      </c>
      <c r="C2708" t="s">
        <v>660</v>
      </c>
      <c r="D2708">
        <v>0.38640000000000002</v>
      </c>
      <c r="E2708">
        <v>52.740099999999998</v>
      </c>
      <c r="F2708" t="s">
        <v>659</v>
      </c>
      <c r="G2708" t="s">
        <v>658</v>
      </c>
      <c r="H2708" t="s">
        <v>657</v>
      </c>
      <c r="I2708" t="s">
        <v>656</v>
      </c>
      <c r="J2708" t="s">
        <v>655</v>
      </c>
      <c r="K2708" t="s">
        <v>980</v>
      </c>
      <c r="L2708" t="s">
        <v>653</v>
      </c>
      <c r="M2708" t="s">
        <v>652</v>
      </c>
      <c r="N2708">
        <v>3976</v>
      </c>
      <c r="O2708" t="s">
        <v>681</v>
      </c>
      <c r="P2708">
        <v>199.9</v>
      </c>
      <c r="Q2708" s="62">
        <f t="shared" si="42"/>
        <v>199.9</v>
      </c>
      <c r="R2708" t="s">
        <v>680</v>
      </c>
    </row>
    <row r="2709" spans="1:18" hidden="1" x14ac:dyDescent="0.25">
      <c r="A2709" t="s">
        <v>987</v>
      </c>
      <c r="B2709" t="s">
        <v>661</v>
      </c>
      <c r="C2709" t="s">
        <v>660</v>
      </c>
      <c r="D2709">
        <v>0.38640000000000002</v>
      </c>
      <c r="E2709">
        <v>52.740099999999998</v>
      </c>
      <c r="F2709" t="s">
        <v>659</v>
      </c>
      <c r="G2709" t="s">
        <v>658</v>
      </c>
      <c r="H2709" t="s">
        <v>657</v>
      </c>
      <c r="I2709" t="s">
        <v>656</v>
      </c>
      <c r="J2709" t="s">
        <v>655</v>
      </c>
      <c r="K2709" t="s">
        <v>980</v>
      </c>
      <c r="L2709" t="s">
        <v>653</v>
      </c>
      <c r="M2709" t="s">
        <v>652</v>
      </c>
      <c r="N2709">
        <v>5446</v>
      </c>
      <c r="O2709" t="s">
        <v>678</v>
      </c>
      <c r="P2709">
        <v>1</v>
      </c>
      <c r="Q2709" s="62">
        <f t="shared" si="42"/>
        <v>1</v>
      </c>
      <c r="R2709" t="s">
        <v>677</v>
      </c>
    </row>
    <row r="2710" spans="1:18" hidden="1" x14ac:dyDescent="0.25">
      <c r="A2710" t="s">
        <v>986</v>
      </c>
      <c r="B2710" t="s">
        <v>661</v>
      </c>
      <c r="C2710" t="s">
        <v>660</v>
      </c>
      <c r="D2710">
        <v>0.38640000000000002</v>
      </c>
      <c r="E2710">
        <v>52.740099999999998</v>
      </c>
      <c r="F2710" t="s">
        <v>659</v>
      </c>
      <c r="G2710" t="s">
        <v>658</v>
      </c>
      <c r="H2710" t="s">
        <v>657</v>
      </c>
      <c r="I2710" t="s">
        <v>656</v>
      </c>
      <c r="J2710" t="s">
        <v>655</v>
      </c>
      <c r="K2710" t="s">
        <v>980</v>
      </c>
      <c r="L2710" t="s">
        <v>653</v>
      </c>
      <c r="M2710" t="s">
        <v>652</v>
      </c>
      <c r="N2710">
        <v>6019</v>
      </c>
      <c r="O2710" t="s">
        <v>675</v>
      </c>
      <c r="P2710">
        <v>561379</v>
      </c>
      <c r="Q2710" s="62">
        <f t="shared" si="42"/>
        <v>561379</v>
      </c>
      <c r="R2710" t="s">
        <v>672</v>
      </c>
    </row>
    <row r="2711" spans="1:18" hidden="1" x14ac:dyDescent="0.25">
      <c r="A2711" t="s">
        <v>985</v>
      </c>
      <c r="B2711" t="s">
        <v>661</v>
      </c>
      <c r="C2711" t="s">
        <v>660</v>
      </c>
      <c r="D2711">
        <v>0.38640000000000002</v>
      </c>
      <c r="E2711">
        <v>52.740099999999998</v>
      </c>
      <c r="F2711" t="s">
        <v>659</v>
      </c>
      <c r="G2711" t="s">
        <v>658</v>
      </c>
      <c r="H2711" t="s">
        <v>657</v>
      </c>
      <c r="I2711" t="s">
        <v>656</v>
      </c>
      <c r="J2711" t="s">
        <v>655</v>
      </c>
      <c r="K2711" t="s">
        <v>980</v>
      </c>
      <c r="L2711" t="s">
        <v>653</v>
      </c>
      <c r="M2711" t="s">
        <v>652</v>
      </c>
      <c r="N2711">
        <v>6020</v>
      </c>
      <c r="O2711" t="s">
        <v>673</v>
      </c>
      <c r="P2711">
        <v>318713</v>
      </c>
      <c r="Q2711" s="62">
        <f t="shared" si="42"/>
        <v>318713</v>
      </c>
      <c r="R2711" t="s">
        <v>672</v>
      </c>
    </row>
    <row r="2712" spans="1:18" hidden="1" x14ac:dyDescent="0.25">
      <c r="A2712" t="s">
        <v>984</v>
      </c>
      <c r="B2712" t="s">
        <v>661</v>
      </c>
      <c r="C2712" t="s">
        <v>660</v>
      </c>
      <c r="D2712">
        <v>0.38640000000000002</v>
      </c>
      <c r="E2712">
        <v>52.740099999999998</v>
      </c>
      <c r="F2712" t="s">
        <v>659</v>
      </c>
      <c r="G2712" t="s">
        <v>658</v>
      </c>
      <c r="H2712" t="s">
        <v>657</v>
      </c>
      <c r="I2712" t="s">
        <v>656</v>
      </c>
      <c r="J2712" t="s">
        <v>655</v>
      </c>
      <c r="K2712" t="s">
        <v>980</v>
      </c>
      <c r="L2712" t="s">
        <v>653</v>
      </c>
      <c r="M2712" t="s">
        <v>652</v>
      </c>
      <c r="N2712">
        <v>7342</v>
      </c>
      <c r="O2712" t="s">
        <v>670</v>
      </c>
      <c r="P2712">
        <v>9.2899999999999991</v>
      </c>
      <c r="Q2712" s="62">
        <f t="shared" si="42"/>
        <v>9.2899999999999991</v>
      </c>
      <c r="R2712" t="s">
        <v>669</v>
      </c>
    </row>
    <row r="2713" spans="1:18" hidden="1" x14ac:dyDescent="0.25">
      <c r="A2713" t="s">
        <v>983</v>
      </c>
      <c r="B2713" t="s">
        <v>661</v>
      </c>
      <c r="C2713" t="s">
        <v>660</v>
      </c>
      <c r="D2713">
        <v>0.38640000000000002</v>
      </c>
      <c r="E2713">
        <v>52.740099999999998</v>
      </c>
      <c r="F2713" t="s">
        <v>659</v>
      </c>
      <c r="G2713" t="s">
        <v>658</v>
      </c>
      <c r="H2713" t="s">
        <v>657</v>
      </c>
      <c r="I2713" t="s">
        <v>656</v>
      </c>
      <c r="J2713" t="s">
        <v>655</v>
      </c>
      <c r="K2713" t="s">
        <v>980</v>
      </c>
      <c r="L2713" t="s">
        <v>653</v>
      </c>
      <c r="M2713" t="s">
        <v>652</v>
      </c>
      <c r="N2713">
        <v>7608</v>
      </c>
      <c r="O2713" t="s">
        <v>667</v>
      </c>
      <c r="P2713">
        <v>0.53</v>
      </c>
      <c r="Q2713" s="62">
        <f t="shared" si="42"/>
        <v>0.53</v>
      </c>
      <c r="R2713" t="s">
        <v>666</v>
      </c>
    </row>
    <row r="2714" spans="1:18" hidden="1" x14ac:dyDescent="0.25">
      <c r="A2714" t="s">
        <v>982</v>
      </c>
      <c r="B2714" t="s">
        <v>661</v>
      </c>
      <c r="C2714" t="s">
        <v>660</v>
      </c>
      <c r="D2714">
        <v>0.38640000000000002</v>
      </c>
      <c r="E2714">
        <v>52.740099999999998</v>
      </c>
      <c r="F2714" t="s">
        <v>659</v>
      </c>
      <c r="G2714" t="s">
        <v>658</v>
      </c>
      <c r="H2714" t="s">
        <v>657</v>
      </c>
      <c r="I2714" t="s">
        <v>656</v>
      </c>
      <c r="J2714" t="s">
        <v>655</v>
      </c>
      <c r="K2714" t="s">
        <v>980</v>
      </c>
      <c r="L2714" t="s">
        <v>653</v>
      </c>
      <c r="M2714" t="s">
        <v>652</v>
      </c>
      <c r="N2714">
        <v>9901</v>
      </c>
      <c r="O2714" t="s">
        <v>664</v>
      </c>
      <c r="P2714">
        <v>97</v>
      </c>
      <c r="Q2714" s="62">
        <f t="shared" si="42"/>
        <v>97</v>
      </c>
      <c r="R2714" t="s">
        <v>663</v>
      </c>
    </row>
    <row r="2715" spans="1:18" hidden="1" x14ac:dyDescent="0.25">
      <c r="A2715" t="s">
        <v>981</v>
      </c>
      <c r="B2715" t="s">
        <v>661</v>
      </c>
      <c r="C2715" t="s">
        <v>660</v>
      </c>
      <c r="D2715">
        <v>0.38640000000000002</v>
      </c>
      <c r="E2715">
        <v>52.740099999999998</v>
      </c>
      <c r="F2715" t="s">
        <v>659</v>
      </c>
      <c r="G2715" t="s">
        <v>658</v>
      </c>
      <c r="H2715" t="s">
        <v>657</v>
      </c>
      <c r="I2715" t="s">
        <v>656</v>
      </c>
      <c r="J2715" t="s">
        <v>655</v>
      </c>
      <c r="K2715" t="s">
        <v>980</v>
      </c>
      <c r="L2715" t="s">
        <v>653</v>
      </c>
      <c r="M2715" t="s">
        <v>652</v>
      </c>
      <c r="N2715">
        <v>9924</v>
      </c>
      <c r="O2715" t="s">
        <v>651</v>
      </c>
      <c r="P2715">
        <v>9.0399999999999991</v>
      </c>
      <c r="Q2715" s="62">
        <f t="shared" si="42"/>
        <v>9.0399999999999991</v>
      </c>
      <c r="R2715" t="s">
        <v>650</v>
      </c>
    </row>
    <row r="2716" spans="1:18" hidden="1" x14ac:dyDescent="0.25">
      <c r="A2716" t="s">
        <v>979</v>
      </c>
      <c r="B2716" t="s">
        <v>661</v>
      </c>
      <c r="C2716" t="s">
        <v>660</v>
      </c>
      <c r="D2716">
        <v>0.38640000000000002</v>
      </c>
      <c r="E2716">
        <v>52.740099999999998</v>
      </c>
      <c r="F2716" t="s">
        <v>659</v>
      </c>
      <c r="G2716" t="s">
        <v>658</v>
      </c>
      <c r="H2716" t="s">
        <v>657</v>
      </c>
      <c r="I2716" t="s">
        <v>656</v>
      </c>
      <c r="J2716" t="s">
        <v>655</v>
      </c>
      <c r="K2716" t="s">
        <v>965</v>
      </c>
      <c r="L2716" t="s">
        <v>653</v>
      </c>
      <c r="M2716" t="s">
        <v>652</v>
      </c>
      <c r="N2716">
        <v>4</v>
      </c>
      <c r="O2716" t="s">
        <v>696</v>
      </c>
      <c r="P2716">
        <v>9.24</v>
      </c>
      <c r="Q2716" s="62">
        <f t="shared" si="42"/>
        <v>9.24</v>
      </c>
      <c r="R2716" t="s">
        <v>669</v>
      </c>
    </row>
    <row r="2717" spans="1:18" hidden="1" x14ac:dyDescent="0.25">
      <c r="A2717" t="s">
        <v>978</v>
      </c>
      <c r="B2717" t="s">
        <v>661</v>
      </c>
      <c r="C2717" t="s">
        <v>660</v>
      </c>
      <c r="D2717">
        <v>0.38640000000000002</v>
      </c>
      <c r="E2717">
        <v>52.740099999999998</v>
      </c>
      <c r="F2717" t="s">
        <v>659</v>
      </c>
      <c r="G2717" t="s">
        <v>658</v>
      </c>
      <c r="H2717" t="s">
        <v>657</v>
      </c>
      <c r="I2717" t="s">
        <v>656</v>
      </c>
      <c r="J2717" t="s">
        <v>655</v>
      </c>
      <c r="K2717" t="s">
        <v>965</v>
      </c>
      <c r="L2717" t="s">
        <v>653</v>
      </c>
      <c r="M2717" t="s">
        <v>652</v>
      </c>
      <c r="N2717">
        <v>6</v>
      </c>
      <c r="O2717" t="s">
        <v>694</v>
      </c>
      <c r="P2717">
        <v>0.2</v>
      </c>
      <c r="Q2717" s="62">
        <f t="shared" si="42"/>
        <v>0.2</v>
      </c>
      <c r="R2717" t="s">
        <v>683</v>
      </c>
    </row>
    <row r="2718" spans="1:18" x14ac:dyDescent="0.25">
      <c r="A2718" t="s">
        <v>977</v>
      </c>
      <c r="B2718" t="s">
        <v>661</v>
      </c>
      <c r="C2718" t="s">
        <v>660</v>
      </c>
      <c r="D2718">
        <v>0.38640000000000002</v>
      </c>
      <c r="E2718">
        <v>52.740099999999998</v>
      </c>
      <c r="F2718" t="s">
        <v>659</v>
      </c>
      <c r="G2718" t="s">
        <v>658</v>
      </c>
      <c r="H2718" t="s">
        <v>657</v>
      </c>
      <c r="I2718" t="s">
        <v>656</v>
      </c>
      <c r="J2718" t="s">
        <v>655</v>
      </c>
      <c r="K2718" t="s">
        <v>965</v>
      </c>
      <c r="L2718" t="s">
        <v>653</v>
      </c>
      <c r="M2718" t="s">
        <v>652</v>
      </c>
      <c r="N2718">
        <v>73</v>
      </c>
      <c r="O2718" t="s">
        <v>181</v>
      </c>
      <c r="P2718" t="s">
        <v>692</v>
      </c>
      <c r="Q2718" s="62">
        <f t="shared" si="42"/>
        <v>2.0000000000000002E-5</v>
      </c>
      <c r="R2718" t="s">
        <v>686</v>
      </c>
    </row>
    <row r="2719" spans="1:18" hidden="1" x14ac:dyDescent="0.25">
      <c r="A2719" t="s">
        <v>976</v>
      </c>
      <c r="B2719" t="s">
        <v>661</v>
      </c>
      <c r="C2719" t="s">
        <v>660</v>
      </c>
      <c r="D2719">
        <v>0.38640000000000002</v>
      </c>
      <c r="E2719">
        <v>52.740099999999998</v>
      </c>
      <c r="F2719" t="s">
        <v>659</v>
      </c>
      <c r="G2719" t="s">
        <v>658</v>
      </c>
      <c r="H2719" t="s">
        <v>657</v>
      </c>
      <c r="I2719" t="s">
        <v>656</v>
      </c>
      <c r="J2719" t="s">
        <v>655</v>
      </c>
      <c r="K2719" t="s">
        <v>965</v>
      </c>
      <c r="L2719" t="s">
        <v>653</v>
      </c>
      <c r="M2719" t="s">
        <v>652</v>
      </c>
      <c r="N2719">
        <v>76</v>
      </c>
      <c r="O2719" t="s">
        <v>690</v>
      </c>
      <c r="P2719">
        <v>19.100000000000001</v>
      </c>
      <c r="Q2719" s="62">
        <f t="shared" si="42"/>
        <v>19.100000000000001</v>
      </c>
      <c r="R2719" t="s">
        <v>689</v>
      </c>
    </row>
    <row r="2720" spans="1:18" hidden="1" x14ac:dyDescent="0.25">
      <c r="A2720" t="s">
        <v>975</v>
      </c>
      <c r="B2720" t="s">
        <v>661</v>
      </c>
      <c r="C2720" t="s">
        <v>660</v>
      </c>
      <c r="D2720">
        <v>0.38640000000000002</v>
      </c>
      <c r="E2720">
        <v>52.740099999999998</v>
      </c>
      <c r="F2720" t="s">
        <v>659</v>
      </c>
      <c r="G2720" t="s">
        <v>658</v>
      </c>
      <c r="H2720" t="s">
        <v>657</v>
      </c>
      <c r="I2720" t="s">
        <v>656</v>
      </c>
      <c r="J2720" t="s">
        <v>655</v>
      </c>
      <c r="K2720" t="s">
        <v>965</v>
      </c>
      <c r="L2720" t="s">
        <v>653</v>
      </c>
      <c r="M2720" t="s">
        <v>652</v>
      </c>
      <c r="N2720">
        <v>3410</v>
      </c>
      <c r="O2720" t="s">
        <v>687</v>
      </c>
      <c r="P2720">
        <v>1.8</v>
      </c>
      <c r="Q2720" s="62">
        <f t="shared" si="42"/>
        <v>1.8</v>
      </c>
      <c r="R2720" t="s">
        <v>686</v>
      </c>
    </row>
    <row r="2721" spans="1:18" hidden="1" x14ac:dyDescent="0.25">
      <c r="A2721" t="s">
        <v>974</v>
      </c>
      <c r="B2721" t="s">
        <v>661</v>
      </c>
      <c r="C2721" t="s">
        <v>660</v>
      </c>
      <c r="D2721">
        <v>0.38640000000000002</v>
      </c>
      <c r="E2721">
        <v>52.740099999999998</v>
      </c>
      <c r="F2721" t="s">
        <v>659</v>
      </c>
      <c r="G2721" t="s">
        <v>658</v>
      </c>
      <c r="H2721" t="s">
        <v>657</v>
      </c>
      <c r="I2721" t="s">
        <v>656</v>
      </c>
      <c r="J2721" t="s">
        <v>655</v>
      </c>
      <c r="K2721" t="s">
        <v>965</v>
      </c>
      <c r="L2721" t="s">
        <v>653</v>
      </c>
      <c r="M2721" t="s">
        <v>652</v>
      </c>
      <c r="N2721">
        <v>3428</v>
      </c>
      <c r="O2721" t="s">
        <v>684</v>
      </c>
      <c r="P2721">
        <v>5.94</v>
      </c>
      <c r="Q2721" s="62">
        <f t="shared" si="42"/>
        <v>5.94</v>
      </c>
      <c r="R2721" t="s">
        <v>683</v>
      </c>
    </row>
    <row r="2722" spans="1:18" hidden="1" x14ac:dyDescent="0.25">
      <c r="A2722" t="s">
        <v>973</v>
      </c>
      <c r="B2722" t="s">
        <v>661</v>
      </c>
      <c r="C2722" t="s">
        <v>660</v>
      </c>
      <c r="D2722">
        <v>0.38640000000000002</v>
      </c>
      <c r="E2722">
        <v>52.740099999999998</v>
      </c>
      <c r="F2722" t="s">
        <v>659</v>
      </c>
      <c r="G2722" t="s">
        <v>658</v>
      </c>
      <c r="H2722" t="s">
        <v>657</v>
      </c>
      <c r="I2722" t="s">
        <v>656</v>
      </c>
      <c r="J2722" t="s">
        <v>655</v>
      </c>
      <c r="K2722" t="s">
        <v>965</v>
      </c>
      <c r="L2722" t="s">
        <v>653</v>
      </c>
      <c r="M2722" t="s">
        <v>652</v>
      </c>
      <c r="N2722">
        <v>3976</v>
      </c>
      <c r="O2722" t="s">
        <v>681</v>
      </c>
      <c r="P2722">
        <v>65.900000000000006</v>
      </c>
      <c r="Q2722" s="62">
        <f t="shared" si="42"/>
        <v>65.900000000000006</v>
      </c>
      <c r="R2722" t="s">
        <v>680</v>
      </c>
    </row>
    <row r="2723" spans="1:18" hidden="1" x14ac:dyDescent="0.25">
      <c r="A2723" t="s">
        <v>972</v>
      </c>
      <c r="B2723" t="s">
        <v>661</v>
      </c>
      <c r="C2723" t="s">
        <v>660</v>
      </c>
      <c r="D2723">
        <v>0.38640000000000002</v>
      </c>
      <c r="E2723">
        <v>52.740099999999998</v>
      </c>
      <c r="F2723" t="s">
        <v>659</v>
      </c>
      <c r="G2723" t="s">
        <v>658</v>
      </c>
      <c r="H2723" t="s">
        <v>657</v>
      </c>
      <c r="I2723" t="s">
        <v>656</v>
      </c>
      <c r="J2723" t="s">
        <v>655</v>
      </c>
      <c r="K2723" t="s">
        <v>965</v>
      </c>
      <c r="L2723" t="s">
        <v>653</v>
      </c>
      <c r="M2723" t="s">
        <v>652</v>
      </c>
      <c r="N2723">
        <v>5446</v>
      </c>
      <c r="O2723" t="s">
        <v>678</v>
      </c>
      <c r="P2723">
        <v>1</v>
      </c>
      <c r="Q2723" s="62">
        <f t="shared" si="42"/>
        <v>1</v>
      </c>
      <c r="R2723" t="s">
        <v>677</v>
      </c>
    </row>
    <row r="2724" spans="1:18" hidden="1" x14ac:dyDescent="0.25">
      <c r="A2724" t="s">
        <v>971</v>
      </c>
      <c r="B2724" t="s">
        <v>661</v>
      </c>
      <c r="C2724" t="s">
        <v>660</v>
      </c>
      <c r="D2724">
        <v>0.38640000000000002</v>
      </c>
      <c r="E2724">
        <v>52.740099999999998</v>
      </c>
      <c r="F2724" t="s">
        <v>659</v>
      </c>
      <c r="G2724" t="s">
        <v>658</v>
      </c>
      <c r="H2724" t="s">
        <v>657</v>
      </c>
      <c r="I2724" t="s">
        <v>656</v>
      </c>
      <c r="J2724" t="s">
        <v>655</v>
      </c>
      <c r="K2724" t="s">
        <v>965</v>
      </c>
      <c r="L2724" t="s">
        <v>653</v>
      </c>
      <c r="M2724" t="s">
        <v>652</v>
      </c>
      <c r="N2724">
        <v>6019</v>
      </c>
      <c r="O2724" t="s">
        <v>675</v>
      </c>
      <c r="P2724">
        <v>561333</v>
      </c>
      <c r="Q2724" s="62">
        <f t="shared" si="42"/>
        <v>561333</v>
      </c>
      <c r="R2724" t="s">
        <v>672</v>
      </c>
    </row>
    <row r="2725" spans="1:18" hidden="1" x14ac:dyDescent="0.25">
      <c r="A2725" t="s">
        <v>970</v>
      </c>
      <c r="B2725" t="s">
        <v>661</v>
      </c>
      <c r="C2725" t="s">
        <v>660</v>
      </c>
      <c r="D2725">
        <v>0.38640000000000002</v>
      </c>
      <c r="E2725">
        <v>52.740099999999998</v>
      </c>
      <c r="F2725" t="s">
        <v>659</v>
      </c>
      <c r="G2725" t="s">
        <v>658</v>
      </c>
      <c r="H2725" t="s">
        <v>657</v>
      </c>
      <c r="I2725" t="s">
        <v>656</v>
      </c>
      <c r="J2725" t="s">
        <v>655</v>
      </c>
      <c r="K2725" t="s">
        <v>965</v>
      </c>
      <c r="L2725" t="s">
        <v>653</v>
      </c>
      <c r="M2725" t="s">
        <v>652</v>
      </c>
      <c r="N2725">
        <v>6020</v>
      </c>
      <c r="O2725" t="s">
        <v>673</v>
      </c>
      <c r="P2725">
        <v>318647</v>
      </c>
      <c r="Q2725" s="62">
        <f t="shared" si="42"/>
        <v>318647</v>
      </c>
      <c r="R2725" t="s">
        <v>672</v>
      </c>
    </row>
    <row r="2726" spans="1:18" hidden="1" x14ac:dyDescent="0.25">
      <c r="A2726" t="s">
        <v>969</v>
      </c>
      <c r="B2726" t="s">
        <v>661</v>
      </c>
      <c r="C2726" t="s">
        <v>660</v>
      </c>
      <c r="D2726">
        <v>0.38640000000000002</v>
      </c>
      <c r="E2726">
        <v>52.740099999999998</v>
      </c>
      <c r="F2726" t="s">
        <v>659</v>
      </c>
      <c r="G2726" t="s">
        <v>658</v>
      </c>
      <c r="H2726" t="s">
        <v>657</v>
      </c>
      <c r="I2726" t="s">
        <v>656</v>
      </c>
      <c r="J2726" t="s">
        <v>655</v>
      </c>
      <c r="K2726" t="s">
        <v>965</v>
      </c>
      <c r="L2726" t="s">
        <v>653</v>
      </c>
      <c r="M2726" t="s">
        <v>652</v>
      </c>
      <c r="N2726">
        <v>7342</v>
      </c>
      <c r="O2726" t="s">
        <v>670</v>
      </c>
      <c r="P2726">
        <v>1.58</v>
      </c>
      <c r="Q2726" s="62">
        <f t="shared" si="42"/>
        <v>1.58</v>
      </c>
      <c r="R2726" t="s">
        <v>669</v>
      </c>
    </row>
    <row r="2727" spans="1:18" hidden="1" x14ac:dyDescent="0.25">
      <c r="A2727" t="s">
        <v>968</v>
      </c>
      <c r="B2727" t="s">
        <v>661</v>
      </c>
      <c r="C2727" t="s">
        <v>660</v>
      </c>
      <c r="D2727">
        <v>0.38640000000000002</v>
      </c>
      <c r="E2727">
        <v>52.740099999999998</v>
      </c>
      <c r="F2727" t="s">
        <v>659</v>
      </c>
      <c r="G2727" t="s">
        <v>658</v>
      </c>
      <c r="H2727" t="s">
        <v>657</v>
      </c>
      <c r="I2727" t="s">
        <v>656</v>
      </c>
      <c r="J2727" t="s">
        <v>655</v>
      </c>
      <c r="K2727" t="s">
        <v>965</v>
      </c>
      <c r="L2727" t="s">
        <v>653</v>
      </c>
      <c r="M2727" t="s">
        <v>652</v>
      </c>
      <c r="N2727">
        <v>7608</v>
      </c>
      <c r="O2727" t="s">
        <v>667</v>
      </c>
      <c r="P2727">
        <v>18.12</v>
      </c>
      <c r="Q2727" s="62">
        <f t="shared" si="42"/>
        <v>18.12</v>
      </c>
      <c r="R2727" t="s">
        <v>666</v>
      </c>
    </row>
    <row r="2728" spans="1:18" hidden="1" x14ac:dyDescent="0.25">
      <c r="A2728" t="s">
        <v>967</v>
      </c>
      <c r="B2728" t="s">
        <v>661</v>
      </c>
      <c r="C2728" t="s">
        <v>660</v>
      </c>
      <c r="D2728">
        <v>0.38640000000000002</v>
      </c>
      <c r="E2728">
        <v>52.740099999999998</v>
      </c>
      <c r="F2728" t="s">
        <v>659</v>
      </c>
      <c r="G2728" t="s">
        <v>658</v>
      </c>
      <c r="H2728" t="s">
        <v>657</v>
      </c>
      <c r="I2728" t="s">
        <v>656</v>
      </c>
      <c r="J2728" t="s">
        <v>655</v>
      </c>
      <c r="K2728" t="s">
        <v>965</v>
      </c>
      <c r="L2728" t="s">
        <v>653</v>
      </c>
      <c r="M2728" t="s">
        <v>652</v>
      </c>
      <c r="N2728">
        <v>9901</v>
      </c>
      <c r="O2728" t="s">
        <v>664</v>
      </c>
      <c r="P2728">
        <v>84</v>
      </c>
      <c r="Q2728" s="62">
        <f t="shared" si="42"/>
        <v>84</v>
      </c>
      <c r="R2728" t="s">
        <v>663</v>
      </c>
    </row>
    <row r="2729" spans="1:18" hidden="1" x14ac:dyDescent="0.25">
      <c r="A2729" t="s">
        <v>966</v>
      </c>
      <c r="B2729" t="s">
        <v>661</v>
      </c>
      <c r="C2729" t="s">
        <v>660</v>
      </c>
      <c r="D2729">
        <v>0.38640000000000002</v>
      </c>
      <c r="E2729">
        <v>52.740099999999998</v>
      </c>
      <c r="F2729" t="s">
        <v>659</v>
      </c>
      <c r="G2729" t="s">
        <v>658</v>
      </c>
      <c r="H2729" t="s">
        <v>657</v>
      </c>
      <c r="I2729" t="s">
        <v>656</v>
      </c>
      <c r="J2729" t="s">
        <v>655</v>
      </c>
      <c r="K2729" t="s">
        <v>965</v>
      </c>
      <c r="L2729" t="s">
        <v>653</v>
      </c>
      <c r="M2729" t="s">
        <v>652</v>
      </c>
      <c r="N2729">
        <v>9924</v>
      </c>
      <c r="O2729" t="s">
        <v>651</v>
      </c>
      <c r="P2729">
        <v>7.01</v>
      </c>
      <c r="Q2729" s="62">
        <f t="shared" si="42"/>
        <v>7.01</v>
      </c>
      <c r="R2729" t="s">
        <v>650</v>
      </c>
    </row>
    <row r="2730" spans="1:18" hidden="1" x14ac:dyDescent="0.25">
      <c r="A2730" t="s">
        <v>964</v>
      </c>
      <c r="B2730" t="s">
        <v>661</v>
      </c>
      <c r="C2730" t="s">
        <v>660</v>
      </c>
      <c r="D2730">
        <v>0.38640000000000002</v>
      </c>
      <c r="E2730">
        <v>52.740099999999998</v>
      </c>
      <c r="F2730" t="s">
        <v>659</v>
      </c>
      <c r="G2730" t="s">
        <v>658</v>
      </c>
      <c r="H2730" t="s">
        <v>657</v>
      </c>
      <c r="I2730" t="s">
        <v>656</v>
      </c>
      <c r="J2730" t="s">
        <v>655</v>
      </c>
      <c r="K2730" t="s">
        <v>950</v>
      </c>
      <c r="L2730" t="s">
        <v>653</v>
      </c>
      <c r="M2730" t="s">
        <v>652</v>
      </c>
      <c r="N2730">
        <v>4</v>
      </c>
      <c r="O2730" t="s">
        <v>696</v>
      </c>
      <c r="P2730">
        <v>14.48</v>
      </c>
      <c r="Q2730" s="62">
        <f t="shared" si="42"/>
        <v>14.48</v>
      </c>
      <c r="R2730" t="s">
        <v>669</v>
      </c>
    </row>
    <row r="2731" spans="1:18" hidden="1" x14ac:dyDescent="0.25">
      <c r="A2731" t="s">
        <v>963</v>
      </c>
      <c r="B2731" t="s">
        <v>661</v>
      </c>
      <c r="C2731" t="s">
        <v>660</v>
      </c>
      <c r="D2731">
        <v>0.38640000000000002</v>
      </c>
      <c r="E2731">
        <v>52.740099999999998</v>
      </c>
      <c r="F2731" t="s">
        <v>659</v>
      </c>
      <c r="G2731" t="s">
        <v>658</v>
      </c>
      <c r="H2731" t="s">
        <v>657</v>
      </c>
      <c r="I2731" t="s">
        <v>656</v>
      </c>
      <c r="J2731" t="s">
        <v>655</v>
      </c>
      <c r="K2731" t="s">
        <v>950</v>
      </c>
      <c r="L2731" t="s">
        <v>653</v>
      </c>
      <c r="M2731" t="s">
        <v>652</v>
      </c>
      <c r="N2731">
        <v>6</v>
      </c>
      <c r="O2731" t="s">
        <v>694</v>
      </c>
      <c r="P2731">
        <v>0.2</v>
      </c>
      <c r="Q2731" s="62">
        <f t="shared" si="42"/>
        <v>0.2</v>
      </c>
      <c r="R2731" t="s">
        <v>683</v>
      </c>
    </row>
    <row r="2732" spans="1:18" x14ac:dyDescent="0.25">
      <c r="A2732" t="s">
        <v>962</v>
      </c>
      <c r="B2732" t="s">
        <v>661</v>
      </c>
      <c r="C2732" t="s">
        <v>660</v>
      </c>
      <c r="D2732">
        <v>0.38640000000000002</v>
      </c>
      <c r="E2732">
        <v>52.740099999999998</v>
      </c>
      <c r="F2732" t="s">
        <v>659</v>
      </c>
      <c r="G2732" t="s">
        <v>658</v>
      </c>
      <c r="H2732" t="s">
        <v>657</v>
      </c>
      <c r="I2732" t="s">
        <v>656</v>
      </c>
      <c r="J2732" t="s">
        <v>655</v>
      </c>
      <c r="K2732" t="s">
        <v>950</v>
      </c>
      <c r="L2732" t="s">
        <v>653</v>
      </c>
      <c r="M2732" t="s">
        <v>652</v>
      </c>
      <c r="N2732">
        <v>73</v>
      </c>
      <c r="O2732" t="s">
        <v>181</v>
      </c>
      <c r="P2732" t="s">
        <v>740</v>
      </c>
      <c r="Q2732" s="62">
        <f t="shared" si="42"/>
        <v>1.0000000000000001E-5</v>
      </c>
      <c r="R2732" t="s">
        <v>686</v>
      </c>
    </row>
    <row r="2733" spans="1:18" hidden="1" x14ac:dyDescent="0.25">
      <c r="A2733" t="s">
        <v>961</v>
      </c>
      <c r="B2733" t="s">
        <v>661</v>
      </c>
      <c r="C2733" t="s">
        <v>660</v>
      </c>
      <c r="D2733">
        <v>0.38640000000000002</v>
      </c>
      <c r="E2733">
        <v>52.740099999999998</v>
      </c>
      <c r="F2733" t="s">
        <v>659</v>
      </c>
      <c r="G2733" t="s">
        <v>658</v>
      </c>
      <c r="H2733" t="s">
        <v>657</v>
      </c>
      <c r="I2733" t="s">
        <v>656</v>
      </c>
      <c r="J2733" t="s">
        <v>655</v>
      </c>
      <c r="K2733" t="s">
        <v>950</v>
      </c>
      <c r="L2733" t="s">
        <v>653</v>
      </c>
      <c r="M2733" t="s">
        <v>652</v>
      </c>
      <c r="N2733">
        <v>76</v>
      </c>
      <c r="O2733" t="s">
        <v>690</v>
      </c>
      <c r="P2733">
        <v>15.6</v>
      </c>
      <c r="Q2733" s="62">
        <f t="shared" si="42"/>
        <v>15.6</v>
      </c>
      <c r="R2733" t="s">
        <v>689</v>
      </c>
    </row>
    <row r="2734" spans="1:18" hidden="1" x14ac:dyDescent="0.25">
      <c r="A2734" t="s">
        <v>960</v>
      </c>
      <c r="B2734" t="s">
        <v>661</v>
      </c>
      <c r="C2734" t="s">
        <v>660</v>
      </c>
      <c r="D2734">
        <v>0.38640000000000002</v>
      </c>
      <c r="E2734">
        <v>52.740099999999998</v>
      </c>
      <c r="F2734" t="s">
        <v>659</v>
      </c>
      <c r="G2734" t="s">
        <v>658</v>
      </c>
      <c r="H2734" t="s">
        <v>657</v>
      </c>
      <c r="I2734" t="s">
        <v>656</v>
      </c>
      <c r="J2734" t="s">
        <v>655</v>
      </c>
      <c r="K2734" t="s">
        <v>950</v>
      </c>
      <c r="L2734" t="s">
        <v>653</v>
      </c>
      <c r="M2734" t="s">
        <v>652</v>
      </c>
      <c r="N2734">
        <v>3410</v>
      </c>
      <c r="O2734" t="s">
        <v>687</v>
      </c>
      <c r="P2734">
        <v>3.6</v>
      </c>
      <c r="Q2734" s="62">
        <f t="shared" si="42"/>
        <v>3.6</v>
      </c>
      <c r="R2734" t="s">
        <v>686</v>
      </c>
    </row>
    <row r="2735" spans="1:18" hidden="1" x14ac:dyDescent="0.25">
      <c r="A2735" t="s">
        <v>959</v>
      </c>
      <c r="B2735" t="s">
        <v>661</v>
      </c>
      <c r="C2735" t="s">
        <v>660</v>
      </c>
      <c r="D2735">
        <v>0.38640000000000002</v>
      </c>
      <c r="E2735">
        <v>52.740099999999998</v>
      </c>
      <c r="F2735" t="s">
        <v>659</v>
      </c>
      <c r="G2735" t="s">
        <v>658</v>
      </c>
      <c r="H2735" t="s">
        <v>657</v>
      </c>
      <c r="I2735" t="s">
        <v>656</v>
      </c>
      <c r="J2735" t="s">
        <v>655</v>
      </c>
      <c r="K2735" t="s">
        <v>950</v>
      </c>
      <c r="L2735" t="s">
        <v>653</v>
      </c>
      <c r="M2735" t="s">
        <v>652</v>
      </c>
      <c r="N2735">
        <v>3428</v>
      </c>
      <c r="O2735" t="s">
        <v>684</v>
      </c>
      <c r="P2735">
        <v>4.03</v>
      </c>
      <c r="Q2735" s="62">
        <f t="shared" si="42"/>
        <v>4.03</v>
      </c>
      <c r="R2735" t="s">
        <v>683</v>
      </c>
    </row>
    <row r="2736" spans="1:18" hidden="1" x14ac:dyDescent="0.25">
      <c r="A2736" t="s">
        <v>958</v>
      </c>
      <c r="B2736" t="s">
        <v>661</v>
      </c>
      <c r="C2736" t="s">
        <v>660</v>
      </c>
      <c r="D2736">
        <v>0.38640000000000002</v>
      </c>
      <c r="E2736">
        <v>52.740099999999998</v>
      </c>
      <c r="F2736" t="s">
        <v>659</v>
      </c>
      <c r="G2736" t="s">
        <v>658</v>
      </c>
      <c r="H2736" t="s">
        <v>657</v>
      </c>
      <c r="I2736" t="s">
        <v>656</v>
      </c>
      <c r="J2736" t="s">
        <v>655</v>
      </c>
      <c r="K2736" t="s">
        <v>950</v>
      </c>
      <c r="L2736" t="s">
        <v>653</v>
      </c>
      <c r="M2736" t="s">
        <v>652</v>
      </c>
      <c r="N2736">
        <v>3976</v>
      </c>
      <c r="O2736" t="s">
        <v>681</v>
      </c>
      <c r="P2736">
        <v>31.4</v>
      </c>
      <c r="Q2736" s="62">
        <f t="shared" si="42"/>
        <v>31.4</v>
      </c>
      <c r="R2736" t="s">
        <v>680</v>
      </c>
    </row>
    <row r="2737" spans="1:18" hidden="1" x14ac:dyDescent="0.25">
      <c r="A2737" t="s">
        <v>957</v>
      </c>
      <c r="B2737" t="s">
        <v>661</v>
      </c>
      <c r="C2737" t="s">
        <v>660</v>
      </c>
      <c r="D2737">
        <v>0.38640000000000002</v>
      </c>
      <c r="E2737">
        <v>52.740099999999998</v>
      </c>
      <c r="F2737" t="s">
        <v>659</v>
      </c>
      <c r="G2737" t="s">
        <v>658</v>
      </c>
      <c r="H2737" t="s">
        <v>657</v>
      </c>
      <c r="I2737" t="s">
        <v>656</v>
      </c>
      <c r="J2737" t="s">
        <v>655</v>
      </c>
      <c r="K2737" t="s">
        <v>950</v>
      </c>
      <c r="L2737" t="s">
        <v>653</v>
      </c>
      <c r="M2737" t="s">
        <v>652</v>
      </c>
      <c r="N2737">
        <v>5446</v>
      </c>
      <c r="O2737" t="s">
        <v>678</v>
      </c>
      <c r="P2737">
        <v>1</v>
      </c>
      <c r="Q2737" s="62">
        <f t="shared" si="42"/>
        <v>1</v>
      </c>
      <c r="R2737" t="s">
        <v>677</v>
      </c>
    </row>
    <row r="2738" spans="1:18" hidden="1" x14ac:dyDescent="0.25">
      <c r="A2738" t="s">
        <v>956</v>
      </c>
      <c r="B2738" t="s">
        <v>661</v>
      </c>
      <c r="C2738" t="s">
        <v>660</v>
      </c>
      <c r="D2738">
        <v>0.38640000000000002</v>
      </c>
      <c r="E2738">
        <v>52.740099999999998</v>
      </c>
      <c r="F2738" t="s">
        <v>659</v>
      </c>
      <c r="G2738" t="s">
        <v>658</v>
      </c>
      <c r="H2738" t="s">
        <v>657</v>
      </c>
      <c r="I2738" t="s">
        <v>656</v>
      </c>
      <c r="J2738" t="s">
        <v>655</v>
      </c>
      <c r="K2738" t="s">
        <v>950</v>
      </c>
      <c r="L2738" t="s">
        <v>653</v>
      </c>
      <c r="M2738" t="s">
        <v>652</v>
      </c>
      <c r="N2738">
        <v>6019</v>
      </c>
      <c r="O2738" t="s">
        <v>675</v>
      </c>
      <c r="P2738">
        <v>561308</v>
      </c>
      <c r="Q2738" s="62">
        <f t="shared" si="42"/>
        <v>561308</v>
      </c>
      <c r="R2738" t="s">
        <v>672</v>
      </c>
    </row>
    <row r="2739" spans="1:18" hidden="1" x14ac:dyDescent="0.25">
      <c r="A2739" t="s">
        <v>955</v>
      </c>
      <c r="B2739" t="s">
        <v>661</v>
      </c>
      <c r="C2739" t="s">
        <v>660</v>
      </c>
      <c r="D2739">
        <v>0.38640000000000002</v>
      </c>
      <c r="E2739">
        <v>52.740099999999998</v>
      </c>
      <c r="F2739" t="s">
        <v>659</v>
      </c>
      <c r="G2739" t="s">
        <v>658</v>
      </c>
      <c r="H2739" t="s">
        <v>657</v>
      </c>
      <c r="I2739" t="s">
        <v>656</v>
      </c>
      <c r="J2739" t="s">
        <v>655</v>
      </c>
      <c r="K2739" t="s">
        <v>950</v>
      </c>
      <c r="L2739" t="s">
        <v>653</v>
      </c>
      <c r="M2739" t="s">
        <v>652</v>
      </c>
      <c r="N2739">
        <v>6020</v>
      </c>
      <c r="O2739" t="s">
        <v>673</v>
      </c>
      <c r="P2739">
        <v>318625</v>
      </c>
      <c r="Q2739" s="62">
        <f t="shared" si="42"/>
        <v>318625</v>
      </c>
      <c r="R2739" t="s">
        <v>672</v>
      </c>
    </row>
    <row r="2740" spans="1:18" hidden="1" x14ac:dyDescent="0.25">
      <c r="A2740" t="s">
        <v>954</v>
      </c>
      <c r="B2740" t="s">
        <v>661</v>
      </c>
      <c r="C2740" t="s">
        <v>660</v>
      </c>
      <c r="D2740">
        <v>0.38640000000000002</v>
      </c>
      <c r="E2740">
        <v>52.740099999999998</v>
      </c>
      <c r="F2740" t="s">
        <v>659</v>
      </c>
      <c r="G2740" t="s">
        <v>658</v>
      </c>
      <c r="H2740" t="s">
        <v>657</v>
      </c>
      <c r="I2740" t="s">
        <v>656</v>
      </c>
      <c r="J2740" t="s">
        <v>655</v>
      </c>
      <c r="K2740" t="s">
        <v>950</v>
      </c>
      <c r="L2740" t="s">
        <v>653</v>
      </c>
      <c r="M2740" t="s">
        <v>652</v>
      </c>
      <c r="N2740">
        <v>7342</v>
      </c>
      <c r="O2740" t="s">
        <v>670</v>
      </c>
      <c r="P2740">
        <v>1.52</v>
      </c>
      <c r="Q2740" s="62">
        <f t="shared" si="42"/>
        <v>1.52</v>
      </c>
      <c r="R2740" t="s">
        <v>669</v>
      </c>
    </row>
    <row r="2741" spans="1:18" hidden="1" x14ac:dyDescent="0.25">
      <c r="A2741" t="s">
        <v>953</v>
      </c>
      <c r="B2741" t="s">
        <v>661</v>
      </c>
      <c r="C2741" t="s">
        <v>660</v>
      </c>
      <c r="D2741">
        <v>0.38640000000000002</v>
      </c>
      <c r="E2741">
        <v>52.740099999999998</v>
      </c>
      <c r="F2741" t="s">
        <v>659</v>
      </c>
      <c r="G2741" t="s">
        <v>658</v>
      </c>
      <c r="H2741" t="s">
        <v>657</v>
      </c>
      <c r="I2741" t="s">
        <v>656</v>
      </c>
      <c r="J2741" t="s">
        <v>655</v>
      </c>
      <c r="K2741" t="s">
        <v>950</v>
      </c>
      <c r="L2741" t="s">
        <v>653</v>
      </c>
      <c r="M2741" t="s">
        <v>652</v>
      </c>
      <c r="N2741">
        <v>7608</v>
      </c>
      <c r="O2741" t="s">
        <v>667</v>
      </c>
      <c r="P2741">
        <v>1.03</v>
      </c>
      <c r="Q2741" s="62">
        <f t="shared" si="42"/>
        <v>1.03</v>
      </c>
      <c r="R2741" t="s">
        <v>666</v>
      </c>
    </row>
    <row r="2742" spans="1:18" hidden="1" x14ac:dyDescent="0.25">
      <c r="A2742" t="s">
        <v>952</v>
      </c>
      <c r="B2742" t="s">
        <v>661</v>
      </c>
      <c r="C2742" t="s">
        <v>660</v>
      </c>
      <c r="D2742">
        <v>0.38640000000000002</v>
      </c>
      <c r="E2742">
        <v>52.740099999999998</v>
      </c>
      <c r="F2742" t="s">
        <v>659</v>
      </c>
      <c r="G2742" t="s">
        <v>658</v>
      </c>
      <c r="H2742" t="s">
        <v>657</v>
      </c>
      <c r="I2742" t="s">
        <v>656</v>
      </c>
      <c r="J2742" t="s">
        <v>655</v>
      </c>
      <c r="K2742" t="s">
        <v>950</v>
      </c>
      <c r="L2742" t="s">
        <v>653</v>
      </c>
      <c r="M2742" t="s">
        <v>652</v>
      </c>
      <c r="N2742">
        <v>9901</v>
      </c>
      <c r="O2742" t="s">
        <v>664</v>
      </c>
      <c r="P2742">
        <v>117.2</v>
      </c>
      <c r="Q2742" s="62">
        <f t="shared" si="42"/>
        <v>117.2</v>
      </c>
      <c r="R2742" t="s">
        <v>663</v>
      </c>
    </row>
    <row r="2743" spans="1:18" hidden="1" x14ac:dyDescent="0.25">
      <c r="A2743" t="s">
        <v>951</v>
      </c>
      <c r="B2743" t="s">
        <v>661</v>
      </c>
      <c r="C2743" t="s">
        <v>660</v>
      </c>
      <c r="D2743">
        <v>0.38640000000000002</v>
      </c>
      <c r="E2743">
        <v>52.740099999999998</v>
      </c>
      <c r="F2743" t="s">
        <v>659</v>
      </c>
      <c r="G2743" t="s">
        <v>658</v>
      </c>
      <c r="H2743" t="s">
        <v>657</v>
      </c>
      <c r="I2743" t="s">
        <v>656</v>
      </c>
      <c r="J2743" t="s">
        <v>655</v>
      </c>
      <c r="K2743" t="s">
        <v>950</v>
      </c>
      <c r="L2743" t="s">
        <v>653</v>
      </c>
      <c r="M2743" t="s">
        <v>652</v>
      </c>
      <c r="N2743">
        <v>9924</v>
      </c>
      <c r="O2743" t="s">
        <v>651</v>
      </c>
      <c r="P2743">
        <v>11.6</v>
      </c>
      <c r="Q2743" s="62">
        <f t="shared" si="42"/>
        <v>11.6</v>
      </c>
      <c r="R2743" t="s">
        <v>650</v>
      </c>
    </row>
    <row r="2744" spans="1:18" hidden="1" x14ac:dyDescent="0.25">
      <c r="A2744" t="s">
        <v>949</v>
      </c>
      <c r="B2744" t="s">
        <v>661</v>
      </c>
      <c r="C2744" t="s">
        <v>660</v>
      </c>
      <c r="D2744">
        <v>0.38640000000000002</v>
      </c>
      <c r="E2744">
        <v>52.740099999999998</v>
      </c>
      <c r="F2744" t="s">
        <v>659</v>
      </c>
      <c r="G2744" t="s">
        <v>658</v>
      </c>
      <c r="H2744" t="s">
        <v>657</v>
      </c>
      <c r="I2744" t="s">
        <v>656</v>
      </c>
      <c r="J2744" t="s">
        <v>655</v>
      </c>
      <c r="K2744" t="s">
        <v>937</v>
      </c>
      <c r="L2744" t="s">
        <v>653</v>
      </c>
      <c r="M2744" t="s">
        <v>652</v>
      </c>
      <c r="N2744">
        <v>4</v>
      </c>
      <c r="O2744" t="s">
        <v>696</v>
      </c>
      <c r="P2744">
        <v>8.51</v>
      </c>
      <c r="Q2744" s="62">
        <f t="shared" si="42"/>
        <v>8.51</v>
      </c>
      <c r="R2744" t="s">
        <v>669</v>
      </c>
    </row>
    <row r="2745" spans="1:18" hidden="1" x14ac:dyDescent="0.25">
      <c r="A2745" t="s">
        <v>948</v>
      </c>
      <c r="B2745" t="s">
        <v>661</v>
      </c>
      <c r="C2745" t="s">
        <v>660</v>
      </c>
      <c r="D2745">
        <v>0.38640000000000002</v>
      </c>
      <c r="E2745">
        <v>52.740099999999998</v>
      </c>
      <c r="F2745" t="s">
        <v>659</v>
      </c>
      <c r="G2745" t="s">
        <v>658</v>
      </c>
      <c r="H2745" t="s">
        <v>657</v>
      </c>
      <c r="I2745" t="s">
        <v>656</v>
      </c>
      <c r="J2745" t="s">
        <v>655</v>
      </c>
      <c r="K2745" t="s">
        <v>937</v>
      </c>
      <c r="L2745" t="s">
        <v>653</v>
      </c>
      <c r="M2745" t="s">
        <v>652</v>
      </c>
      <c r="N2745">
        <v>6</v>
      </c>
      <c r="O2745" t="s">
        <v>694</v>
      </c>
      <c r="P2745">
        <v>0.2</v>
      </c>
      <c r="Q2745" s="62">
        <f t="shared" si="42"/>
        <v>0.2</v>
      </c>
      <c r="R2745" t="s">
        <v>683</v>
      </c>
    </row>
    <row r="2746" spans="1:18" hidden="1" x14ac:dyDescent="0.25">
      <c r="A2746" t="s">
        <v>947</v>
      </c>
      <c r="B2746" t="s">
        <v>661</v>
      </c>
      <c r="C2746" t="s">
        <v>660</v>
      </c>
      <c r="D2746">
        <v>0.38640000000000002</v>
      </c>
      <c r="E2746">
        <v>52.740099999999998</v>
      </c>
      <c r="F2746" t="s">
        <v>659</v>
      </c>
      <c r="G2746" t="s">
        <v>658</v>
      </c>
      <c r="H2746" t="s">
        <v>657</v>
      </c>
      <c r="I2746" t="s">
        <v>656</v>
      </c>
      <c r="J2746" t="s">
        <v>655</v>
      </c>
      <c r="K2746" t="s">
        <v>937</v>
      </c>
      <c r="L2746" t="s">
        <v>653</v>
      </c>
      <c r="M2746" t="s">
        <v>652</v>
      </c>
      <c r="N2746">
        <v>76</v>
      </c>
      <c r="O2746" t="s">
        <v>690</v>
      </c>
      <c r="P2746">
        <v>12.6</v>
      </c>
      <c r="Q2746" s="62">
        <f t="shared" si="42"/>
        <v>12.6</v>
      </c>
      <c r="R2746" t="s">
        <v>689</v>
      </c>
    </row>
    <row r="2747" spans="1:18" hidden="1" x14ac:dyDescent="0.25">
      <c r="A2747" t="s">
        <v>946</v>
      </c>
      <c r="B2747" t="s">
        <v>661</v>
      </c>
      <c r="C2747" t="s">
        <v>660</v>
      </c>
      <c r="D2747">
        <v>0.38640000000000002</v>
      </c>
      <c r="E2747">
        <v>52.740099999999998</v>
      </c>
      <c r="F2747" t="s">
        <v>659</v>
      </c>
      <c r="G2747" t="s">
        <v>658</v>
      </c>
      <c r="H2747" t="s">
        <v>657</v>
      </c>
      <c r="I2747" t="s">
        <v>656</v>
      </c>
      <c r="J2747" t="s">
        <v>655</v>
      </c>
      <c r="K2747" t="s">
        <v>937</v>
      </c>
      <c r="L2747" t="s">
        <v>653</v>
      </c>
      <c r="M2747" t="s">
        <v>652</v>
      </c>
      <c r="N2747">
        <v>3410</v>
      </c>
      <c r="O2747" t="s">
        <v>687</v>
      </c>
      <c r="P2747">
        <v>3.5</v>
      </c>
      <c r="Q2747" s="62">
        <f t="shared" si="42"/>
        <v>3.5</v>
      </c>
      <c r="R2747" t="s">
        <v>686</v>
      </c>
    </row>
    <row r="2748" spans="1:18" hidden="1" x14ac:dyDescent="0.25">
      <c r="A2748" t="s">
        <v>945</v>
      </c>
      <c r="B2748" t="s">
        <v>661</v>
      </c>
      <c r="C2748" t="s">
        <v>660</v>
      </c>
      <c r="D2748">
        <v>0.38640000000000002</v>
      </c>
      <c r="E2748">
        <v>52.740099999999998</v>
      </c>
      <c r="F2748" t="s">
        <v>659</v>
      </c>
      <c r="G2748" t="s">
        <v>658</v>
      </c>
      <c r="H2748" t="s">
        <v>657</v>
      </c>
      <c r="I2748" t="s">
        <v>656</v>
      </c>
      <c r="J2748" t="s">
        <v>655</v>
      </c>
      <c r="K2748" t="s">
        <v>937</v>
      </c>
      <c r="L2748" t="s">
        <v>653</v>
      </c>
      <c r="M2748" t="s">
        <v>652</v>
      </c>
      <c r="N2748">
        <v>3428</v>
      </c>
      <c r="O2748" t="s">
        <v>684</v>
      </c>
      <c r="P2748">
        <v>6.92</v>
      </c>
      <c r="Q2748" s="62">
        <f t="shared" si="42"/>
        <v>6.92</v>
      </c>
      <c r="R2748" t="s">
        <v>683</v>
      </c>
    </row>
    <row r="2749" spans="1:18" hidden="1" x14ac:dyDescent="0.25">
      <c r="A2749" t="s">
        <v>944</v>
      </c>
      <c r="B2749" t="s">
        <v>661</v>
      </c>
      <c r="C2749" t="s">
        <v>660</v>
      </c>
      <c r="D2749">
        <v>0.38640000000000002</v>
      </c>
      <c r="E2749">
        <v>52.740099999999998</v>
      </c>
      <c r="F2749" t="s">
        <v>659</v>
      </c>
      <c r="G2749" t="s">
        <v>658</v>
      </c>
      <c r="H2749" t="s">
        <v>657</v>
      </c>
      <c r="I2749" t="s">
        <v>656</v>
      </c>
      <c r="J2749" t="s">
        <v>655</v>
      </c>
      <c r="K2749" t="s">
        <v>937</v>
      </c>
      <c r="L2749" t="s">
        <v>653</v>
      </c>
      <c r="M2749" t="s">
        <v>652</v>
      </c>
      <c r="N2749">
        <v>3976</v>
      </c>
      <c r="O2749" t="s">
        <v>681</v>
      </c>
      <c r="P2749">
        <v>107.1</v>
      </c>
      <c r="Q2749" s="62">
        <f t="shared" si="42"/>
        <v>107.1</v>
      </c>
      <c r="R2749" t="s">
        <v>680</v>
      </c>
    </row>
    <row r="2750" spans="1:18" hidden="1" x14ac:dyDescent="0.25">
      <c r="A2750" t="s">
        <v>943</v>
      </c>
      <c r="B2750" t="s">
        <v>661</v>
      </c>
      <c r="C2750" t="s">
        <v>660</v>
      </c>
      <c r="D2750">
        <v>0.38640000000000002</v>
      </c>
      <c r="E2750">
        <v>52.740099999999998</v>
      </c>
      <c r="F2750" t="s">
        <v>659</v>
      </c>
      <c r="G2750" t="s">
        <v>658</v>
      </c>
      <c r="H2750" t="s">
        <v>657</v>
      </c>
      <c r="I2750" t="s">
        <v>656</v>
      </c>
      <c r="J2750" t="s">
        <v>655</v>
      </c>
      <c r="K2750" t="s">
        <v>937</v>
      </c>
      <c r="L2750" t="s">
        <v>653</v>
      </c>
      <c r="M2750" t="s">
        <v>652</v>
      </c>
      <c r="N2750">
        <v>6019</v>
      </c>
      <c r="O2750" t="s">
        <v>675</v>
      </c>
      <c r="P2750">
        <v>561315</v>
      </c>
      <c r="Q2750" s="62">
        <f t="shared" si="42"/>
        <v>561315</v>
      </c>
      <c r="R2750" t="s">
        <v>672</v>
      </c>
    </row>
    <row r="2751" spans="1:18" hidden="1" x14ac:dyDescent="0.25">
      <c r="A2751" t="s">
        <v>942</v>
      </c>
      <c r="B2751" t="s">
        <v>661</v>
      </c>
      <c r="C2751" t="s">
        <v>660</v>
      </c>
      <c r="D2751">
        <v>0.38640000000000002</v>
      </c>
      <c r="E2751">
        <v>52.740099999999998</v>
      </c>
      <c r="F2751" t="s">
        <v>659</v>
      </c>
      <c r="G2751" t="s">
        <v>658</v>
      </c>
      <c r="H2751" t="s">
        <v>657</v>
      </c>
      <c r="I2751" t="s">
        <v>656</v>
      </c>
      <c r="J2751" t="s">
        <v>655</v>
      </c>
      <c r="K2751" t="s">
        <v>937</v>
      </c>
      <c r="L2751" t="s">
        <v>653</v>
      </c>
      <c r="M2751" t="s">
        <v>652</v>
      </c>
      <c r="N2751">
        <v>6020</v>
      </c>
      <c r="O2751" t="s">
        <v>673</v>
      </c>
      <c r="P2751">
        <v>318623</v>
      </c>
      <c r="Q2751" s="62">
        <f t="shared" si="42"/>
        <v>318623</v>
      </c>
      <c r="R2751" t="s">
        <v>672</v>
      </c>
    </row>
    <row r="2752" spans="1:18" hidden="1" x14ac:dyDescent="0.25">
      <c r="A2752" t="s">
        <v>941</v>
      </c>
      <c r="B2752" t="s">
        <v>661</v>
      </c>
      <c r="C2752" t="s">
        <v>660</v>
      </c>
      <c r="D2752">
        <v>0.38640000000000002</v>
      </c>
      <c r="E2752">
        <v>52.740099999999998</v>
      </c>
      <c r="F2752" t="s">
        <v>659</v>
      </c>
      <c r="G2752" t="s">
        <v>658</v>
      </c>
      <c r="H2752" t="s">
        <v>657</v>
      </c>
      <c r="I2752" t="s">
        <v>656</v>
      </c>
      <c r="J2752" t="s">
        <v>655</v>
      </c>
      <c r="K2752" t="s">
        <v>937</v>
      </c>
      <c r="L2752" t="s">
        <v>653</v>
      </c>
      <c r="M2752" t="s">
        <v>652</v>
      </c>
      <c r="N2752">
        <v>7342</v>
      </c>
      <c r="O2752" t="s">
        <v>670</v>
      </c>
      <c r="P2752">
        <v>0.34</v>
      </c>
      <c r="Q2752" s="62">
        <f t="shared" si="42"/>
        <v>0.34</v>
      </c>
      <c r="R2752" t="s">
        <v>669</v>
      </c>
    </row>
    <row r="2753" spans="1:18" hidden="1" x14ac:dyDescent="0.25">
      <c r="A2753" t="s">
        <v>940</v>
      </c>
      <c r="B2753" t="s">
        <v>661</v>
      </c>
      <c r="C2753" t="s">
        <v>660</v>
      </c>
      <c r="D2753">
        <v>0.38640000000000002</v>
      </c>
      <c r="E2753">
        <v>52.740099999999998</v>
      </c>
      <c r="F2753" t="s">
        <v>659</v>
      </c>
      <c r="G2753" t="s">
        <v>658</v>
      </c>
      <c r="H2753" t="s">
        <v>657</v>
      </c>
      <c r="I2753" t="s">
        <v>656</v>
      </c>
      <c r="J2753" t="s">
        <v>655</v>
      </c>
      <c r="K2753" t="s">
        <v>937</v>
      </c>
      <c r="L2753" t="s">
        <v>653</v>
      </c>
      <c r="M2753" t="s">
        <v>652</v>
      </c>
      <c r="N2753">
        <v>7608</v>
      </c>
      <c r="O2753" t="s">
        <v>667</v>
      </c>
      <c r="P2753">
        <v>0.51</v>
      </c>
      <c r="Q2753" s="62">
        <f t="shared" si="42"/>
        <v>0.51</v>
      </c>
      <c r="R2753" t="s">
        <v>666</v>
      </c>
    </row>
    <row r="2754" spans="1:18" hidden="1" x14ac:dyDescent="0.25">
      <c r="A2754" t="s">
        <v>939</v>
      </c>
      <c r="B2754" t="s">
        <v>661</v>
      </c>
      <c r="C2754" t="s">
        <v>660</v>
      </c>
      <c r="D2754">
        <v>0.38640000000000002</v>
      </c>
      <c r="E2754">
        <v>52.740099999999998</v>
      </c>
      <c r="F2754" t="s">
        <v>659</v>
      </c>
      <c r="G2754" t="s">
        <v>658</v>
      </c>
      <c r="H2754" t="s">
        <v>657</v>
      </c>
      <c r="I2754" t="s">
        <v>656</v>
      </c>
      <c r="J2754" t="s">
        <v>655</v>
      </c>
      <c r="K2754" t="s">
        <v>937</v>
      </c>
      <c r="L2754" t="s">
        <v>653</v>
      </c>
      <c r="M2754" t="s">
        <v>652</v>
      </c>
      <c r="N2754">
        <v>9901</v>
      </c>
      <c r="O2754" t="s">
        <v>664</v>
      </c>
      <c r="P2754">
        <v>55.8</v>
      </c>
      <c r="Q2754" s="62">
        <f t="shared" ref="Q2754:Q2817" si="43">IF(LEFT(P2754,1)="&lt;",VALUE(MID(P2754,2,LEN(P2754)-1)),VALUE(P2754))</f>
        <v>55.8</v>
      </c>
      <c r="R2754" t="s">
        <v>663</v>
      </c>
    </row>
    <row r="2755" spans="1:18" hidden="1" x14ac:dyDescent="0.25">
      <c r="A2755" t="s">
        <v>938</v>
      </c>
      <c r="B2755" t="s">
        <v>661</v>
      </c>
      <c r="C2755" t="s">
        <v>660</v>
      </c>
      <c r="D2755">
        <v>0.38640000000000002</v>
      </c>
      <c r="E2755">
        <v>52.740099999999998</v>
      </c>
      <c r="F2755" t="s">
        <v>659</v>
      </c>
      <c r="G2755" t="s">
        <v>658</v>
      </c>
      <c r="H2755" t="s">
        <v>657</v>
      </c>
      <c r="I2755" t="s">
        <v>656</v>
      </c>
      <c r="J2755" t="s">
        <v>655</v>
      </c>
      <c r="K2755" t="s">
        <v>937</v>
      </c>
      <c r="L2755" t="s">
        <v>653</v>
      </c>
      <c r="M2755" t="s">
        <v>652</v>
      </c>
      <c r="N2755">
        <v>9924</v>
      </c>
      <c r="O2755" t="s">
        <v>651</v>
      </c>
      <c r="P2755">
        <v>5.9</v>
      </c>
      <c r="Q2755" s="62">
        <f t="shared" si="43"/>
        <v>5.9</v>
      </c>
      <c r="R2755" t="s">
        <v>650</v>
      </c>
    </row>
    <row r="2756" spans="1:18" hidden="1" x14ac:dyDescent="0.25">
      <c r="A2756" t="s">
        <v>936</v>
      </c>
      <c r="B2756" t="s">
        <v>661</v>
      </c>
      <c r="C2756" t="s">
        <v>660</v>
      </c>
      <c r="D2756">
        <v>0.38640000000000002</v>
      </c>
      <c r="E2756">
        <v>52.740099999999998</v>
      </c>
      <c r="F2756" t="s">
        <v>659</v>
      </c>
      <c r="G2756" t="s">
        <v>658</v>
      </c>
      <c r="H2756" t="s">
        <v>657</v>
      </c>
      <c r="I2756" t="s">
        <v>656</v>
      </c>
      <c r="J2756" t="s">
        <v>655</v>
      </c>
      <c r="K2756" t="s">
        <v>922</v>
      </c>
      <c r="L2756" t="s">
        <v>653</v>
      </c>
      <c r="M2756" t="s">
        <v>652</v>
      </c>
      <c r="N2756">
        <v>4</v>
      </c>
      <c r="O2756" t="s">
        <v>696</v>
      </c>
      <c r="P2756">
        <v>23.56</v>
      </c>
      <c r="Q2756" s="62">
        <f t="shared" si="43"/>
        <v>23.56</v>
      </c>
      <c r="R2756" t="s">
        <v>669</v>
      </c>
    </row>
    <row r="2757" spans="1:18" hidden="1" x14ac:dyDescent="0.25">
      <c r="A2757" t="s">
        <v>935</v>
      </c>
      <c r="B2757" t="s">
        <v>661</v>
      </c>
      <c r="C2757" t="s">
        <v>660</v>
      </c>
      <c r="D2757">
        <v>0.38640000000000002</v>
      </c>
      <c r="E2757">
        <v>52.740099999999998</v>
      </c>
      <c r="F2757" t="s">
        <v>659</v>
      </c>
      <c r="G2757" t="s">
        <v>658</v>
      </c>
      <c r="H2757" t="s">
        <v>657</v>
      </c>
      <c r="I2757" t="s">
        <v>656</v>
      </c>
      <c r="J2757" t="s">
        <v>655</v>
      </c>
      <c r="K2757" t="s">
        <v>922</v>
      </c>
      <c r="L2757" t="s">
        <v>653</v>
      </c>
      <c r="M2757" t="s">
        <v>652</v>
      </c>
      <c r="N2757">
        <v>6</v>
      </c>
      <c r="O2757" t="s">
        <v>694</v>
      </c>
      <c r="P2757">
        <v>0.2</v>
      </c>
      <c r="Q2757" s="62">
        <f t="shared" si="43"/>
        <v>0.2</v>
      </c>
      <c r="R2757" t="s">
        <v>683</v>
      </c>
    </row>
    <row r="2758" spans="1:18" x14ac:dyDescent="0.25">
      <c r="A2758" t="s">
        <v>934</v>
      </c>
      <c r="B2758" t="s">
        <v>661</v>
      </c>
      <c r="C2758" t="s">
        <v>660</v>
      </c>
      <c r="D2758">
        <v>0.38640000000000002</v>
      </c>
      <c r="E2758">
        <v>52.740099999999998</v>
      </c>
      <c r="F2758" t="s">
        <v>659</v>
      </c>
      <c r="G2758" t="s">
        <v>658</v>
      </c>
      <c r="H2758" t="s">
        <v>657</v>
      </c>
      <c r="I2758" t="s">
        <v>656</v>
      </c>
      <c r="J2758" t="s">
        <v>655</v>
      </c>
      <c r="K2758" t="s">
        <v>922</v>
      </c>
      <c r="L2758" t="s">
        <v>653</v>
      </c>
      <c r="M2758" t="s">
        <v>652</v>
      </c>
      <c r="N2758">
        <v>73</v>
      </c>
      <c r="O2758" t="s">
        <v>181</v>
      </c>
      <c r="P2758" t="s">
        <v>724</v>
      </c>
      <c r="Q2758" s="62">
        <f t="shared" si="43"/>
        <v>3.0000000000000001E-5</v>
      </c>
      <c r="R2758" t="s">
        <v>686</v>
      </c>
    </row>
    <row r="2759" spans="1:18" hidden="1" x14ac:dyDescent="0.25">
      <c r="A2759" t="s">
        <v>933</v>
      </c>
      <c r="B2759" t="s">
        <v>661</v>
      </c>
      <c r="C2759" t="s">
        <v>660</v>
      </c>
      <c r="D2759">
        <v>0.38640000000000002</v>
      </c>
      <c r="E2759">
        <v>52.740099999999998</v>
      </c>
      <c r="F2759" t="s">
        <v>659</v>
      </c>
      <c r="G2759" t="s">
        <v>658</v>
      </c>
      <c r="H2759" t="s">
        <v>657</v>
      </c>
      <c r="I2759" t="s">
        <v>656</v>
      </c>
      <c r="J2759" t="s">
        <v>655</v>
      </c>
      <c r="K2759" t="s">
        <v>922</v>
      </c>
      <c r="L2759" t="s">
        <v>653</v>
      </c>
      <c r="M2759" t="s">
        <v>652</v>
      </c>
      <c r="N2759">
        <v>76</v>
      </c>
      <c r="O2759" t="s">
        <v>690</v>
      </c>
      <c r="P2759">
        <v>10.9</v>
      </c>
      <c r="Q2759" s="62">
        <f t="shared" si="43"/>
        <v>10.9</v>
      </c>
      <c r="R2759" t="s">
        <v>689</v>
      </c>
    </row>
    <row r="2760" spans="1:18" hidden="1" x14ac:dyDescent="0.25">
      <c r="A2760" t="s">
        <v>932</v>
      </c>
      <c r="B2760" t="s">
        <v>661</v>
      </c>
      <c r="C2760" t="s">
        <v>660</v>
      </c>
      <c r="D2760">
        <v>0.38640000000000002</v>
      </c>
      <c r="E2760">
        <v>52.740099999999998</v>
      </c>
      <c r="F2760" t="s">
        <v>659</v>
      </c>
      <c r="G2760" t="s">
        <v>658</v>
      </c>
      <c r="H2760" t="s">
        <v>657</v>
      </c>
      <c r="I2760" t="s">
        <v>656</v>
      </c>
      <c r="J2760" t="s">
        <v>655</v>
      </c>
      <c r="K2760" t="s">
        <v>922</v>
      </c>
      <c r="L2760" t="s">
        <v>653</v>
      </c>
      <c r="M2760" t="s">
        <v>652</v>
      </c>
      <c r="N2760">
        <v>3410</v>
      </c>
      <c r="O2760" t="s">
        <v>687</v>
      </c>
      <c r="P2760">
        <v>2.8</v>
      </c>
      <c r="Q2760" s="62">
        <f t="shared" si="43"/>
        <v>2.8</v>
      </c>
      <c r="R2760" t="s">
        <v>686</v>
      </c>
    </row>
    <row r="2761" spans="1:18" hidden="1" x14ac:dyDescent="0.25">
      <c r="A2761" t="s">
        <v>931</v>
      </c>
      <c r="B2761" t="s">
        <v>661</v>
      </c>
      <c r="C2761" t="s">
        <v>660</v>
      </c>
      <c r="D2761">
        <v>0.38640000000000002</v>
      </c>
      <c r="E2761">
        <v>52.740099999999998</v>
      </c>
      <c r="F2761" t="s">
        <v>659</v>
      </c>
      <c r="G2761" t="s">
        <v>658</v>
      </c>
      <c r="H2761" t="s">
        <v>657</v>
      </c>
      <c r="I2761" t="s">
        <v>656</v>
      </c>
      <c r="J2761" t="s">
        <v>655</v>
      </c>
      <c r="K2761" t="s">
        <v>922</v>
      </c>
      <c r="L2761" t="s">
        <v>653</v>
      </c>
      <c r="M2761" t="s">
        <v>652</v>
      </c>
      <c r="N2761">
        <v>3428</v>
      </c>
      <c r="O2761" t="s">
        <v>684</v>
      </c>
      <c r="P2761">
        <v>3.66</v>
      </c>
      <c r="Q2761" s="62">
        <f t="shared" si="43"/>
        <v>3.66</v>
      </c>
      <c r="R2761" t="s">
        <v>683</v>
      </c>
    </row>
    <row r="2762" spans="1:18" hidden="1" x14ac:dyDescent="0.25">
      <c r="A2762" t="s">
        <v>930</v>
      </c>
      <c r="B2762" t="s">
        <v>661</v>
      </c>
      <c r="C2762" t="s">
        <v>660</v>
      </c>
      <c r="D2762">
        <v>0.38640000000000002</v>
      </c>
      <c r="E2762">
        <v>52.740099999999998</v>
      </c>
      <c r="F2762" t="s">
        <v>659</v>
      </c>
      <c r="G2762" t="s">
        <v>658</v>
      </c>
      <c r="H2762" t="s">
        <v>657</v>
      </c>
      <c r="I2762" t="s">
        <v>656</v>
      </c>
      <c r="J2762" t="s">
        <v>655</v>
      </c>
      <c r="K2762" t="s">
        <v>922</v>
      </c>
      <c r="L2762" t="s">
        <v>653</v>
      </c>
      <c r="M2762" t="s">
        <v>652</v>
      </c>
      <c r="N2762">
        <v>3976</v>
      </c>
      <c r="O2762" t="s">
        <v>681</v>
      </c>
      <c r="P2762">
        <v>10.5</v>
      </c>
      <c r="Q2762" s="62">
        <f t="shared" si="43"/>
        <v>10.5</v>
      </c>
      <c r="R2762" t="s">
        <v>680</v>
      </c>
    </row>
    <row r="2763" spans="1:18" hidden="1" x14ac:dyDescent="0.25">
      <c r="A2763" t="s">
        <v>929</v>
      </c>
      <c r="B2763" t="s">
        <v>661</v>
      </c>
      <c r="C2763" t="s">
        <v>660</v>
      </c>
      <c r="D2763">
        <v>0.38640000000000002</v>
      </c>
      <c r="E2763">
        <v>52.740099999999998</v>
      </c>
      <c r="F2763" t="s">
        <v>659</v>
      </c>
      <c r="G2763" t="s">
        <v>658</v>
      </c>
      <c r="H2763" t="s">
        <v>657</v>
      </c>
      <c r="I2763" t="s">
        <v>656</v>
      </c>
      <c r="J2763" t="s">
        <v>655</v>
      </c>
      <c r="K2763" t="s">
        <v>922</v>
      </c>
      <c r="L2763" t="s">
        <v>653</v>
      </c>
      <c r="M2763" t="s">
        <v>652</v>
      </c>
      <c r="N2763">
        <v>5446</v>
      </c>
      <c r="O2763" t="s">
        <v>678</v>
      </c>
      <c r="P2763">
        <v>1</v>
      </c>
      <c r="Q2763" s="62">
        <f t="shared" si="43"/>
        <v>1</v>
      </c>
      <c r="R2763" t="s">
        <v>677</v>
      </c>
    </row>
    <row r="2764" spans="1:18" hidden="1" x14ac:dyDescent="0.25">
      <c r="A2764" t="s">
        <v>928</v>
      </c>
      <c r="B2764" t="s">
        <v>661</v>
      </c>
      <c r="C2764" t="s">
        <v>660</v>
      </c>
      <c r="D2764">
        <v>0.38640000000000002</v>
      </c>
      <c r="E2764">
        <v>52.740099999999998</v>
      </c>
      <c r="F2764" t="s">
        <v>659</v>
      </c>
      <c r="G2764" t="s">
        <v>658</v>
      </c>
      <c r="H2764" t="s">
        <v>657</v>
      </c>
      <c r="I2764" t="s">
        <v>656</v>
      </c>
      <c r="J2764" t="s">
        <v>655</v>
      </c>
      <c r="K2764" t="s">
        <v>922</v>
      </c>
      <c r="L2764" t="s">
        <v>653</v>
      </c>
      <c r="M2764" t="s">
        <v>652</v>
      </c>
      <c r="N2764">
        <v>6019</v>
      </c>
      <c r="O2764" t="s">
        <v>675</v>
      </c>
      <c r="P2764">
        <v>561543</v>
      </c>
      <c r="Q2764" s="62">
        <f t="shared" si="43"/>
        <v>561543</v>
      </c>
      <c r="R2764" t="s">
        <v>672</v>
      </c>
    </row>
    <row r="2765" spans="1:18" hidden="1" x14ac:dyDescent="0.25">
      <c r="A2765" t="s">
        <v>927</v>
      </c>
      <c r="B2765" t="s">
        <v>661</v>
      </c>
      <c r="C2765" t="s">
        <v>660</v>
      </c>
      <c r="D2765">
        <v>0.38640000000000002</v>
      </c>
      <c r="E2765">
        <v>52.740099999999998</v>
      </c>
      <c r="F2765" t="s">
        <v>659</v>
      </c>
      <c r="G2765" t="s">
        <v>658</v>
      </c>
      <c r="H2765" t="s">
        <v>657</v>
      </c>
      <c r="I2765" t="s">
        <v>656</v>
      </c>
      <c r="J2765" t="s">
        <v>655</v>
      </c>
      <c r="K2765" t="s">
        <v>922</v>
      </c>
      <c r="L2765" t="s">
        <v>653</v>
      </c>
      <c r="M2765" t="s">
        <v>652</v>
      </c>
      <c r="N2765">
        <v>6020</v>
      </c>
      <c r="O2765" t="s">
        <v>673</v>
      </c>
      <c r="P2765">
        <v>318940</v>
      </c>
      <c r="Q2765" s="62">
        <f t="shared" si="43"/>
        <v>318940</v>
      </c>
      <c r="R2765" t="s">
        <v>672</v>
      </c>
    </row>
    <row r="2766" spans="1:18" hidden="1" x14ac:dyDescent="0.25">
      <c r="A2766" t="s">
        <v>926</v>
      </c>
      <c r="B2766" t="s">
        <v>661</v>
      </c>
      <c r="C2766" t="s">
        <v>660</v>
      </c>
      <c r="D2766">
        <v>0.38640000000000002</v>
      </c>
      <c r="E2766">
        <v>52.740099999999998</v>
      </c>
      <c r="F2766" t="s">
        <v>659</v>
      </c>
      <c r="G2766" t="s">
        <v>658</v>
      </c>
      <c r="H2766" t="s">
        <v>657</v>
      </c>
      <c r="I2766" t="s">
        <v>656</v>
      </c>
      <c r="J2766" t="s">
        <v>655</v>
      </c>
      <c r="K2766" t="s">
        <v>922</v>
      </c>
      <c r="L2766" t="s">
        <v>653</v>
      </c>
      <c r="M2766" t="s">
        <v>652</v>
      </c>
      <c r="N2766">
        <v>7342</v>
      </c>
      <c r="O2766" t="s">
        <v>670</v>
      </c>
      <c r="P2766">
        <v>9.33</v>
      </c>
      <c r="Q2766" s="62">
        <f t="shared" si="43"/>
        <v>9.33</v>
      </c>
      <c r="R2766" t="s">
        <v>669</v>
      </c>
    </row>
    <row r="2767" spans="1:18" hidden="1" x14ac:dyDescent="0.25">
      <c r="A2767" t="s">
        <v>925</v>
      </c>
      <c r="B2767" t="s">
        <v>661</v>
      </c>
      <c r="C2767" t="s">
        <v>660</v>
      </c>
      <c r="D2767">
        <v>0.38640000000000002</v>
      </c>
      <c r="E2767">
        <v>52.740099999999998</v>
      </c>
      <c r="F2767" t="s">
        <v>659</v>
      </c>
      <c r="G2767" t="s">
        <v>658</v>
      </c>
      <c r="H2767" t="s">
        <v>657</v>
      </c>
      <c r="I2767" t="s">
        <v>656</v>
      </c>
      <c r="J2767" t="s">
        <v>655</v>
      </c>
      <c r="K2767" t="s">
        <v>922</v>
      </c>
      <c r="L2767" t="s">
        <v>653</v>
      </c>
      <c r="M2767" t="s">
        <v>652</v>
      </c>
      <c r="N2767">
        <v>7608</v>
      </c>
      <c r="O2767" t="s">
        <v>667</v>
      </c>
      <c r="P2767">
        <v>0.45</v>
      </c>
      <c r="Q2767" s="62">
        <f t="shared" si="43"/>
        <v>0.45</v>
      </c>
      <c r="R2767" t="s">
        <v>666</v>
      </c>
    </row>
    <row r="2768" spans="1:18" hidden="1" x14ac:dyDescent="0.25">
      <c r="A2768" t="s">
        <v>924</v>
      </c>
      <c r="B2768" t="s">
        <v>661</v>
      </c>
      <c r="C2768" t="s">
        <v>660</v>
      </c>
      <c r="D2768">
        <v>0.38640000000000002</v>
      </c>
      <c r="E2768">
        <v>52.740099999999998</v>
      </c>
      <c r="F2768" t="s">
        <v>659</v>
      </c>
      <c r="G2768" t="s">
        <v>658</v>
      </c>
      <c r="H2768" t="s">
        <v>657</v>
      </c>
      <c r="I2768" t="s">
        <v>656</v>
      </c>
      <c r="J2768" t="s">
        <v>655</v>
      </c>
      <c r="K2768" t="s">
        <v>922</v>
      </c>
      <c r="L2768" t="s">
        <v>653</v>
      </c>
      <c r="M2768" t="s">
        <v>652</v>
      </c>
      <c r="N2768">
        <v>9901</v>
      </c>
      <c r="O2768" t="s">
        <v>664</v>
      </c>
      <c r="P2768">
        <v>67.2</v>
      </c>
      <c r="Q2768" s="62">
        <f t="shared" si="43"/>
        <v>67.2</v>
      </c>
      <c r="R2768" t="s">
        <v>663</v>
      </c>
    </row>
    <row r="2769" spans="1:18" hidden="1" x14ac:dyDescent="0.25">
      <c r="A2769" t="s">
        <v>923</v>
      </c>
      <c r="B2769" t="s">
        <v>661</v>
      </c>
      <c r="C2769" t="s">
        <v>660</v>
      </c>
      <c r="D2769">
        <v>0.38640000000000002</v>
      </c>
      <c r="E2769">
        <v>52.740099999999998</v>
      </c>
      <c r="F2769" t="s">
        <v>659</v>
      </c>
      <c r="G2769" t="s">
        <v>658</v>
      </c>
      <c r="H2769" t="s">
        <v>657</v>
      </c>
      <c r="I2769" t="s">
        <v>656</v>
      </c>
      <c r="J2769" t="s">
        <v>655</v>
      </c>
      <c r="K2769" t="s">
        <v>922</v>
      </c>
      <c r="L2769" t="s">
        <v>653</v>
      </c>
      <c r="M2769" t="s">
        <v>652</v>
      </c>
      <c r="N2769">
        <v>9924</v>
      </c>
      <c r="O2769" t="s">
        <v>651</v>
      </c>
      <c r="P2769">
        <v>7.39</v>
      </c>
      <c r="Q2769" s="62">
        <f t="shared" si="43"/>
        <v>7.39</v>
      </c>
      <c r="R2769" t="s">
        <v>650</v>
      </c>
    </row>
    <row r="2770" spans="1:18" hidden="1" x14ac:dyDescent="0.25">
      <c r="A2770" t="s">
        <v>921</v>
      </c>
      <c r="B2770" t="s">
        <v>661</v>
      </c>
      <c r="C2770" t="s">
        <v>660</v>
      </c>
      <c r="D2770">
        <v>0.38640000000000002</v>
      </c>
      <c r="E2770">
        <v>52.740099999999998</v>
      </c>
      <c r="F2770" t="s">
        <v>659</v>
      </c>
      <c r="G2770" t="s">
        <v>658</v>
      </c>
      <c r="H2770" t="s">
        <v>657</v>
      </c>
      <c r="I2770" t="s">
        <v>656</v>
      </c>
      <c r="J2770" t="s">
        <v>655</v>
      </c>
      <c r="K2770" t="s">
        <v>909</v>
      </c>
      <c r="L2770" t="s">
        <v>908</v>
      </c>
      <c r="M2770" t="s">
        <v>652</v>
      </c>
      <c r="N2770">
        <v>2348</v>
      </c>
      <c r="O2770" t="s">
        <v>920</v>
      </c>
      <c r="P2770">
        <v>200</v>
      </c>
      <c r="Q2770" s="62">
        <f t="shared" si="43"/>
        <v>200</v>
      </c>
      <c r="R2770" t="s">
        <v>919</v>
      </c>
    </row>
    <row r="2771" spans="1:18" hidden="1" x14ac:dyDescent="0.25">
      <c r="A2771" t="s">
        <v>918</v>
      </c>
      <c r="B2771" t="s">
        <v>661</v>
      </c>
      <c r="C2771" t="s">
        <v>660</v>
      </c>
      <c r="D2771">
        <v>0.38640000000000002</v>
      </c>
      <c r="E2771">
        <v>52.740099999999998</v>
      </c>
      <c r="F2771" t="s">
        <v>659</v>
      </c>
      <c r="G2771" t="s">
        <v>658</v>
      </c>
      <c r="H2771" t="s">
        <v>657</v>
      </c>
      <c r="I2771" t="s">
        <v>656</v>
      </c>
      <c r="J2771" t="s">
        <v>655</v>
      </c>
      <c r="K2771" t="s">
        <v>909</v>
      </c>
      <c r="L2771" t="s">
        <v>908</v>
      </c>
      <c r="M2771" t="s">
        <v>652</v>
      </c>
      <c r="N2771">
        <v>3722</v>
      </c>
      <c r="O2771" t="s">
        <v>917</v>
      </c>
      <c r="P2771">
        <v>63</v>
      </c>
      <c r="Q2771" s="62">
        <f t="shared" si="43"/>
        <v>63</v>
      </c>
      <c r="R2771" t="s">
        <v>914</v>
      </c>
    </row>
    <row r="2772" spans="1:18" hidden="1" x14ac:dyDescent="0.25">
      <c r="A2772" t="s">
        <v>916</v>
      </c>
      <c r="B2772" t="s">
        <v>661</v>
      </c>
      <c r="C2772" t="s">
        <v>660</v>
      </c>
      <c r="D2772">
        <v>0.38640000000000002</v>
      </c>
      <c r="E2772">
        <v>52.740099999999998</v>
      </c>
      <c r="F2772" t="s">
        <v>659</v>
      </c>
      <c r="G2772" t="s">
        <v>658</v>
      </c>
      <c r="H2772" t="s">
        <v>657</v>
      </c>
      <c r="I2772" t="s">
        <v>656</v>
      </c>
      <c r="J2772" t="s">
        <v>655</v>
      </c>
      <c r="K2772" t="s">
        <v>909</v>
      </c>
      <c r="L2772" t="s">
        <v>908</v>
      </c>
      <c r="M2772" t="s">
        <v>652</v>
      </c>
      <c r="N2772">
        <v>3723</v>
      </c>
      <c r="O2772" t="s">
        <v>915</v>
      </c>
      <c r="P2772">
        <v>54</v>
      </c>
      <c r="Q2772" s="62">
        <f t="shared" si="43"/>
        <v>54</v>
      </c>
      <c r="R2772" t="s">
        <v>914</v>
      </c>
    </row>
    <row r="2773" spans="1:18" hidden="1" x14ac:dyDescent="0.25">
      <c r="A2773" t="s">
        <v>913</v>
      </c>
      <c r="B2773" t="s">
        <v>661</v>
      </c>
      <c r="C2773" t="s">
        <v>660</v>
      </c>
      <c r="D2773">
        <v>0.38640000000000002</v>
      </c>
      <c r="E2773">
        <v>52.740099999999998</v>
      </c>
      <c r="F2773" t="s">
        <v>659</v>
      </c>
      <c r="G2773" t="s">
        <v>658</v>
      </c>
      <c r="H2773" t="s">
        <v>657</v>
      </c>
      <c r="I2773" t="s">
        <v>656</v>
      </c>
      <c r="J2773" t="s">
        <v>655</v>
      </c>
      <c r="K2773" t="s">
        <v>909</v>
      </c>
      <c r="L2773" t="s">
        <v>908</v>
      </c>
      <c r="M2773" t="s">
        <v>652</v>
      </c>
      <c r="N2773">
        <v>4865</v>
      </c>
      <c r="O2773" t="s">
        <v>912</v>
      </c>
      <c r="P2773">
        <v>990</v>
      </c>
      <c r="Q2773" s="62">
        <f t="shared" si="43"/>
        <v>990</v>
      </c>
      <c r="R2773" t="s">
        <v>911</v>
      </c>
    </row>
    <row r="2774" spans="1:18" hidden="1" x14ac:dyDescent="0.25">
      <c r="A2774" t="s">
        <v>910</v>
      </c>
      <c r="B2774" t="s">
        <v>661</v>
      </c>
      <c r="C2774" t="s">
        <v>660</v>
      </c>
      <c r="D2774">
        <v>0.38640000000000002</v>
      </c>
      <c r="E2774">
        <v>52.740099999999998</v>
      </c>
      <c r="F2774" t="s">
        <v>659</v>
      </c>
      <c r="G2774" t="s">
        <v>658</v>
      </c>
      <c r="H2774" t="s">
        <v>657</v>
      </c>
      <c r="I2774" t="s">
        <v>656</v>
      </c>
      <c r="J2774" t="s">
        <v>655</v>
      </c>
      <c r="K2774" t="s">
        <v>909</v>
      </c>
      <c r="L2774" t="s">
        <v>908</v>
      </c>
      <c r="M2774" t="s">
        <v>652</v>
      </c>
      <c r="N2774">
        <v>4926</v>
      </c>
      <c r="O2774" t="s">
        <v>907</v>
      </c>
      <c r="P2774" t="s">
        <v>906</v>
      </c>
      <c r="Q2774" s="62" t="e">
        <f t="shared" si="43"/>
        <v>#VALUE!</v>
      </c>
      <c r="R2774" t="s">
        <v>905</v>
      </c>
    </row>
    <row r="2775" spans="1:18" hidden="1" x14ac:dyDescent="0.25">
      <c r="A2775" t="s">
        <v>904</v>
      </c>
      <c r="B2775" t="s">
        <v>661</v>
      </c>
      <c r="C2775" t="s">
        <v>660</v>
      </c>
      <c r="D2775">
        <v>0.38640000000000002</v>
      </c>
      <c r="E2775">
        <v>52.740099999999998</v>
      </c>
      <c r="F2775" t="s">
        <v>659</v>
      </c>
      <c r="G2775" t="s">
        <v>658</v>
      </c>
      <c r="H2775" t="s">
        <v>657</v>
      </c>
      <c r="I2775" t="s">
        <v>656</v>
      </c>
      <c r="J2775" t="s">
        <v>655</v>
      </c>
      <c r="K2775" t="s">
        <v>890</v>
      </c>
      <c r="L2775" t="s">
        <v>653</v>
      </c>
      <c r="M2775" t="s">
        <v>652</v>
      </c>
      <c r="N2775">
        <v>4</v>
      </c>
      <c r="O2775" t="s">
        <v>696</v>
      </c>
      <c r="P2775">
        <v>5.34</v>
      </c>
      <c r="Q2775" s="62">
        <f t="shared" si="43"/>
        <v>5.34</v>
      </c>
      <c r="R2775" t="s">
        <v>669</v>
      </c>
    </row>
    <row r="2776" spans="1:18" hidden="1" x14ac:dyDescent="0.25">
      <c r="A2776" t="s">
        <v>903</v>
      </c>
      <c r="B2776" t="s">
        <v>661</v>
      </c>
      <c r="C2776" t="s">
        <v>660</v>
      </c>
      <c r="D2776">
        <v>0.38640000000000002</v>
      </c>
      <c r="E2776">
        <v>52.740099999999998</v>
      </c>
      <c r="F2776" t="s">
        <v>659</v>
      </c>
      <c r="G2776" t="s">
        <v>658</v>
      </c>
      <c r="H2776" t="s">
        <v>657</v>
      </c>
      <c r="I2776" t="s">
        <v>656</v>
      </c>
      <c r="J2776" t="s">
        <v>655</v>
      </c>
      <c r="K2776" t="s">
        <v>890</v>
      </c>
      <c r="L2776" t="s">
        <v>653</v>
      </c>
      <c r="M2776" t="s">
        <v>652</v>
      </c>
      <c r="N2776">
        <v>6</v>
      </c>
      <c r="O2776" t="s">
        <v>694</v>
      </c>
      <c r="P2776">
        <v>0.2</v>
      </c>
      <c r="Q2776" s="62">
        <f t="shared" si="43"/>
        <v>0.2</v>
      </c>
      <c r="R2776" t="s">
        <v>683</v>
      </c>
    </row>
    <row r="2777" spans="1:18" x14ac:dyDescent="0.25">
      <c r="A2777" t="s">
        <v>902</v>
      </c>
      <c r="B2777" t="s">
        <v>661</v>
      </c>
      <c r="C2777" t="s">
        <v>660</v>
      </c>
      <c r="D2777">
        <v>0.38640000000000002</v>
      </c>
      <c r="E2777">
        <v>52.740099999999998</v>
      </c>
      <c r="F2777" t="s">
        <v>659</v>
      </c>
      <c r="G2777" t="s">
        <v>658</v>
      </c>
      <c r="H2777" t="s">
        <v>657</v>
      </c>
      <c r="I2777" t="s">
        <v>656</v>
      </c>
      <c r="J2777" t="s">
        <v>655</v>
      </c>
      <c r="K2777" t="s">
        <v>890</v>
      </c>
      <c r="L2777" t="s">
        <v>653</v>
      </c>
      <c r="M2777" t="s">
        <v>652</v>
      </c>
      <c r="N2777">
        <v>73</v>
      </c>
      <c r="O2777" t="s">
        <v>181</v>
      </c>
      <c r="P2777" t="s">
        <v>724</v>
      </c>
      <c r="Q2777" s="62">
        <f t="shared" si="43"/>
        <v>3.0000000000000001E-5</v>
      </c>
      <c r="R2777" t="s">
        <v>686</v>
      </c>
    </row>
    <row r="2778" spans="1:18" hidden="1" x14ac:dyDescent="0.25">
      <c r="A2778" t="s">
        <v>901</v>
      </c>
      <c r="B2778" t="s">
        <v>661</v>
      </c>
      <c r="C2778" t="s">
        <v>660</v>
      </c>
      <c r="D2778">
        <v>0.38640000000000002</v>
      </c>
      <c r="E2778">
        <v>52.740099999999998</v>
      </c>
      <c r="F2778" t="s">
        <v>659</v>
      </c>
      <c r="G2778" t="s">
        <v>658</v>
      </c>
      <c r="H2778" t="s">
        <v>657</v>
      </c>
      <c r="I2778" t="s">
        <v>656</v>
      </c>
      <c r="J2778" t="s">
        <v>655</v>
      </c>
      <c r="K2778" t="s">
        <v>890</v>
      </c>
      <c r="L2778" t="s">
        <v>653</v>
      </c>
      <c r="M2778" t="s">
        <v>652</v>
      </c>
      <c r="N2778">
        <v>76</v>
      </c>
      <c r="O2778" t="s">
        <v>690</v>
      </c>
      <c r="P2778">
        <v>6.5</v>
      </c>
      <c r="Q2778" s="62">
        <f t="shared" si="43"/>
        <v>6.5</v>
      </c>
      <c r="R2778" t="s">
        <v>689</v>
      </c>
    </row>
    <row r="2779" spans="1:18" hidden="1" x14ac:dyDescent="0.25">
      <c r="A2779" t="s">
        <v>900</v>
      </c>
      <c r="B2779" t="s">
        <v>661</v>
      </c>
      <c r="C2779" t="s">
        <v>660</v>
      </c>
      <c r="D2779">
        <v>0.38640000000000002</v>
      </c>
      <c r="E2779">
        <v>52.740099999999998</v>
      </c>
      <c r="F2779" t="s">
        <v>659</v>
      </c>
      <c r="G2779" t="s">
        <v>658</v>
      </c>
      <c r="H2779" t="s">
        <v>657</v>
      </c>
      <c r="I2779" t="s">
        <v>656</v>
      </c>
      <c r="J2779" t="s">
        <v>655</v>
      </c>
      <c r="K2779" t="s">
        <v>890</v>
      </c>
      <c r="L2779" t="s">
        <v>653</v>
      </c>
      <c r="M2779" t="s">
        <v>652</v>
      </c>
      <c r="N2779">
        <v>3410</v>
      </c>
      <c r="O2779" t="s">
        <v>687</v>
      </c>
      <c r="P2779">
        <v>4</v>
      </c>
      <c r="Q2779" s="62">
        <f t="shared" si="43"/>
        <v>4</v>
      </c>
      <c r="R2779" t="s">
        <v>686</v>
      </c>
    </row>
    <row r="2780" spans="1:18" hidden="1" x14ac:dyDescent="0.25">
      <c r="A2780" t="s">
        <v>899</v>
      </c>
      <c r="B2780" t="s">
        <v>661</v>
      </c>
      <c r="C2780" t="s">
        <v>660</v>
      </c>
      <c r="D2780">
        <v>0.38640000000000002</v>
      </c>
      <c r="E2780">
        <v>52.740099999999998</v>
      </c>
      <c r="F2780" t="s">
        <v>659</v>
      </c>
      <c r="G2780" t="s">
        <v>658</v>
      </c>
      <c r="H2780" t="s">
        <v>657</v>
      </c>
      <c r="I2780" t="s">
        <v>656</v>
      </c>
      <c r="J2780" t="s">
        <v>655</v>
      </c>
      <c r="K2780" t="s">
        <v>890</v>
      </c>
      <c r="L2780" t="s">
        <v>653</v>
      </c>
      <c r="M2780" t="s">
        <v>652</v>
      </c>
      <c r="N2780">
        <v>3428</v>
      </c>
      <c r="O2780" t="s">
        <v>684</v>
      </c>
      <c r="P2780">
        <v>5.3</v>
      </c>
      <c r="Q2780" s="62">
        <f t="shared" si="43"/>
        <v>5.3</v>
      </c>
      <c r="R2780" t="s">
        <v>683</v>
      </c>
    </row>
    <row r="2781" spans="1:18" hidden="1" x14ac:dyDescent="0.25">
      <c r="A2781" t="s">
        <v>898</v>
      </c>
      <c r="B2781" t="s">
        <v>661</v>
      </c>
      <c r="C2781" t="s">
        <v>660</v>
      </c>
      <c r="D2781">
        <v>0.38640000000000002</v>
      </c>
      <c r="E2781">
        <v>52.740099999999998</v>
      </c>
      <c r="F2781" t="s">
        <v>659</v>
      </c>
      <c r="G2781" t="s">
        <v>658</v>
      </c>
      <c r="H2781" t="s">
        <v>657</v>
      </c>
      <c r="I2781" t="s">
        <v>656</v>
      </c>
      <c r="J2781" t="s">
        <v>655</v>
      </c>
      <c r="K2781" t="s">
        <v>890</v>
      </c>
      <c r="L2781" t="s">
        <v>653</v>
      </c>
      <c r="M2781" t="s">
        <v>652</v>
      </c>
      <c r="N2781">
        <v>3976</v>
      </c>
      <c r="O2781" t="s">
        <v>681</v>
      </c>
      <c r="P2781">
        <v>104.9</v>
      </c>
      <c r="Q2781" s="62">
        <f t="shared" si="43"/>
        <v>104.9</v>
      </c>
      <c r="R2781" t="s">
        <v>680</v>
      </c>
    </row>
    <row r="2782" spans="1:18" hidden="1" x14ac:dyDescent="0.25">
      <c r="A2782" t="s">
        <v>897</v>
      </c>
      <c r="B2782" t="s">
        <v>661</v>
      </c>
      <c r="C2782" t="s">
        <v>660</v>
      </c>
      <c r="D2782">
        <v>0.38640000000000002</v>
      </c>
      <c r="E2782">
        <v>52.740099999999998</v>
      </c>
      <c r="F2782" t="s">
        <v>659</v>
      </c>
      <c r="G2782" t="s">
        <v>658</v>
      </c>
      <c r="H2782" t="s">
        <v>657</v>
      </c>
      <c r="I2782" t="s">
        <v>656</v>
      </c>
      <c r="J2782" t="s">
        <v>655</v>
      </c>
      <c r="K2782" t="s">
        <v>890</v>
      </c>
      <c r="L2782" t="s">
        <v>653</v>
      </c>
      <c r="M2782" t="s">
        <v>652</v>
      </c>
      <c r="N2782">
        <v>5446</v>
      </c>
      <c r="O2782" t="s">
        <v>678</v>
      </c>
      <c r="P2782">
        <v>1</v>
      </c>
      <c r="Q2782" s="62">
        <f t="shared" si="43"/>
        <v>1</v>
      </c>
      <c r="R2782" t="s">
        <v>677</v>
      </c>
    </row>
    <row r="2783" spans="1:18" hidden="1" x14ac:dyDescent="0.25">
      <c r="A2783" t="s">
        <v>896</v>
      </c>
      <c r="B2783" t="s">
        <v>661</v>
      </c>
      <c r="C2783" t="s">
        <v>660</v>
      </c>
      <c r="D2783">
        <v>0.38640000000000002</v>
      </c>
      <c r="E2783">
        <v>52.740099999999998</v>
      </c>
      <c r="F2783" t="s">
        <v>659</v>
      </c>
      <c r="G2783" t="s">
        <v>658</v>
      </c>
      <c r="H2783" t="s">
        <v>657</v>
      </c>
      <c r="I2783" t="s">
        <v>656</v>
      </c>
      <c r="J2783" t="s">
        <v>655</v>
      </c>
      <c r="K2783" t="s">
        <v>890</v>
      </c>
      <c r="L2783" t="s">
        <v>653</v>
      </c>
      <c r="M2783" t="s">
        <v>652</v>
      </c>
      <c r="N2783">
        <v>6019</v>
      </c>
      <c r="O2783" t="s">
        <v>675</v>
      </c>
      <c r="P2783">
        <v>561320</v>
      </c>
      <c r="Q2783" s="62">
        <f t="shared" si="43"/>
        <v>561320</v>
      </c>
      <c r="R2783" t="s">
        <v>672</v>
      </c>
    </row>
    <row r="2784" spans="1:18" hidden="1" x14ac:dyDescent="0.25">
      <c r="A2784" t="s">
        <v>895</v>
      </c>
      <c r="B2784" t="s">
        <v>661</v>
      </c>
      <c r="C2784" t="s">
        <v>660</v>
      </c>
      <c r="D2784">
        <v>0.38640000000000002</v>
      </c>
      <c r="E2784">
        <v>52.740099999999998</v>
      </c>
      <c r="F2784" t="s">
        <v>659</v>
      </c>
      <c r="G2784" t="s">
        <v>658</v>
      </c>
      <c r="H2784" t="s">
        <v>657</v>
      </c>
      <c r="I2784" t="s">
        <v>656</v>
      </c>
      <c r="J2784" t="s">
        <v>655</v>
      </c>
      <c r="K2784" t="s">
        <v>890</v>
      </c>
      <c r="L2784" t="s">
        <v>653</v>
      </c>
      <c r="M2784" t="s">
        <v>652</v>
      </c>
      <c r="N2784">
        <v>6020</v>
      </c>
      <c r="O2784" t="s">
        <v>673</v>
      </c>
      <c r="P2784">
        <v>318637</v>
      </c>
      <c r="Q2784" s="62">
        <f t="shared" si="43"/>
        <v>318637</v>
      </c>
      <c r="R2784" t="s">
        <v>672</v>
      </c>
    </row>
    <row r="2785" spans="1:18" hidden="1" x14ac:dyDescent="0.25">
      <c r="A2785" t="s">
        <v>894</v>
      </c>
      <c r="B2785" t="s">
        <v>661</v>
      </c>
      <c r="C2785" t="s">
        <v>660</v>
      </c>
      <c r="D2785">
        <v>0.38640000000000002</v>
      </c>
      <c r="E2785">
        <v>52.740099999999998</v>
      </c>
      <c r="F2785" t="s">
        <v>659</v>
      </c>
      <c r="G2785" t="s">
        <v>658</v>
      </c>
      <c r="H2785" t="s">
        <v>657</v>
      </c>
      <c r="I2785" t="s">
        <v>656</v>
      </c>
      <c r="J2785" t="s">
        <v>655</v>
      </c>
      <c r="K2785" t="s">
        <v>890</v>
      </c>
      <c r="L2785" t="s">
        <v>653</v>
      </c>
      <c r="M2785" t="s">
        <v>652</v>
      </c>
      <c r="N2785">
        <v>7342</v>
      </c>
      <c r="O2785" t="s">
        <v>670</v>
      </c>
      <c r="P2785">
        <v>2.16</v>
      </c>
      <c r="Q2785" s="62">
        <f t="shared" si="43"/>
        <v>2.16</v>
      </c>
      <c r="R2785" t="s">
        <v>669</v>
      </c>
    </row>
    <row r="2786" spans="1:18" hidden="1" x14ac:dyDescent="0.25">
      <c r="A2786" t="s">
        <v>893</v>
      </c>
      <c r="B2786" t="s">
        <v>661</v>
      </c>
      <c r="C2786" t="s">
        <v>660</v>
      </c>
      <c r="D2786">
        <v>0.38640000000000002</v>
      </c>
      <c r="E2786">
        <v>52.740099999999998</v>
      </c>
      <c r="F2786" t="s">
        <v>659</v>
      </c>
      <c r="G2786" t="s">
        <v>658</v>
      </c>
      <c r="H2786" t="s">
        <v>657</v>
      </c>
      <c r="I2786" t="s">
        <v>656</v>
      </c>
      <c r="J2786" t="s">
        <v>655</v>
      </c>
      <c r="K2786" t="s">
        <v>890</v>
      </c>
      <c r="L2786" t="s">
        <v>653</v>
      </c>
      <c r="M2786" t="s">
        <v>652</v>
      </c>
      <c r="N2786">
        <v>7608</v>
      </c>
      <c r="O2786" t="s">
        <v>667</v>
      </c>
      <c r="P2786">
        <v>0.47</v>
      </c>
      <c r="Q2786" s="62">
        <f t="shared" si="43"/>
        <v>0.47</v>
      </c>
      <c r="R2786" t="s">
        <v>666</v>
      </c>
    </row>
    <row r="2787" spans="1:18" hidden="1" x14ac:dyDescent="0.25">
      <c r="A2787" t="s">
        <v>892</v>
      </c>
      <c r="B2787" t="s">
        <v>661</v>
      </c>
      <c r="C2787" t="s">
        <v>660</v>
      </c>
      <c r="D2787">
        <v>0.38640000000000002</v>
      </c>
      <c r="E2787">
        <v>52.740099999999998</v>
      </c>
      <c r="F2787" t="s">
        <v>659</v>
      </c>
      <c r="G2787" t="s">
        <v>658</v>
      </c>
      <c r="H2787" t="s">
        <v>657</v>
      </c>
      <c r="I2787" t="s">
        <v>656</v>
      </c>
      <c r="J2787" t="s">
        <v>655</v>
      </c>
      <c r="K2787" t="s">
        <v>890</v>
      </c>
      <c r="L2787" t="s">
        <v>653</v>
      </c>
      <c r="M2787" t="s">
        <v>652</v>
      </c>
      <c r="N2787">
        <v>9901</v>
      </c>
      <c r="O2787" t="s">
        <v>664</v>
      </c>
      <c r="P2787">
        <v>77.400000000000006</v>
      </c>
      <c r="Q2787" s="62">
        <f t="shared" si="43"/>
        <v>77.400000000000006</v>
      </c>
      <c r="R2787" t="s">
        <v>663</v>
      </c>
    </row>
    <row r="2788" spans="1:18" hidden="1" x14ac:dyDescent="0.25">
      <c r="A2788" t="s">
        <v>891</v>
      </c>
      <c r="B2788" t="s">
        <v>661</v>
      </c>
      <c r="C2788" t="s">
        <v>660</v>
      </c>
      <c r="D2788">
        <v>0.38640000000000002</v>
      </c>
      <c r="E2788">
        <v>52.740099999999998</v>
      </c>
      <c r="F2788" t="s">
        <v>659</v>
      </c>
      <c r="G2788" t="s">
        <v>658</v>
      </c>
      <c r="H2788" t="s">
        <v>657</v>
      </c>
      <c r="I2788" t="s">
        <v>656</v>
      </c>
      <c r="J2788" t="s">
        <v>655</v>
      </c>
      <c r="K2788" t="s">
        <v>890</v>
      </c>
      <c r="L2788" t="s">
        <v>653</v>
      </c>
      <c r="M2788" t="s">
        <v>652</v>
      </c>
      <c r="N2788">
        <v>9924</v>
      </c>
      <c r="O2788" t="s">
        <v>651</v>
      </c>
      <c r="P2788">
        <v>9.48</v>
      </c>
      <c r="Q2788" s="62">
        <f t="shared" si="43"/>
        <v>9.48</v>
      </c>
      <c r="R2788" t="s">
        <v>650</v>
      </c>
    </row>
    <row r="2789" spans="1:18" hidden="1" x14ac:dyDescent="0.25">
      <c r="A2789" t="s">
        <v>889</v>
      </c>
      <c r="B2789" t="s">
        <v>661</v>
      </c>
      <c r="C2789" t="s">
        <v>660</v>
      </c>
      <c r="D2789">
        <v>0.38640000000000002</v>
      </c>
      <c r="E2789">
        <v>52.740099999999998</v>
      </c>
      <c r="F2789" t="s">
        <v>659</v>
      </c>
      <c r="G2789" t="s">
        <v>658</v>
      </c>
      <c r="H2789" t="s">
        <v>657</v>
      </c>
      <c r="I2789" t="s">
        <v>656</v>
      </c>
      <c r="J2789" t="s">
        <v>655</v>
      </c>
      <c r="K2789" t="s">
        <v>875</v>
      </c>
      <c r="L2789" t="s">
        <v>653</v>
      </c>
      <c r="M2789" t="s">
        <v>652</v>
      </c>
      <c r="N2789">
        <v>4</v>
      </c>
      <c r="O2789" t="s">
        <v>696</v>
      </c>
      <c r="P2789">
        <v>16.149999999999999</v>
      </c>
      <c r="Q2789" s="62">
        <f t="shared" si="43"/>
        <v>16.149999999999999</v>
      </c>
      <c r="R2789" t="s">
        <v>669</v>
      </c>
    </row>
    <row r="2790" spans="1:18" hidden="1" x14ac:dyDescent="0.25">
      <c r="A2790" t="s">
        <v>888</v>
      </c>
      <c r="B2790" t="s">
        <v>661</v>
      </c>
      <c r="C2790" t="s">
        <v>660</v>
      </c>
      <c r="D2790">
        <v>0.38640000000000002</v>
      </c>
      <c r="E2790">
        <v>52.740099999999998</v>
      </c>
      <c r="F2790" t="s">
        <v>659</v>
      </c>
      <c r="G2790" t="s">
        <v>658</v>
      </c>
      <c r="H2790" t="s">
        <v>657</v>
      </c>
      <c r="I2790" t="s">
        <v>656</v>
      </c>
      <c r="J2790" t="s">
        <v>655</v>
      </c>
      <c r="K2790" t="s">
        <v>875</v>
      </c>
      <c r="L2790" t="s">
        <v>653</v>
      </c>
      <c r="M2790" t="s">
        <v>652</v>
      </c>
      <c r="N2790">
        <v>6</v>
      </c>
      <c r="O2790" t="s">
        <v>694</v>
      </c>
      <c r="P2790">
        <v>0.2</v>
      </c>
      <c r="Q2790" s="62">
        <f t="shared" si="43"/>
        <v>0.2</v>
      </c>
      <c r="R2790" t="s">
        <v>683</v>
      </c>
    </row>
    <row r="2791" spans="1:18" x14ac:dyDescent="0.25">
      <c r="A2791" t="s">
        <v>887</v>
      </c>
      <c r="B2791" t="s">
        <v>661</v>
      </c>
      <c r="C2791" t="s">
        <v>660</v>
      </c>
      <c r="D2791">
        <v>0.38640000000000002</v>
      </c>
      <c r="E2791">
        <v>52.740099999999998</v>
      </c>
      <c r="F2791" t="s">
        <v>659</v>
      </c>
      <c r="G2791" t="s">
        <v>658</v>
      </c>
      <c r="H2791" t="s">
        <v>657</v>
      </c>
      <c r="I2791" t="s">
        <v>656</v>
      </c>
      <c r="J2791" t="s">
        <v>655</v>
      </c>
      <c r="K2791" t="s">
        <v>875</v>
      </c>
      <c r="L2791" t="s">
        <v>653</v>
      </c>
      <c r="M2791" t="s">
        <v>652</v>
      </c>
      <c r="N2791">
        <v>73</v>
      </c>
      <c r="O2791" t="s">
        <v>181</v>
      </c>
      <c r="P2791" t="s">
        <v>740</v>
      </c>
      <c r="Q2791" s="62">
        <f t="shared" si="43"/>
        <v>1.0000000000000001E-5</v>
      </c>
      <c r="R2791" t="s">
        <v>686</v>
      </c>
    </row>
    <row r="2792" spans="1:18" hidden="1" x14ac:dyDescent="0.25">
      <c r="A2792" t="s">
        <v>886</v>
      </c>
      <c r="B2792" t="s">
        <v>661</v>
      </c>
      <c r="C2792" t="s">
        <v>660</v>
      </c>
      <c r="D2792">
        <v>0.38640000000000002</v>
      </c>
      <c r="E2792">
        <v>52.740099999999998</v>
      </c>
      <c r="F2792" t="s">
        <v>659</v>
      </c>
      <c r="G2792" t="s">
        <v>658</v>
      </c>
      <c r="H2792" t="s">
        <v>657</v>
      </c>
      <c r="I2792" t="s">
        <v>656</v>
      </c>
      <c r="J2792" t="s">
        <v>655</v>
      </c>
      <c r="K2792" t="s">
        <v>875</v>
      </c>
      <c r="L2792" t="s">
        <v>653</v>
      </c>
      <c r="M2792" t="s">
        <v>652</v>
      </c>
      <c r="N2792">
        <v>76</v>
      </c>
      <c r="O2792" t="s">
        <v>690</v>
      </c>
      <c r="P2792">
        <v>2.2000000000000002</v>
      </c>
      <c r="Q2792" s="62">
        <f t="shared" si="43"/>
        <v>2.2000000000000002</v>
      </c>
      <c r="R2792" t="s">
        <v>689</v>
      </c>
    </row>
    <row r="2793" spans="1:18" hidden="1" x14ac:dyDescent="0.25">
      <c r="A2793" t="s">
        <v>885</v>
      </c>
      <c r="B2793" t="s">
        <v>661</v>
      </c>
      <c r="C2793" t="s">
        <v>660</v>
      </c>
      <c r="D2793">
        <v>0.38640000000000002</v>
      </c>
      <c r="E2793">
        <v>52.740099999999998</v>
      </c>
      <c r="F2793" t="s">
        <v>659</v>
      </c>
      <c r="G2793" t="s">
        <v>658</v>
      </c>
      <c r="H2793" t="s">
        <v>657</v>
      </c>
      <c r="I2793" t="s">
        <v>656</v>
      </c>
      <c r="J2793" t="s">
        <v>655</v>
      </c>
      <c r="K2793" t="s">
        <v>875</v>
      </c>
      <c r="L2793" t="s">
        <v>653</v>
      </c>
      <c r="M2793" t="s">
        <v>652</v>
      </c>
      <c r="N2793">
        <v>3410</v>
      </c>
      <c r="O2793" t="s">
        <v>687</v>
      </c>
      <c r="P2793">
        <v>3.7</v>
      </c>
      <c r="Q2793" s="62">
        <f t="shared" si="43"/>
        <v>3.7</v>
      </c>
      <c r="R2793" t="s">
        <v>686</v>
      </c>
    </row>
    <row r="2794" spans="1:18" hidden="1" x14ac:dyDescent="0.25">
      <c r="A2794" t="s">
        <v>884</v>
      </c>
      <c r="B2794" t="s">
        <v>661</v>
      </c>
      <c r="C2794" t="s">
        <v>660</v>
      </c>
      <c r="D2794">
        <v>0.38640000000000002</v>
      </c>
      <c r="E2794">
        <v>52.740099999999998</v>
      </c>
      <c r="F2794" t="s">
        <v>659</v>
      </c>
      <c r="G2794" t="s">
        <v>658</v>
      </c>
      <c r="H2794" t="s">
        <v>657</v>
      </c>
      <c r="I2794" t="s">
        <v>656</v>
      </c>
      <c r="J2794" t="s">
        <v>655</v>
      </c>
      <c r="K2794" t="s">
        <v>875</v>
      </c>
      <c r="L2794" t="s">
        <v>653</v>
      </c>
      <c r="M2794" t="s">
        <v>652</v>
      </c>
      <c r="N2794">
        <v>3428</v>
      </c>
      <c r="O2794" t="s">
        <v>684</v>
      </c>
      <c r="P2794">
        <v>7.15</v>
      </c>
      <c r="Q2794" s="62">
        <f t="shared" si="43"/>
        <v>7.15</v>
      </c>
      <c r="R2794" t="s">
        <v>683</v>
      </c>
    </row>
    <row r="2795" spans="1:18" hidden="1" x14ac:dyDescent="0.25">
      <c r="A2795" t="s">
        <v>883</v>
      </c>
      <c r="B2795" t="s">
        <v>661</v>
      </c>
      <c r="C2795" t="s">
        <v>660</v>
      </c>
      <c r="D2795">
        <v>0.38640000000000002</v>
      </c>
      <c r="E2795">
        <v>52.740099999999998</v>
      </c>
      <c r="F2795" t="s">
        <v>659</v>
      </c>
      <c r="G2795" t="s">
        <v>658</v>
      </c>
      <c r="H2795" t="s">
        <v>657</v>
      </c>
      <c r="I2795" t="s">
        <v>656</v>
      </c>
      <c r="J2795" t="s">
        <v>655</v>
      </c>
      <c r="K2795" t="s">
        <v>875</v>
      </c>
      <c r="L2795" t="s">
        <v>653</v>
      </c>
      <c r="M2795" t="s">
        <v>652</v>
      </c>
      <c r="N2795">
        <v>3976</v>
      </c>
      <c r="O2795" t="s">
        <v>681</v>
      </c>
      <c r="P2795">
        <v>35</v>
      </c>
      <c r="Q2795" s="62">
        <f t="shared" si="43"/>
        <v>35</v>
      </c>
      <c r="R2795" t="s">
        <v>680</v>
      </c>
    </row>
    <row r="2796" spans="1:18" hidden="1" x14ac:dyDescent="0.25">
      <c r="A2796" t="s">
        <v>882</v>
      </c>
      <c r="B2796" t="s">
        <v>661</v>
      </c>
      <c r="C2796" t="s">
        <v>660</v>
      </c>
      <c r="D2796">
        <v>0.38640000000000002</v>
      </c>
      <c r="E2796">
        <v>52.740099999999998</v>
      </c>
      <c r="F2796" t="s">
        <v>659</v>
      </c>
      <c r="G2796" t="s">
        <v>658</v>
      </c>
      <c r="H2796" t="s">
        <v>657</v>
      </c>
      <c r="I2796" t="s">
        <v>656</v>
      </c>
      <c r="J2796" t="s">
        <v>655</v>
      </c>
      <c r="K2796" t="s">
        <v>875</v>
      </c>
      <c r="L2796" t="s">
        <v>653</v>
      </c>
      <c r="M2796" t="s">
        <v>652</v>
      </c>
      <c r="N2796">
        <v>5446</v>
      </c>
      <c r="O2796" t="s">
        <v>678</v>
      </c>
      <c r="P2796">
        <v>1</v>
      </c>
      <c r="Q2796" s="62">
        <f t="shared" si="43"/>
        <v>1</v>
      </c>
      <c r="R2796" t="s">
        <v>677</v>
      </c>
    </row>
    <row r="2797" spans="1:18" hidden="1" x14ac:dyDescent="0.25">
      <c r="A2797" t="s">
        <v>881</v>
      </c>
      <c r="B2797" t="s">
        <v>661</v>
      </c>
      <c r="C2797" t="s">
        <v>660</v>
      </c>
      <c r="D2797">
        <v>0.38640000000000002</v>
      </c>
      <c r="E2797">
        <v>52.740099999999998</v>
      </c>
      <c r="F2797" t="s">
        <v>659</v>
      </c>
      <c r="G2797" t="s">
        <v>658</v>
      </c>
      <c r="H2797" t="s">
        <v>657</v>
      </c>
      <c r="I2797" t="s">
        <v>656</v>
      </c>
      <c r="J2797" t="s">
        <v>655</v>
      </c>
      <c r="K2797" t="s">
        <v>875</v>
      </c>
      <c r="L2797" t="s">
        <v>653</v>
      </c>
      <c r="M2797" t="s">
        <v>652</v>
      </c>
      <c r="N2797">
        <v>6019</v>
      </c>
      <c r="O2797" t="s">
        <v>675</v>
      </c>
      <c r="P2797">
        <v>561306</v>
      </c>
      <c r="Q2797" s="62">
        <f t="shared" si="43"/>
        <v>561306</v>
      </c>
      <c r="R2797" t="s">
        <v>672</v>
      </c>
    </row>
    <row r="2798" spans="1:18" hidden="1" x14ac:dyDescent="0.25">
      <c r="A2798" t="s">
        <v>880</v>
      </c>
      <c r="B2798" t="s">
        <v>661</v>
      </c>
      <c r="C2798" t="s">
        <v>660</v>
      </c>
      <c r="D2798">
        <v>0.38640000000000002</v>
      </c>
      <c r="E2798">
        <v>52.740099999999998</v>
      </c>
      <c r="F2798" t="s">
        <v>659</v>
      </c>
      <c r="G2798" t="s">
        <v>658</v>
      </c>
      <c r="H2798" t="s">
        <v>657</v>
      </c>
      <c r="I2798" t="s">
        <v>656</v>
      </c>
      <c r="J2798" t="s">
        <v>655</v>
      </c>
      <c r="K2798" t="s">
        <v>875</v>
      </c>
      <c r="L2798" t="s">
        <v>653</v>
      </c>
      <c r="M2798" t="s">
        <v>652</v>
      </c>
      <c r="N2798">
        <v>6020</v>
      </c>
      <c r="O2798" t="s">
        <v>673</v>
      </c>
      <c r="P2798">
        <v>318649</v>
      </c>
      <c r="Q2798" s="62">
        <f t="shared" si="43"/>
        <v>318649</v>
      </c>
      <c r="R2798" t="s">
        <v>672</v>
      </c>
    </row>
    <row r="2799" spans="1:18" hidden="1" x14ac:dyDescent="0.25">
      <c r="A2799" t="s">
        <v>879</v>
      </c>
      <c r="B2799" t="s">
        <v>661</v>
      </c>
      <c r="C2799" t="s">
        <v>660</v>
      </c>
      <c r="D2799">
        <v>0.38640000000000002</v>
      </c>
      <c r="E2799">
        <v>52.740099999999998</v>
      </c>
      <c r="F2799" t="s">
        <v>659</v>
      </c>
      <c r="G2799" t="s">
        <v>658</v>
      </c>
      <c r="H2799" t="s">
        <v>657</v>
      </c>
      <c r="I2799" t="s">
        <v>656</v>
      </c>
      <c r="J2799" t="s">
        <v>655</v>
      </c>
      <c r="K2799" t="s">
        <v>875</v>
      </c>
      <c r="L2799" t="s">
        <v>653</v>
      </c>
      <c r="M2799" t="s">
        <v>652</v>
      </c>
      <c r="N2799">
        <v>7342</v>
      </c>
      <c r="O2799" t="s">
        <v>670</v>
      </c>
      <c r="P2799">
        <v>12.17</v>
      </c>
      <c r="Q2799" s="62">
        <f t="shared" si="43"/>
        <v>12.17</v>
      </c>
      <c r="R2799" t="s">
        <v>669</v>
      </c>
    </row>
    <row r="2800" spans="1:18" hidden="1" x14ac:dyDescent="0.25">
      <c r="A2800" t="s">
        <v>878</v>
      </c>
      <c r="B2800" t="s">
        <v>661</v>
      </c>
      <c r="C2800" t="s">
        <v>660</v>
      </c>
      <c r="D2800">
        <v>0.38640000000000002</v>
      </c>
      <c r="E2800">
        <v>52.740099999999998</v>
      </c>
      <c r="F2800" t="s">
        <v>659</v>
      </c>
      <c r="G2800" t="s">
        <v>658</v>
      </c>
      <c r="H2800" t="s">
        <v>657</v>
      </c>
      <c r="I2800" t="s">
        <v>656</v>
      </c>
      <c r="J2800" t="s">
        <v>655</v>
      </c>
      <c r="K2800" t="s">
        <v>875</v>
      </c>
      <c r="L2800" t="s">
        <v>653</v>
      </c>
      <c r="M2800" t="s">
        <v>652</v>
      </c>
      <c r="N2800">
        <v>7608</v>
      </c>
      <c r="O2800" t="s">
        <v>667</v>
      </c>
      <c r="P2800">
        <v>0.55000000000000004</v>
      </c>
      <c r="Q2800" s="62">
        <f t="shared" si="43"/>
        <v>0.55000000000000004</v>
      </c>
      <c r="R2800" t="s">
        <v>666</v>
      </c>
    </row>
    <row r="2801" spans="1:18" hidden="1" x14ac:dyDescent="0.25">
      <c r="A2801" t="s">
        <v>877</v>
      </c>
      <c r="B2801" t="s">
        <v>661</v>
      </c>
      <c r="C2801" t="s">
        <v>660</v>
      </c>
      <c r="D2801">
        <v>0.38640000000000002</v>
      </c>
      <c r="E2801">
        <v>52.740099999999998</v>
      </c>
      <c r="F2801" t="s">
        <v>659</v>
      </c>
      <c r="G2801" t="s">
        <v>658</v>
      </c>
      <c r="H2801" t="s">
        <v>657</v>
      </c>
      <c r="I2801" t="s">
        <v>656</v>
      </c>
      <c r="J2801" t="s">
        <v>655</v>
      </c>
      <c r="K2801" t="s">
        <v>875</v>
      </c>
      <c r="L2801" t="s">
        <v>653</v>
      </c>
      <c r="M2801" t="s">
        <v>652</v>
      </c>
      <c r="N2801">
        <v>9901</v>
      </c>
      <c r="O2801" t="s">
        <v>664</v>
      </c>
      <c r="P2801">
        <v>82.5</v>
      </c>
      <c r="Q2801" s="62">
        <f t="shared" si="43"/>
        <v>82.5</v>
      </c>
      <c r="R2801" t="s">
        <v>663</v>
      </c>
    </row>
    <row r="2802" spans="1:18" hidden="1" x14ac:dyDescent="0.25">
      <c r="A2802" t="s">
        <v>876</v>
      </c>
      <c r="B2802" t="s">
        <v>661</v>
      </c>
      <c r="C2802" t="s">
        <v>660</v>
      </c>
      <c r="D2802">
        <v>0.38640000000000002</v>
      </c>
      <c r="E2802">
        <v>52.740099999999998</v>
      </c>
      <c r="F2802" t="s">
        <v>659</v>
      </c>
      <c r="G2802" t="s">
        <v>658</v>
      </c>
      <c r="H2802" t="s">
        <v>657</v>
      </c>
      <c r="I2802" t="s">
        <v>656</v>
      </c>
      <c r="J2802" t="s">
        <v>655</v>
      </c>
      <c r="K2802" t="s">
        <v>875</v>
      </c>
      <c r="L2802" t="s">
        <v>653</v>
      </c>
      <c r="M2802" t="s">
        <v>652</v>
      </c>
      <c r="N2802">
        <v>9924</v>
      </c>
      <c r="O2802" t="s">
        <v>651</v>
      </c>
      <c r="P2802">
        <v>11.3</v>
      </c>
      <c r="Q2802" s="62">
        <f t="shared" si="43"/>
        <v>11.3</v>
      </c>
      <c r="R2802" t="s">
        <v>650</v>
      </c>
    </row>
    <row r="2803" spans="1:18" hidden="1" x14ac:dyDescent="0.25">
      <c r="A2803" t="s">
        <v>874</v>
      </c>
      <c r="B2803" t="s">
        <v>661</v>
      </c>
      <c r="C2803" t="s">
        <v>660</v>
      </c>
      <c r="D2803">
        <v>0.38640000000000002</v>
      </c>
      <c r="E2803">
        <v>52.740099999999998</v>
      </c>
      <c r="F2803" t="s">
        <v>659</v>
      </c>
      <c r="G2803" t="s">
        <v>658</v>
      </c>
      <c r="H2803" t="s">
        <v>657</v>
      </c>
      <c r="I2803" t="s">
        <v>656</v>
      </c>
      <c r="J2803" t="s">
        <v>655</v>
      </c>
      <c r="K2803" t="s">
        <v>862</v>
      </c>
      <c r="L2803" t="s">
        <v>653</v>
      </c>
      <c r="M2803" t="s">
        <v>652</v>
      </c>
      <c r="N2803">
        <v>4</v>
      </c>
      <c r="O2803" t="s">
        <v>696</v>
      </c>
      <c r="P2803">
        <v>8.32</v>
      </c>
      <c r="Q2803" s="62">
        <f t="shared" si="43"/>
        <v>8.32</v>
      </c>
      <c r="R2803" t="s">
        <v>669</v>
      </c>
    </row>
    <row r="2804" spans="1:18" hidden="1" x14ac:dyDescent="0.25">
      <c r="A2804" t="s">
        <v>873</v>
      </c>
      <c r="B2804" t="s">
        <v>661</v>
      </c>
      <c r="C2804" t="s">
        <v>660</v>
      </c>
      <c r="D2804">
        <v>0.38640000000000002</v>
      </c>
      <c r="E2804">
        <v>52.740099999999998</v>
      </c>
      <c r="F2804" t="s">
        <v>659</v>
      </c>
      <c r="G2804" t="s">
        <v>658</v>
      </c>
      <c r="H2804" t="s">
        <v>657</v>
      </c>
      <c r="I2804" t="s">
        <v>656</v>
      </c>
      <c r="J2804" t="s">
        <v>655</v>
      </c>
      <c r="K2804" t="s">
        <v>862</v>
      </c>
      <c r="L2804" t="s">
        <v>653</v>
      </c>
      <c r="M2804" t="s">
        <v>652</v>
      </c>
      <c r="N2804">
        <v>6</v>
      </c>
      <c r="O2804" t="s">
        <v>694</v>
      </c>
      <c r="P2804">
        <v>0.2</v>
      </c>
      <c r="Q2804" s="62">
        <f t="shared" si="43"/>
        <v>0.2</v>
      </c>
      <c r="R2804" t="s">
        <v>683</v>
      </c>
    </row>
    <row r="2805" spans="1:18" hidden="1" x14ac:dyDescent="0.25">
      <c r="A2805" t="s">
        <v>872</v>
      </c>
      <c r="B2805" t="s">
        <v>661</v>
      </c>
      <c r="C2805" t="s">
        <v>660</v>
      </c>
      <c r="D2805">
        <v>0.38640000000000002</v>
      </c>
      <c r="E2805">
        <v>52.740099999999998</v>
      </c>
      <c r="F2805" t="s">
        <v>659</v>
      </c>
      <c r="G2805" t="s">
        <v>658</v>
      </c>
      <c r="H2805" t="s">
        <v>657</v>
      </c>
      <c r="I2805" t="s">
        <v>656</v>
      </c>
      <c r="J2805" t="s">
        <v>655</v>
      </c>
      <c r="K2805" t="s">
        <v>862</v>
      </c>
      <c r="L2805" t="s">
        <v>653</v>
      </c>
      <c r="M2805" t="s">
        <v>652</v>
      </c>
      <c r="N2805">
        <v>76</v>
      </c>
      <c r="O2805" t="s">
        <v>690</v>
      </c>
      <c r="P2805">
        <v>3.7</v>
      </c>
      <c r="Q2805" s="62">
        <f t="shared" si="43"/>
        <v>3.7</v>
      </c>
      <c r="R2805" t="s">
        <v>689</v>
      </c>
    </row>
    <row r="2806" spans="1:18" hidden="1" x14ac:dyDescent="0.25">
      <c r="A2806" t="s">
        <v>871</v>
      </c>
      <c r="B2806" t="s">
        <v>661</v>
      </c>
      <c r="C2806" t="s">
        <v>660</v>
      </c>
      <c r="D2806">
        <v>0.38640000000000002</v>
      </c>
      <c r="E2806">
        <v>52.740099999999998</v>
      </c>
      <c r="F2806" t="s">
        <v>659</v>
      </c>
      <c r="G2806" t="s">
        <v>658</v>
      </c>
      <c r="H2806" t="s">
        <v>657</v>
      </c>
      <c r="I2806" t="s">
        <v>656</v>
      </c>
      <c r="J2806" t="s">
        <v>655</v>
      </c>
      <c r="K2806" t="s">
        <v>862</v>
      </c>
      <c r="L2806" t="s">
        <v>653</v>
      </c>
      <c r="M2806" t="s">
        <v>652</v>
      </c>
      <c r="N2806">
        <v>3410</v>
      </c>
      <c r="O2806" t="s">
        <v>687</v>
      </c>
      <c r="P2806">
        <v>3</v>
      </c>
      <c r="Q2806" s="62">
        <f t="shared" si="43"/>
        <v>3</v>
      </c>
      <c r="R2806" t="s">
        <v>686</v>
      </c>
    </row>
    <row r="2807" spans="1:18" hidden="1" x14ac:dyDescent="0.25">
      <c r="A2807" t="s">
        <v>870</v>
      </c>
      <c r="B2807" t="s">
        <v>661</v>
      </c>
      <c r="C2807" t="s">
        <v>660</v>
      </c>
      <c r="D2807">
        <v>0.38640000000000002</v>
      </c>
      <c r="E2807">
        <v>52.740099999999998</v>
      </c>
      <c r="F2807" t="s">
        <v>659</v>
      </c>
      <c r="G2807" t="s">
        <v>658</v>
      </c>
      <c r="H2807" t="s">
        <v>657</v>
      </c>
      <c r="I2807" t="s">
        <v>656</v>
      </c>
      <c r="J2807" t="s">
        <v>655</v>
      </c>
      <c r="K2807" t="s">
        <v>862</v>
      </c>
      <c r="L2807" t="s">
        <v>653</v>
      </c>
      <c r="M2807" t="s">
        <v>652</v>
      </c>
      <c r="N2807">
        <v>3428</v>
      </c>
      <c r="O2807" t="s">
        <v>684</v>
      </c>
      <c r="P2807">
        <v>5.99</v>
      </c>
      <c r="Q2807" s="62">
        <f t="shared" si="43"/>
        <v>5.99</v>
      </c>
      <c r="R2807" t="s">
        <v>683</v>
      </c>
    </row>
    <row r="2808" spans="1:18" hidden="1" x14ac:dyDescent="0.25">
      <c r="A2808" t="s">
        <v>869</v>
      </c>
      <c r="B2808" t="s">
        <v>661</v>
      </c>
      <c r="C2808" t="s">
        <v>660</v>
      </c>
      <c r="D2808">
        <v>0.38640000000000002</v>
      </c>
      <c r="E2808">
        <v>52.740099999999998</v>
      </c>
      <c r="F2808" t="s">
        <v>659</v>
      </c>
      <c r="G2808" t="s">
        <v>658</v>
      </c>
      <c r="H2808" t="s">
        <v>657</v>
      </c>
      <c r="I2808" t="s">
        <v>656</v>
      </c>
      <c r="J2808" t="s">
        <v>655</v>
      </c>
      <c r="K2808" t="s">
        <v>862</v>
      </c>
      <c r="L2808" t="s">
        <v>653</v>
      </c>
      <c r="M2808" t="s">
        <v>652</v>
      </c>
      <c r="N2808">
        <v>3976</v>
      </c>
      <c r="O2808" t="s">
        <v>681</v>
      </c>
      <c r="P2808">
        <v>67.5</v>
      </c>
      <c r="Q2808" s="62">
        <f t="shared" si="43"/>
        <v>67.5</v>
      </c>
      <c r="R2808" t="s">
        <v>680</v>
      </c>
    </row>
    <row r="2809" spans="1:18" hidden="1" x14ac:dyDescent="0.25">
      <c r="A2809" t="s">
        <v>868</v>
      </c>
      <c r="B2809" t="s">
        <v>661</v>
      </c>
      <c r="C2809" t="s">
        <v>660</v>
      </c>
      <c r="D2809">
        <v>0.38640000000000002</v>
      </c>
      <c r="E2809">
        <v>52.740099999999998</v>
      </c>
      <c r="F2809" t="s">
        <v>659</v>
      </c>
      <c r="G2809" t="s">
        <v>658</v>
      </c>
      <c r="H2809" t="s">
        <v>657</v>
      </c>
      <c r="I2809" t="s">
        <v>656</v>
      </c>
      <c r="J2809" t="s">
        <v>655</v>
      </c>
      <c r="K2809" t="s">
        <v>862</v>
      </c>
      <c r="L2809" t="s">
        <v>653</v>
      </c>
      <c r="M2809" t="s">
        <v>652</v>
      </c>
      <c r="N2809">
        <v>6019</v>
      </c>
      <c r="O2809" t="s">
        <v>675</v>
      </c>
      <c r="P2809">
        <v>561347</v>
      </c>
      <c r="Q2809" s="62">
        <f t="shared" si="43"/>
        <v>561347</v>
      </c>
      <c r="R2809" t="s">
        <v>672</v>
      </c>
    </row>
    <row r="2810" spans="1:18" hidden="1" x14ac:dyDescent="0.25">
      <c r="A2810" t="s">
        <v>867</v>
      </c>
      <c r="B2810" t="s">
        <v>661</v>
      </c>
      <c r="C2810" t="s">
        <v>660</v>
      </c>
      <c r="D2810">
        <v>0.38640000000000002</v>
      </c>
      <c r="E2810">
        <v>52.740099999999998</v>
      </c>
      <c r="F2810" t="s">
        <v>659</v>
      </c>
      <c r="G2810" t="s">
        <v>658</v>
      </c>
      <c r="H2810" t="s">
        <v>657</v>
      </c>
      <c r="I2810" t="s">
        <v>656</v>
      </c>
      <c r="J2810" t="s">
        <v>655</v>
      </c>
      <c r="K2810" t="s">
        <v>862</v>
      </c>
      <c r="L2810" t="s">
        <v>653</v>
      </c>
      <c r="M2810" t="s">
        <v>652</v>
      </c>
      <c r="N2810">
        <v>6020</v>
      </c>
      <c r="O2810" t="s">
        <v>673</v>
      </c>
      <c r="P2810">
        <v>318710</v>
      </c>
      <c r="Q2810" s="62">
        <f t="shared" si="43"/>
        <v>318710</v>
      </c>
      <c r="R2810" t="s">
        <v>672</v>
      </c>
    </row>
    <row r="2811" spans="1:18" hidden="1" x14ac:dyDescent="0.25">
      <c r="A2811" t="s">
        <v>866</v>
      </c>
      <c r="B2811" t="s">
        <v>661</v>
      </c>
      <c r="C2811" t="s">
        <v>660</v>
      </c>
      <c r="D2811">
        <v>0.38640000000000002</v>
      </c>
      <c r="E2811">
        <v>52.740099999999998</v>
      </c>
      <c r="F2811" t="s">
        <v>659</v>
      </c>
      <c r="G2811" t="s">
        <v>658</v>
      </c>
      <c r="H2811" t="s">
        <v>657</v>
      </c>
      <c r="I2811" t="s">
        <v>656</v>
      </c>
      <c r="J2811" t="s">
        <v>655</v>
      </c>
      <c r="K2811" t="s">
        <v>862</v>
      </c>
      <c r="L2811" t="s">
        <v>653</v>
      </c>
      <c r="M2811" t="s">
        <v>652</v>
      </c>
      <c r="N2811">
        <v>7342</v>
      </c>
      <c r="O2811" t="s">
        <v>670</v>
      </c>
      <c r="P2811">
        <v>11.31</v>
      </c>
      <c r="Q2811" s="62">
        <f t="shared" si="43"/>
        <v>11.31</v>
      </c>
      <c r="R2811" t="s">
        <v>669</v>
      </c>
    </row>
    <row r="2812" spans="1:18" hidden="1" x14ac:dyDescent="0.25">
      <c r="A2812" t="s">
        <v>865</v>
      </c>
      <c r="B2812" t="s">
        <v>661</v>
      </c>
      <c r="C2812" t="s">
        <v>660</v>
      </c>
      <c r="D2812">
        <v>0.38640000000000002</v>
      </c>
      <c r="E2812">
        <v>52.740099999999998</v>
      </c>
      <c r="F2812" t="s">
        <v>659</v>
      </c>
      <c r="G2812" t="s">
        <v>658</v>
      </c>
      <c r="H2812" t="s">
        <v>657</v>
      </c>
      <c r="I2812" t="s">
        <v>656</v>
      </c>
      <c r="J2812" t="s">
        <v>655</v>
      </c>
      <c r="K2812" t="s">
        <v>862</v>
      </c>
      <c r="L2812" t="s">
        <v>653</v>
      </c>
      <c r="M2812" t="s">
        <v>652</v>
      </c>
      <c r="N2812">
        <v>7608</v>
      </c>
      <c r="O2812" t="s">
        <v>667</v>
      </c>
      <c r="P2812">
        <v>0.69</v>
      </c>
      <c r="Q2812" s="62">
        <f t="shared" si="43"/>
        <v>0.69</v>
      </c>
      <c r="R2812" t="s">
        <v>666</v>
      </c>
    </row>
    <row r="2813" spans="1:18" hidden="1" x14ac:dyDescent="0.25">
      <c r="A2813" t="s">
        <v>864</v>
      </c>
      <c r="B2813" t="s">
        <v>661</v>
      </c>
      <c r="C2813" t="s">
        <v>660</v>
      </c>
      <c r="D2813">
        <v>0.38640000000000002</v>
      </c>
      <c r="E2813">
        <v>52.740099999999998</v>
      </c>
      <c r="F2813" t="s">
        <v>659</v>
      </c>
      <c r="G2813" t="s">
        <v>658</v>
      </c>
      <c r="H2813" t="s">
        <v>657</v>
      </c>
      <c r="I2813" t="s">
        <v>656</v>
      </c>
      <c r="J2813" t="s">
        <v>655</v>
      </c>
      <c r="K2813" t="s">
        <v>862</v>
      </c>
      <c r="L2813" t="s">
        <v>653</v>
      </c>
      <c r="M2813" t="s">
        <v>652</v>
      </c>
      <c r="N2813">
        <v>9901</v>
      </c>
      <c r="O2813" t="s">
        <v>664</v>
      </c>
      <c r="P2813">
        <v>94.1</v>
      </c>
      <c r="Q2813" s="62">
        <f t="shared" si="43"/>
        <v>94.1</v>
      </c>
      <c r="R2813" t="s">
        <v>663</v>
      </c>
    </row>
    <row r="2814" spans="1:18" hidden="1" x14ac:dyDescent="0.25">
      <c r="A2814" t="s">
        <v>863</v>
      </c>
      <c r="B2814" t="s">
        <v>661</v>
      </c>
      <c r="C2814" t="s">
        <v>660</v>
      </c>
      <c r="D2814">
        <v>0.38640000000000002</v>
      </c>
      <c r="E2814">
        <v>52.740099999999998</v>
      </c>
      <c r="F2814" t="s">
        <v>659</v>
      </c>
      <c r="G2814" t="s">
        <v>658</v>
      </c>
      <c r="H2814" t="s">
        <v>657</v>
      </c>
      <c r="I2814" t="s">
        <v>656</v>
      </c>
      <c r="J2814" t="s">
        <v>655</v>
      </c>
      <c r="K2814" t="s">
        <v>862</v>
      </c>
      <c r="L2814" t="s">
        <v>653</v>
      </c>
      <c r="M2814" t="s">
        <v>652</v>
      </c>
      <c r="N2814">
        <v>9924</v>
      </c>
      <c r="O2814" t="s">
        <v>651</v>
      </c>
      <c r="P2814">
        <v>12.4</v>
      </c>
      <c r="Q2814" s="62">
        <f t="shared" si="43"/>
        <v>12.4</v>
      </c>
      <c r="R2814" t="s">
        <v>650</v>
      </c>
    </row>
    <row r="2815" spans="1:18" hidden="1" x14ac:dyDescent="0.25">
      <c r="A2815" t="s">
        <v>861</v>
      </c>
      <c r="B2815" t="s">
        <v>661</v>
      </c>
      <c r="C2815" t="s">
        <v>660</v>
      </c>
      <c r="D2815">
        <v>0.38640000000000002</v>
      </c>
      <c r="E2815">
        <v>52.740099999999998</v>
      </c>
      <c r="F2815" t="s">
        <v>659</v>
      </c>
      <c r="G2815" t="s">
        <v>658</v>
      </c>
      <c r="H2815" t="s">
        <v>657</v>
      </c>
      <c r="I2815" t="s">
        <v>656</v>
      </c>
      <c r="J2815" t="s">
        <v>655</v>
      </c>
      <c r="K2815" t="s">
        <v>847</v>
      </c>
      <c r="L2815" t="s">
        <v>653</v>
      </c>
      <c r="M2815" t="s">
        <v>652</v>
      </c>
      <c r="N2815">
        <v>4</v>
      </c>
      <c r="O2815" t="s">
        <v>696</v>
      </c>
      <c r="P2815">
        <v>18.329999999999998</v>
      </c>
      <c r="Q2815" s="62">
        <f t="shared" si="43"/>
        <v>18.329999999999998</v>
      </c>
      <c r="R2815" t="s">
        <v>669</v>
      </c>
    </row>
    <row r="2816" spans="1:18" hidden="1" x14ac:dyDescent="0.25">
      <c r="A2816" t="s">
        <v>860</v>
      </c>
      <c r="B2816" t="s">
        <v>661</v>
      </c>
      <c r="C2816" t="s">
        <v>660</v>
      </c>
      <c r="D2816">
        <v>0.38640000000000002</v>
      </c>
      <c r="E2816">
        <v>52.740099999999998</v>
      </c>
      <c r="F2816" t="s">
        <v>659</v>
      </c>
      <c r="G2816" t="s">
        <v>658</v>
      </c>
      <c r="H2816" t="s">
        <v>657</v>
      </c>
      <c r="I2816" t="s">
        <v>656</v>
      </c>
      <c r="J2816" t="s">
        <v>655</v>
      </c>
      <c r="K2816" t="s">
        <v>847</v>
      </c>
      <c r="L2816" t="s">
        <v>653</v>
      </c>
      <c r="M2816" t="s">
        <v>652</v>
      </c>
      <c r="N2816">
        <v>6</v>
      </c>
      <c r="O2816" t="s">
        <v>694</v>
      </c>
      <c r="P2816">
        <v>0.2</v>
      </c>
      <c r="Q2816" s="62">
        <f t="shared" si="43"/>
        <v>0.2</v>
      </c>
      <c r="R2816" t="s">
        <v>683</v>
      </c>
    </row>
    <row r="2817" spans="1:18" x14ac:dyDescent="0.25">
      <c r="A2817" t="s">
        <v>859</v>
      </c>
      <c r="B2817" t="s">
        <v>661</v>
      </c>
      <c r="C2817" t="s">
        <v>660</v>
      </c>
      <c r="D2817">
        <v>0.38640000000000002</v>
      </c>
      <c r="E2817">
        <v>52.740099999999998</v>
      </c>
      <c r="F2817" t="s">
        <v>659</v>
      </c>
      <c r="G2817" t="s">
        <v>658</v>
      </c>
      <c r="H2817" t="s">
        <v>657</v>
      </c>
      <c r="I2817" t="s">
        <v>656</v>
      </c>
      <c r="J2817" t="s">
        <v>655</v>
      </c>
      <c r="K2817" t="s">
        <v>847</v>
      </c>
      <c r="L2817" t="s">
        <v>653</v>
      </c>
      <c r="M2817" t="s">
        <v>652</v>
      </c>
      <c r="N2817">
        <v>73</v>
      </c>
      <c r="O2817" t="s">
        <v>181</v>
      </c>
      <c r="P2817" t="s">
        <v>740</v>
      </c>
      <c r="Q2817" s="62">
        <f t="shared" si="43"/>
        <v>1.0000000000000001E-5</v>
      </c>
      <c r="R2817" t="s">
        <v>686</v>
      </c>
    </row>
    <row r="2818" spans="1:18" hidden="1" x14ac:dyDescent="0.25">
      <c r="A2818" t="s">
        <v>858</v>
      </c>
      <c r="B2818" t="s">
        <v>661</v>
      </c>
      <c r="C2818" t="s">
        <v>660</v>
      </c>
      <c r="D2818">
        <v>0.38640000000000002</v>
      </c>
      <c r="E2818">
        <v>52.740099999999998</v>
      </c>
      <c r="F2818" t="s">
        <v>659</v>
      </c>
      <c r="G2818" t="s">
        <v>658</v>
      </c>
      <c r="H2818" t="s">
        <v>657</v>
      </c>
      <c r="I2818" t="s">
        <v>656</v>
      </c>
      <c r="J2818" t="s">
        <v>655</v>
      </c>
      <c r="K2818" t="s">
        <v>847</v>
      </c>
      <c r="L2818" t="s">
        <v>653</v>
      </c>
      <c r="M2818" t="s">
        <v>652</v>
      </c>
      <c r="N2818">
        <v>76</v>
      </c>
      <c r="O2818" t="s">
        <v>690</v>
      </c>
      <c r="P2818">
        <v>7.9</v>
      </c>
      <c r="Q2818" s="62">
        <f t="shared" ref="Q2818:Q2881" si="44">IF(LEFT(P2818,1)="&lt;",VALUE(MID(P2818,2,LEN(P2818)-1)),VALUE(P2818))</f>
        <v>7.9</v>
      </c>
      <c r="R2818" t="s">
        <v>689</v>
      </c>
    </row>
    <row r="2819" spans="1:18" hidden="1" x14ac:dyDescent="0.25">
      <c r="A2819" t="s">
        <v>857</v>
      </c>
      <c r="B2819" t="s">
        <v>661</v>
      </c>
      <c r="C2819" t="s">
        <v>660</v>
      </c>
      <c r="D2819">
        <v>0.38640000000000002</v>
      </c>
      <c r="E2819">
        <v>52.740099999999998</v>
      </c>
      <c r="F2819" t="s">
        <v>659</v>
      </c>
      <c r="G2819" t="s">
        <v>658</v>
      </c>
      <c r="H2819" t="s">
        <v>657</v>
      </c>
      <c r="I2819" t="s">
        <v>656</v>
      </c>
      <c r="J2819" t="s">
        <v>655</v>
      </c>
      <c r="K2819" t="s">
        <v>847</v>
      </c>
      <c r="L2819" t="s">
        <v>653</v>
      </c>
      <c r="M2819" t="s">
        <v>652</v>
      </c>
      <c r="N2819">
        <v>3410</v>
      </c>
      <c r="O2819" t="s">
        <v>687</v>
      </c>
      <c r="P2819">
        <v>2.6</v>
      </c>
      <c r="Q2819" s="62">
        <f t="shared" si="44"/>
        <v>2.6</v>
      </c>
      <c r="R2819" t="s">
        <v>686</v>
      </c>
    </row>
    <row r="2820" spans="1:18" hidden="1" x14ac:dyDescent="0.25">
      <c r="A2820" t="s">
        <v>856</v>
      </c>
      <c r="B2820" t="s">
        <v>661</v>
      </c>
      <c r="C2820" t="s">
        <v>660</v>
      </c>
      <c r="D2820">
        <v>0.38640000000000002</v>
      </c>
      <c r="E2820">
        <v>52.740099999999998</v>
      </c>
      <c r="F2820" t="s">
        <v>659</v>
      </c>
      <c r="G2820" t="s">
        <v>658</v>
      </c>
      <c r="H2820" t="s">
        <v>657</v>
      </c>
      <c r="I2820" t="s">
        <v>656</v>
      </c>
      <c r="J2820" t="s">
        <v>655</v>
      </c>
      <c r="K2820" t="s">
        <v>847</v>
      </c>
      <c r="L2820" t="s">
        <v>653</v>
      </c>
      <c r="M2820" t="s">
        <v>652</v>
      </c>
      <c r="N2820">
        <v>3428</v>
      </c>
      <c r="O2820" t="s">
        <v>684</v>
      </c>
      <c r="P2820">
        <v>7.28</v>
      </c>
      <c r="Q2820" s="62">
        <f t="shared" si="44"/>
        <v>7.28</v>
      </c>
      <c r="R2820" t="s">
        <v>683</v>
      </c>
    </row>
    <row r="2821" spans="1:18" hidden="1" x14ac:dyDescent="0.25">
      <c r="A2821" t="s">
        <v>855</v>
      </c>
      <c r="B2821" t="s">
        <v>661</v>
      </c>
      <c r="C2821" t="s">
        <v>660</v>
      </c>
      <c r="D2821">
        <v>0.38640000000000002</v>
      </c>
      <c r="E2821">
        <v>52.740099999999998</v>
      </c>
      <c r="F2821" t="s">
        <v>659</v>
      </c>
      <c r="G2821" t="s">
        <v>658</v>
      </c>
      <c r="H2821" t="s">
        <v>657</v>
      </c>
      <c r="I2821" t="s">
        <v>656</v>
      </c>
      <c r="J2821" t="s">
        <v>655</v>
      </c>
      <c r="K2821" t="s">
        <v>847</v>
      </c>
      <c r="L2821" t="s">
        <v>653</v>
      </c>
      <c r="M2821" t="s">
        <v>652</v>
      </c>
      <c r="N2821">
        <v>3976</v>
      </c>
      <c r="O2821" t="s">
        <v>681</v>
      </c>
      <c r="P2821">
        <v>46</v>
      </c>
      <c r="Q2821" s="62">
        <f t="shared" si="44"/>
        <v>46</v>
      </c>
      <c r="R2821" t="s">
        <v>680</v>
      </c>
    </row>
    <row r="2822" spans="1:18" hidden="1" x14ac:dyDescent="0.25">
      <c r="A2822" t="s">
        <v>854</v>
      </c>
      <c r="B2822" t="s">
        <v>661</v>
      </c>
      <c r="C2822" t="s">
        <v>660</v>
      </c>
      <c r="D2822">
        <v>0.38640000000000002</v>
      </c>
      <c r="E2822">
        <v>52.740099999999998</v>
      </c>
      <c r="F2822" t="s">
        <v>659</v>
      </c>
      <c r="G2822" t="s">
        <v>658</v>
      </c>
      <c r="H2822" t="s">
        <v>657</v>
      </c>
      <c r="I2822" t="s">
        <v>656</v>
      </c>
      <c r="J2822" t="s">
        <v>655</v>
      </c>
      <c r="K2822" t="s">
        <v>847</v>
      </c>
      <c r="L2822" t="s">
        <v>653</v>
      </c>
      <c r="M2822" t="s">
        <v>652</v>
      </c>
      <c r="N2822">
        <v>5446</v>
      </c>
      <c r="O2822" t="s">
        <v>678</v>
      </c>
      <c r="P2822">
        <v>1</v>
      </c>
      <c r="Q2822" s="62">
        <f t="shared" si="44"/>
        <v>1</v>
      </c>
      <c r="R2822" t="s">
        <v>677</v>
      </c>
    </row>
    <row r="2823" spans="1:18" hidden="1" x14ac:dyDescent="0.25">
      <c r="A2823" t="s">
        <v>853</v>
      </c>
      <c r="B2823" t="s">
        <v>661</v>
      </c>
      <c r="C2823" t="s">
        <v>660</v>
      </c>
      <c r="D2823">
        <v>0.38640000000000002</v>
      </c>
      <c r="E2823">
        <v>52.740099999999998</v>
      </c>
      <c r="F2823" t="s">
        <v>659</v>
      </c>
      <c r="G2823" t="s">
        <v>658</v>
      </c>
      <c r="H2823" t="s">
        <v>657</v>
      </c>
      <c r="I2823" t="s">
        <v>656</v>
      </c>
      <c r="J2823" t="s">
        <v>655</v>
      </c>
      <c r="K2823" t="s">
        <v>847</v>
      </c>
      <c r="L2823" t="s">
        <v>653</v>
      </c>
      <c r="M2823" t="s">
        <v>652</v>
      </c>
      <c r="N2823">
        <v>6019</v>
      </c>
      <c r="O2823" t="s">
        <v>675</v>
      </c>
      <c r="P2823">
        <v>561381</v>
      </c>
      <c r="Q2823" s="62">
        <f t="shared" si="44"/>
        <v>561381</v>
      </c>
      <c r="R2823" t="s">
        <v>672</v>
      </c>
    </row>
    <row r="2824" spans="1:18" hidden="1" x14ac:dyDescent="0.25">
      <c r="A2824" t="s">
        <v>852</v>
      </c>
      <c r="B2824" t="s">
        <v>661</v>
      </c>
      <c r="C2824" t="s">
        <v>660</v>
      </c>
      <c r="D2824">
        <v>0.38640000000000002</v>
      </c>
      <c r="E2824">
        <v>52.740099999999998</v>
      </c>
      <c r="F2824" t="s">
        <v>659</v>
      </c>
      <c r="G2824" t="s">
        <v>658</v>
      </c>
      <c r="H2824" t="s">
        <v>657</v>
      </c>
      <c r="I2824" t="s">
        <v>656</v>
      </c>
      <c r="J2824" t="s">
        <v>655</v>
      </c>
      <c r="K2824" t="s">
        <v>847</v>
      </c>
      <c r="L2824" t="s">
        <v>653</v>
      </c>
      <c r="M2824" t="s">
        <v>652</v>
      </c>
      <c r="N2824">
        <v>6020</v>
      </c>
      <c r="O2824" t="s">
        <v>673</v>
      </c>
      <c r="P2824">
        <v>318725</v>
      </c>
      <c r="Q2824" s="62">
        <f t="shared" si="44"/>
        <v>318725</v>
      </c>
      <c r="R2824" t="s">
        <v>672</v>
      </c>
    </row>
    <row r="2825" spans="1:18" hidden="1" x14ac:dyDescent="0.25">
      <c r="A2825" t="s">
        <v>851</v>
      </c>
      <c r="B2825" t="s">
        <v>661</v>
      </c>
      <c r="C2825" t="s">
        <v>660</v>
      </c>
      <c r="D2825">
        <v>0.38640000000000002</v>
      </c>
      <c r="E2825">
        <v>52.740099999999998</v>
      </c>
      <c r="F2825" t="s">
        <v>659</v>
      </c>
      <c r="G2825" t="s">
        <v>658</v>
      </c>
      <c r="H2825" t="s">
        <v>657</v>
      </c>
      <c r="I2825" t="s">
        <v>656</v>
      </c>
      <c r="J2825" t="s">
        <v>655</v>
      </c>
      <c r="K2825" t="s">
        <v>847</v>
      </c>
      <c r="L2825" t="s">
        <v>653</v>
      </c>
      <c r="M2825" t="s">
        <v>652</v>
      </c>
      <c r="N2825">
        <v>7342</v>
      </c>
      <c r="O2825" t="s">
        <v>670</v>
      </c>
      <c r="P2825">
        <v>0.11</v>
      </c>
      <c r="Q2825" s="62">
        <f t="shared" si="44"/>
        <v>0.11</v>
      </c>
      <c r="R2825" t="s">
        <v>669</v>
      </c>
    </row>
    <row r="2826" spans="1:18" hidden="1" x14ac:dyDescent="0.25">
      <c r="A2826" t="s">
        <v>850</v>
      </c>
      <c r="B2826" t="s">
        <v>661</v>
      </c>
      <c r="C2826" t="s">
        <v>660</v>
      </c>
      <c r="D2826">
        <v>0.38640000000000002</v>
      </c>
      <c r="E2826">
        <v>52.740099999999998</v>
      </c>
      <c r="F2826" t="s">
        <v>659</v>
      </c>
      <c r="G2826" t="s">
        <v>658</v>
      </c>
      <c r="H2826" t="s">
        <v>657</v>
      </c>
      <c r="I2826" t="s">
        <v>656</v>
      </c>
      <c r="J2826" t="s">
        <v>655</v>
      </c>
      <c r="K2826" t="s">
        <v>847</v>
      </c>
      <c r="L2826" t="s">
        <v>653</v>
      </c>
      <c r="M2826" t="s">
        <v>652</v>
      </c>
      <c r="N2826">
        <v>7608</v>
      </c>
      <c r="O2826" t="s">
        <v>667</v>
      </c>
      <c r="P2826">
        <v>5.73</v>
      </c>
      <c r="Q2826" s="62">
        <f t="shared" si="44"/>
        <v>5.73</v>
      </c>
      <c r="R2826" t="s">
        <v>666</v>
      </c>
    </row>
    <row r="2827" spans="1:18" hidden="1" x14ac:dyDescent="0.25">
      <c r="A2827" t="s">
        <v>849</v>
      </c>
      <c r="B2827" t="s">
        <v>661</v>
      </c>
      <c r="C2827" t="s">
        <v>660</v>
      </c>
      <c r="D2827">
        <v>0.38640000000000002</v>
      </c>
      <c r="E2827">
        <v>52.740099999999998</v>
      </c>
      <c r="F2827" t="s">
        <v>659</v>
      </c>
      <c r="G2827" t="s">
        <v>658</v>
      </c>
      <c r="H2827" t="s">
        <v>657</v>
      </c>
      <c r="I2827" t="s">
        <v>656</v>
      </c>
      <c r="J2827" t="s">
        <v>655</v>
      </c>
      <c r="K2827" t="s">
        <v>847</v>
      </c>
      <c r="L2827" t="s">
        <v>653</v>
      </c>
      <c r="M2827" t="s">
        <v>652</v>
      </c>
      <c r="N2827">
        <v>9901</v>
      </c>
      <c r="O2827" t="s">
        <v>664</v>
      </c>
      <c r="P2827">
        <v>97.1</v>
      </c>
      <c r="Q2827" s="62">
        <f t="shared" si="44"/>
        <v>97.1</v>
      </c>
      <c r="R2827" t="s">
        <v>663</v>
      </c>
    </row>
    <row r="2828" spans="1:18" hidden="1" x14ac:dyDescent="0.25">
      <c r="A2828" t="s">
        <v>848</v>
      </c>
      <c r="B2828" t="s">
        <v>661</v>
      </c>
      <c r="C2828" t="s">
        <v>660</v>
      </c>
      <c r="D2828">
        <v>0.38640000000000002</v>
      </c>
      <c r="E2828">
        <v>52.740099999999998</v>
      </c>
      <c r="F2828" t="s">
        <v>659</v>
      </c>
      <c r="G2828" t="s">
        <v>658</v>
      </c>
      <c r="H2828" t="s">
        <v>657</v>
      </c>
      <c r="I2828" t="s">
        <v>656</v>
      </c>
      <c r="J2828" t="s">
        <v>655</v>
      </c>
      <c r="K2828" t="s">
        <v>847</v>
      </c>
      <c r="L2828" t="s">
        <v>653</v>
      </c>
      <c r="M2828" t="s">
        <v>652</v>
      </c>
      <c r="N2828">
        <v>9924</v>
      </c>
      <c r="O2828" t="s">
        <v>651</v>
      </c>
      <c r="P2828">
        <v>11.1</v>
      </c>
      <c r="Q2828" s="62">
        <f t="shared" si="44"/>
        <v>11.1</v>
      </c>
      <c r="R2828" t="s">
        <v>650</v>
      </c>
    </row>
    <row r="2829" spans="1:18" hidden="1" x14ac:dyDescent="0.25">
      <c r="A2829" t="s">
        <v>846</v>
      </c>
      <c r="B2829" t="s">
        <v>661</v>
      </c>
      <c r="C2829" t="s">
        <v>660</v>
      </c>
      <c r="D2829">
        <v>0.38640000000000002</v>
      </c>
      <c r="E2829">
        <v>52.740099999999998</v>
      </c>
      <c r="F2829" t="s">
        <v>659</v>
      </c>
      <c r="G2829" t="s">
        <v>658</v>
      </c>
      <c r="H2829" t="s">
        <v>657</v>
      </c>
      <c r="I2829" t="s">
        <v>656</v>
      </c>
      <c r="J2829" t="s">
        <v>655</v>
      </c>
      <c r="K2829" t="s">
        <v>834</v>
      </c>
      <c r="L2829" t="s">
        <v>653</v>
      </c>
      <c r="M2829" t="s">
        <v>652</v>
      </c>
      <c r="N2829">
        <v>4</v>
      </c>
      <c r="O2829" t="s">
        <v>696</v>
      </c>
      <c r="P2829">
        <v>16.38</v>
      </c>
      <c r="Q2829" s="62">
        <f t="shared" si="44"/>
        <v>16.38</v>
      </c>
      <c r="R2829" t="s">
        <v>669</v>
      </c>
    </row>
    <row r="2830" spans="1:18" hidden="1" x14ac:dyDescent="0.25">
      <c r="A2830" t="s">
        <v>845</v>
      </c>
      <c r="B2830" t="s">
        <v>661</v>
      </c>
      <c r="C2830" t="s">
        <v>660</v>
      </c>
      <c r="D2830">
        <v>0.38640000000000002</v>
      </c>
      <c r="E2830">
        <v>52.740099999999998</v>
      </c>
      <c r="F2830" t="s">
        <v>659</v>
      </c>
      <c r="G2830" t="s">
        <v>658</v>
      </c>
      <c r="H2830" t="s">
        <v>657</v>
      </c>
      <c r="I2830" t="s">
        <v>656</v>
      </c>
      <c r="J2830" t="s">
        <v>655</v>
      </c>
      <c r="K2830" t="s">
        <v>834</v>
      </c>
      <c r="L2830" t="s">
        <v>653</v>
      </c>
      <c r="M2830" t="s">
        <v>652</v>
      </c>
      <c r="N2830">
        <v>6</v>
      </c>
      <c r="O2830" t="s">
        <v>694</v>
      </c>
      <c r="P2830">
        <v>0.2</v>
      </c>
      <c r="Q2830" s="62">
        <f t="shared" si="44"/>
        <v>0.2</v>
      </c>
      <c r="R2830" t="s">
        <v>683</v>
      </c>
    </row>
    <row r="2831" spans="1:18" hidden="1" x14ac:dyDescent="0.25">
      <c r="A2831" t="s">
        <v>844</v>
      </c>
      <c r="B2831" t="s">
        <v>661</v>
      </c>
      <c r="C2831" t="s">
        <v>660</v>
      </c>
      <c r="D2831">
        <v>0.38640000000000002</v>
      </c>
      <c r="E2831">
        <v>52.740099999999998</v>
      </c>
      <c r="F2831" t="s">
        <v>659</v>
      </c>
      <c r="G2831" t="s">
        <v>658</v>
      </c>
      <c r="H2831" t="s">
        <v>657</v>
      </c>
      <c r="I2831" t="s">
        <v>656</v>
      </c>
      <c r="J2831" t="s">
        <v>655</v>
      </c>
      <c r="K2831" t="s">
        <v>834</v>
      </c>
      <c r="L2831" t="s">
        <v>653</v>
      </c>
      <c r="M2831" t="s">
        <v>652</v>
      </c>
      <c r="N2831">
        <v>76</v>
      </c>
      <c r="O2831" t="s">
        <v>690</v>
      </c>
      <c r="P2831">
        <v>12.5</v>
      </c>
      <c r="Q2831" s="62">
        <f t="shared" si="44"/>
        <v>12.5</v>
      </c>
      <c r="R2831" t="s">
        <v>689</v>
      </c>
    </row>
    <row r="2832" spans="1:18" hidden="1" x14ac:dyDescent="0.25">
      <c r="A2832" t="s">
        <v>843</v>
      </c>
      <c r="B2832" t="s">
        <v>661</v>
      </c>
      <c r="C2832" t="s">
        <v>660</v>
      </c>
      <c r="D2832">
        <v>0.38640000000000002</v>
      </c>
      <c r="E2832">
        <v>52.740099999999998</v>
      </c>
      <c r="F2832" t="s">
        <v>659</v>
      </c>
      <c r="G2832" t="s">
        <v>658</v>
      </c>
      <c r="H2832" t="s">
        <v>657</v>
      </c>
      <c r="I2832" t="s">
        <v>656</v>
      </c>
      <c r="J2832" t="s">
        <v>655</v>
      </c>
      <c r="K2832" t="s">
        <v>834</v>
      </c>
      <c r="L2832" t="s">
        <v>653</v>
      </c>
      <c r="M2832" t="s">
        <v>652</v>
      </c>
      <c r="N2832">
        <v>3410</v>
      </c>
      <c r="O2832" t="s">
        <v>687</v>
      </c>
      <c r="P2832">
        <v>2.5</v>
      </c>
      <c r="Q2832" s="62">
        <f t="shared" si="44"/>
        <v>2.5</v>
      </c>
      <c r="R2832" t="s">
        <v>686</v>
      </c>
    </row>
    <row r="2833" spans="1:18" hidden="1" x14ac:dyDescent="0.25">
      <c r="A2833" t="s">
        <v>842</v>
      </c>
      <c r="B2833" t="s">
        <v>661</v>
      </c>
      <c r="C2833" t="s">
        <v>660</v>
      </c>
      <c r="D2833">
        <v>0.38640000000000002</v>
      </c>
      <c r="E2833">
        <v>52.740099999999998</v>
      </c>
      <c r="F2833" t="s">
        <v>659</v>
      </c>
      <c r="G2833" t="s">
        <v>658</v>
      </c>
      <c r="H2833" t="s">
        <v>657</v>
      </c>
      <c r="I2833" t="s">
        <v>656</v>
      </c>
      <c r="J2833" t="s">
        <v>655</v>
      </c>
      <c r="K2833" t="s">
        <v>834</v>
      </c>
      <c r="L2833" t="s">
        <v>653</v>
      </c>
      <c r="M2833" t="s">
        <v>652</v>
      </c>
      <c r="N2833">
        <v>3428</v>
      </c>
      <c r="O2833" t="s">
        <v>684</v>
      </c>
      <c r="P2833">
        <v>5.27</v>
      </c>
      <c r="Q2833" s="62">
        <f t="shared" si="44"/>
        <v>5.27</v>
      </c>
      <c r="R2833" t="s">
        <v>683</v>
      </c>
    </row>
    <row r="2834" spans="1:18" hidden="1" x14ac:dyDescent="0.25">
      <c r="A2834" t="s">
        <v>841</v>
      </c>
      <c r="B2834" t="s">
        <v>661</v>
      </c>
      <c r="C2834" t="s">
        <v>660</v>
      </c>
      <c r="D2834">
        <v>0.38640000000000002</v>
      </c>
      <c r="E2834">
        <v>52.740099999999998</v>
      </c>
      <c r="F2834" t="s">
        <v>659</v>
      </c>
      <c r="G2834" t="s">
        <v>658</v>
      </c>
      <c r="H2834" t="s">
        <v>657</v>
      </c>
      <c r="I2834" t="s">
        <v>656</v>
      </c>
      <c r="J2834" t="s">
        <v>655</v>
      </c>
      <c r="K2834" t="s">
        <v>834</v>
      </c>
      <c r="L2834" t="s">
        <v>653</v>
      </c>
      <c r="M2834" t="s">
        <v>652</v>
      </c>
      <c r="N2834">
        <v>3976</v>
      </c>
      <c r="O2834" t="s">
        <v>681</v>
      </c>
      <c r="P2834">
        <v>37.9</v>
      </c>
      <c r="Q2834" s="62">
        <f t="shared" si="44"/>
        <v>37.9</v>
      </c>
      <c r="R2834" t="s">
        <v>680</v>
      </c>
    </row>
    <row r="2835" spans="1:18" hidden="1" x14ac:dyDescent="0.25">
      <c r="A2835" t="s">
        <v>840</v>
      </c>
      <c r="B2835" t="s">
        <v>661</v>
      </c>
      <c r="C2835" t="s">
        <v>660</v>
      </c>
      <c r="D2835">
        <v>0.38640000000000002</v>
      </c>
      <c r="E2835">
        <v>52.740099999999998</v>
      </c>
      <c r="F2835" t="s">
        <v>659</v>
      </c>
      <c r="G2835" t="s">
        <v>658</v>
      </c>
      <c r="H2835" t="s">
        <v>657</v>
      </c>
      <c r="I2835" t="s">
        <v>656</v>
      </c>
      <c r="J2835" t="s">
        <v>655</v>
      </c>
      <c r="K2835" t="s">
        <v>834</v>
      </c>
      <c r="L2835" t="s">
        <v>653</v>
      </c>
      <c r="M2835" t="s">
        <v>652</v>
      </c>
      <c r="N2835">
        <v>6019</v>
      </c>
      <c r="O2835" t="s">
        <v>675</v>
      </c>
      <c r="P2835">
        <v>561350</v>
      </c>
      <c r="Q2835" s="62">
        <f t="shared" si="44"/>
        <v>561350</v>
      </c>
      <c r="R2835" t="s">
        <v>672</v>
      </c>
    </row>
    <row r="2836" spans="1:18" hidden="1" x14ac:dyDescent="0.25">
      <c r="A2836" t="s">
        <v>839</v>
      </c>
      <c r="B2836" t="s">
        <v>661</v>
      </c>
      <c r="C2836" t="s">
        <v>660</v>
      </c>
      <c r="D2836">
        <v>0.38640000000000002</v>
      </c>
      <c r="E2836">
        <v>52.740099999999998</v>
      </c>
      <c r="F2836" t="s">
        <v>659</v>
      </c>
      <c r="G2836" t="s">
        <v>658</v>
      </c>
      <c r="H2836" t="s">
        <v>657</v>
      </c>
      <c r="I2836" t="s">
        <v>656</v>
      </c>
      <c r="J2836" t="s">
        <v>655</v>
      </c>
      <c r="K2836" t="s">
        <v>834</v>
      </c>
      <c r="L2836" t="s">
        <v>653</v>
      </c>
      <c r="M2836" t="s">
        <v>652</v>
      </c>
      <c r="N2836">
        <v>6020</v>
      </c>
      <c r="O2836" t="s">
        <v>673</v>
      </c>
      <c r="P2836">
        <v>318687</v>
      </c>
      <c r="Q2836" s="62">
        <f t="shared" si="44"/>
        <v>318687</v>
      </c>
      <c r="R2836" t="s">
        <v>672</v>
      </c>
    </row>
    <row r="2837" spans="1:18" hidden="1" x14ac:dyDescent="0.25">
      <c r="A2837" t="s">
        <v>838</v>
      </c>
      <c r="B2837" t="s">
        <v>661</v>
      </c>
      <c r="C2837" t="s">
        <v>660</v>
      </c>
      <c r="D2837">
        <v>0.38640000000000002</v>
      </c>
      <c r="E2837">
        <v>52.740099999999998</v>
      </c>
      <c r="F2837" t="s">
        <v>659</v>
      </c>
      <c r="G2837" t="s">
        <v>658</v>
      </c>
      <c r="H2837" t="s">
        <v>657</v>
      </c>
      <c r="I2837" t="s">
        <v>656</v>
      </c>
      <c r="J2837" t="s">
        <v>655</v>
      </c>
      <c r="K2837" t="s">
        <v>834</v>
      </c>
      <c r="L2837" t="s">
        <v>653</v>
      </c>
      <c r="M2837" t="s">
        <v>652</v>
      </c>
      <c r="N2837">
        <v>7342</v>
      </c>
      <c r="O2837" t="s">
        <v>670</v>
      </c>
      <c r="P2837">
        <v>12.02</v>
      </c>
      <c r="Q2837" s="62">
        <f t="shared" si="44"/>
        <v>12.02</v>
      </c>
      <c r="R2837" t="s">
        <v>669</v>
      </c>
    </row>
    <row r="2838" spans="1:18" hidden="1" x14ac:dyDescent="0.25">
      <c r="A2838" t="s">
        <v>837</v>
      </c>
      <c r="B2838" t="s">
        <v>661</v>
      </c>
      <c r="C2838" t="s">
        <v>660</v>
      </c>
      <c r="D2838">
        <v>0.38640000000000002</v>
      </c>
      <c r="E2838">
        <v>52.740099999999998</v>
      </c>
      <c r="F2838" t="s">
        <v>659</v>
      </c>
      <c r="G2838" t="s">
        <v>658</v>
      </c>
      <c r="H2838" t="s">
        <v>657</v>
      </c>
      <c r="I2838" t="s">
        <v>656</v>
      </c>
      <c r="J2838" t="s">
        <v>655</v>
      </c>
      <c r="K2838" t="s">
        <v>834</v>
      </c>
      <c r="L2838" t="s">
        <v>653</v>
      </c>
      <c r="M2838" t="s">
        <v>652</v>
      </c>
      <c r="N2838">
        <v>7608</v>
      </c>
      <c r="O2838" t="s">
        <v>667</v>
      </c>
      <c r="P2838">
        <v>2.94</v>
      </c>
      <c r="Q2838" s="62">
        <f t="shared" si="44"/>
        <v>2.94</v>
      </c>
      <c r="R2838" t="s">
        <v>666</v>
      </c>
    </row>
    <row r="2839" spans="1:18" hidden="1" x14ac:dyDescent="0.25">
      <c r="A2839" t="s">
        <v>836</v>
      </c>
      <c r="B2839" t="s">
        <v>661</v>
      </c>
      <c r="C2839" t="s">
        <v>660</v>
      </c>
      <c r="D2839">
        <v>0.38640000000000002</v>
      </c>
      <c r="E2839">
        <v>52.740099999999998</v>
      </c>
      <c r="F2839" t="s">
        <v>659</v>
      </c>
      <c r="G2839" t="s">
        <v>658</v>
      </c>
      <c r="H2839" t="s">
        <v>657</v>
      </c>
      <c r="I2839" t="s">
        <v>656</v>
      </c>
      <c r="J2839" t="s">
        <v>655</v>
      </c>
      <c r="K2839" t="s">
        <v>834</v>
      </c>
      <c r="L2839" t="s">
        <v>653</v>
      </c>
      <c r="M2839" t="s">
        <v>652</v>
      </c>
      <c r="N2839">
        <v>9901</v>
      </c>
      <c r="O2839" t="s">
        <v>664</v>
      </c>
      <c r="P2839">
        <v>101.3</v>
      </c>
      <c r="Q2839" s="62">
        <f t="shared" si="44"/>
        <v>101.3</v>
      </c>
      <c r="R2839" t="s">
        <v>663</v>
      </c>
    </row>
    <row r="2840" spans="1:18" hidden="1" x14ac:dyDescent="0.25">
      <c r="A2840" t="s">
        <v>835</v>
      </c>
      <c r="B2840" t="s">
        <v>661</v>
      </c>
      <c r="C2840" t="s">
        <v>660</v>
      </c>
      <c r="D2840">
        <v>0.38640000000000002</v>
      </c>
      <c r="E2840">
        <v>52.740099999999998</v>
      </c>
      <c r="F2840" t="s">
        <v>659</v>
      </c>
      <c r="G2840" t="s">
        <v>658</v>
      </c>
      <c r="H2840" t="s">
        <v>657</v>
      </c>
      <c r="I2840" t="s">
        <v>656</v>
      </c>
      <c r="J2840" t="s">
        <v>655</v>
      </c>
      <c r="K2840" t="s">
        <v>834</v>
      </c>
      <c r="L2840" t="s">
        <v>653</v>
      </c>
      <c r="M2840" t="s">
        <v>652</v>
      </c>
      <c r="N2840">
        <v>9924</v>
      </c>
      <c r="O2840" t="s">
        <v>651</v>
      </c>
      <c r="P2840">
        <v>10.6</v>
      </c>
      <c r="Q2840" s="62">
        <f t="shared" si="44"/>
        <v>10.6</v>
      </c>
      <c r="R2840" t="s">
        <v>650</v>
      </c>
    </row>
    <row r="2841" spans="1:18" hidden="1" x14ac:dyDescent="0.25">
      <c r="A2841" t="s">
        <v>833</v>
      </c>
      <c r="B2841" t="s">
        <v>661</v>
      </c>
      <c r="C2841" t="s">
        <v>660</v>
      </c>
      <c r="D2841">
        <v>0.38640000000000002</v>
      </c>
      <c r="E2841">
        <v>52.740099999999998</v>
      </c>
      <c r="F2841" t="s">
        <v>659</v>
      </c>
      <c r="G2841" t="s">
        <v>658</v>
      </c>
      <c r="H2841" t="s">
        <v>657</v>
      </c>
      <c r="I2841" t="s">
        <v>656</v>
      </c>
      <c r="J2841" t="s">
        <v>655</v>
      </c>
      <c r="K2841" t="s">
        <v>819</v>
      </c>
      <c r="L2841" t="s">
        <v>653</v>
      </c>
      <c r="M2841" t="s">
        <v>652</v>
      </c>
      <c r="N2841">
        <v>4</v>
      </c>
      <c r="O2841" t="s">
        <v>696</v>
      </c>
      <c r="P2841">
        <v>9.27</v>
      </c>
      <c r="Q2841" s="62">
        <f t="shared" si="44"/>
        <v>9.27</v>
      </c>
      <c r="R2841" t="s">
        <v>669</v>
      </c>
    </row>
    <row r="2842" spans="1:18" hidden="1" x14ac:dyDescent="0.25">
      <c r="A2842" t="s">
        <v>832</v>
      </c>
      <c r="B2842" t="s">
        <v>661</v>
      </c>
      <c r="C2842" t="s">
        <v>660</v>
      </c>
      <c r="D2842">
        <v>0.38640000000000002</v>
      </c>
      <c r="E2842">
        <v>52.740099999999998</v>
      </c>
      <c r="F2842" t="s">
        <v>659</v>
      </c>
      <c r="G2842" t="s">
        <v>658</v>
      </c>
      <c r="H2842" t="s">
        <v>657</v>
      </c>
      <c r="I2842" t="s">
        <v>656</v>
      </c>
      <c r="J2842" t="s">
        <v>655</v>
      </c>
      <c r="K2842" t="s">
        <v>819</v>
      </c>
      <c r="L2842" t="s">
        <v>653</v>
      </c>
      <c r="M2842" t="s">
        <v>652</v>
      </c>
      <c r="N2842">
        <v>6</v>
      </c>
      <c r="O2842" t="s">
        <v>694</v>
      </c>
      <c r="P2842">
        <v>0.2</v>
      </c>
      <c r="Q2842" s="62">
        <f t="shared" si="44"/>
        <v>0.2</v>
      </c>
      <c r="R2842" t="s">
        <v>683</v>
      </c>
    </row>
    <row r="2843" spans="1:18" x14ac:dyDescent="0.25">
      <c r="A2843" t="s">
        <v>831</v>
      </c>
      <c r="B2843" t="s">
        <v>661</v>
      </c>
      <c r="C2843" t="s">
        <v>660</v>
      </c>
      <c r="D2843">
        <v>0.38640000000000002</v>
      </c>
      <c r="E2843">
        <v>52.740099999999998</v>
      </c>
      <c r="F2843" t="s">
        <v>659</v>
      </c>
      <c r="G2843" t="s">
        <v>658</v>
      </c>
      <c r="H2843" t="s">
        <v>657</v>
      </c>
      <c r="I2843" t="s">
        <v>656</v>
      </c>
      <c r="J2843" t="s">
        <v>655</v>
      </c>
      <c r="K2843" t="s">
        <v>819</v>
      </c>
      <c r="L2843" t="s">
        <v>653</v>
      </c>
      <c r="M2843" t="s">
        <v>652</v>
      </c>
      <c r="N2843">
        <v>73</v>
      </c>
      <c r="O2843" t="s">
        <v>181</v>
      </c>
      <c r="P2843" t="s">
        <v>740</v>
      </c>
      <c r="Q2843" s="62">
        <f t="shared" si="44"/>
        <v>1.0000000000000001E-5</v>
      </c>
      <c r="R2843" t="s">
        <v>686</v>
      </c>
    </row>
    <row r="2844" spans="1:18" hidden="1" x14ac:dyDescent="0.25">
      <c r="A2844" t="s">
        <v>830</v>
      </c>
      <c r="B2844" t="s">
        <v>661</v>
      </c>
      <c r="C2844" t="s">
        <v>660</v>
      </c>
      <c r="D2844">
        <v>0.38640000000000002</v>
      </c>
      <c r="E2844">
        <v>52.740099999999998</v>
      </c>
      <c r="F2844" t="s">
        <v>659</v>
      </c>
      <c r="G2844" t="s">
        <v>658</v>
      </c>
      <c r="H2844" t="s">
        <v>657</v>
      </c>
      <c r="I2844" t="s">
        <v>656</v>
      </c>
      <c r="J2844" t="s">
        <v>655</v>
      </c>
      <c r="K2844" t="s">
        <v>819</v>
      </c>
      <c r="L2844" t="s">
        <v>653</v>
      </c>
      <c r="M2844" t="s">
        <v>652</v>
      </c>
      <c r="N2844">
        <v>76</v>
      </c>
      <c r="O2844" t="s">
        <v>690</v>
      </c>
      <c r="P2844">
        <v>15.5</v>
      </c>
      <c r="Q2844" s="62">
        <f t="shared" si="44"/>
        <v>15.5</v>
      </c>
      <c r="R2844" t="s">
        <v>689</v>
      </c>
    </row>
    <row r="2845" spans="1:18" hidden="1" x14ac:dyDescent="0.25">
      <c r="A2845" t="s">
        <v>829</v>
      </c>
      <c r="B2845" t="s">
        <v>661</v>
      </c>
      <c r="C2845" t="s">
        <v>660</v>
      </c>
      <c r="D2845">
        <v>0.38640000000000002</v>
      </c>
      <c r="E2845">
        <v>52.740099999999998</v>
      </c>
      <c r="F2845" t="s">
        <v>659</v>
      </c>
      <c r="G2845" t="s">
        <v>658</v>
      </c>
      <c r="H2845" t="s">
        <v>657</v>
      </c>
      <c r="I2845" t="s">
        <v>656</v>
      </c>
      <c r="J2845" t="s">
        <v>655</v>
      </c>
      <c r="K2845" t="s">
        <v>819</v>
      </c>
      <c r="L2845" t="s">
        <v>653</v>
      </c>
      <c r="M2845" t="s">
        <v>652</v>
      </c>
      <c r="N2845">
        <v>3410</v>
      </c>
      <c r="O2845" t="s">
        <v>687</v>
      </c>
      <c r="P2845">
        <v>1.3</v>
      </c>
      <c r="Q2845" s="62">
        <f t="shared" si="44"/>
        <v>1.3</v>
      </c>
      <c r="R2845" t="s">
        <v>686</v>
      </c>
    </row>
    <row r="2846" spans="1:18" hidden="1" x14ac:dyDescent="0.25">
      <c r="A2846" t="s">
        <v>828</v>
      </c>
      <c r="B2846" t="s">
        <v>661</v>
      </c>
      <c r="C2846" t="s">
        <v>660</v>
      </c>
      <c r="D2846">
        <v>0.38640000000000002</v>
      </c>
      <c r="E2846">
        <v>52.740099999999998</v>
      </c>
      <c r="F2846" t="s">
        <v>659</v>
      </c>
      <c r="G2846" t="s">
        <v>658</v>
      </c>
      <c r="H2846" t="s">
        <v>657</v>
      </c>
      <c r="I2846" t="s">
        <v>656</v>
      </c>
      <c r="J2846" t="s">
        <v>655</v>
      </c>
      <c r="K2846" t="s">
        <v>819</v>
      </c>
      <c r="L2846" t="s">
        <v>653</v>
      </c>
      <c r="M2846" t="s">
        <v>652</v>
      </c>
      <c r="N2846">
        <v>3428</v>
      </c>
      <c r="O2846" t="s">
        <v>684</v>
      </c>
      <c r="P2846">
        <v>6.32</v>
      </c>
      <c r="Q2846" s="62">
        <f t="shared" si="44"/>
        <v>6.32</v>
      </c>
      <c r="R2846" t="s">
        <v>683</v>
      </c>
    </row>
    <row r="2847" spans="1:18" hidden="1" x14ac:dyDescent="0.25">
      <c r="A2847" t="s">
        <v>827</v>
      </c>
      <c r="B2847" t="s">
        <v>661</v>
      </c>
      <c r="C2847" t="s">
        <v>660</v>
      </c>
      <c r="D2847">
        <v>0.38640000000000002</v>
      </c>
      <c r="E2847">
        <v>52.740099999999998</v>
      </c>
      <c r="F2847" t="s">
        <v>659</v>
      </c>
      <c r="G2847" t="s">
        <v>658</v>
      </c>
      <c r="H2847" t="s">
        <v>657</v>
      </c>
      <c r="I2847" t="s">
        <v>656</v>
      </c>
      <c r="J2847" t="s">
        <v>655</v>
      </c>
      <c r="K2847" t="s">
        <v>819</v>
      </c>
      <c r="L2847" t="s">
        <v>653</v>
      </c>
      <c r="M2847" t="s">
        <v>652</v>
      </c>
      <c r="N2847">
        <v>3976</v>
      </c>
      <c r="O2847" t="s">
        <v>681</v>
      </c>
      <c r="P2847">
        <v>301.60000000000002</v>
      </c>
      <c r="Q2847" s="62">
        <f t="shared" si="44"/>
        <v>301.60000000000002</v>
      </c>
      <c r="R2847" t="s">
        <v>680</v>
      </c>
    </row>
    <row r="2848" spans="1:18" hidden="1" x14ac:dyDescent="0.25">
      <c r="A2848" t="s">
        <v>826</v>
      </c>
      <c r="B2848" t="s">
        <v>661</v>
      </c>
      <c r="C2848" t="s">
        <v>660</v>
      </c>
      <c r="D2848">
        <v>0.38640000000000002</v>
      </c>
      <c r="E2848">
        <v>52.740099999999998</v>
      </c>
      <c r="F2848" t="s">
        <v>659</v>
      </c>
      <c r="G2848" t="s">
        <v>658</v>
      </c>
      <c r="H2848" t="s">
        <v>657</v>
      </c>
      <c r="I2848" t="s">
        <v>656</v>
      </c>
      <c r="J2848" t="s">
        <v>655</v>
      </c>
      <c r="K2848" t="s">
        <v>819</v>
      </c>
      <c r="L2848" t="s">
        <v>653</v>
      </c>
      <c r="M2848" t="s">
        <v>652</v>
      </c>
      <c r="N2848">
        <v>5446</v>
      </c>
      <c r="O2848" t="s">
        <v>678</v>
      </c>
      <c r="P2848">
        <v>1</v>
      </c>
      <c r="Q2848" s="62">
        <f t="shared" si="44"/>
        <v>1</v>
      </c>
      <c r="R2848" t="s">
        <v>677</v>
      </c>
    </row>
    <row r="2849" spans="1:18" hidden="1" x14ac:dyDescent="0.25">
      <c r="A2849" t="s">
        <v>825</v>
      </c>
      <c r="B2849" t="s">
        <v>661</v>
      </c>
      <c r="C2849" t="s">
        <v>660</v>
      </c>
      <c r="D2849">
        <v>0.38640000000000002</v>
      </c>
      <c r="E2849">
        <v>52.740099999999998</v>
      </c>
      <c r="F2849" t="s">
        <v>659</v>
      </c>
      <c r="G2849" t="s">
        <v>658</v>
      </c>
      <c r="H2849" t="s">
        <v>657</v>
      </c>
      <c r="I2849" t="s">
        <v>656</v>
      </c>
      <c r="J2849" t="s">
        <v>655</v>
      </c>
      <c r="K2849" t="s">
        <v>819</v>
      </c>
      <c r="L2849" t="s">
        <v>653</v>
      </c>
      <c r="M2849" t="s">
        <v>652</v>
      </c>
      <c r="N2849">
        <v>6019</v>
      </c>
      <c r="O2849" t="s">
        <v>675</v>
      </c>
      <c r="P2849">
        <v>561301</v>
      </c>
      <c r="Q2849" s="62">
        <f t="shared" si="44"/>
        <v>561301</v>
      </c>
      <c r="R2849" t="s">
        <v>672</v>
      </c>
    </row>
    <row r="2850" spans="1:18" hidden="1" x14ac:dyDescent="0.25">
      <c r="A2850" t="s">
        <v>824</v>
      </c>
      <c r="B2850" t="s">
        <v>661</v>
      </c>
      <c r="C2850" t="s">
        <v>660</v>
      </c>
      <c r="D2850">
        <v>0.38640000000000002</v>
      </c>
      <c r="E2850">
        <v>52.740099999999998</v>
      </c>
      <c r="F2850" t="s">
        <v>659</v>
      </c>
      <c r="G2850" t="s">
        <v>658</v>
      </c>
      <c r="H2850" t="s">
        <v>657</v>
      </c>
      <c r="I2850" t="s">
        <v>656</v>
      </c>
      <c r="J2850" t="s">
        <v>655</v>
      </c>
      <c r="K2850" t="s">
        <v>819</v>
      </c>
      <c r="L2850" t="s">
        <v>653</v>
      </c>
      <c r="M2850" t="s">
        <v>652</v>
      </c>
      <c r="N2850">
        <v>6020</v>
      </c>
      <c r="O2850" t="s">
        <v>673</v>
      </c>
      <c r="P2850">
        <v>318620</v>
      </c>
      <c r="Q2850" s="62">
        <f t="shared" si="44"/>
        <v>318620</v>
      </c>
      <c r="R2850" t="s">
        <v>672</v>
      </c>
    </row>
    <row r="2851" spans="1:18" hidden="1" x14ac:dyDescent="0.25">
      <c r="A2851" t="s">
        <v>823</v>
      </c>
      <c r="B2851" t="s">
        <v>661</v>
      </c>
      <c r="C2851" t="s">
        <v>660</v>
      </c>
      <c r="D2851">
        <v>0.38640000000000002</v>
      </c>
      <c r="E2851">
        <v>52.740099999999998</v>
      </c>
      <c r="F2851" t="s">
        <v>659</v>
      </c>
      <c r="G2851" t="s">
        <v>658</v>
      </c>
      <c r="H2851" t="s">
        <v>657</v>
      </c>
      <c r="I2851" t="s">
        <v>656</v>
      </c>
      <c r="J2851" t="s">
        <v>655</v>
      </c>
      <c r="K2851" t="s">
        <v>819</v>
      </c>
      <c r="L2851" t="s">
        <v>653</v>
      </c>
      <c r="M2851" t="s">
        <v>652</v>
      </c>
      <c r="N2851">
        <v>7342</v>
      </c>
      <c r="O2851" t="s">
        <v>670</v>
      </c>
      <c r="P2851">
        <v>12.09</v>
      </c>
      <c r="Q2851" s="62">
        <f t="shared" si="44"/>
        <v>12.09</v>
      </c>
      <c r="R2851" t="s">
        <v>669</v>
      </c>
    </row>
    <row r="2852" spans="1:18" hidden="1" x14ac:dyDescent="0.25">
      <c r="A2852" t="s">
        <v>822</v>
      </c>
      <c r="B2852" t="s">
        <v>661</v>
      </c>
      <c r="C2852" t="s">
        <v>660</v>
      </c>
      <c r="D2852">
        <v>0.38640000000000002</v>
      </c>
      <c r="E2852">
        <v>52.740099999999998</v>
      </c>
      <c r="F2852" t="s">
        <v>659</v>
      </c>
      <c r="G2852" t="s">
        <v>658</v>
      </c>
      <c r="H2852" t="s">
        <v>657</v>
      </c>
      <c r="I2852" t="s">
        <v>656</v>
      </c>
      <c r="J2852" t="s">
        <v>655</v>
      </c>
      <c r="K2852" t="s">
        <v>819</v>
      </c>
      <c r="L2852" t="s">
        <v>653</v>
      </c>
      <c r="M2852" t="s">
        <v>652</v>
      </c>
      <c r="N2852">
        <v>7608</v>
      </c>
      <c r="O2852" t="s">
        <v>667</v>
      </c>
      <c r="P2852">
        <v>25.73</v>
      </c>
      <c r="Q2852" s="62">
        <f t="shared" si="44"/>
        <v>25.73</v>
      </c>
      <c r="R2852" t="s">
        <v>666</v>
      </c>
    </row>
    <row r="2853" spans="1:18" hidden="1" x14ac:dyDescent="0.25">
      <c r="A2853" t="s">
        <v>821</v>
      </c>
      <c r="B2853" t="s">
        <v>661</v>
      </c>
      <c r="C2853" t="s">
        <v>660</v>
      </c>
      <c r="D2853">
        <v>0.38640000000000002</v>
      </c>
      <c r="E2853">
        <v>52.740099999999998</v>
      </c>
      <c r="F2853" t="s">
        <v>659</v>
      </c>
      <c r="G2853" t="s">
        <v>658</v>
      </c>
      <c r="H2853" t="s">
        <v>657</v>
      </c>
      <c r="I2853" t="s">
        <v>656</v>
      </c>
      <c r="J2853" t="s">
        <v>655</v>
      </c>
      <c r="K2853" t="s">
        <v>819</v>
      </c>
      <c r="L2853" t="s">
        <v>653</v>
      </c>
      <c r="M2853" t="s">
        <v>652</v>
      </c>
      <c r="N2853">
        <v>9901</v>
      </c>
      <c r="O2853" t="s">
        <v>664</v>
      </c>
      <c r="P2853">
        <v>88.3</v>
      </c>
      <c r="Q2853" s="62">
        <f t="shared" si="44"/>
        <v>88.3</v>
      </c>
      <c r="R2853" t="s">
        <v>663</v>
      </c>
    </row>
    <row r="2854" spans="1:18" hidden="1" x14ac:dyDescent="0.25">
      <c r="A2854" t="s">
        <v>820</v>
      </c>
      <c r="B2854" t="s">
        <v>661</v>
      </c>
      <c r="C2854" t="s">
        <v>660</v>
      </c>
      <c r="D2854">
        <v>0.38640000000000002</v>
      </c>
      <c r="E2854">
        <v>52.740099999999998</v>
      </c>
      <c r="F2854" t="s">
        <v>659</v>
      </c>
      <c r="G2854" t="s">
        <v>658</v>
      </c>
      <c r="H2854" t="s">
        <v>657</v>
      </c>
      <c r="I2854" t="s">
        <v>656</v>
      </c>
      <c r="J2854" t="s">
        <v>655</v>
      </c>
      <c r="K2854" t="s">
        <v>819</v>
      </c>
      <c r="L2854" t="s">
        <v>653</v>
      </c>
      <c r="M2854" t="s">
        <v>652</v>
      </c>
      <c r="N2854">
        <v>9924</v>
      </c>
      <c r="O2854" t="s">
        <v>651</v>
      </c>
      <c r="P2854">
        <v>7.56</v>
      </c>
      <c r="Q2854" s="62">
        <f t="shared" si="44"/>
        <v>7.56</v>
      </c>
      <c r="R2854" t="s">
        <v>650</v>
      </c>
    </row>
    <row r="2855" spans="1:18" hidden="1" x14ac:dyDescent="0.25">
      <c r="A2855" t="s">
        <v>818</v>
      </c>
      <c r="B2855" t="s">
        <v>661</v>
      </c>
      <c r="C2855" t="s">
        <v>660</v>
      </c>
      <c r="D2855">
        <v>0.38640000000000002</v>
      </c>
      <c r="E2855">
        <v>52.740099999999998</v>
      </c>
      <c r="F2855" t="s">
        <v>659</v>
      </c>
      <c r="G2855" t="s">
        <v>658</v>
      </c>
      <c r="H2855" t="s">
        <v>657</v>
      </c>
      <c r="I2855" t="s">
        <v>656</v>
      </c>
      <c r="J2855" t="s">
        <v>655</v>
      </c>
      <c r="K2855" t="s">
        <v>804</v>
      </c>
      <c r="L2855" t="s">
        <v>653</v>
      </c>
      <c r="M2855" t="s">
        <v>652</v>
      </c>
      <c r="N2855">
        <v>4</v>
      </c>
      <c r="O2855" t="s">
        <v>696</v>
      </c>
      <c r="P2855">
        <v>18.46</v>
      </c>
      <c r="Q2855" s="62">
        <f t="shared" si="44"/>
        <v>18.46</v>
      </c>
      <c r="R2855" t="s">
        <v>669</v>
      </c>
    </row>
    <row r="2856" spans="1:18" hidden="1" x14ac:dyDescent="0.25">
      <c r="A2856" t="s">
        <v>817</v>
      </c>
      <c r="B2856" t="s">
        <v>661</v>
      </c>
      <c r="C2856" t="s">
        <v>660</v>
      </c>
      <c r="D2856">
        <v>0.38640000000000002</v>
      </c>
      <c r="E2856">
        <v>52.740099999999998</v>
      </c>
      <c r="F2856" t="s">
        <v>659</v>
      </c>
      <c r="G2856" t="s">
        <v>658</v>
      </c>
      <c r="H2856" t="s">
        <v>657</v>
      </c>
      <c r="I2856" t="s">
        <v>656</v>
      </c>
      <c r="J2856" t="s">
        <v>655</v>
      </c>
      <c r="K2856" t="s">
        <v>804</v>
      </c>
      <c r="L2856" t="s">
        <v>653</v>
      </c>
      <c r="M2856" t="s">
        <v>652</v>
      </c>
      <c r="N2856">
        <v>6</v>
      </c>
      <c r="O2856" t="s">
        <v>694</v>
      </c>
      <c r="P2856">
        <v>0.2</v>
      </c>
      <c r="Q2856" s="62">
        <f t="shared" si="44"/>
        <v>0.2</v>
      </c>
      <c r="R2856" t="s">
        <v>683</v>
      </c>
    </row>
    <row r="2857" spans="1:18" x14ac:dyDescent="0.25">
      <c r="A2857" t="s">
        <v>816</v>
      </c>
      <c r="B2857" t="s">
        <v>661</v>
      </c>
      <c r="C2857" t="s">
        <v>660</v>
      </c>
      <c r="D2857">
        <v>0.38640000000000002</v>
      </c>
      <c r="E2857">
        <v>52.740099999999998</v>
      </c>
      <c r="F2857" t="s">
        <v>659</v>
      </c>
      <c r="G2857" t="s">
        <v>658</v>
      </c>
      <c r="H2857" t="s">
        <v>657</v>
      </c>
      <c r="I2857" t="s">
        <v>656</v>
      </c>
      <c r="J2857" t="s">
        <v>655</v>
      </c>
      <c r="K2857" t="s">
        <v>804</v>
      </c>
      <c r="L2857" t="s">
        <v>653</v>
      </c>
      <c r="M2857" t="s">
        <v>652</v>
      </c>
      <c r="N2857">
        <v>73</v>
      </c>
      <c r="O2857" t="s">
        <v>181</v>
      </c>
      <c r="P2857" t="s">
        <v>692</v>
      </c>
      <c r="Q2857" s="62">
        <f t="shared" si="44"/>
        <v>2.0000000000000002E-5</v>
      </c>
      <c r="R2857" t="s">
        <v>686</v>
      </c>
    </row>
    <row r="2858" spans="1:18" hidden="1" x14ac:dyDescent="0.25">
      <c r="A2858" t="s">
        <v>815</v>
      </c>
      <c r="B2858" t="s">
        <v>661</v>
      </c>
      <c r="C2858" t="s">
        <v>660</v>
      </c>
      <c r="D2858">
        <v>0.38640000000000002</v>
      </c>
      <c r="E2858">
        <v>52.740099999999998</v>
      </c>
      <c r="F2858" t="s">
        <v>659</v>
      </c>
      <c r="G2858" t="s">
        <v>658</v>
      </c>
      <c r="H2858" t="s">
        <v>657</v>
      </c>
      <c r="I2858" t="s">
        <v>656</v>
      </c>
      <c r="J2858" t="s">
        <v>655</v>
      </c>
      <c r="K2858" t="s">
        <v>804</v>
      </c>
      <c r="L2858" t="s">
        <v>653</v>
      </c>
      <c r="M2858" t="s">
        <v>652</v>
      </c>
      <c r="N2858">
        <v>76</v>
      </c>
      <c r="O2858" t="s">
        <v>690</v>
      </c>
      <c r="P2858">
        <v>17.899999999999999</v>
      </c>
      <c r="Q2858" s="62">
        <f t="shared" si="44"/>
        <v>17.899999999999999</v>
      </c>
      <c r="R2858" t="s">
        <v>689</v>
      </c>
    </row>
    <row r="2859" spans="1:18" hidden="1" x14ac:dyDescent="0.25">
      <c r="A2859" t="s">
        <v>814</v>
      </c>
      <c r="B2859" t="s">
        <v>661</v>
      </c>
      <c r="C2859" t="s">
        <v>660</v>
      </c>
      <c r="D2859">
        <v>0.38640000000000002</v>
      </c>
      <c r="E2859">
        <v>52.740099999999998</v>
      </c>
      <c r="F2859" t="s">
        <v>659</v>
      </c>
      <c r="G2859" t="s">
        <v>658</v>
      </c>
      <c r="H2859" t="s">
        <v>657</v>
      </c>
      <c r="I2859" t="s">
        <v>656</v>
      </c>
      <c r="J2859" t="s">
        <v>655</v>
      </c>
      <c r="K2859" t="s">
        <v>804</v>
      </c>
      <c r="L2859" t="s">
        <v>653</v>
      </c>
      <c r="M2859" t="s">
        <v>652</v>
      </c>
      <c r="N2859">
        <v>3410</v>
      </c>
      <c r="O2859" t="s">
        <v>687</v>
      </c>
      <c r="P2859">
        <v>2.7</v>
      </c>
      <c r="Q2859" s="62">
        <f t="shared" si="44"/>
        <v>2.7</v>
      </c>
      <c r="R2859" t="s">
        <v>686</v>
      </c>
    </row>
    <row r="2860" spans="1:18" hidden="1" x14ac:dyDescent="0.25">
      <c r="A2860" t="s">
        <v>813</v>
      </c>
      <c r="B2860" t="s">
        <v>661</v>
      </c>
      <c r="C2860" t="s">
        <v>660</v>
      </c>
      <c r="D2860">
        <v>0.38640000000000002</v>
      </c>
      <c r="E2860">
        <v>52.740099999999998</v>
      </c>
      <c r="F2860" t="s">
        <v>659</v>
      </c>
      <c r="G2860" t="s">
        <v>658</v>
      </c>
      <c r="H2860" t="s">
        <v>657</v>
      </c>
      <c r="I2860" t="s">
        <v>656</v>
      </c>
      <c r="J2860" t="s">
        <v>655</v>
      </c>
      <c r="K2860" t="s">
        <v>804</v>
      </c>
      <c r="L2860" t="s">
        <v>653</v>
      </c>
      <c r="M2860" t="s">
        <v>652</v>
      </c>
      <c r="N2860">
        <v>3428</v>
      </c>
      <c r="O2860" t="s">
        <v>684</v>
      </c>
      <c r="P2860">
        <v>4.3099999999999996</v>
      </c>
      <c r="Q2860" s="62">
        <f t="shared" si="44"/>
        <v>4.3099999999999996</v>
      </c>
      <c r="R2860" t="s">
        <v>683</v>
      </c>
    </row>
    <row r="2861" spans="1:18" hidden="1" x14ac:dyDescent="0.25">
      <c r="A2861" t="s">
        <v>812</v>
      </c>
      <c r="B2861" t="s">
        <v>661</v>
      </c>
      <c r="C2861" t="s">
        <v>660</v>
      </c>
      <c r="D2861">
        <v>0.38640000000000002</v>
      </c>
      <c r="E2861">
        <v>52.740099999999998</v>
      </c>
      <c r="F2861" t="s">
        <v>659</v>
      </c>
      <c r="G2861" t="s">
        <v>658</v>
      </c>
      <c r="H2861" t="s">
        <v>657</v>
      </c>
      <c r="I2861" t="s">
        <v>656</v>
      </c>
      <c r="J2861" t="s">
        <v>655</v>
      </c>
      <c r="K2861" t="s">
        <v>804</v>
      </c>
      <c r="L2861" t="s">
        <v>653</v>
      </c>
      <c r="M2861" t="s">
        <v>652</v>
      </c>
      <c r="N2861">
        <v>3976</v>
      </c>
      <c r="O2861" t="s">
        <v>681</v>
      </c>
      <c r="P2861">
        <v>141.6</v>
      </c>
      <c r="Q2861" s="62">
        <f t="shared" si="44"/>
        <v>141.6</v>
      </c>
      <c r="R2861" t="s">
        <v>680</v>
      </c>
    </row>
    <row r="2862" spans="1:18" hidden="1" x14ac:dyDescent="0.25">
      <c r="A2862" t="s">
        <v>811</v>
      </c>
      <c r="B2862" t="s">
        <v>661</v>
      </c>
      <c r="C2862" t="s">
        <v>660</v>
      </c>
      <c r="D2862">
        <v>0.38640000000000002</v>
      </c>
      <c r="E2862">
        <v>52.740099999999998</v>
      </c>
      <c r="F2862" t="s">
        <v>659</v>
      </c>
      <c r="G2862" t="s">
        <v>658</v>
      </c>
      <c r="H2862" t="s">
        <v>657</v>
      </c>
      <c r="I2862" t="s">
        <v>656</v>
      </c>
      <c r="J2862" t="s">
        <v>655</v>
      </c>
      <c r="K2862" t="s">
        <v>804</v>
      </c>
      <c r="L2862" t="s">
        <v>653</v>
      </c>
      <c r="M2862" t="s">
        <v>652</v>
      </c>
      <c r="N2862">
        <v>5446</v>
      </c>
      <c r="O2862" t="s">
        <v>678</v>
      </c>
      <c r="P2862">
        <v>1</v>
      </c>
      <c r="Q2862" s="62">
        <f t="shared" si="44"/>
        <v>1</v>
      </c>
      <c r="R2862" t="s">
        <v>677</v>
      </c>
    </row>
    <row r="2863" spans="1:18" hidden="1" x14ac:dyDescent="0.25">
      <c r="A2863" t="s">
        <v>810</v>
      </c>
      <c r="B2863" t="s">
        <v>661</v>
      </c>
      <c r="C2863" t="s">
        <v>660</v>
      </c>
      <c r="D2863">
        <v>0.38640000000000002</v>
      </c>
      <c r="E2863">
        <v>52.740099999999998</v>
      </c>
      <c r="F2863" t="s">
        <v>659</v>
      </c>
      <c r="G2863" t="s">
        <v>658</v>
      </c>
      <c r="H2863" t="s">
        <v>657</v>
      </c>
      <c r="I2863" t="s">
        <v>656</v>
      </c>
      <c r="J2863" t="s">
        <v>655</v>
      </c>
      <c r="K2863" t="s">
        <v>804</v>
      </c>
      <c r="L2863" t="s">
        <v>653</v>
      </c>
      <c r="M2863" t="s">
        <v>652</v>
      </c>
      <c r="N2863">
        <v>6019</v>
      </c>
      <c r="O2863" t="s">
        <v>675</v>
      </c>
      <c r="P2863">
        <v>561414</v>
      </c>
      <c r="Q2863" s="62">
        <f t="shared" si="44"/>
        <v>561414</v>
      </c>
      <c r="R2863" t="s">
        <v>672</v>
      </c>
    </row>
    <row r="2864" spans="1:18" hidden="1" x14ac:dyDescent="0.25">
      <c r="A2864" t="s">
        <v>809</v>
      </c>
      <c r="B2864" t="s">
        <v>661</v>
      </c>
      <c r="C2864" t="s">
        <v>660</v>
      </c>
      <c r="D2864">
        <v>0.38640000000000002</v>
      </c>
      <c r="E2864">
        <v>52.740099999999998</v>
      </c>
      <c r="F2864" t="s">
        <v>659</v>
      </c>
      <c r="G2864" t="s">
        <v>658</v>
      </c>
      <c r="H2864" t="s">
        <v>657</v>
      </c>
      <c r="I2864" t="s">
        <v>656</v>
      </c>
      <c r="J2864" t="s">
        <v>655</v>
      </c>
      <c r="K2864" t="s">
        <v>804</v>
      </c>
      <c r="L2864" t="s">
        <v>653</v>
      </c>
      <c r="M2864" t="s">
        <v>652</v>
      </c>
      <c r="N2864">
        <v>6020</v>
      </c>
      <c r="O2864" t="s">
        <v>673</v>
      </c>
      <c r="P2864">
        <v>318762</v>
      </c>
      <c r="Q2864" s="62">
        <f t="shared" si="44"/>
        <v>318762</v>
      </c>
      <c r="R2864" t="s">
        <v>672</v>
      </c>
    </row>
    <row r="2865" spans="1:18" hidden="1" x14ac:dyDescent="0.25">
      <c r="A2865" t="s">
        <v>808</v>
      </c>
      <c r="B2865" t="s">
        <v>661</v>
      </c>
      <c r="C2865" t="s">
        <v>660</v>
      </c>
      <c r="D2865">
        <v>0.38640000000000002</v>
      </c>
      <c r="E2865">
        <v>52.740099999999998</v>
      </c>
      <c r="F2865" t="s">
        <v>659</v>
      </c>
      <c r="G2865" t="s">
        <v>658</v>
      </c>
      <c r="H2865" t="s">
        <v>657</v>
      </c>
      <c r="I2865" t="s">
        <v>656</v>
      </c>
      <c r="J2865" t="s">
        <v>655</v>
      </c>
      <c r="K2865" t="s">
        <v>804</v>
      </c>
      <c r="L2865" t="s">
        <v>653</v>
      </c>
      <c r="M2865" t="s">
        <v>652</v>
      </c>
      <c r="N2865">
        <v>7342</v>
      </c>
      <c r="O2865" t="s">
        <v>670</v>
      </c>
      <c r="P2865">
        <v>10.35</v>
      </c>
      <c r="Q2865" s="62">
        <f t="shared" si="44"/>
        <v>10.35</v>
      </c>
      <c r="R2865" t="s">
        <v>669</v>
      </c>
    </row>
    <row r="2866" spans="1:18" hidden="1" x14ac:dyDescent="0.25">
      <c r="A2866" t="s">
        <v>807</v>
      </c>
      <c r="B2866" t="s">
        <v>661</v>
      </c>
      <c r="C2866" t="s">
        <v>660</v>
      </c>
      <c r="D2866">
        <v>0.38640000000000002</v>
      </c>
      <c r="E2866">
        <v>52.740099999999998</v>
      </c>
      <c r="F2866" t="s">
        <v>659</v>
      </c>
      <c r="G2866" t="s">
        <v>658</v>
      </c>
      <c r="H2866" t="s">
        <v>657</v>
      </c>
      <c r="I2866" t="s">
        <v>656</v>
      </c>
      <c r="J2866" t="s">
        <v>655</v>
      </c>
      <c r="K2866" t="s">
        <v>804</v>
      </c>
      <c r="L2866" t="s">
        <v>653</v>
      </c>
      <c r="M2866" t="s">
        <v>652</v>
      </c>
      <c r="N2866">
        <v>7608</v>
      </c>
      <c r="O2866" t="s">
        <v>667</v>
      </c>
      <c r="P2866">
        <v>4.91</v>
      </c>
      <c r="Q2866" s="62">
        <f t="shared" si="44"/>
        <v>4.91</v>
      </c>
      <c r="R2866" t="s">
        <v>666</v>
      </c>
    </row>
    <row r="2867" spans="1:18" hidden="1" x14ac:dyDescent="0.25">
      <c r="A2867" t="s">
        <v>806</v>
      </c>
      <c r="B2867" t="s">
        <v>661</v>
      </c>
      <c r="C2867" t="s">
        <v>660</v>
      </c>
      <c r="D2867">
        <v>0.38640000000000002</v>
      </c>
      <c r="E2867">
        <v>52.740099999999998</v>
      </c>
      <c r="F2867" t="s">
        <v>659</v>
      </c>
      <c r="G2867" t="s">
        <v>658</v>
      </c>
      <c r="H2867" t="s">
        <v>657</v>
      </c>
      <c r="I2867" t="s">
        <v>656</v>
      </c>
      <c r="J2867" t="s">
        <v>655</v>
      </c>
      <c r="K2867" t="s">
        <v>804</v>
      </c>
      <c r="L2867" t="s">
        <v>653</v>
      </c>
      <c r="M2867" t="s">
        <v>652</v>
      </c>
      <c r="N2867">
        <v>9901</v>
      </c>
      <c r="O2867" t="s">
        <v>664</v>
      </c>
      <c r="P2867">
        <v>98.2</v>
      </c>
      <c r="Q2867" s="62">
        <f t="shared" si="44"/>
        <v>98.2</v>
      </c>
      <c r="R2867" t="s">
        <v>663</v>
      </c>
    </row>
    <row r="2868" spans="1:18" hidden="1" x14ac:dyDescent="0.25">
      <c r="A2868" t="s">
        <v>805</v>
      </c>
      <c r="B2868" t="s">
        <v>661</v>
      </c>
      <c r="C2868" t="s">
        <v>660</v>
      </c>
      <c r="D2868">
        <v>0.38640000000000002</v>
      </c>
      <c r="E2868">
        <v>52.740099999999998</v>
      </c>
      <c r="F2868" t="s">
        <v>659</v>
      </c>
      <c r="G2868" t="s">
        <v>658</v>
      </c>
      <c r="H2868" t="s">
        <v>657</v>
      </c>
      <c r="I2868" t="s">
        <v>656</v>
      </c>
      <c r="J2868" t="s">
        <v>655</v>
      </c>
      <c r="K2868" t="s">
        <v>804</v>
      </c>
      <c r="L2868" t="s">
        <v>653</v>
      </c>
      <c r="M2868" t="s">
        <v>652</v>
      </c>
      <c r="N2868">
        <v>9924</v>
      </c>
      <c r="O2868" t="s">
        <v>651</v>
      </c>
      <c r="P2868">
        <v>9.0500000000000007</v>
      </c>
      <c r="Q2868" s="62">
        <f t="shared" si="44"/>
        <v>9.0500000000000007</v>
      </c>
      <c r="R2868" t="s">
        <v>650</v>
      </c>
    </row>
    <row r="2869" spans="1:18" hidden="1" x14ac:dyDescent="0.25">
      <c r="A2869" t="s">
        <v>803</v>
      </c>
      <c r="B2869" t="s">
        <v>661</v>
      </c>
      <c r="C2869" t="s">
        <v>660</v>
      </c>
      <c r="D2869">
        <v>0.38640000000000002</v>
      </c>
      <c r="E2869">
        <v>52.740099999999998</v>
      </c>
      <c r="F2869" t="s">
        <v>659</v>
      </c>
      <c r="G2869" t="s">
        <v>658</v>
      </c>
      <c r="H2869" t="s">
        <v>657</v>
      </c>
      <c r="I2869" t="s">
        <v>656</v>
      </c>
      <c r="J2869" t="s">
        <v>655</v>
      </c>
      <c r="K2869" t="s">
        <v>789</v>
      </c>
      <c r="L2869" t="s">
        <v>653</v>
      </c>
      <c r="M2869" t="s">
        <v>652</v>
      </c>
      <c r="N2869">
        <v>4</v>
      </c>
      <c r="O2869" t="s">
        <v>696</v>
      </c>
      <c r="P2869">
        <v>12.05</v>
      </c>
      <c r="Q2869" s="62">
        <f t="shared" si="44"/>
        <v>12.05</v>
      </c>
      <c r="R2869" t="s">
        <v>669</v>
      </c>
    </row>
    <row r="2870" spans="1:18" hidden="1" x14ac:dyDescent="0.25">
      <c r="A2870" t="s">
        <v>802</v>
      </c>
      <c r="B2870" t="s">
        <v>661</v>
      </c>
      <c r="C2870" t="s">
        <v>660</v>
      </c>
      <c r="D2870">
        <v>0.38640000000000002</v>
      </c>
      <c r="E2870">
        <v>52.740099999999998</v>
      </c>
      <c r="F2870" t="s">
        <v>659</v>
      </c>
      <c r="G2870" t="s">
        <v>658</v>
      </c>
      <c r="H2870" t="s">
        <v>657</v>
      </c>
      <c r="I2870" t="s">
        <v>656</v>
      </c>
      <c r="J2870" t="s">
        <v>655</v>
      </c>
      <c r="K2870" t="s">
        <v>789</v>
      </c>
      <c r="L2870" t="s">
        <v>653</v>
      </c>
      <c r="M2870" t="s">
        <v>652</v>
      </c>
      <c r="N2870">
        <v>6</v>
      </c>
      <c r="O2870" t="s">
        <v>694</v>
      </c>
      <c r="P2870">
        <v>0.2</v>
      </c>
      <c r="Q2870" s="62">
        <f t="shared" si="44"/>
        <v>0.2</v>
      </c>
      <c r="R2870" t="s">
        <v>683</v>
      </c>
    </row>
    <row r="2871" spans="1:18" x14ac:dyDescent="0.25">
      <c r="A2871" t="s">
        <v>801</v>
      </c>
      <c r="B2871" t="s">
        <v>661</v>
      </c>
      <c r="C2871" t="s">
        <v>660</v>
      </c>
      <c r="D2871">
        <v>0.38640000000000002</v>
      </c>
      <c r="E2871">
        <v>52.740099999999998</v>
      </c>
      <c r="F2871" t="s">
        <v>659</v>
      </c>
      <c r="G2871" t="s">
        <v>658</v>
      </c>
      <c r="H2871" t="s">
        <v>657</v>
      </c>
      <c r="I2871" t="s">
        <v>656</v>
      </c>
      <c r="J2871" t="s">
        <v>655</v>
      </c>
      <c r="K2871" t="s">
        <v>789</v>
      </c>
      <c r="L2871" t="s">
        <v>653</v>
      </c>
      <c r="M2871" t="s">
        <v>652</v>
      </c>
      <c r="N2871">
        <v>73</v>
      </c>
      <c r="O2871" t="s">
        <v>181</v>
      </c>
      <c r="P2871" t="s">
        <v>740</v>
      </c>
      <c r="Q2871" s="62">
        <f t="shared" si="44"/>
        <v>1.0000000000000001E-5</v>
      </c>
      <c r="R2871" t="s">
        <v>686</v>
      </c>
    </row>
    <row r="2872" spans="1:18" hidden="1" x14ac:dyDescent="0.25">
      <c r="A2872" t="s">
        <v>800</v>
      </c>
      <c r="B2872" t="s">
        <v>661</v>
      </c>
      <c r="C2872" t="s">
        <v>660</v>
      </c>
      <c r="D2872">
        <v>0.38640000000000002</v>
      </c>
      <c r="E2872">
        <v>52.740099999999998</v>
      </c>
      <c r="F2872" t="s">
        <v>659</v>
      </c>
      <c r="G2872" t="s">
        <v>658</v>
      </c>
      <c r="H2872" t="s">
        <v>657</v>
      </c>
      <c r="I2872" t="s">
        <v>656</v>
      </c>
      <c r="J2872" t="s">
        <v>655</v>
      </c>
      <c r="K2872" t="s">
        <v>789</v>
      </c>
      <c r="L2872" t="s">
        <v>653</v>
      </c>
      <c r="M2872" t="s">
        <v>652</v>
      </c>
      <c r="N2872">
        <v>76</v>
      </c>
      <c r="O2872" t="s">
        <v>690</v>
      </c>
      <c r="P2872">
        <v>21.7</v>
      </c>
      <c r="Q2872" s="62">
        <f t="shared" si="44"/>
        <v>21.7</v>
      </c>
      <c r="R2872" t="s">
        <v>689</v>
      </c>
    </row>
    <row r="2873" spans="1:18" hidden="1" x14ac:dyDescent="0.25">
      <c r="A2873" t="s">
        <v>799</v>
      </c>
      <c r="B2873" t="s">
        <v>661</v>
      </c>
      <c r="C2873" t="s">
        <v>660</v>
      </c>
      <c r="D2873">
        <v>0.38640000000000002</v>
      </c>
      <c r="E2873">
        <v>52.740099999999998</v>
      </c>
      <c r="F2873" t="s">
        <v>659</v>
      </c>
      <c r="G2873" t="s">
        <v>658</v>
      </c>
      <c r="H2873" t="s">
        <v>657</v>
      </c>
      <c r="I2873" t="s">
        <v>656</v>
      </c>
      <c r="J2873" t="s">
        <v>655</v>
      </c>
      <c r="K2873" t="s">
        <v>789</v>
      </c>
      <c r="L2873" t="s">
        <v>653</v>
      </c>
      <c r="M2873" t="s">
        <v>652</v>
      </c>
      <c r="N2873">
        <v>3410</v>
      </c>
      <c r="O2873" t="s">
        <v>687</v>
      </c>
      <c r="P2873">
        <v>1.2</v>
      </c>
      <c r="Q2873" s="62">
        <f t="shared" si="44"/>
        <v>1.2</v>
      </c>
      <c r="R2873" t="s">
        <v>686</v>
      </c>
    </row>
    <row r="2874" spans="1:18" hidden="1" x14ac:dyDescent="0.25">
      <c r="A2874" t="s">
        <v>798</v>
      </c>
      <c r="B2874" t="s">
        <v>661</v>
      </c>
      <c r="C2874" t="s">
        <v>660</v>
      </c>
      <c r="D2874">
        <v>0.38640000000000002</v>
      </c>
      <c r="E2874">
        <v>52.740099999999998</v>
      </c>
      <c r="F2874" t="s">
        <v>659</v>
      </c>
      <c r="G2874" t="s">
        <v>658</v>
      </c>
      <c r="H2874" t="s">
        <v>657</v>
      </c>
      <c r="I2874" t="s">
        <v>656</v>
      </c>
      <c r="J2874" t="s">
        <v>655</v>
      </c>
      <c r="K2874" t="s">
        <v>789</v>
      </c>
      <c r="L2874" t="s">
        <v>653</v>
      </c>
      <c r="M2874" t="s">
        <v>652</v>
      </c>
      <c r="N2874">
        <v>3428</v>
      </c>
      <c r="O2874" t="s">
        <v>684</v>
      </c>
      <c r="P2874">
        <v>5.05</v>
      </c>
      <c r="Q2874" s="62">
        <f t="shared" si="44"/>
        <v>5.05</v>
      </c>
      <c r="R2874" t="s">
        <v>683</v>
      </c>
    </row>
    <row r="2875" spans="1:18" hidden="1" x14ac:dyDescent="0.25">
      <c r="A2875" t="s">
        <v>797</v>
      </c>
      <c r="B2875" t="s">
        <v>661</v>
      </c>
      <c r="C2875" t="s">
        <v>660</v>
      </c>
      <c r="D2875">
        <v>0.38640000000000002</v>
      </c>
      <c r="E2875">
        <v>52.740099999999998</v>
      </c>
      <c r="F2875" t="s">
        <v>659</v>
      </c>
      <c r="G2875" t="s">
        <v>658</v>
      </c>
      <c r="H2875" t="s">
        <v>657</v>
      </c>
      <c r="I2875" t="s">
        <v>656</v>
      </c>
      <c r="J2875" t="s">
        <v>655</v>
      </c>
      <c r="K2875" t="s">
        <v>789</v>
      </c>
      <c r="L2875" t="s">
        <v>653</v>
      </c>
      <c r="M2875" t="s">
        <v>652</v>
      </c>
      <c r="N2875">
        <v>3976</v>
      </c>
      <c r="O2875" t="s">
        <v>681</v>
      </c>
      <c r="P2875">
        <v>30.7</v>
      </c>
      <c r="Q2875" s="62">
        <f t="shared" si="44"/>
        <v>30.7</v>
      </c>
      <c r="R2875" t="s">
        <v>680</v>
      </c>
    </row>
    <row r="2876" spans="1:18" hidden="1" x14ac:dyDescent="0.25">
      <c r="A2876" t="s">
        <v>796</v>
      </c>
      <c r="B2876" t="s">
        <v>661</v>
      </c>
      <c r="C2876" t="s">
        <v>660</v>
      </c>
      <c r="D2876">
        <v>0.38640000000000002</v>
      </c>
      <c r="E2876">
        <v>52.740099999999998</v>
      </c>
      <c r="F2876" t="s">
        <v>659</v>
      </c>
      <c r="G2876" t="s">
        <v>658</v>
      </c>
      <c r="H2876" t="s">
        <v>657</v>
      </c>
      <c r="I2876" t="s">
        <v>656</v>
      </c>
      <c r="J2876" t="s">
        <v>655</v>
      </c>
      <c r="K2876" t="s">
        <v>789</v>
      </c>
      <c r="L2876" t="s">
        <v>653</v>
      </c>
      <c r="M2876" t="s">
        <v>652</v>
      </c>
      <c r="N2876">
        <v>5446</v>
      </c>
      <c r="O2876" t="s">
        <v>678</v>
      </c>
      <c r="P2876">
        <v>1</v>
      </c>
      <c r="Q2876" s="62">
        <f t="shared" si="44"/>
        <v>1</v>
      </c>
      <c r="R2876" t="s">
        <v>677</v>
      </c>
    </row>
    <row r="2877" spans="1:18" hidden="1" x14ac:dyDescent="0.25">
      <c r="A2877" t="s">
        <v>795</v>
      </c>
      <c r="B2877" t="s">
        <v>661</v>
      </c>
      <c r="C2877" t="s">
        <v>660</v>
      </c>
      <c r="D2877">
        <v>0.38640000000000002</v>
      </c>
      <c r="E2877">
        <v>52.740099999999998</v>
      </c>
      <c r="F2877" t="s">
        <v>659</v>
      </c>
      <c r="G2877" t="s">
        <v>658</v>
      </c>
      <c r="H2877" t="s">
        <v>657</v>
      </c>
      <c r="I2877" t="s">
        <v>656</v>
      </c>
      <c r="J2877" t="s">
        <v>655</v>
      </c>
      <c r="K2877" t="s">
        <v>789</v>
      </c>
      <c r="L2877" t="s">
        <v>653</v>
      </c>
      <c r="M2877" t="s">
        <v>652</v>
      </c>
      <c r="N2877">
        <v>6019</v>
      </c>
      <c r="O2877" t="s">
        <v>675</v>
      </c>
      <c r="P2877">
        <v>561336</v>
      </c>
      <c r="Q2877" s="62">
        <f t="shared" si="44"/>
        <v>561336</v>
      </c>
      <c r="R2877" t="s">
        <v>672</v>
      </c>
    </row>
    <row r="2878" spans="1:18" hidden="1" x14ac:dyDescent="0.25">
      <c r="A2878" t="s">
        <v>794</v>
      </c>
      <c r="B2878" t="s">
        <v>661</v>
      </c>
      <c r="C2878" t="s">
        <v>660</v>
      </c>
      <c r="D2878">
        <v>0.38640000000000002</v>
      </c>
      <c r="E2878">
        <v>52.740099999999998</v>
      </c>
      <c r="F2878" t="s">
        <v>659</v>
      </c>
      <c r="G2878" t="s">
        <v>658</v>
      </c>
      <c r="H2878" t="s">
        <v>657</v>
      </c>
      <c r="I2878" t="s">
        <v>656</v>
      </c>
      <c r="J2878" t="s">
        <v>655</v>
      </c>
      <c r="K2878" t="s">
        <v>789</v>
      </c>
      <c r="L2878" t="s">
        <v>653</v>
      </c>
      <c r="M2878" t="s">
        <v>652</v>
      </c>
      <c r="N2878">
        <v>6020</v>
      </c>
      <c r="O2878" t="s">
        <v>673</v>
      </c>
      <c r="P2878">
        <v>318673</v>
      </c>
      <c r="Q2878" s="62">
        <f t="shared" si="44"/>
        <v>318673</v>
      </c>
      <c r="R2878" t="s">
        <v>672</v>
      </c>
    </row>
    <row r="2879" spans="1:18" hidden="1" x14ac:dyDescent="0.25">
      <c r="A2879" t="s">
        <v>793</v>
      </c>
      <c r="B2879" t="s">
        <v>661</v>
      </c>
      <c r="C2879" t="s">
        <v>660</v>
      </c>
      <c r="D2879">
        <v>0.38640000000000002</v>
      </c>
      <c r="E2879">
        <v>52.740099999999998</v>
      </c>
      <c r="F2879" t="s">
        <v>659</v>
      </c>
      <c r="G2879" t="s">
        <v>658</v>
      </c>
      <c r="H2879" t="s">
        <v>657</v>
      </c>
      <c r="I2879" t="s">
        <v>656</v>
      </c>
      <c r="J2879" t="s">
        <v>655</v>
      </c>
      <c r="K2879" t="s">
        <v>789</v>
      </c>
      <c r="L2879" t="s">
        <v>653</v>
      </c>
      <c r="M2879" t="s">
        <v>652</v>
      </c>
      <c r="N2879">
        <v>7342</v>
      </c>
      <c r="O2879" t="s">
        <v>670</v>
      </c>
      <c r="P2879">
        <v>0.05</v>
      </c>
      <c r="Q2879" s="62">
        <f t="shared" si="44"/>
        <v>0.05</v>
      </c>
      <c r="R2879" t="s">
        <v>669</v>
      </c>
    </row>
    <row r="2880" spans="1:18" hidden="1" x14ac:dyDescent="0.25">
      <c r="A2880" t="s">
        <v>792</v>
      </c>
      <c r="B2880" t="s">
        <v>661</v>
      </c>
      <c r="C2880" t="s">
        <v>660</v>
      </c>
      <c r="D2880">
        <v>0.38640000000000002</v>
      </c>
      <c r="E2880">
        <v>52.740099999999998</v>
      </c>
      <c r="F2880" t="s">
        <v>659</v>
      </c>
      <c r="G2880" t="s">
        <v>658</v>
      </c>
      <c r="H2880" t="s">
        <v>657</v>
      </c>
      <c r="I2880" t="s">
        <v>656</v>
      </c>
      <c r="J2880" t="s">
        <v>655</v>
      </c>
      <c r="K2880" t="s">
        <v>789</v>
      </c>
      <c r="L2880" t="s">
        <v>653</v>
      </c>
      <c r="M2880" t="s">
        <v>652</v>
      </c>
      <c r="N2880">
        <v>7608</v>
      </c>
      <c r="O2880" t="s">
        <v>667</v>
      </c>
      <c r="P2880">
        <v>29.86</v>
      </c>
      <c r="Q2880" s="62">
        <f t="shared" si="44"/>
        <v>29.86</v>
      </c>
      <c r="R2880" t="s">
        <v>666</v>
      </c>
    </row>
    <row r="2881" spans="1:18" hidden="1" x14ac:dyDescent="0.25">
      <c r="A2881" t="s">
        <v>791</v>
      </c>
      <c r="B2881" t="s">
        <v>661</v>
      </c>
      <c r="C2881" t="s">
        <v>660</v>
      </c>
      <c r="D2881">
        <v>0.38640000000000002</v>
      </c>
      <c r="E2881">
        <v>52.740099999999998</v>
      </c>
      <c r="F2881" t="s">
        <v>659</v>
      </c>
      <c r="G2881" t="s">
        <v>658</v>
      </c>
      <c r="H2881" t="s">
        <v>657</v>
      </c>
      <c r="I2881" t="s">
        <v>656</v>
      </c>
      <c r="J2881" t="s">
        <v>655</v>
      </c>
      <c r="K2881" t="s">
        <v>789</v>
      </c>
      <c r="L2881" t="s">
        <v>653</v>
      </c>
      <c r="M2881" t="s">
        <v>652</v>
      </c>
      <c r="N2881">
        <v>9901</v>
      </c>
      <c r="O2881" t="s">
        <v>664</v>
      </c>
      <c r="P2881">
        <v>89.9</v>
      </c>
      <c r="Q2881" s="62">
        <f t="shared" si="44"/>
        <v>89.9</v>
      </c>
      <c r="R2881" t="s">
        <v>663</v>
      </c>
    </row>
    <row r="2882" spans="1:18" hidden="1" x14ac:dyDescent="0.25">
      <c r="A2882" t="s">
        <v>790</v>
      </c>
      <c r="B2882" t="s">
        <v>661</v>
      </c>
      <c r="C2882" t="s">
        <v>660</v>
      </c>
      <c r="D2882">
        <v>0.38640000000000002</v>
      </c>
      <c r="E2882">
        <v>52.740099999999998</v>
      </c>
      <c r="F2882" t="s">
        <v>659</v>
      </c>
      <c r="G2882" t="s">
        <v>658</v>
      </c>
      <c r="H2882" t="s">
        <v>657</v>
      </c>
      <c r="I2882" t="s">
        <v>656</v>
      </c>
      <c r="J2882" t="s">
        <v>655</v>
      </c>
      <c r="K2882" t="s">
        <v>789</v>
      </c>
      <c r="L2882" t="s">
        <v>653</v>
      </c>
      <c r="M2882" t="s">
        <v>652</v>
      </c>
      <c r="N2882">
        <v>9924</v>
      </c>
      <c r="O2882" t="s">
        <v>651</v>
      </c>
      <c r="P2882">
        <v>6.66</v>
      </c>
      <c r="Q2882" s="62">
        <f t="shared" ref="Q2882:Q2945" si="45">IF(LEFT(P2882,1)="&lt;",VALUE(MID(P2882,2,LEN(P2882)-1)),VALUE(P2882))</f>
        <v>6.66</v>
      </c>
      <c r="R2882" t="s">
        <v>650</v>
      </c>
    </row>
    <row r="2883" spans="1:18" hidden="1" x14ac:dyDescent="0.25">
      <c r="A2883" t="s">
        <v>788</v>
      </c>
      <c r="B2883" t="s">
        <v>661</v>
      </c>
      <c r="C2883" t="s">
        <v>660</v>
      </c>
      <c r="D2883">
        <v>0.38640000000000002</v>
      </c>
      <c r="E2883">
        <v>52.740099999999998</v>
      </c>
      <c r="F2883" t="s">
        <v>659</v>
      </c>
      <c r="G2883" t="s">
        <v>658</v>
      </c>
      <c r="H2883" t="s">
        <v>657</v>
      </c>
      <c r="I2883" t="s">
        <v>656</v>
      </c>
      <c r="J2883" t="s">
        <v>655</v>
      </c>
      <c r="K2883" t="s">
        <v>774</v>
      </c>
      <c r="L2883" t="s">
        <v>653</v>
      </c>
      <c r="M2883" t="s">
        <v>652</v>
      </c>
      <c r="N2883">
        <v>4</v>
      </c>
      <c r="O2883" t="s">
        <v>696</v>
      </c>
      <c r="P2883">
        <v>10.220000000000001</v>
      </c>
      <c r="Q2883" s="62">
        <f t="shared" si="45"/>
        <v>10.220000000000001</v>
      </c>
      <c r="R2883" t="s">
        <v>669</v>
      </c>
    </row>
    <row r="2884" spans="1:18" hidden="1" x14ac:dyDescent="0.25">
      <c r="A2884" t="s">
        <v>787</v>
      </c>
      <c r="B2884" t="s">
        <v>661</v>
      </c>
      <c r="C2884" t="s">
        <v>660</v>
      </c>
      <c r="D2884">
        <v>0.38640000000000002</v>
      </c>
      <c r="E2884">
        <v>52.740099999999998</v>
      </c>
      <c r="F2884" t="s">
        <v>659</v>
      </c>
      <c r="G2884" t="s">
        <v>658</v>
      </c>
      <c r="H2884" t="s">
        <v>657</v>
      </c>
      <c r="I2884" t="s">
        <v>656</v>
      </c>
      <c r="J2884" t="s">
        <v>655</v>
      </c>
      <c r="K2884" t="s">
        <v>774</v>
      </c>
      <c r="L2884" t="s">
        <v>653</v>
      </c>
      <c r="M2884" t="s">
        <v>652</v>
      </c>
      <c r="N2884">
        <v>6</v>
      </c>
      <c r="O2884" t="s">
        <v>694</v>
      </c>
      <c r="P2884">
        <v>0.2</v>
      </c>
      <c r="Q2884" s="62">
        <f t="shared" si="45"/>
        <v>0.2</v>
      </c>
      <c r="R2884" t="s">
        <v>683</v>
      </c>
    </row>
    <row r="2885" spans="1:18" x14ac:dyDescent="0.25">
      <c r="A2885" t="s">
        <v>786</v>
      </c>
      <c r="B2885" t="s">
        <v>661</v>
      </c>
      <c r="C2885" t="s">
        <v>660</v>
      </c>
      <c r="D2885">
        <v>0.38640000000000002</v>
      </c>
      <c r="E2885">
        <v>52.740099999999998</v>
      </c>
      <c r="F2885" t="s">
        <v>659</v>
      </c>
      <c r="G2885" t="s">
        <v>658</v>
      </c>
      <c r="H2885" t="s">
        <v>657</v>
      </c>
      <c r="I2885" t="s">
        <v>656</v>
      </c>
      <c r="J2885" t="s">
        <v>655</v>
      </c>
      <c r="K2885" t="s">
        <v>774</v>
      </c>
      <c r="L2885" t="s">
        <v>653</v>
      </c>
      <c r="M2885" t="s">
        <v>652</v>
      </c>
      <c r="N2885">
        <v>73</v>
      </c>
      <c r="O2885" t="s">
        <v>181</v>
      </c>
      <c r="P2885" t="s">
        <v>740</v>
      </c>
      <c r="Q2885" s="62">
        <f t="shared" si="45"/>
        <v>1.0000000000000001E-5</v>
      </c>
      <c r="R2885" t="s">
        <v>686</v>
      </c>
    </row>
    <row r="2886" spans="1:18" hidden="1" x14ac:dyDescent="0.25">
      <c r="A2886" t="s">
        <v>785</v>
      </c>
      <c r="B2886" t="s">
        <v>661</v>
      </c>
      <c r="C2886" t="s">
        <v>660</v>
      </c>
      <c r="D2886">
        <v>0.38640000000000002</v>
      </c>
      <c r="E2886">
        <v>52.740099999999998</v>
      </c>
      <c r="F2886" t="s">
        <v>659</v>
      </c>
      <c r="G2886" t="s">
        <v>658</v>
      </c>
      <c r="H2886" t="s">
        <v>657</v>
      </c>
      <c r="I2886" t="s">
        <v>656</v>
      </c>
      <c r="J2886" t="s">
        <v>655</v>
      </c>
      <c r="K2886" t="s">
        <v>774</v>
      </c>
      <c r="L2886" t="s">
        <v>653</v>
      </c>
      <c r="M2886" t="s">
        <v>652</v>
      </c>
      <c r="N2886">
        <v>76</v>
      </c>
      <c r="O2886" t="s">
        <v>690</v>
      </c>
      <c r="P2886">
        <v>21.2</v>
      </c>
      <c r="Q2886" s="62">
        <f t="shared" si="45"/>
        <v>21.2</v>
      </c>
      <c r="R2886" t="s">
        <v>689</v>
      </c>
    </row>
    <row r="2887" spans="1:18" hidden="1" x14ac:dyDescent="0.25">
      <c r="A2887" t="s">
        <v>784</v>
      </c>
      <c r="B2887" t="s">
        <v>661</v>
      </c>
      <c r="C2887" t="s">
        <v>660</v>
      </c>
      <c r="D2887">
        <v>0.38640000000000002</v>
      </c>
      <c r="E2887">
        <v>52.740099999999998</v>
      </c>
      <c r="F2887" t="s">
        <v>659</v>
      </c>
      <c r="G2887" t="s">
        <v>658</v>
      </c>
      <c r="H2887" t="s">
        <v>657</v>
      </c>
      <c r="I2887" t="s">
        <v>656</v>
      </c>
      <c r="J2887" t="s">
        <v>655</v>
      </c>
      <c r="K2887" t="s">
        <v>774</v>
      </c>
      <c r="L2887" t="s">
        <v>653</v>
      </c>
      <c r="M2887" t="s">
        <v>652</v>
      </c>
      <c r="N2887">
        <v>3410</v>
      </c>
      <c r="O2887" t="s">
        <v>687</v>
      </c>
      <c r="P2887">
        <v>1</v>
      </c>
      <c r="Q2887" s="62">
        <f t="shared" si="45"/>
        <v>1</v>
      </c>
      <c r="R2887" t="s">
        <v>686</v>
      </c>
    </row>
    <row r="2888" spans="1:18" hidden="1" x14ac:dyDescent="0.25">
      <c r="A2888" t="s">
        <v>783</v>
      </c>
      <c r="B2888" t="s">
        <v>661</v>
      </c>
      <c r="C2888" t="s">
        <v>660</v>
      </c>
      <c r="D2888">
        <v>0.38640000000000002</v>
      </c>
      <c r="E2888">
        <v>52.740099999999998</v>
      </c>
      <c r="F2888" t="s">
        <v>659</v>
      </c>
      <c r="G2888" t="s">
        <v>658</v>
      </c>
      <c r="H2888" t="s">
        <v>657</v>
      </c>
      <c r="I2888" t="s">
        <v>656</v>
      </c>
      <c r="J2888" t="s">
        <v>655</v>
      </c>
      <c r="K2888" t="s">
        <v>774</v>
      </c>
      <c r="L2888" t="s">
        <v>653</v>
      </c>
      <c r="M2888" t="s">
        <v>652</v>
      </c>
      <c r="N2888">
        <v>3428</v>
      </c>
      <c r="O2888" t="s">
        <v>684</v>
      </c>
      <c r="P2888">
        <v>6.49</v>
      </c>
      <c r="Q2888" s="62">
        <f t="shared" si="45"/>
        <v>6.49</v>
      </c>
      <c r="R2888" t="s">
        <v>683</v>
      </c>
    </row>
    <row r="2889" spans="1:18" hidden="1" x14ac:dyDescent="0.25">
      <c r="A2889" t="s">
        <v>782</v>
      </c>
      <c r="B2889" t="s">
        <v>661</v>
      </c>
      <c r="C2889" t="s">
        <v>660</v>
      </c>
      <c r="D2889">
        <v>0.38640000000000002</v>
      </c>
      <c r="E2889">
        <v>52.740099999999998</v>
      </c>
      <c r="F2889" t="s">
        <v>659</v>
      </c>
      <c r="G2889" t="s">
        <v>658</v>
      </c>
      <c r="H2889" t="s">
        <v>657</v>
      </c>
      <c r="I2889" t="s">
        <v>656</v>
      </c>
      <c r="J2889" t="s">
        <v>655</v>
      </c>
      <c r="K2889" t="s">
        <v>774</v>
      </c>
      <c r="L2889" t="s">
        <v>653</v>
      </c>
      <c r="M2889" t="s">
        <v>652</v>
      </c>
      <c r="N2889">
        <v>3976</v>
      </c>
      <c r="O2889" t="s">
        <v>681</v>
      </c>
      <c r="P2889">
        <v>164.4</v>
      </c>
      <c r="Q2889" s="62">
        <f t="shared" si="45"/>
        <v>164.4</v>
      </c>
      <c r="R2889" t="s">
        <v>680</v>
      </c>
    </row>
    <row r="2890" spans="1:18" hidden="1" x14ac:dyDescent="0.25">
      <c r="A2890" t="s">
        <v>781</v>
      </c>
      <c r="B2890" t="s">
        <v>661</v>
      </c>
      <c r="C2890" t="s">
        <v>660</v>
      </c>
      <c r="D2890">
        <v>0.38640000000000002</v>
      </c>
      <c r="E2890">
        <v>52.740099999999998</v>
      </c>
      <c r="F2890" t="s">
        <v>659</v>
      </c>
      <c r="G2890" t="s">
        <v>658</v>
      </c>
      <c r="H2890" t="s">
        <v>657</v>
      </c>
      <c r="I2890" t="s">
        <v>656</v>
      </c>
      <c r="J2890" t="s">
        <v>655</v>
      </c>
      <c r="K2890" t="s">
        <v>774</v>
      </c>
      <c r="L2890" t="s">
        <v>653</v>
      </c>
      <c r="M2890" t="s">
        <v>652</v>
      </c>
      <c r="N2890">
        <v>5446</v>
      </c>
      <c r="O2890" t="s">
        <v>678</v>
      </c>
      <c r="P2890">
        <v>1</v>
      </c>
      <c r="Q2890" s="62">
        <f t="shared" si="45"/>
        <v>1</v>
      </c>
      <c r="R2890" t="s">
        <v>677</v>
      </c>
    </row>
    <row r="2891" spans="1:18" hidden="1" x14ac:dyDescent="0.25">
      <c r="A2891" t="s">
        <v>780</v>
      </c>
      <c r="B2891" t="s">
        <v>661</v>
      </c>
      <c r="C2891" t="s">
        <v>660</v>
      </c>
      <c r="D2891">
        <v>0.38640000000000002</v>
      </c>
      <c r="E2891">
        <v>52.740099999999998</v>
      </c>
      <c r="F2891" t="s">
        <v>659</v>
      </c>
      <c r="G2891" t="s">
        <v>658</v>
      </c>
      <c r="H2891" t="s">
        <v>657</v>
      </c>
      <c r="I2891" t="s">
        <v>656</v>
      </c>
      <c r="J2891" t="s">
        <v>655</v>
      </c>
      <c r="K2891" t="s">
        <v>774</v>
      </c>
      <c r="L2891" t="s">
        <v>653</v>
      </c>
      <c r="M2891" t="s">
        <v>652</v>
      </c>
      <c r="N2891">
        <v>6019</v>
      </c>
      <c r="O2891" t="s">
        <v>675</v>
      </c>
      <c r="P2891">
        <v>561292</v>
      </c>
      <c r="Q2891" s="62">
        <f t="shared" si="45"/>
        <v>561292</v>
      </c>
      <c r="R2891" t="s">
        <v>672</v>
      </c>
    </row>
    <row r="2892" spans="1:18" hidden="1" x14ac:dyDescent="0.25">
      <c r="A2892" t="s">
        <v>779</v>
      </c>
      <c r="B2892" t="s">
        <v>661</v>
      </c>
      <c r="C2892" t="s">
        <v>660</v>
      </c>
      <c r="D2892">
        <v>0.38640000000000002</v>
      </c>
      <c r="E2892">
        <v>52.740099999999998</v>
      </c>
      <c r="F2892" t="s">
        <v>659</v>
      </c>
      <c r="G2892" t="s">
        <v>658</v>
      </c>
      <c r="H2892" t="s">
        <v>657</v>
      </c>
      <c r="I2892" t="s">
        <v>656</v>
      </c>
      <c r="J2892" t="s">
        <v>655</v>
      </c>
      <c r="K2892" t="s">
        <v>774</v>
      </c>
      <c r="L2892" t="s">
        <v>653</v>
      </c>
      <c r="M2892" t="s">
        <v>652</v>
      </c>
      <c r="N2892">
        <v>6020</v>
      </c>
      <c r="O2892" t="s">
        <v>673</v>
      </c>
      <c r="P2892">
        <v>318587</v>
      </c>
      <c r="Q2892" s="62">
        <f t="shared" si="45"/>
        <v>318587</v>
      </c>
      <c r="R2892" t="s">
        <v>672</v>
      </c>
    </row>
    <row r="2893" spans="1:18" hidden="1" x14ac:dyDescent="0.25">
      <c r="A2893" t="s">
        <v>778</v>
      </c>
      <c r="B2893" t="s">
        <v>661</v>
      </c>
      <c r="C2893" t="s">
        <v>660</v>
      </c>
      <c r="D2893">
        <v>0.38640000000000002</v>
      </c>
      <c r="E2893">
        <v>52.740099999999998</v>
      </c>
      <c r="F2893" t="s">
        <v>659</v>
      </c>
      <c r="G2893" t="s">
        <v>658</v>
      </c>
      <c r="H2893" t="s">
        <v>657</v>
      </c>
      <c r="I2893" t="s">
        <v>656</v>
      </c>
      <c r="J2893" t="s">
        <v>655</v>
      </c>
      <c r="K2893" t="s">
        <v>774</v>
      </c>
      <c r="L2893" t="s">
        <v>653</v>
      </c>
      <c r="M2893" t="s">
        <v>652</v>
      </c>
      <c r="N2893">
        <v>7342</v>
      </c>
      <c r="O2893" t="s">
        <v>670</v>
      </c>
      <c r="P2893">
        <v>0.02</v>
      </c>
      <c r="Q2893" s="62">
        <f t="shared" si="45"/>
        <v>0.02</v>
      </c>
      <c r="R2893" t="s">
        <v>669</v>
      </c>
    </row>
    <row r="2894" spans="1:18" hidden="1" x14ac:dyDescent="0.25">
      <c r="A2894" t="s">
        <v>777</v>
      </c>
      <c r="B2894" t="s">
        <v>661</v>
      </c>
      <c r="C2894" t="s">
        <v>660</v>
      </c>
      <c r="D2894">
        <v>0.38640000000000002</v>
      </c>
      <c r="E2894">
        <v>52.740099999999998</v>
      </c>
      <c r="F2894" t="s">
        <v>659</v>
      </c>
      <c r="G2894" t="s">
        <v>658</v>
      </c>
      <c r="H2894" t="s">
        <v>657</v>
      </c>
      <c r="I2894" t="s">
        <v>656</v>
      </c>
      <c r="J2894" t="s">
        <v>655</v>
      </c>
      <c r="K2894" t="s">
        <v>774</v>
      </c>
      <c r="L2894" t="s">
        <v>653</v>
      </c>
      <c r="M2894" t="s">
        <v>652</v>
      </c>
      <c r="N2894">
        <v>7608</v>
      </c>
      <c r="O2894" t="s">
        <v>667</v>
      </c>
      <c r="P2894">
        <v>32.6</v>
      </c>
      <c r="Q2894" s="62">
        <f t="shared" si="45"/>
        <v>32.6</v>
      </c>
      <c r="R2894" t="s">
        <v>666</v>
      </c>
    </row>
    <row r="2895" spans="1:18" hidden="1" x14ac:dyDescent="0.25">
      <c r="A2895" t="s">
        <v>776</v>
      </c>
      <c r="B2895" t="s">
        <v>661</v>
      </c>
      <c r="C2895" t="s">
        <v>660</v>
      </c>
      <c r="D2895">
        <v>0.38640000000000002</v>
      </c>
      <c r="E2895">
        <v>52.740099999999998</v>
      </c>
      <c r="F2895" t="s">
        <v>659</v>
      </c>
      <c r="G2895" t="s">
        <v>658</v>
      </c>
      <c r="H2895" t="s">
        <v>657</v>
      </c>
      <c r="I2895" t="s">
        <v>656</v>
      </c>
      <c r="J2895" t="s">
        <v>655</v>
      </c>
      <c r="K2895" t="s">
        <v>774</v>
      </c>
      <c r="L2895" t="s">
        <v>653</v>
      </c>
      <c r="M2895" t="s">
        <v>652</v>
      </c>
      <c r="N2895">
        <v>9901</v>
      </c>
      <c r="O2895" t="s">
        <v>664</v>
      </c>
      <c r="P2895">
        <v>81.8</v>
      </c>
      <c r="Q2895" s="62">
        <f t="shared" si="45"/>
        <v>81.8</v>
      </c>
      <c r="R2895" t="s">
        <v>663</v>
      </c>
    </row>
    <row r="2896" spans="1:18" hidden="1" x14ac:dyDescent="0.25">
      <c r="A2896" t="s">
        <v>775</v>
      </c>
      <c r="B2896" t="s">
        <v>661</v>
      </c>
      <c r="C2896" t="s">
        <v>660</v>
      </c>
      <c r="D2896">
        <v>0.38640000000000002</v>
      </c>
      <c r="E2896">
        <v>52.740099999999998</v>
      </c>
      <c r="F2896" t="s">
        <v>659</v>
      </c>
      <c r="G2896" t="s">
        <v>658</v>
      </c>
      <c r="H2896" t="s">
        <v>657</v>
      </c>
      <c r="I2896" t="s">
        <v>656</v>
      </c>
      <c r="J2896" t="s">
        <v>655</v>
      </c>
      <c r="K2896" t="s">
        <v>774</v>
      </c>
      <c r="L2896" t="s">
        <v>653</v>
      </c>
      <c r="M2896" t="s">
        <v>652</v>
      </c>
      <c r="N2896">
        <v>9924</v>
      </c>
      <c r="O2896" t="s">
        <v>651</v>
      </c>
      <c r="P2896">
        <v>6.01</v>
      </c>
      <c r="Q2896" s="62">
        <f t="shared" si="45"/>
        <v>6.01</v>
      </c>
      <c r="R2896" t="s">
        <v>650</v>
      </c>
    </row>
    <row r="2897" spans="1:18" hidden="1" x14ac:dyDescent="0.25">
      <c r="A2897" t="s">
        <v>773</v>
      </c>
      <c r="B2897" t="s">
        <v>661</v>
      </c>
      <c r="C2897" t="s">
        <v>660</v>
      </c>
      <c r="D2897">
        <v>0.38640000000000002</v>
      </c>
      <c r="E2897">
        <v>52.740099999999998</v>
      </c>
      <c r="F2897" t="s">
        <v>659</v>
      </c>
      <c r="G2897" t="s">
        <v>658</v>
      </c>
      <c r="H2897" t="s">
        <v>657</v>
      </c>
      <c r="I2897" t="s">
        <v>656</v>
      </c>
      <c r="J2897" t="s">
        <v>655</v>
      </c>
      <c r="K2897" t="s">
        <v>759</v>
      </c>
      <c r="L2897" t="s">
        <v>653</v>
      </c>
      <c r="M2897" t="s">
        <v>652</v>
      </c>
      <c r="N2897">
        <v>4</v>
      </c>
      <c r="O2897" t="s">
        <v>696</v>
      </c>
      <c r="P2897">
        <v>8.2799999999999994</v>
      </c>
      <c r="Q2897" s="62">
        <f t="shared" si="45"/>
        <v>8.2799999999999994</v>
      </c>
      <c r="R2897" t="s">
        <v>669</v>
      </c>
    </row>
    <row r="2898" spans="1:18" hidden="1" x14ac:dyDescent="0.25">
      <c r="A2898" t="s">
        <v>772</v>
      </c>
      <c r="B2898" t="s">
        <v>661</v>
      </c>
      <c r="C2898" t="s">
        <v>660</v>
      </c>
      <c r="D2898">
        <v>0.38640000000000002</v>
      </c>
      <c r="E2898">
        <v>52.740099999999998</v>
      </c>
      <c r="F2898" t="s">
        <v>659</v>
      </c>
      <c r="G2898" t="s">
        <v>658</v>
      </c>
      <c r="H2898" t="s">
        <v>657</v>
      </c>
      <c r="I2898" t="s">
        <v>656</v>
      </c>
      <c r="J2898" t="s">
        <v>655</v>
      </c>
      <c r="K2898" t="s">
        <v>759</v>
      </c>
      <c r="L2898" t="s">
        <v>653</v>
      </c>
      <c r="M2898" t="s">
        <v>652</v>
      </c>
      <c r="N2898">
        <v>6</v>
      </c>
      <c r="O2898" t="s">
        <v>694</v>
      </c>
      <c r="P2898">
        <v>0.2</v>
      </c>
      <c r="Q2898" s="62">
        <f t="shared" si="45"/>
        <v>0.2</v>
      </c>
      <c r="R2898" t="s">
        <v>683</v>
      </c>
    </row>
    <row r="2899" spans="1:18" x14ac:dyDescent="0.25">
      <c r="A2899" t="s">
        <v>771</v>
      </c>
      <c r="B2899" t="s">
        <v>661</v>
      </c>
      <c r="C2899" t="s">
        <v>660</v>
      </c>
      <c r="D2899">
        <v>0.38640000000000002</v>
      </c>
      <c r="E2899">
        <v>52.740099999999998</v>
      </c>
      <c r="F2899" t="s">
        <v>659</v>
      </c>
      <c r="G2899" t="s">
        <v>658</v>
      </c>
      <c r="H2899" t="s">
        <v>657</v>
      </c>
      <c r="I2899" t="s">
        <v>656</v>
      </c>
      <c r="J2899" t="s">
        <v>655</v>
      </c>
      <c r="K2899" t="s">
        <v>759</v>
      </c>
      <c r="L2899" t="s">
        <v>653</v>
      </c>
      <c r="M2899" t="s">
        <v>652</v>
      </c>
      <c r="N2899">
        <v>73</v>
      </c>
      <c r="O2899" t="s">
        <v>181</v>
      </c>
      <c r="P2899" t="s">
        <v>740</v>
      </c>
      <c r="Q2899" s="62">
        <f t="shared" si="45"/>
        <v>1.0000000000000001E-5</v>
      </c>
      <c r="R2899" t="s">
        <v>686</v>
      </c>
    </row>
    <row r="2900" spans="1:18" hidden="1" x14ac:dyDescent="0.25">
      <c r="A2900" t="s">
        <v>770</v>
      </c>
      <c r="B2900" t="s">
        <v>661</v>
      </c>
      <c r="C2900" t="s">
        <v>660</v>
      </c>
      <c r="D2900">
        <v>0.38640000000000002</v>
      </c>
      <c r="E2900">
        <v>52.740099999999998</v>
      </c>
      <c r="F2900" t="s">
        <v>659</v>
      </c>
      <c r="G2900" t="s">
        <v>658</v>
      </c>
      <c r="H2900" t="s">
        <v>657</v>
      </c>
      <c r="I2900" t="s">
        <v>656</v>
      </c>
      <c r="J2900" t="s">
        <v>655</v>
      </c>
      <c r="K2900" t="s">
        <v>759</v>
      </c>
      <c r="L2900" t="s">
        <v>653</v>
      </c>
      <c r="M2900" t="s">
        <v>652</v>
      </c>
      <c r="N2900">
        <v>76</v>
      </c>
      <c r="O2900" t="s">
        <v>690</v>
      </c>
      <c r="P2900">
        <v>17.399999999999999</v>
      </c>
      <c r="Q2900" s="62">
        <f t="shared" si="45"/>
        <v>17.399999999999999</v>
      </c>
      <c r="R2900" t="s">
        <v>689</v>
      </c>
    </row>
    <row r="2901" spans="1:18" hidden="1" x14ac:dyDescent="0.25">
      <c r="A2901" t="s">
        <v>769</v>
      </c>
      <c r="B2901" t="s">
        <v>661</v>
      </c>
      <c r="C2901" t="s">
        <v>660</v>
      </c>
      <c r="D2901">
        <v>0.38640000000000002</v>
      </c>
      <c r="E2901">
        <v>52.740099999999998</v>
      </c>
      <c r="F2901" t="s">
        <v>659</v>
      </c>
      <c r="G2901" t="s">
        <v>658</v>
      </c>
      <c r="H2901" t="s">
        <v>657</v>
      </c>
      <c r="I2901" t="s">
        <v>656</v>
      </c>
      <c r="J2901" t="s">
        <v>655</v>
      </c>
      <c r="K2901" t="s">
        <v>759</v>
      </c>
      <c r="L2901" t="s">
        <v>653</v>
      </c>
      <c r="M2901" t="s">
        <v>652</v>
      </c>
      <c r="N2901">
        <v>3410</v>
      </c>
      <c r="O2901" t="s">
        <v>687</v>
      </c>
      <c r="P2901">
        <v>1.1000000000000001</v>
      </c>
      <c r="Q2901" s="62">
        <f t="shared" si="45"/>
        <v>1.1000000000000001</v>
      </c>
      <c r="R2901" t="s">
        <v>686</v>
      </c>
    </row>
    <row r="2902" spans="1:18" hidden="1" x14ac:dyDescent="0.25">
      <c r="A2902" t="s">
        <v>768</v>
      </c>
      <c r="B2902" t="s">
        <v>661</v>
      </c>
      <c r="C2902" t="s">
        <v>660</v>
      </c>
      <c r="D2902">
        <v>0.38640000000000002</v>
      </c>
      <c r="E2902">
        <v>52.740099999999998</v>
      </c>
      <c r="F2902" t="s">
        <v>659</v>
      </c>
      <c r="G2902" t="s">
        <v>658</v>
      </c>
      <c r="H2902" t="s">
        <v>657</v>
      </c>
      <c r="I2902" t="s">
        <v>656</v>
      </c>
      <c r="J2902" t="s">
        <v>655</v>
      </c>
      <c r="K2902" t="s">
        <v>759</v>
      </c>
      <c r="L2902" t="s">
        <v>653</v>
      </c>
      <c r="M2902" t="s">
        <v>652</v>
      </c>
      <c r="N2902">
        <v>3428</v>
      </c>
      <c r="O2902" t="s">
        <v>684</v>
      </c>
      <c r="P2902">
        <v>6.89</v>
      </c>
      <c r="Q2902" s="62">
        <f t="shared" si="45"/>
        <v>6.89</v>
      </c>
      <c r="R2902" t="s">
        <v>683</v>
      </c>
    </row>
    <row r="2903" spans="1:18" hidden="1" x14ac:dyDescent="0.25">
      <c r="A2903" t="s">
        <v>767</v>
      </c>
      <c r="B2903" t="s">
        <v>661</v>
      </c>
      <c r="C2903" t="s">
        <v>660</v>
      </c>
      <c r="D2903">
        <v>0.38640000000000002</v>
      </c>
      <c r="E2903">
        <v>52.740099999999998</v>
      </c>
      <c r="F2903" t="s">
        <v>659</v>
      </c>
      <c r="G2903" t="s">
        <v>658</v>
      </c>
      <c r="H2903" t="s">
        <v>657</v>
      </c>
      <c r="I2903" t="s">
        <v>656</v>
      </c>
      <c r="J2903" t="s">
        <v>655</v>
      </c>
      <c r="K2903" t="s">
        <v>759</v>
      </c>
      <c r="L2903" t="s">
        <v>653</v>
      </c>
      <c r="M2903" t="s">
        <v>652</v>
      </c>
      <c r="N2903">
        <v>3976</v>
      </c>
      <c r="O2903" t="s">
        <v>681</v>
      </c>
      <c r="P2903">
        <v>72.3</v>
      </c>
      <c r="Q2903" s="62">
        <f t="shared" si="45"/>
        <v>72.3</v>
      </c>
      <c r="R2903" t="s">
        <v>680</v>
      </c>
    </row>
    <row r="2904" spans="1:18" hidden="1" x14ac:dyDescent="0.25">
      <c r="A2904" t="s">
        <v>766</v>
      </c>
      <c r="B2904" t="s">
        <v>661</v>
      </c>
      <c r="C2904" t="s">
        <v>660</v>
      </c>
      <c r="D2904">
        <v>0.38640000000000002</v>
      </c>
      <c r="E2904">
        <v>52.740099999999998</v>
      </c>
      <c r="F2904" t="s">
        <v>659</v>
      </c>
      <c r="G2904" t="s">
        <v>658</v>
      </c>
      <c r="H2904" t="s">
        <v>657</v>
      </c>
      <c r="I2904" t="s">
        <v>656</v>
      </c>
      <c r="J2904" t="s">
        <v>655</v>
      </c>
      <c r="K2904" t="s">
        <v>759</v>
      </c>
      <c r="L2904" t="s">
        <v>653</v>
      </c>
      <c r="M2904" t="s">
        <v>652</v>
      </c>
      <c r="N2904">
        <v>5446</v>
      </c>
      <c r="O2904" t="s">
        <v>678</v>
      </c>
      <c r="P2904">
        <v>1</v>
      </c>
      <c r="Q2904" s="62">
        <f t="shared" si="45"/>
        <v>1</v>
      </c>
      <c r="R2904" t="s">
        <v>677</v>
      </c>
    </row>
    <row r="2905" spans="1:18" hidden="1" x14ac:dyDescent="0.25">
      <c r="A2905" t="s">
        <v>765</v>
      </c>
      <c r="B2905" t="s">
        <v>661</v>
      </c>
      <c r="C2905" t="s">
        <v>660</v>
      </c>
      <c r="D2905">
        <v>0.38640000000000002</v>
      </c>
      <c r="E2905">
        <v>52.740099999999998</v>
      </c>
      <c r="F2905" t="s">
        <v>659</v>
      </c>
      <c r="G2905" t="s">
        <v>658</v>
      </c>
      <c r="H2905" t="s">
        <v>657</v>
      </c>
      <c r="I2905" t="s">
        <v>656</v>
      </c>
      <c r="J2905" t="s">
        <v>655</v>
      </c>
      <c r="K2905" t="s">
        <v>759</v>
      </c>
      <c r="L2905" t="s">
        <v>653</v>
      </c>
      <c r="M2905" t="s">
        <v>652</v>
      </c>
      <c r="N2905">
        <v>6019</v>
      </c>
      <c r="O2905" t="s">
        <v>675</v>
      </c>
      <c r="P2905">
        <v>561299</v>
      </c>
      <c r="Q2905" s="62">
        <f t="shared" si="45"/>
        <v>561299</v>
      </c>
      <c r="R2905" t="s">
        <v>672</v>
      </c>
    </row>
    <row r="2906" spans="1:18" hidden="1" x14ac:dyDescent="0.25">
      <c r="A2906" t="s">
        <v>764</v>
      </c>
      <c r="B2906" t="s">
        <v>661</v>
      </c>
      <c r="C2906" t="s">
        <v>660</v>
      </c>
      <c r="D2906">
        <v>0.38640000000000002</v>
      </c>
      <c r="E2906">
        <v>52.740099999999998</v>
      </c>
      <c r="F2906" t="s">
        <v>659</v>
      </c>
      <c r="G2906" t="s">
        <v>658</v>
      </c>
      <c r="H2906" t="s">
        <v>657</v>
      </c>
      <c r="I2906" t="s">
        <v>656</v>
      </c>
      <c r="J2906" t="s">
        <v>655</v>
      </c>
      <c r="K2906" t="s">
        <v>759</v>
      </c>
      <c r="L2906" t="s">
        <v>653</v>
      </c>
      <c r="M2906" t="s">
        <v>652</v>
      </c>
      <c r="N2906">
        <v>6020</v>
      </c>
      <c r="O2906" t="s">
        <v>673</v>
      </c>
      <c r="P2906">
        <v>318610</v>
      </c>
      <c r="Q2906" s="62">
        <f t="shared" si="45"/>
        <v>318610</v>
      </c>
      <c r="R2906" t="s">
        <v>672</v>
      </c>
    </row>
    <row r="2907" spans="1:18" hidden="1" x14ac:dyDescent="0.25">
      <c r="A2907" t="s">
        <v>763</v>
      </c>
      <c r="B2907" t="s">
        <v>661</v>
      </c>
      <c r="C2907" t="s">
        <v>660</v>
      </c>
      <c r="D2907">
        <v>0.38640000000000002</v>
      </c>
      <c r="E2907">
        <v>52.740099999999998</v>
      </c>
      <c r="F2907" t="s">
        <v>659</v>
      </c>
      <c r="G2907" t="s">
        <v>658</v>
      </c>
      <c r="H2907" t="s">
        <v>657</v>
      </c>
      <c r="I2907" t="s">
        <v>656</v>
      </c>
      <c r="J2907" t="s">
        <v>655</v>
      </c>
      <c r="K2907" t="s">
        <v>759</v>
      </c>
      <c r="L2907" t="s">
        <v>653</v>
      </c>
      <c r="M2907" t="s">
        <v>652</v>
      </c>
      <c r="N2907">
        <v>7342</v>
      </c>
      <c r="O2907" t="s">
        <v>670</v>
      </c>
      <c r="P2907">
        <v>0.41</v>
      </c>
      <c r="Q2907" s="62">
        <f t="shared" si="45"/>
        <v>0.41</v>
      </c>
      <c r="R2907" t="s">
        <v>669</v>
      </c>
    </row>
    <row r="2908" spans="1:18" hidden="1" x14ac:dyDescent="0.25">
      <c r="A2908" t="s">
        <v>762</v>
      </c>
      <c r="B2908" t="s">
        <v>661</v>
      </c>
      <c r="C2908" t="s">
        <v>660</v>
      </c>
      <c r="D2908">
        <v>0.38640000000000002</v>
      </c>
      <c r="E2908">
        <v>52.740099999999998</v>
      </c>
      <c r="F2908" t="s">
        <v>659</v>
      </c>
      <c r="G2908" t="s">
        <v>658</v>
      </c>
      <c r="H2908" t="s">
        <v>657</v>
      </c>
      <c r="I2908" t="s">
        <v>656</v>
      </c>
      <c r="J2908" t="s">
        <v>655</v>
      </c>
      <c r="K2908" t="s">
        <v>759</v>
      </c>
      <c r="L2908" t="s">
        <v>653</v>
      </c>
      <c r="M2908" t="s">
        <v>652</v>
      </c>
      <c r="N2908">
        <v>7608</v>
      </c>
      <c r="O2908" t="s">
        <v>667</v>
      </c>
      <c r="P2908">
        <v>31.72</v>
      </c>
      <c r="Q2908" s="62">
        <f t="shared" si="45"/>
        <v>31.72</v>
      </c>
      <c r="R2908" t="s">
        <v>666</v>
      </c>
    </row>
    <row r="2909" spans="1:18" hidden="1" x14ac:dyDescent="0.25">
      <c r="A2909" t="s">
        <v>761</v>
      </c>
      <c r="B2909" t="s">
        <v>661</v>
      </c>
      <c r="C2909" t="s">
        <v>660</v>
      </c>
      <c r="D2909">
        <v>0.38640000000000002</v>
      </c>
      <c r="E2909">
        <v>52.740099999999998</v>
      </c>
      <c r="F2909" t="s">
        <v>659</v>
      </c>
      <c r="G2909" t="s">
        <v>658</v>
      </c>
      <c r="H2909" t="s">
        <v>657</v>
      </c>
      <c r="I2909" t="s">
        <v>656</v>
      </c>
      <c r="J2909" t="s">
        <v>655</v>
      </c>
      <c r="K2909" t="s">
        <v>759</v>
      </c>
      <c r="L2909" t="s">
        <v>653</v>
      </c>
      <c r="M2909" t="s">
        <v>652</v>
      </c>
      <c r="N2909">
        <v>9901</v>
      </c>
      <c r="O2909" t="s">
        <v>664</v>
      </c>
      <c r="P2909">
        <v>76.400000000000006</v>
      </c>
      <c r="Q2909" s="62">
        <f t="shared" si="45"/>
        <v>76.400000000000006</v>
      </c>
      <c r="R2909" t="s">
        <v>663</v>
      </c>
    </row>
    <row r="2910" spans="1:18" hidden="1" x14ac:dyDescent="0.25">
      <c r="A2910" t="s">
        <v>760</v>
      </c>
      <c r="B2910" t="s">
        <v>661</v>
      </c>
      <c r="C2910" t="s">
        <v>660</v>
      </c>
      <c r="D2910">
        <v>0.38640000000000002</v>
      </c>
      <c r="E2910">
        <v>52.740099999999998</v>
      </c>
      <c r="F2910" t="s">
        <v>659</v>
      </c>
      <c r="G2910" t="s">
        <v>658</v>
      </c>
      <c r="H2910" t="s">
        <v>657</v>
      </c>
      <c r="I2910" t="s">
        <v>656</v>
      </c>
      <c r="J2910" t="s">
        <v>655</v>
      </c>
      <c r="K2910" t="s">
        <v>759</v>
      </c>
      <c r="L2910" t="s">
        <v>653</v>
      </c>
      <c r="M2910" t="s">
        <v>652</v>
      </c>
      <c r="N2910">
        <v>9924</v>
      </c>
      <c r="O2910" t="s">
        <v>651</v>
      </c>
      <c r="P2910">
        <v>6.07</v>
      </c>
      <c r="Q2910" s="62">
        <f t="shared" si="45"/>
        <v>6.07</v>
      </c>
      <c r="R2910" t="s">
        <v>650</v>
      </c>
    </row>
    <row r="2911" spans="1:18" hidden="1" x14ac:dyDescent="0.25">
      <c r="A2911" t="s">
        <v>758</v>
      </c>
      <c r="B2911" t="s">
        <v>661</v>
      </c>
      <c r="C2911" t="s">
        <v>660</v>
      </c>
      <c r="D2911">
        <v>0.38640000000000002</v>
      </c>
      <c r="E2911">
        <v>52.740099999999998</v>
      </c>
      <c r="F2911" t="s">
        <v>659</v>
      </c>
      <c r="G2911" t="s">
        <v>658</v>
      </c>
      <c r="H2911" t="s">
        <v>657</v>
      </c>
      <c r="I2911" t="s">
        <v>656</v>
      </c>
      <c r="J2911" t="s">
        <v>655</v>
      </c>
      <c r="K2911" t="s">
        <v>744</v>
      </c>
      <c r="L2911" t="s">
        <v>653</v>
      </c>
      <c r="M2911" t="s">
        <v>652</v>
      </c>
      <c r="N2911">
        <v>4</v>
      </c>
      <c r="O2911" t="s">
        <v>696</v>
      </c>
      <c r="P2911">
        <v>8.56</v>
      </c>
      <c r="Q2911" s="62">
        <f t="shared" si="45"/>
        <v>8.56</v>
      </c>
      <c r="R2911" t="s">
        <v>669</v>
      </c>
    </row>
    <row r="2912" spans="1:18" hidden="1" x14ac:dyDescent="0.25">
      <c r="A2912" t="s">
        <v>757</v>
      </c>
      <c r="B2912" t="s">
        <v>661</v>
      </c>
      <c r="C2912" t="s">
        <v>660</v>
      </c>
      <c r="D2912">
        <v>0.38640000000000002</v>
      </c>
      <c r="E2912">
        <v>52.740099999999998</v>
      </c>
      <c r="F2912" t="s">
        <v>659</v>
      </c>
      <c r="G2912" t="s">
        <v>658</v>
      </c>
      <c r="H2912" t="s">
        <v>657</v>
      </c>
      <c r="I2912" t="s">
        <v>656</v>
      </c>
      <c r="J2912" t="s">
        <v>655</v>
      </c>
      <c r="K2912" t="s">
        <v>744</v>
      </c>
      <c r="L2912" t="s">
        <v>653</v>
      </c>
      <c r="M2912" t="s">
        <v>652</v>
      </c>
      <c r="N2912">
        <v>6</v>
      </c>
      <c r="O2912" t="s">
        <v>694</v>
      </c>
      <c r="P2912">
        <v>0.2</v>
      </c>
      <c r="Q2912" s="62">
        <f t="shared" si="45"/>
        <v>0.2</v>
      </c>
      <c r="R2912" t="s">
        <v>683</v>
      </c>
    </row>
    <row r="2913" spans="1:18" x14ac:dyDescent="0.25">
      <c r="A2913" t="s">
        <v>756</v>
      </c>
      <c r="B2913" t="s">
        <v>661</v>
      </c>
      <c r="C2913" t="s">
        <v>660</v>
      </c>
      <c r="D2913">
        <v>0.38640000000000002</v>
      </c>
      <c r="E2913">
        <v>52.740099999999998</v>
      </c>
      <c r="F2913" t="s">
        <v>659</v>
      </c>
      <c r="G2913" t="s">
        <v>658</v>
      </c>
      <c r="H2913" t="s">
        <v>657</v>
      </c>
      <c r="I2913" t="s">
        <v>656</v>
      </c>
      <c r="J2913" t="s">
        <v>655</v>
      </c>
      <c r="K2913" t="s">
        <v>744</v>
      </c>
      <c r="L2913" t="s">
        <v>653</v>
      </c>
      <c r="M2913" t="s">
        <v>652</v>
      </c>
      <c r="N2913">
        <v>73</v>
      </c>
      <c r="O2913" t="s">
        <v>181</v>
      </c>
      <c r="P2913" t="s">
        <v>740</v>
      </c>
      <c r="Q2913" s="62">
        <f t="shared" si="45"/>
        <v>1.0000000000000001E-5</v>
      </c>
      <c r="R2913" t="s">
        <v>686</v>
      </c>
    </row>
    <row r="2914" spans="1:18" hidden="1" x14ac:dyDescent="0.25">
      <c r="A2914" t="s">
        <v>755</v>
      </c>
      <c r="B2914" t="s">
        <v>661</v>
      </c>
      <c r="C2914" t="s">
        <v>660</v>
      </c>
      <c r="D2914">
        <v>0.38640000000000002</v>
      </c>
      <c r="E2914">
        <v>52.740099999999998</v>
      </c>
      <c r="F2914" t="s">
        <v>659</v>
      </c>
      <c r="G2914" t="s">
        <v>658</v>
      </c>
      <c r="H2914" t="s">
        <v>657</v>
      </c>
      <c r="I2914" t="s">
        <v>656</v>
      </c>
      <c r="J2914" t="s">
        <v>655</v>
      </c>
      <c r="K2914" t="s">
        <v>744</v>
      </c>
      <c r="L2914" t="s">
        <v>653</v>
      </c>
      <c r="M2914" t="s">
        <v>652</v>
      </c>
      <c r="N2914">
        <v>76</v>
      </c>
      <c r="O2914" t="s">
        <v>690</v>
      </c>
      <c r="P2914">
        <v>13.7</v>
      </c>
      <c r="Q2914" s="62">
        <f t="shared" si="45"/>
        <v>13.7</v>
      </c>
      <c r="R2914" t="s">
        <v>689</v>
      </c>
    </row>
    <row r="2915" spans="1:18" hidden="1" x14ac:dyDescent="0.25">
      <c r="A2915" t="s">
        <v>754</v>
      </c>
      <c r="B2915" t="s">
        <v>661</v>
      </c>
      <c r="C2915" t="s">
        <v>660</v>
      </c>
      <c r="D2915">
        <v>0.38640000000000002</v>
      </c>
      <c r="E2915">
        <v>52.740099999999998</v>
      </c>
      <c r="F2915" t="s">
        <v>659</v>
      </c>
      <c r="G2915" t="s">
        <v>658</v>
      </c>
      <c r="H2915" t="s">
        <v>657</v>
      </c>
      <c r="I2915" t="s">
        <v>656</v>
      </c>
      <c r="J2915" t="s">
        <v>655</v>
      </c>
      <c r="K2915" t="s">
        <v>744</v>
      </c>
      <c r="L2915" t="s">
        <v>653</v>
      </c>
      <c r="M2915" t="s">
        <v>652</v>
      </c>
      <c r="N2915">
        <v>3410</v>
      </c>
      <c r="O2915" t="s">
        <v>687</v>
      </c>
      <c r="P2915">
        <v>1.6</v>
      </c>
      <c r="Q2915" s="62">
        <f t="shared" si="45"/>
        <v>1.6</v>
      </c>
      <c r="R2915" t="s">
        <v>686</v>
      </c>
    </row>
    <row r="2916" spans="1:18" hidden="1" x14ac:dyDescent="0.25">
      <c r="A2916" t="s">
        <v>753</v>
      </c>
      <c r="B2916" t="s">
        <v>661</v>
      </c>
      <c r="C2916" t="s">
        <v>660</v>
      </c>
      <c r="D2916">
        <v>0.38640000000000002</v>
      </c>
      <c r="E2916">
        <v>52.740099999999998</v>
      </c>
      <c r="F2916" t="s">
        <v>659</v>
      </c>
      <c r="G2916" t="s">
        <v>658</v>
      </c>
      <c r="H2916" t="s">
        <v>657</v>
      </c>
      <c r="I2916" t="s">
        <v>656</v>
      </c>
      <c r="J2916" t="s">
        <v>655</v>
      </c>
      <c r="K2916" t="s">
        <v>744</v>
      </c>
      <c r="L2916" t="s">
        <v>653</v>
      </c>
      <c r="M2916" t="s">
        <v>652</v>
      </c>
      <c r="N2916">
        <v>3428</v>
      </c>
      <c r="O2916" t="s">
        <v>684</v>
      </c>
      <c r="P2916">
        <v>0.97</v>
      </c>
      <c r="Q2916" s="62">
        <f t="shared" si="45"/>
        <v>0.97</v>
      </c>
      <c r="R2916" t="s">
        <v>683</v>
      </c>
    </row>
    <row r="2917" spans="1:18" hidden="1" x14ac:dyDescent="0.25">
      <c r="A2917" t="s">
        <v>752</v>
      </c>
      <c r="B2917" t="s">
        <v>661</v>
      </c>
      <c r="C2917" t="s">
        <v>660</v>
      </c>
      <c r="D2917">
        <v>0.38640000000000002</v>
      </c>
      <c r="E2917">
        <v>52.740099999999998</v>
      </c>
      <c r="F2917" t="s">
        <v>659</v>
      </c>
      <c r="G2917" t="s">
        <v>658</v>
      </c>
      <c r="H2917" t="s">
        <v>657</v>
      </c>
      <c r="I2917" t="s">
        <v>656</v>
      </c>
      <c r="J2917" t="s">
        <v>655</v>
      </c>
      <c r="K2917" t="s">
        <v>744</v>
      </c>
      <c r="L2917" t="s">
        <v>653</v>
      </c>
      <c r="M2917" t="s">
        <v>652</v>
      </c>
      <c r="N2917">
        <v>3976</v>
      </c>
      <c r="O2917" t="s">
        <v>681</v>
      </c>
      <c r="P2917">
        <v>47</v>
      </c>
      <c r="Q2917" s="62">
        <f t="shared" si="45"/>
        <v>47</v>
      </c>
      <c r="R2917" t="s">
        <v>680</v>
      </c>
    </row>
    <row r="2918" spans="1:18" hidden="1" x14ac:dyDescent="0.25">
      <c r="A2918" t="s">
        <v>751</v>
      </c>
      <c r="B2918" t="s">
        <v>661</v>
      </c>
      <c r="C2918" t="s">
        <v>660</v>
      </c>
      <c r="D2918">
        <v>0.38640000000000002</v>
      </c>
      <c r="E2918">
        <v>52.740099999999998</v>
      </c>
      <c r="F2918" t="s">
        <v>659</v>
      </c>
      <c r="G2918" t="s">
        <v>658</v>
      </c>
      <c r="H2918" t="s">
        <v>657</v>
      </c>
      <c r="I2918" t="s">
        <v>656</v>
      </c>
      <c r="J2918" t="s">
        <v>655</v>
      </c>
      <c r="K2918" t="s">
        <v>744</v>
      </c>
      <c r="L2918" t="s">
        <v>653</v>
      </c>
      <c r="M2918" t="s">
        <v>652</v>
      </c>
      <c r="N2918">
        <v>5446</v>
      </c>
      <c r="O2918" t="s">
        <v>678</v>
      </c>
      <c r="P2918">
        <v>1</v>
      </c>
      <c r="Q2918" s="62">
        <f t="shared" si="45"/>
        <v>1</v>
      </c>
      <c r="R2918" t="s">
        <v>677</v>
      </c>
    </row>
    <row r="2919" spans="1:18" hidden="1" x14ac:dyDescent="0.25">
      <c r="A2919" t="s">
        <v>750</v>
      </c>
      <c r="B2919" t="s">
        <v>661</v>
      </c>
      <c r="C2919" t="s">
        <v>660</v>
      </c>
      <c r="D2919">
        <v>0.38640000000000002</v>
      </c>
      <c r="E2919">
        <v>52.740099999999998</v>
      </c>
      <c r="F2919" t="s">
        <v>659</v>
      </c>
      <c r="G2919" t="s">
        <v>658</v>
      </c>
      <c r="H2919" t="s">
        <v>657</v>
      </c>
      <c r="I2919" t="s">
        <v>656</v>
      </c>
      <c r="J2919" t="s">
        <v>655</v>
      </c>
      <c r="K2919" t="s">
        <v>744</v>
      </c>
      <c r="L2919" t="s">
        <v>653</v>
      </c>
      <c r="M2919" t="s">
        <v>652</v>
      </c>
      <c r="N2919">
        <v>6019</v>
      </c>
      <c r="O2919" t="s">
        <v>675</v>
      </c>
      <c r="P2919">
        <v>561356</v>
      </c>
      <c r="Q2919" s="62">
        <f t="shared" si="45"/>
        <v>561356</v>
      </c>
      <c r="R2919" t="s">
        <v>672</v>
      </c>
    </row>
    <row r="2920" spans="1:18" hidden="1" x14ac:dyDescent="0.25">
      <c r="A2920" t="s">
        <v>749</v>
      </c>
      <c r="B2920" t="s">
        <v>661</v>
      </c>
      <c r="C2920" t="s">
        <v>660</v>
      </c>
      <c r="D2920">
        <v>0.38640000000000002</v>
      </c>
      <c r="E2920">
        <v>52.740099999999998</v>
      </c>
      <c r="F2920" t="s">
        <v>659</v>
      </c>
      <c r="G2920" t="s">
        <v>658</v>
      </c>
      <c r="H2920" t="s">
        <v>657</v>
      </c>
      <c r="I2920" t="s">
        <v>656</v>
      </c>
      <c r="J2920" t="s">
        <v>655</v>
      </c>
      <c r="K2920" t="s">
        <v>744</v>
      </c>
      <c r="L2920" t="s">
        <v>653</v>
      </c>
      <c r="M2920" t="s">
        <v>652</v>
      </c>
      <c r="N2920">
        <v>6020</v>
      </c>
      <c r="O2920" t="s">
        <v>673</v>
      </c>
      <c r="P2920">
        <v>318662</v>
      </c>
      <c r="Q2920" s="62">
        <f t="shared" si="45"/>
        <v>318662</v>
      </c>
      <c r="R2920" t="s">
        <v>672</v>
      </c>
    </row>
    <row r="2921" spans="1:18" hidden="1" x14ac:dyDescent="0.25">
      <c r="A2921" t="s">
        <v>748</v>
      </c>
      <c r="B2921" t="s">
        <v>661</v>
      </c>
      <c r="C2921" t="s">
        <v>660</v>
      </c>
      <c r="D2921">
        <v>0.38640000000000002</v>
      </c>
      <c r="E2921">
        <v>52.740099999999998</v>
      </c>
      <c r="F2921" t="s">
        <v>659</v>
      </c>
      <c r="G2921" t="s">
        <v>658</v>
      </c>
      <c r="H2921" t="s">
        <v>657</v>
      </c>
      <c r="I2921" t="s">
        <v>656</v>
      </c>
      <c r="J2921" t="s">
        <v>655</v>
      </c>
      <c r="K2921" t="s">
        <v>744</v>
      </c>
      <c r="L2921" t="s">
        <v>653</v>
      </c>
      <c r="M2921" t="s">
        <v>652</v>
      </c>
      <c r="N2921">
        <v>7342</v>
      </c>
      <c r="O2921" t="s">
        <v>670</v>
      </c>
      <c r="P2921">
        <v>1.24</v>
      </c>
      <c r="Q2921" s="62">
        <f t="shared" si="45"/>
        <v>1.24</v>
      </c>
      <c r="R2921" t="s">
        <v>669</v>
      </c>
    </row>
    <row r="2922" spans="1:18" hidden="1" x14ac:dyDescent="0.25">
      <c r="A2922" t="s">
        <v>747</v>
      </c>
      <c r="B2922" t="s">
        <v>661</v>
      </c>
      <c r="C2922" t="s">
        <v>660</v>
      </c>
      <c r="D2922">
        <v>0.38640000000000002</v>
      </c>
      <c r="E2922">
        <v>52.740099999999998</v>
      </c>
      <c r="F2922" t="s">
        <v>659</v>
      </c>
      <c r="G2922" t="s">
        <v>658</v>
      </c>
      <c r="H2922" t="s">
        <v>657</v>
      </c>
      <c r="I2922" t="s">
        <v>656</v>
      </c>
      <c r="J2922" t="s">
        <v>655</v>
      </c>
      <c r="K2922" t="s">
        <v>744</v>
      </c>
      <c r="L2922" t="s">
        <v>653</v>
      </c>
      <c r="M2922" t="s">
        <v>652</v>
      </c>
      <c r="N2922">
        <v>7608</v>
      </c>
      <c r="O2922" t="s">
        <v>667</v>
      </c>
      <c r="P2922">
        <v>30.79</v>
      </c>
      <c r="Q2922" s="62">
        <f t="shared" si="45"/>
        <v>30.79</v>
      </c>
      <c r="R2922" t="s">
        <v>666</v>
      </c>
    </row>
    <row r="2923" spans="1:18" hidden="1" x14ac:dyDescent="0.25">
      <c r="A2923" t="s">
        <v>746</v>
      </c>
      <c r="B2923" t="s">
        <v>661</v>
      </c>
      <c r="C2923" t="s">
        <v>660</v>
      </c>
      <c r="D2923">
        <v>0.38640000000000002</v>
      </c>
      <c r="E2923">
        <v>52.740099999999998</v>
      </c>
      <c r="F2923" t="s">
        <v>659</v>
      </c>
      <c r="G2923" t="s">
        <v>658</v>
      </c>
      <c r="H2923" t="s">
        <v>657</v>
      </c>
      <c r="I2923" t="s">
        <v>656</v>
      </c>
      <c r="J2923" t="s">
        <v>655</v>
      </c>
      <c r="K2923" t="s">
        <v>744</v>
      </c>
      <c r="L2923" t="s">
        <v>653</v>
      </c>
      <c r="M2923" t="s">
        <v>652</v>
      </c>
      <c r="N2923">
        <v>9901</v>
      </c>
      <c r="O2923" t="s">
        <v>664</v>
      </c>
      <c r="P2923">
        <v>71.58</v>
      </c>
      <c r="Q2923" s="62">
        <f t="shared" si="45"/>
        <v>71.58</v>
      </c>
      <c r="R2923" t="s">
        <v>663</v>
      </c>
    </row>
    <row r="2924" spans="1:18" hidden="1" x14ac:dyDescent="0.25">
      <c r="A2924" t="s">
        <v>745</v>
      </c>
      <c r="B2924" t="s">
        <v>661</v>
      </c>
      <c r="C2924" t="s">
        <v>660</v>
      </c>
      <c r="D2924">
        <v>0.38640000000000002</v>
      </c>
      <c r="E2924">
        <v>52.740099999999998</v>
      </c>
      <c r="F2924" t="s">
        <v>659</v>
      </c>
      <c r="G2924" t="s">
        <v>658</v>
      </c>
      <c r="H2924" t="s">
        <v>657</v>
      </c>
      <c r="I2924" t="s">
        <v>656</v>
      </c>
      <c r="J2924" t="s">
        <v>655</v>
      </c>
      <c r="K2924" t="s">
        <v>744</v>
      </c>
      <c r="L2924" t="s">
        <v>653</v>
      </c>
      <c r="M2924" t="s">
        <v>652</v>
      </c>
      <c r="N2924">
        <v>9924</v>
      </c>
      <c r="O2924" t="s">
        <v>651</v>
      </c>
      <c r="P2924">
        <v>6.16</v>
      </c>
      <c r="Q2924" s="62">
        <f t="shared" si="45"/>
        <v>6.16</v>
      </c>
      <c r="R2924" t="s">
        <v>650</v>
      </c>
    </row>
    <row r="2925" spans="1:18" hidden="1" x14ac:dyDescent="0.25">
      <c r="A2925" t="s">
        <v>743</v>
      </c>
      <c r="B2925" t="s">
        <v>661</v>
      </c>
      <c r="C2925" t="s">
        <v>660</v>
      </c>
      <c r="D2925">
        <v>0.38640000000000002</v>
      </c>
      <c r="E2925">
        <v>52.740099999999998</v>
      </c>
      <c r="F2925" t="s">
        <v>659</v>
      </c>
      <c r="G2925" t="s">
        <v>658</v>
      </c>
      <c r="H2925" t="s">
        <v>657</v>
      </c>
      <c r="I2925" t="s">
        <v>656</v>
      </c>
      <c r="J2925" t="s">
        <v>655</v>
      </c>
      <c r="K2925" t="s">
        <v>728</v>
      </c>
      <c r="L2925" t="s">
        <v>653</v>
      </c>
      <c r="M2925" t="s">
        <v>652</v>
      </c>
      <c r="N2925">
        <v>4</v>
      </c>
      <c r="O2925" t="s">
        <v>696</v>
      </c>
      <c r="P2925">
        <v>13</v>
      </c>
      <c r="Q2925" s="62">
        <f t="shared" si="45"/>
        <v>13</v>
      </c>
      <c r="R2925" t="s">
        <v>669</v>
      </c>
    </row>
    <row r="2926" spans="1:18" hidden="1" x14ac:dyDescent="0.25">
      <c r="A2926" t="s">
        <v>742</v>
      </c>
      <c r="B2926" t="s">
        <v>661</v>
      </c>
      <c r="C2926" t="s">
        <v>660</v>
      </c>
      <c r="D2926">
        <v>0.38640000000000002</v>
      </c>
      <c r="E2926">
        <v>52.740099999999998</v>
      </c>
      <c r="F2926" t="s">
        <v>659</v>
      </c>
      <c r="G2926" t="s">
        <v>658</v>
      </c>
      <c r="H2926" t="s">
        <v>657</v>
      </c>
      <c r="I2926" t="s">
        <v>656</v>
      </c>
      <c r="J2926" t="s">
        <v>655</v>
      </c>
      <c r="K2926" t="s">
        <v>728</v>
      </c>
      <c r="L2926" t="s">
        <v>653</v>
      </c>
      <c r="M2926" t="s">
        <v>652</v>
      </c>
      <c r="N2926">
        <v>6</v>
      </c>
      <c r="O2926" t="s">
        <v>694</v>
      </c>
      <c r="P2926">
        <v>0.2</v>
      </c>
      <c r="Q2926" s="62">
        <f t="shared" si="45"/>
        <v>0.2</v>
      </c>
      <c r="R2926" t="s">
        <v>683</v>
      </c>
    </row>
    <row r="2927" spans="1:18" x14ac:dyDescent="0.25">
      <c r="A2927" t="s">
        <v>741</v>
      </c>
      <c r="B2927" t="s">
        <v>661</v>
      </c>
      <c r="C2927" t="s">
        <v>660</v>
      </c>
      <c r="D2927">
        <v>0.38640000000000002</v>
      </c>
      <c r="E2927">
        <v>52.740099999999998</v>
      </c>
      <c r="F2927" t="s">
        <v>659</v>
      </c>
      <c r="G2927" t="s">
        <v>658</v>
      </c>
      <c r="H2927" t="s">
        <v>657</v>
      </c>
      <c r="I2927" t="s">
        <v>656</v>
      </c>
      <c r="J2927" t="s">
        <v>655</v>
      </c>
      <c r="K2927" t="s">
        <v>728</v>
      </c>
      <c r="L2927" t="s">
        <v>653</v>
      </c>
      <c r="M2927" t="s">
        <v>652</v>
      </c>
      <c r="N2927">
        <v>73</v>
      </c>
      <c r="O2927" t="s">
        <v>181</v>
      </c>
      <c r="P2927" t="s">
        <v>740</v>
      </c>
      <c r="Q2927" s="62">
        <f t="shared" si="45"/>
        <v>1.0000000000000001E-5</v>
      </c>
      <c r="R2927" t="s">
        <v>686</v>
      </c>
    </row>
    <row r="2928" spans="1:18" hidden="1" x14ac:dyDescent="0.25">
      <c r="A2928" t="s">
        <v>739</v>
      </c>
      <c r="B2928" t="s">
        <v>661</v>
      </c>
      <c r="C2928" t="s">
        <v>660</v>
      </c>
      <c r="D2928">
        <v>0.38640000000000002</v>
      </c>
      <c r="E2928">
        <v>52.740099999999998</v>
      </c>
      <c r="F2928" t="s">
        <v>659</v>
      </c>
      <c r="G2928" t="s">
        <v>658</v>
      </c>
      <c r="H2928" t="s">
        <v>657</v>
      </c>
      <c r="I2928" t="s">
        <v>656</v>
      </c>
      <c r="J2928" t="s">
        <v>655</v>
      </c>
      <c r="K2928" t="s">
        <v>728</v>
      </c>
      <c r="L2928" t="s">
        <v>653</v>
      </c>
      <c r="M2928" t="s">
        <v>652</v>
      </c>
      <c r="N2928">
        <v>76</v>
      </c>
      <c r="O2928" t="s">
        <v>690</v>
      </c>
      <c r="P2928">
        <v>11.5</v>
      </c>
      <c r="Q2928" s="62">
        <f t="shared" si="45"/>
        <v>11.5</v>
      </c>
      <c r="R2928" t="s">
        <v>689</v>
      </c>
    </row>
    <row r="2929" spans="1:18" hidden="1" x14ac:dyDescent="0.25">
      <c r="A2929" t="s">
        <v>738</v>
      </c>
      <c r="B2929" t="s">
        <v>661</v>
      </c>
      <c r="C2929" t="s">
        <v>660</v>
      </c>
      <c r="D2929">
        <v>0.38640000000000002</v>
      </c>
      <c r="E2929">
        <v>52.740099999999998</v>
      </c>
      <c r="F2929" t="s">
        <v>659</v>
      </c>
      <c r="G2929" t="s">
        <v>658</v>
      </c>
      <c r="H2929" t="s">
        <v>657</v>
      </c>
      <c r="I2929" t="s">
        <v>656</v>
      </c>
      <c r="J2929" t="s">
        <v>655</v>
      </c>
      <c r="K2929" t="s">
        <v>728</v>
      </c>
      <c r="L2929" t="s">
        <v>653</v>
      </c>
      <c r="M2929" t="s">
        <v>652</v>
      </c>
      <c r="N2929">
        <v>3410</v>
      </c>
      <c r="O2929" t="s">
        <v>687</v>
      </c>
      <c r="P2929">
        <v>3.7</v>
      </c>
      <c r="Q2929" s="62">
        <f t="shared" si="45"/>
        <v>3.7</v>
      </c>
      <c r="R2929" t="s">
        <v>686</v>
      </c>
    </row>
    <row r="2930" spans="1:18" hidden="1" x14ac:dyDescent="0.25">
      <c r="A2930" t="s">
        <v>737</v>
      </c>
      <c r="B2930" t="s">
        <v>661</v>
      </c>
      <c r="C2930" t="s">
        <v>660</v>
      </c>
      <c r="D2930">
        <v>0.38640000000000002</v>
      </c>
      <c r="E2930">
        <v>52.740099999999998</v>
      </c>
      <c r="F2930" t="s">
        <v>659</v>
      </c>
      <c r="G2930" t="s">
        <v>658</v>
      </c>
      <c r="H2930" t="s">
        <v>657</v>
      </c>
      <c r="I2930" t="s">
        <v>656</v>
      </c>
      <c r="J2930" t="s">
        <v>655</v>
      </c>
      <c r="K2930" t="s">
        <v>728</v>
      </c>
      <c r="L2930" t="s">
        <v>653</v>
      </c>
      <c r="M2930" t="s">
        <v>652</v>
      </c>
      <c r="N2930">
        <v>3428</v>
      </c>
      <c r="O2930" t="s">
        <v>684</v>
      </c>
      <c r="P2930">
        <v>2.11</v>
      </c>
      <c r="Q2930" s="62">
        <f t="shared" si="45"/>
        <v>2.11</v>
      </c>
      <c r="R2930" t="s">
        <v>683</v>
      </c>
    </row>
    <row r="2931" spans="1:18" hidden="1" x14ac:dyDescent="0.25">
      <c r="A2931" t="s">
        <v>736</v>
      </c>
      <c r="B2931" t="s">
        <v>661</v>
      </c>
      <c r="C2931" t="s">
        <v>660</v>
      </c>
      <c r="D2931">
        <v>0.38640000000000002</v>
      </c>
      <c r="E2931">
        <v>52.740099999999998</v>
      </c>
      <c r="F2931" t="s">
        <v>659</v>
      </c>
      <c r="G2931" t="s">
        <v>658</v>
      </c>
      <c r="H2931" t="s">
        <v>657</v>
      </c>
      <c r="I2931" t="s">
        <v>656</v>
      </c>
      <c r="J2931" t="s">
        <v>655</v>
      </c>
      <c r="K2931" t="s">
        <v>728</v>
      </c>
      <c r="L2931" t="s">
        <v>653</v>
      </c>
      <c r="M2931" t="s">
        <v>652</v>
      </c>
      <c r="N2931">
        <v>3976</v>
      </c>
      <c r="O2931" t="s">
        <v>681</v>
      </c>
      <c r="P2931">
        <v>220.6</v>
      </c>
      <c r="Q2931" s="62">
        <f t="shared" si="45"/>
        <v>220.6</v>
      </c>
      <c r="R2931" t="s">
        <v>680</v>
      </c>
    </row>
    <row r="2932" spans="1:18" hidden="1" x14ac:dyDescent="0.25">
      <c r="A2932" t="s">
        <v>735</v>
      </c>
      <c r="B2932" t="s">
        <v>661</v>
      </c>
      <c r="C2932" t="s">
        <v>660</v>
      </c>
      <c r="D2932">
        <v>0.38640000000000002</v>
      </c>
      <c r="E2932">
        <v>52.740099999999998</v>
      </c>
      <c r="F2932" t="s">
        <v>659</v>
      </c>
      <c r="G2932" t="s">
        <v>658</v>
      </c>
      <c r="H2932" t="s">
        <v>657</v>
      </c>
      <c r="I2932" t="s">
        <v>656</v>
      </c>
      <c r="J2932" t="s">
        <v>655</v>
      </c>
      <c r="K2932" t="s">
        <v>728</v>
      </c>
      <c r="L2932" t="s">
        <v>653</v>
      </c>
      <c r="M2932" t="s">
        <v>652</v>
      </c>
      <c r="N2932">
        <v>5446</v>
      </c>
      <c r="O2932" t="s">
        <v>678</v>
      </c>
      <c r="P2932">
        <v>1</v>
      </c>
      <c r="Q2932" s="62">
        <f t="shared" si="45"/>
        <v>1</v>
      </c>
      <c r="R2932" t="s">
        <v>677</v>
      </c>
    </row>
    <row r="2933" spans="1:18" hidden="1" x14ac:dyDescent="0.25">
      <c r="A2933" t="s">
        <v>734</v>
      </c>
      <c r="B2933" t="s">
        <v>661</v>
      </c>
      <c r="C2933" t="s">
        <v>660</v>
      </c>
      <c r="D2933">
        <v>0.38640000000000002</v>
      </c>
      <c r="E2933">
        <v>52.740099999999998</v>
      </c>
      <c r="F2933" t="s">
        <v>659</v>
      </c>
      <c r="G2933" t="s">
        <v>658</v>
      </c>
      <c r="H2933" t="s">
        <v>657</v>
      </c>
      <c r="I2933" t="s">
        <v>656</v>
      </c>
      <c r="J2933" t="s">
        <v>655</v>
      </c>
      <c r="K2933" t="s">
        <v>728</v>
      </c>
      <c r="L2933" t="s">
        <v>653</v>
      </c>
      <c r="M2933" t="s">
        <v>652</v>
      </c>
      <c r="N2933">
        <v>6019</v>
      </c>
      <c r="O2933" t="s">
        <v>675</v>
      </c>
      <c r="P2933">
        <v>561522</v>
      </c>
      <c r="Q2933" s="62">
        <f t="shared" si="45"/>
        <v>561522</v>
      </c>
      <c r="R2933" t="s">
        <v>672</v>
      </c>
    </row>
    <row r="2934" spans="1:18" hidden="1" x14ac:dyDescent="0.25">
      <c r="A2934" t="s">
        <v>733</v>
      </c>
      <c r="B2934" t="s">
        <v>661</v>
      </c>
      <c r="C2934" t="s">
        <v>660</v>
      </c>
      <c r="D2934">
        <v>0.38640000000000002</v>
      </c>
      <c r="E2934">
        <v>52.740099999999998</v>
      </c>
      <c r="F2934" t="s">
        <v>659</v>
      </c>
      <c r="G2934" t="s">
        <v>658</v>
      </c>
      <c r="H2934" t="s">
        <v>657</v>
      </c>
      <c r="I2934" t="s">
        <v>656</v>
      </c>
      <c r="J2934" t="s">
        <v>655</v>
      </c>
      <c r="K2934" t="s">
        <v>728</v>
      </c>
      <c r="L2934" t="s">
        <v>653</v>
      </c>
      <c r="M2934" t="s">
        <v>652</v>
      </c>
      <c r="N2934">
        <v>6020</v>
      </c>
      <c r="O2934" t="s">
        <v>673</v>
      </c>
      <c r="P2934">
        <v>318942</v>
      </c>
      <c r="Q2934" s="62">
        <f t="shared" si="45"/>
        <v>318942</v>
      </c>
      <c r="R2934" t="s">
        <v>672</v>
      </c>
    </row>
    <row r="2935" spans="1:18" hidden="1" x14ac:dyDescent="0.25">
      <c r="A2935" t="s">
        <v>732</v>
      </c>
      <c r="B2935" t="s">
        <v>661</v>
      </c>
      <c r="C2935" t="s">
        <v>660</v>
      </c>
      <c r="D2935">
        <v>0.38640000000000002</v>
      </c>
      <c r="E2935">
        <v>52.740099999999998</v>
      </c>
      <c r="F2935" t="s">
        <v>659</v>
      </c>
      <c r="G2935" t="s">
        <v>658</v>
      </c>
      <c r="H2935" t="s">
        <v>657</v>
      </c>
      <c r="I2935" t="s">
        <v>656</v>
      </c>
      <c r="J2935" t="s">
        <v>655</v>
      </c>
      <c r="K2935" t="s">
        <v>728</v>
      </c>
      <c r="L2935" t="s">
        <v>653</v>
      </c>
      <c r="M2935" t="s">
        <v>652</v>
      </c>
      <c r="N2935">
        <v>7342</v>
      </c>
      <c r="O2935" t="s">
        <v>670</v>
      </c>
      <c r="P2935">
        <v>9.36</v>
      </c>
      <c r="Q2935" s="62">
        <f t="shared" si="45"/>
        <v>9.36</v>
      </c>
      <c r="R2935" t="s">
        <v>669</v>
      </c>
    </row>
    <row r="2936" spans="1:18" hidden="1" x14ac:dyDescent="0.25">
      <c r="A2936" t="s">
        <v>731</v>
      </c>
      <c r="B2936" t="s">
        <v>661</v>
      </c>
      <c r="C2936" t="s">
        <v>660</v>
      </c>
      <c r="D2936">
        <v>0.38640000000000002</v>
      </c>
      <c r="E2936">
        <v>52.740099999999998</v>
      </c>
      <c r="F2936" t="s">
        <v>659</v>
      </c>
      <c r="G2936" t="s">
        <v>658</v>
      </c>
      <c r="H2936" t="s">
        <v>657</v>
      </c>
      <c r="I2936" t="s">
        <v>656</v>
      </c>
      <c r="J2936" t="s">
        <v>655</v>
      </c>
      <c r="K2936" t="s">
        <v>728</v>
      </c>
      <c r="L2936" t="s">
        <v>653</v>
      </c>
      <c r="M2936" t="s">
        <v>652</v>
      </c>
      <c r="N2936">
        <v>7608</v>
      </c>
      <c r="O2936" t="s">
        <v>667</v>
      </c>
      <c r="P2936">
        <v>1.22</v>
      </c>
      <c r="Q2936" s="62">
        <f t="shared" si="45"/>
        <v>1.22</v>
      </c>
      <c r="R2936" t="s">
        <v>666</v>
      </c>
    </row>
    <row r="2937" spans="1:18" hidden="1" x14ac:dyDescent="0.25">
      <c r="A2937" t="s">
        <v>730</v>
      </c>
      <c r="B2937" t="s">
        <v>661</v>
      </c>
      <c r="C2937" t="s">
        <v>660</v>
      </c>
      <c r="D2937">
        <v>0.38640000000000002</v>
      </c>
      <c r="E2937">
        <v>52.740099999999998</v>
      </c>
      <c r="F2937" t="s">
        <v>659</v>
      </c>
      <c r="G2937" t="s">
        <v>658</v>
      </c>
      <c r="H2937" t="s">
        <v>657</v>
      </c>
      <c r="I2937" t="s">
        <v>656</v>
      </c>
      <c r="J2937" t="s">
        <v>655</v>
      </c>
      <c r="K2937" t="s">
        <v>728</v>
      </c>
      <c r="L2937" t="s">
        <v>653</v>
      </c>
      <c r="M2937" t="s">
        <v>652</v>
      </c>
      <c r="N2937">
        <v>9901</v>
      </c>
      <c r="O2937" t="s">
        <v>664</v>
      </c>
      <c r="P2937">
        <v>90.3</v>
      </c>
      <c r="Q2937" s="62">
        <f t="shared" si="45"/>
        <v>90.3</v>
      </c>
      <c r="R2937" t="s">
        <v>663</v>
      </c>
    </row>
    <row r="2938" spans="1:18" hidden="1" x14ac:dyDescent="0.25">
      <c r="A2938" t="s">
        <v>729</v>
      </c>
      <c r="B2938" t="s">
        <v>661</v>
      </c>
      <c r="C2938" t="s">
        <v>660</v>
      </c>
      <c r="D2938">
        <v>0.38640000000000002</v>
      </c>
      <c r="E2938">
        <v>52.740099999999998</v>
      </c>
      <c r="F2938" t="s">
        <v>659</v>
      </c>
      <c r="G2938" t="s">
        <v>658</v>
      </c>
      <c r="H2938" t="s">
        <v>657</v>
      </c>
      <c r="I2938" t="s">
        <v>656</v>
      </c>
      <c r="J2938" t="s">
        <v>655</v>
      </c>
      <c r="K2938" t="s">
        <v>728</v>
      </c>
      <c r="L2938" t="s">
        <v>653</v>
      </c>
      <c r="M2938" t="s">
        <v>652</v>
      </c>
      <c r="N2938">
        <v>9924</v>
      </c>
      <c r="O2938" t="s">
        <v>651</v>
      </c>
      <c r="P2938">
        <v>9.76</v>
      </c>
      <c r="Q2938" s="62">
        <f t="shared" si="45"/>
        <v>9.76</v>
      </c>
      <c r="R2938" t="s">
        <v>650</v>
      </c>
    </row>
    <row r="2939" spans="1:18" hidden="1" x14ac:dyDescent="0.25">
      <c r="A2939" t="s">
        <v>727</v>
      </c>
      <c r="B2939" t="s">
        <v>661</v>
      </c>
      <c r="C2939" t="s">
        <v>660</v>
      </c>
      <c r="D2939">
        <v>0.38640000000000002</v>
      </c>
      <c r="E2939">
        <v>52.740099999999998</v>
      </c>
      <c r="F2939" t="s">
        <v>659</v>
      </c>
      <c r="G2939" t="s">
        <v>658</v>
      </c>
      <c r="H2939" t="s">
        <v>657</v>
      </c>
      <c r="I2939" t="s">
        <v>656</v>
      </c>
      <c r="J2939" t="s">
        <v>655</v>
      </c>
      <c r="K2939" t="s">
        <v>712</v>
      </c>
      <c r="L2939" t="s">
        <v>653</v>
      </c>
      <c r="M2939" t="s">
        <v>652</v>
      </c>
      <c r="N2939">
        <v>4</v>
      </c>
      <c r="O2939" t="s">
        <v>696</v>
      </c>
      <c r="P2939">
        <v>11.12</v>
      </c>
      <c r="Q2939" s="62">
        <f t="shared" si="45"/>
        <v>11.12</v>
      </c>
      <c r="R2939" t="s">
        <v>669</v>
      </c>
    </row>
    <row r="2940" spans="1:18" hidden="1" x14ac:dyDescent="0.25">
      <c r="A2940" t="s">
        <v>726</v>
      </c>
      <c r="B2940" t="s">
        <v>661</v>
      </c>
      <c r="C2940" t="s">
        <v>660</v>
      </c>
      <c r="D2940">
        <v>0.38640000000000002</v>
      </c>
      <c r="E2940">
        <v>52.740099999999998</v>
      </c>
      <c r="F2940" t="s">
        <v>659</v>
      </c>
      <c r="G2940" t="s">
        <v>658</v>
      </c>
      <c r="H2940" t="s">
        <v>657</v>
      </c>
      <c r="I2940" t="s">
        <v>656</v>
      </c>
      <c r="J2940" t="s">
        <v>655</v>
      </c>
      <c r="K2940" t="s">
        <v>712</v>
      </c>
      <c r="L2940" t="s">
        <v>653</v>
      </c>
      <c r="M2940" t="s">
        <v>652</v>
      </c>
      <c r="N2940">
        <v>6</v>
      </c>
      <c r="O2940" t="s">
        <v>694</v>
      </c>
      <c r="P2940">
        <v>0.2</v>
      </c>
      <c r="Q2940" s="62">
        <f t="shared" si="45"/>
        <v>0.2</v>
      </c>
      <c r="R2940" t="s">
        <v>683</v>
      </c>
    </row>
    <row r="2941" spans="1:18" x14ac:dyDescent="0.25">
      <c r="A2941" t="s">
        <v>725</v>
      </c>
      <c r="B2941" t="s">
        <v>661</v>
      </c>
      <c r="C2941" t="s">
        <v>660</v>
      </c>
      <c r="D2941">
        <v>0.38640000000000002</v>
      </c>
      <c r="E2941">
        <v>52.740099999999998</v>
      </c>
      <c r="F2941" t="s">
        <v>659</v>
      </c>
      <c r="G2941" t="s">
        <v>658</v>
      </c>
      <c r="H2941" t="s">
        <v>657</v>
      </c>
      <c r="I2941" t="s">
        <v>656</v>
      </c>
      <c r="J2941" t="s">
        <v>655</v>
      </c>
      <c r="K2941" t="s">
        <v>712</v>
      </c>
      <c r="L2941" t="s">
        <v>653</v>
      </c>
      <c r="M2941" t="s">
        <v>652</v>
      </c>
      <c r="N2941">
        <v>73</v>
      </c>
      <c r="O2941" t="s">
        <v>181</v>
      </c>
      <c r="P2941" t="s">
        <v>724</v>
      </c>
      <c r="Q2941" s="62">
        <f t="shared" si="45"/>
        <v>3.0000000000000001E-5</v>
      </c>
      <c r="R2941" t="s">
        <v>686</v>
      </c>
    </row>
    <row r="2942" spans="1:18" hidden="1" x14ac:dyDescent="0.25">
      <c r="A2942" t="s">
        <v>723</v>
      </c>
      <c r="B2942" t="s">
        <v>661</v>
      </c>
      <c r="C2942" t="s">
        <v>660</v>
      </c>
      <c r="D2942">
        <v>0.38640000000000002</v>
      </c>
      <c r="E2942">
        <v>52.740099999999998</v>
      </c>
      <c r="F2942" t="s">
        <v>659</v>
      </c>
      <c r="G2942" t="s">
        <v>658</v>
      </c>
      <c r="H2942" t="s">
        <v>657</v>
      </c>
      <c r="I2942" t="s">
        <v>656</v>
      </c>
      <c r="J2942" t="s">
        <v>655</v>
      </c>
      <c r="K2942" t="s">
        <v>712</v>
      </c>
      <c r="L2942" t="s">
        <v>653</v>
      </c>
      <c r="M2942" t="s">
        <v>652</v>
      </c>
      <c r="N2942">
        <v>76</v>
      </c>
      <c r="O2942" t="s">
        <v>690</v>
      </c>
      <c r="P2942">
        <v>8.1</v>
      </c>
      <c r="Q2942" s="62">
        <f t="shared" si="45"/>
        <v>8.1</v>
      </c>
      <c r="R2942" t="s">
        <v>689</v>
      </c>
    </row>
    <row r="2943" spans="1:18" hidden="1" x14ac:dyDescent="0.25">
      <c r="A2943" t="s">
        <v>722</v>
      </c>
      <c r="B2943" t="s">
        <v>661</v>
      </c>
      <c r="C2943" t="s">
        <v>660</v>
      </c>
      <c r="D2943">
        <v>0.38640000000000002</v>
      </c>
      <c r="E2943">
        <v>52.740099999999998</v>
      </c>
      <c r="F2943" t="s">
        <v>659</v>
      </c>
      <c r="G2943" t="s">
        <v>658</v>
      </c>
      <c r="H2943" t="s">
        <v>657</v>
      </c>
      <c r="I2943" t="s">
        <v>656</v>
      </c>
      <c r="J2943" t="s">
        <v>655</v>
      </c>
      <c r="K2943" t="s">
        <v>712</v>
      </c>
      <c r="L2943" t="s">
        <v>653</v>
      </c>
      <c r="M2943" t="s">
        <v>652</v>
      </c>
      <c r="N2943">
        <v>3410</v>
      </c>
      <c r="O2943" t="s">
        <v>687</v>
      </c>
      <c r="P2943">
        <v>5.0999999999999996</v>
      </c>
      <c r="Q2943" s="62">
        <f t="shared" si="45"/>
        <v>5.0999999999999996</v>
      </c>
      <c r="R2943" t="s">
        <v>686</v>
      </c>
    </row>
    <row r="2944" spans="1:18" hidden="1" x14ac:dyDescent="0.25">
      <c r="A2944" t="s">
        <v>721</v>
      </c>
      <c r="B2944" t="s">
        <v>661</v>
      </c>
      <c r="C2944" t="s">
        <v>660</v>
      </c>
      <c r="D2944">
        <v>0.38640000000000002</v>
      </c>
      <c r="E2944">
        <v>52.740099999999998</v>
      </c>
      <c r="F2944" t="s">
        <v>659</v>
      </c>
      <c r="G2944" t="s">
        <v>658</v>
      </c>
      <c r="H2944" t="s">
        <v>657</v>
      </c>
      <c r="I2944" t="s">
        <v>656</v>
      </c>
      <c r="J2944" t="s">
        <v>655</v>
      </c>
      <c r="K2944" t="s">
        <v>712</v>
      </c>
      <c r="L2944" t="s">
        <v>653</v>
      </c>
      <c r="M2944" t="s">
        <v>652</v>
      </c>
      <c r="N2944">
        <v>3428</v>
      </c>
      <c r="O2944" t="s">
        <v>684</v>
      </c>
      <c r="P2944">
        <v>2.76</v>
      </c>
      <c r="Q2944" s="62">
        <f t="shared" si="45"/>
        <v>2.76</v>
      </c>
      <c r="R2944" t="s">
        <v>683</v>
      </c>
    </row>
    <row r="2945" spans="1:18" hidden="1" x14ac:dyDescent="0.25">
      <c r="A2945" t="s">
        <v>720</v>
      </c>
      <c r="B2945" t="s">
        <v>661</v>
      </c>
      <c r="C2945" t="s">
        <v>660</v>
      </c>
      <c r="D2945">
        <v>0.38640000000000002</v>
      </c>
      <c r="E2945">
        <v>52.740099999999998</v>
      </c>
      <c r="F2945" t="s">
        <v>659</v>
      </c>
      <c r="G2945" t="s">
        <v>658</v>
      </c>
      <c r="H2945" t="s">
        <v>657</v>
      </c>
      <c r="I2945" t="s">
        <v>656</v>
      </c>
      <c r="J2945" t="s">
        <v>655</v>
      </c>
      <c r="K2945" t="s">
        <v>712</v>
      </c>
      <c r="L2945" t="s">
        <v>653</v>
      </c>
      <c r="M2945" t="s">
        <v>652</v>
      </c>
      <c r="N2945">
        <v>3976</v>
      </c>
      <c r="O2945" t="s">
        <v>681</v>
      </c>
      <c r="P2945">
        <v>115.2</v>
      </c>
      <c r="Q2945" s="62">
        <f t="shared" si="45"/>
        <v>115.2</v>
      </c>
      <c r="R2945" t="s">
        <v>680</v>
      </c>
    </row>
    <row r="2946" spans="1:18" hidden="1" x14ac:dyDescent="0.25">
      <c r="A2946" t="s">
        <v>719</v>
      </c>
      <c r="B2946" t="s">
        <v>661</v>
      </c>
      <c r="C2946" t="s">
        <v>660</v>
      </c>
      <c r="D2946">
        <v>0.38640000000000002</v>
      </c>
      <c r="E2946">
        <v>52.740099999999998</v>
      </c>
      <c r="F2946" t="s">
        <v>659</v>
      </c>
      <c r="G2946" t="s">
        <v>658</v>
      </c>
      <c r="H2946" t="s">
        <v>657</v>
      </c>
      <c r="I2946" t="s">
        <v>656</v>
      </c>
      <c r="J2946" t="s">
        <v>655</v>
      </c>
      <c r="K2946" t="s">
        <v>712</v>
      </c>
      <c r="L2946" t="s">
        <v>653</v>
      </c>
      <c r="M2946" t="s">
        <v>652</v>
      </c>
      <c r="N2946">
        <v>5446</v>
      </c>
      <c r="O2946" t="s">
        <v>678</v>
      </c>
      <c r="P2946">
        <v>1</v>
      </c>
      <c r="Q2946" s="62">
        <f t="shared" ref="Q2946:Q2979" si="46">IF(LEFT(P2946,1)="&lt;",VALUE(MID(P2946,2,LEN(P2946)-1)),VALUE(P2946))</f>
        <v>1</v>
      </c>
      <c r="R2946" t="s">
        <v>677</v>
      </c>
    </row>
    <row r="2947" spans="1:18" hidden="1" x14ac:dyDescent="0.25">
      <c r="A2947" t="s">
        <v>718</v>
      </c>
      <c r="B2947" t="s">
        <v>661</v>
      </c>
      <c r="C2947" t="s">
        <v>660</v>
      </c>
      <c r="D2947">
        <v>0.38640000000000002</v>
      </c>
      <c r="E2947">
        <v>52.740099999999998</v>
      </c>
      <c r="F2947" t="s">
        <v>659</v>
      </c>
      <c r="G2947" t="s">
        <v>658</v>
      </c>
      <c r="H2947" t="s">
        <v>657</v>
      </c>
      <c r="I2947" t="s">
        <v>656</v>
      </c>
      <c r="J2947" t="s">
        <v>655</v>
      </c>
      <c r="K2947" t="s">
        <v>712</v>
      </c>
      <c r="L2947" t="s">
        <v>653</v>
      </c>
      <c r="M2947" t="s">
        <v>652</v>
      </c>
      <c r="N2947">
        <v>6019</v>
      </c>
      <c r="O2947" t="s">
        <v>675</v>
      </c>
      <c r="P2947">
        <v>561365</v>
      </c>
      <c r="Q2947" s="62">
        <f t="shared" si="46"/>
        <v>561365</v>
      </c>
      <c r="R2947" t="s">
        <v>672</v>
      </c>
    </row>
    <row r="2948" spans="1:18" hidden="1" x14ac:dyDescent="0.25">
      <c r="A2948" t="s">
        <v>717</v>
      </c>
      <c r="B2948" t="s">
        <v>661</v>
      </c>
      <c r="C2948" t="s">
        <v>660</v>
      </c>
      <c r="D2948">
        <v>0.38640000000000002</v>
      </c>
      <c r="E2948">
        <v>52.740099999999998</v>
      </c>
      <c r="F2948" t="s">
        <v>659</v>
      </c>
      <c r="G2948" t="s">
        <v>658</v>
      </c>
      <c r="H2948" t="s">
        <v>657</v>
      </c>
      <c r="I2948" t="s">
        <v>656</v>
      </c>
      <c r="J2948" t="s">
        <v>655</v>
      </c>
      <c r="K2948" t="s">
        <v>712</v>
      </c>
      <c r="L2948" t="s">
        <v>653</v>
      </c>
      <c r="M2948" t="s">
        <v>652</v>
      </c>
      <c r="N2948">
        <v>6020</v>
      </c>
      <c r="O2948" t="s">
        <v>673</v>
      </c>
      <c r="P2948">
        <v>318653</v>
      </c>
      <c r="Q2948" s="62">
        <f t="shared" si="46"/>
        <v>318653</v>
      </c>
      <c r="R2948" t="s">
        <v>672</v>
      </c>
    </row>
    <row r="2949" spans="1:18" hidden="1" x14ac:dyDescent="0.25">
      <c r="A2949" t="s">
        <v>716</v>
      </c>
      <c r="B2949" t="s">
        <v>661</v>
      </c>
      <c r="C2949" t="s">
        <v>660</v>
      </c>
      <c r="D2949">
        <v>0.38640000000000002</v>
      </c>
      <c r="E2949">
        <v>52.740099999999998</v>
      </c>
      <c r="F2949" t="s">
        <v>659</v>
      </c>
      <c r="G2949" t="s">
        <v>658</v>
      </c>
      <c r="H2949" t="s">
        <v>657</v>
      </c>
      <c r="I2949" t="s">
        <v>656</v>
      </c>
      <c r="J2949" t="s">
        <v>655</v>
      </c>
      <c r="K2949" t="s">
        <v>712</v>
      </c>
      <c r="L2949" t="s">
        <v>653</v>
      </c>
      <c r="M2949" t="s">
        <v>652</v>
      </c>
      <c r="N2949">
        <v>7342</v>
      </c>
      <c r="O2949" t="s">
        <v>670</v>
      </c>
      <c r="P2949">
        <v>10.14</v>
      </c>
      <c r="Q2949" s="62">
        <f t="shared" si="46"/>
        <v>10.14</v>
      </c>
      <c r="R2949" t="s">
        <v>669</v>
      </c>
    </row>
    <row r="2950" spans="1:18" hidden="1" x14ac:dyDescent="0.25">
      <c r="A2950" t="s">
        <v>715</v>
      </c>
      <c r="B2950" t="s">
        <v>661</v>
      </c>
      <c r="C2950" t="s">
        <v>660</v>
      </c>
      <c r="D2950">
        <v>0.38640000000000002</v>
      </c>
      <c r="E2950">
        <v>52.740099999999998</v>
      </c>
      <c r="F2950" t="s">
        <v>659</v>
      </c>
      <c r="G2950" t="s">
        <v>658</v>
      </c>
      <c r="H2950" t="s">
        <v>657</v>
      </c>
      <c r="I2950" t="s">
        <v>656</v>
      </c>
      <c r="J2950" t="s">
        <v>655</v>
      </c>
      <c r="K2950" t="s">
        <v>712</v>
      </c>
      <c r="L2950" t="s">
        <v>653</v>
      </c>
      <c r="M2950" t="s">
        <v>652</v>
      </c>
      <c r="N2950">
        <v>7608</v>
      </c>
      <c r="O2950" t="s">
        <v>667</v>
      </c>
      <c r="P2950">
        <v>0.56999999999999995</v>
      </c>
      <c r="Q2950" s="62">
        <f t="shared" si="46"/>
        <v>0.56999999999999995</v>
      </c>
      <c r="R2950" t="s">
        <v>666</v>
      </c>
    </row>
    <row r="2951" spans="1:18" hidden="1" x14ac:dyDescent="0.25">
      <c r="A2951" t="s">
        <v>714</v>
      </c>
      <c r="B2951" t="s">
        <v>661</v>
      </c>
      <c r="C2951" t="s">
        <v>660</v>
      </c>
      <c r="D2951">
        <v>0.38640000000000002</v>
      </c>
      <c r="E2951">
        <v>52.740099999999998</v>
      </c>
      <c r="F2951" t="s">
        <v>659</v>
      </c>
      <c r="G2951" t="s">
        <v>658</v>
      </c>
      <c r="H2951" t="s">
        <v>657</v>
      </c>
      <c r="I2951" t="s">
        <v>656</v>
      </c>
      <c r="J2951" t="s">
        <v>655</v>
      </c>
      <c r="K2951" t="s">
        <v>712</v>
      </c>
      <c r="L2951" t="s">
        <v>653</v>
      </c>
      <c r="M2951" t="s">
        <v>652</v>
      </c>
      <c r="N2951">
        <v>9901</v>
      </c>
      <c r="O2951" t="s">
        <v>664</v>
      </c>
      <c r="P2951">
        <v>86.3</v>
      </c>
      <c r="Q2951" s="62">
        <f t="shared" si="46"/>
        <v>86.3</v>
      </c>
      <c r="R2951" t="s">
        <v>663</v>
      </c>
    </row>
    <row r="2952" spans="1:18" hidden="1" x14ac:dyDescent="0.25">
      <c r="A2952" t="s">
        <v>713</v>
      </c>
      <c r="B2952" t="s">
        <v>661</v>
      </c>
      <c r="C2952" t="s">
        <v>660</v>
      </c>
      <c r="D2952">
        <v>0.38640000000000002</v>
      </c>
      <c r="E2952">
        <v>52.740099999999998</v>
      </c>
      <c r="F2952" t="s">
        <v>659</v>
      </c>
      <c r="G2952" t="s">
        <v>658</v>
      </c>
      <c r="H2952" t="s">
        <v>657</v>
      </c>
      <c r="I2952" t="s">
        <v>656</v>
      </c>
      <c r="J2952" t="s">
        <v>655</v>
      </c>
      <c r="K2952" t="s">
        <v>712</v>
      </c>
      <c r="L2952" t="s">
        <v>653</v>
      </c>
      <c r="M2952" t="s">
        <v>652</v>
      </c>
      <c r="N2952">
        <v>9924</v>
      </c>
      <c r="O2952" t="s">
        <v>651</v>
      </c>
      <c r="P2952">
        <v>10.1</v>
      </c>
      <c r="Q2952" s="62">
        <f t="shared" si="46"/>
        <v>10.1</v>
      </c>
      <c r="R2952" t="s">
        <v>650</v>
      </c>
    </row>
    <row r="2953" spans="1:18" hidden="1" x14ac:dyDescent="0.25">
      <c r="A2953" t="s">
        <v>711</v>
      </c>
      <c r="B2953" t="s">
        <v>661</v>
      </c>
      <c r="C2953" t="s">
        <v>660</v>
      </c>
      <c r="D2953">
        <v>0.38640000000000002</v>
      </c>
      <c r="E2953">
        <v>52.740099999999998</v>
      </c>
      <c r="F2953" t="s">
        <v>659</v>
      </c>
      <c r="G2953" t="s">
        <v>658</v>
      </c>
      <c r="H2953" t="s">
        <v>657</v>
      </c>
      <c r="I2953" t="s">
        <v>656</v>
      </c>
      <c r="J2953" t="s">
        <v>655</v>
      </c>
      <c r="K2953" t="s">
        <v>698</v>
      </c>
      <c r="L2953" t="s">
        <v>653</v>
      </c>
      <c r="M2953" t="s">
        <v>652</v>
      </c>
      <c r="N2953">
        <v>4</v>
      </c>
      <c r="O2953" t="s">
        <v>696</v>
      </c>
      <c r="P2953">
        <v>8.44</v>
      </c>
      <c r="Q2953" s="62">
        <f t="shared" si="46"/>
        <v>8.44</v>
      </c>
      <c r="R2953" t="s">
        <v>669</v>
      </c>
    </row>
    <row r="2954" spans="1:18" hidden="1" x14ac:dyDescent="0.25">
      <c r="A2954" t="s">
        <v>710</v>
      </c>
      <c r="B2954" t="s">
        <v>661</v>
      </c>
      <c r="C2954" t="s">
        <v>660</v>
      </c>
      <c r="D2954">
        <v>0.38640000000000002</v>
      </c>
      <c r="E2954">
        <v>52.740099999999998</v>
      </c>
      <c r="F2954" t="s">
        <v>659</v>
      </c>
      <c r="G2954" t="s">
        <v>658</v>
      </c>
      <c r="H2954" t="s">
        <v>657</v>
      </c>
      <c r="I2954" t="s">
        <v>656</v>
      </c>
      <c r="J2954" t="s">
        <v>655</v>
      </c>
      <c r="K2954" t="s">
        <v>698</v>
      </c>
      <c r="L2954" t="s">
        <v>653</v>
      </c>
      <c r="M2954" t="s">
        <v>652</v>
      </c>
      <c r="N2954">
        <v>6</v>
      </c>
      <c r="O2954" t="s">
        <v>694</v>
      </c>
      <c r="P2954">
        <v>0.2</v>
      </c>
      <c r="Q2954" s="62">
        <f t="shared" si="46"/>
        <v>0.2</v>
      </c>
      <c r="R2954" t="s">
        <v>683</v>
      </c>
    </row>
    <row r="2955" spans="1:18" x14ac:dyDescent="0.25">
      <c r="A2955" t="s">
        <v>709</v>
      </c>
      <c r="B2955" t="s">
        <v>661</v>
      </c>
      <c r="C2955" t="s">
        <v>660</v>
      </c>
      <c r="D2955">
        <v>0.38640000000000002</v>
      </c>
      <c r="E2955">
        <v>52.740099999999998</v>
      </c>
      <c r="F2955" t="s">
        <v>659</v>
      </c>
      <c r="G2955" t="s">
        <v>658</v>
      </c>
      <c r="H2955" t="s">
        <v>657</v>
      </c>
      <c r="I2955" t="s">
        <v>656</v>
      </c>
      <c r="J2955" t="s">
        <v>655</v>
      </c>
      <c r="K2955" t="s">
        <v>698</v>
      </c>
      <c r="L2955" t="s">
        <v>653</v>
      </c>
      <c r="M2955" t="s">
        <v>652</v>
      </c>
      <c r="N2955">
        <v>73</v>
      </c>
      <c r="O2955" t="s">
        <v>181</v>
      </c>
      <c r="P2955" t="s">
        <v>2751</v>
      </c>
      <c r="Q2955" s="62">
        <f>IF(LEFT(P2955,1)="&lt;",VALUE(MID(P2955,2,LEN(P2955)-1)),VALUE(P2955))</f>
        <v>2E-3</v>
      </c>
      <c r="R2955" t="s">
        <v>686</v>
      </c>
    </row>
    <row r="2956" spans="1:18" hidden="1" x14ac:dyDescent="0.25">
      <c r="A2956" t="s">
        <v>708</v>
      </c>
      <c r="B2956" t="s">
        <v>661</v>
      </c>
      <c r="C2956" t="s">
        <v>660</v>
      </c>
      <c r="D2956">
        <v>0.38640000000000002</v>
      </c>
      <c r="E2956">
        <v>52.740099999999998</v>
      </c>
      <c r="F2956" t="s">
        <v>659</v>
      </c>
      <c r="G2956" t="s">
        <v>658</v>
      </c>
      <c r="H2956" t="s">
        <v>657</v>
      </c>
      <c r="I2956" t="s">
        <v>656</v>
      </c>
      <c r="J2956" t="s">
        <v>655</v>
      </c>
      <c r="K2956" t="s">
        <v>698</v>
      </c>
      <c r="L2956" t="s">
        <v>653</v>
      </c>
      <c r="M2956" t="s">
        <v>652</v>
      </c>
      <c r="N2956">
        <v>76</v>
      </c>
      <c r="O2956" t="s">
        <v>690</v>
      </c>
      <c r="P2956">
        <v>0.9</v>
      </c>
      <c r="Q2956" s="62">
        <f t="shared" si="46"/>
        <v>0.9</v>
      </c>
      <c r="R2956" t="s">
        <v>689</v>
      </c>
    </row>
    <row r="2957" spans="1:18" hidden="1" x14ac:dyDescent="0.25">
      <c r="A2957" t="s">
        <v>707</v>
      </c>
      <c r="B2957" t="s">
        <v>661</v>
      </c>
      <c r="C2957" t="s">
        <v>660</v>
      </c>
      <c r="D2957">
        <v>0.38640000000000002</v>
      </c>
      <c r="E2957">
        <v>52.740099999999998</v>
      </c>
      <c r="F2957" t="s">
        <v>659</v>
      </c>
      <c r="G2957" t="s">
        <v>658</v>
      </c>
      <c r="H2957" t="s">
        <v>657</v>
      </c>
      <c r="I2957" t="s">
        <v>656</v>
      </c>
      <c r="J2957" t="s">
        <v>655</v>
      </c>
      <c r="K2957" t="s">
        <v>698</v>
      </c>
      <c r="L2957" t="s">
        <v>653</v>
      </c>
      <c r="M2957" t="s">
        <v>652</v>
      </c>
      <c r="N2957">
        <v>3410</v>
      </c>
      <c r="O2957" t="s">
        <v>687</v>
      </c>
      <c r="P2957">
        <v>2.9</v>
      </c>
      <c r="Q2957" s="62">
        <f t="shared" si="46"/>
        <v>2.9</v>
      </c>
      <c r="R2957" t="s">
        <v>686</v>
      </c>
    </row>
    <row r="2958" spans="1:18" hidden="1" x14ac:dyDescent="0.25">
      <c r="A2958" t="s">
        <v>706</v>
      </c>
      <c r="B2958" t="s">
        <v>661</v>
      </c>
      <c r="C2958" t="s">
        <v>660</v>
      </c>
      <c r="D2958">
        <v>0.38640000000000002</v>
      </c>
      <c r="E2958">
        <v>52.740099999999998</v>
      </c>
      <c r="F2958" t="s">
        <v>659</v>
      </c>
      <c r="G2958" t="s">
        <v>658</v>
      </c>
      <c r="H2958" t="s">
        <v>657</v>
      </c>
      <c r="I2958" t="s">
        <v>656</v>
      </c>
      <c r="J2958" t="s">
        <v>655</v>
      </c>
      <c r="K2958" t="s">
        <v>698</v>
      </c>
      <c r="L2958" t="s">
        <v>653</v>
      </c>
      <c r="M2958" t="s">
        <v>652</v>
      </c>
      <c r="N2958">
        <v>3428</v>
      </c>
      <c r="O2958" t="s">
        <v>684</v>
      </c>
      <c r="P2958">
        <v>5.56</v>
      </c>
      <c r="Q2958" s="62">
        <f t="shared" si="46"/>
        <v>5.56</v>
      </c>
      <c r="R2958" t="s">
        <v>683</v>
      </c>
    </row>
    <row r="2959" spans="1:18" hidden="1" x14ac:dyDescent="0.25">
      <c r="A2959" t="s">
        <v>705</v>
      </c>
      <c r="B2959" t="s">
        <v>661</v>
      </c>
      <c r="C2959" t="s">
        <v>660</v>
      </c>
      <c r="D2959">
        <v>0.38640000000000002</v>
      </c>
      <c r="E2959">
        <v>52.740099999999998</v>
      </c>
      <c r="F2959" t="s">
        <v>659</v>
      </c>
      <c r="G2959" t="s">
        <v>658</v>
      </c>
      <c r="H2959" t="s">
        <v>657</v>
      </c>
      <c r="I2959" t="s">
        <v>656</v>
      </c>
      <c r="J2959" t="s">
        <v>655</v>
      </c>
      <c r="K2959" t="s">
        <v>698</v>
      </c>
      <c r="L2959" t="s">
        <v>653</v>
      </c>
      <c r="M2959" t="s">
        <v>652</v>
      </c>
      <c r="N2959">
        <v>3976</v>
      </c>
      <c r="O2959" t="s">
        <v>681</v>
      </c>
      <c r="P2959">
        <v>648</v>
      </c>
      <c r="Q2959" s="62">
        <f t="shared" si="46"/>
        <v>648</v>
      </c>
      <c r="R2959" t="s">
        <v>680</v>
      </c>
    </row>
    <row r="2960" spans="1:18" hidden="1" x14ac:dyDescent="0.25">
      <c r="A2960" t="s">
        <v>704</v>
      </c>
      <c r="B2960" t="s">
        <v>661</v>
      </c>
      <c r="C2960" t="s">
        <v>660</v>
      </c>
      <c r="D2960">
        <v>0.38640000000000002</v>
      </c>
      <c r="E2960">
        <v>52.740099999999998</v>
      </c>
      <c r="F2960" t="s">
        <v>659</v>
      </c>
      <c r="G2960" t="s">
        <v>658</v>
      </c>
      <c r="H2960" t="s">
        <v>657</v>
      </c>
      <c r="I2960" t="s">
        <v>656</v>
      </c>
      <c r="J2960" t="s">
        <v>655</v>
      </c>
      <c r="K2960" t="s">
        <v>698</v>
      </c>
      <c r="L2960" t="s">
        <v>653</v>
      </c>
      <c r="M2960" t="s">
        <v>652</v>
      </c>
      <c r="N2960">
        <v>6019</v>
      </c>
      <c r="O2960" t="s">
        <v>675</v>
      </c>
      <c r="P2960">
        <v>561433</v>
      </c>
      <c r="Q2960" s="62">
        <f t="shared" si="46"/>
        <v>561433</v>
      </c>
      <c r="R2960" t="s">
        <v>672</v>
      </c>
    </row>
    <row r="2961" spans="1:18" hidden="1" x14ac:dyDescent="0.25">
      <c r="A2961" t="s">
        <v>703</v>
      </c>
      <c r="B2961" t="s">
        <v>661</v>
      </c>
      <c r="C2961" t="s">
        <v>660</v>
      </c>
      <c r="D2961">
        <v>0.38640000000000002</v>
      </c>
      <c r="E2961">
        <v>52.740099999999998</v>
      </c>
      <c r="F2961" t="s">
        <v>659</v>
      </c>
      <c r="G2961" t="s">
        <v>658</v>
      </c>
      <c r="H2961" t="s">
        <v>657</v>
      </c>
      <c r="I2961" t="s">
        <v>656</v>
      </c>
      <c r="J2961" t="s">
        <v>655</v>
      </c>
      <c r="K2961" t="s">
        <v>698</v>
      </c>
      <c r="L2961" t="s">
        <v>653</v>
      </c>
      <c r="M2961" t="s">
        <v>652</v>
      </c>
      <c r="N2961">
        <v>6020</v>
      </c>
      <c r="O2961" t="s">
        <v>673</v>
      </c>
      <c r="P2961">
        <v>318777</v>
      </c>
      <c r="Q2961" s="62">
        <f t="shared" si="46"/>
        <v>318777</v>
      </c>
      <c r="R2961" t="s">
        <v>672</v>
      </c>
    </row>
    <row r="2962" spans="1:18" hidden="1" x14ac:dyDescent="0.25">
      <c r="A2962" t="s">
        <v>702</v>
      </c>
      <c r="B2962" t="s">
        <v>661</v>
      </c>
      <c r="C2962" t="s">
        <v>660</v>
      </c>
      <c r="D2962">
        <v>0.38640000000000002</v>
      </c>
      <c r="E2962">
        <v>52.740099999999998</v>
      </c>
      <c r="F2962" t="s">
        <v>659</v>
      </c>
      <c r="G2962" t="s">
        <v>658</v>
      </c>
      <c r="H2962" t="s">
        <v>657</v>
      </c>
      <c r="I2962" t="s">
        <v>656</v>
      </c>
      <c r="J2962" t="s">
        <v>655</v>
      </c>
      <c r="K2962" t="s">
        <v>698</v>
      </c>
      <c r="L2962" t="s">
        <v>653</v>
      </c>
      <c r="M2962" t="s">
        <v>652</v>
      </c>
      <c r="N2962">
        <v>7342</v>
      </c>
      <c r="O2962" t="s">
        <v>670</v>
      </c>
      <c r="P2962">
        <v>11.54</v>
      </c>
      <c r="Q2962" s="62">
        <f t="shared" si="46"/>
        <v>11.54</v>
      </c>
      <c r="R2962" t="s">
        <v>669</v>
      </c>
    </row>
    <row r="2963" spans="1:18" hidden="1" x14ac:dyDescent="0.25">
      <c r="A2963" t="s">
        <v>701</v>
      </c>
      <c r="B2963" t="s">
        <v>661</v>
      </c>
      <c r="C2963" t="s">
        <v>660</v>
      </c>
      <c r="D2963">
        <v>0.38640000000000002</v>
      </c>
      <c r="E2963">
        <v>52.740099999999998</v>
      </c>
      <c r="F2963" t="s">
        <v>659</v>
      </c>
      <c r="G2963" t="s">
        <v>658</v>
      </c>
      <c r="H2963" t="s">
        <v>657</v>
      </c>
      <c r="I2963" t="s">
        <v>656</v>
      </c>
      <c r="J2963" t="s">
        <v>655</v>
      </c>
      <c r="K2963" t="s">
        <v>698</v>
      </c>
      <c r="L2963" t="s">
        <v>653</v>
      </c>
      <c r="M2963" t="s">
        <v>652</v>
      </c>
      <c r="N2963">
        <v>7608</v>
      </c>
      <c r="O2963" t="s">
        <v>667</v>
      </c>
      <c r="P2963">
        <v>8.36</v>
      </c>
      <c r="Q2963" s="62">
        <f t="shared" si="46"/>
        <v>8.36</v>
      </c>
      <c r="R2963" t="s">
        <v>666</v>
      </c>
    </row>
    <row r="2964" spans="1:18" hidden="1" x14ac:dyDescent="0.25">
      <c r="A2964" t="s">
        <v>700</v>
      </c>
      <c r="B2964" t="s">
        <v>661</v>
      </c>
      <c r="C2964" t="s">
        <v>660</v>
      </c>
      <c r="D2964">
        <v>0.38640000000000002</v>
      </c>
      <c r="E2964">
        <v>52.740099999999998</v>
      </c>
      <c r="F2964" t="s">
        <v>659</v>
      </c>
      <c r="G2964" t="s">
        <v>658</v>
      </c>
      <c r="H2964" t="s">
        <v>657</v>
      </c>
      <c r="I2964" t="s">
        <v>656</v>
      </c>
      <c r="J2964" t="s">
        <v>655</v>
      </c>
      <c r="K2964" t="s">
        <v>698</v>
      </c>
      <c r="L2964" t="s">
        <v>653</v>
      </c>
      <c r="M2964" t="s">
        <v>652</v>
      </c>
      <c r="N2964">
        <v>9901</v>
      </c>
      <c r="O2964" t="s">
        <v>664</v>
      </c>
      <c r="P2964">
        <v>93.9</v>
      </c>
      <c r="Q2964" s="62">
        <f t="shared" si="46"/>
        <v>93.9</v>
      </c>
      <c r="R2964" t="s">
        <v>663</v>
      </c>
    </row>
    <row r="2965" spans="1:18" hidden="1" x14ac:dyDescent="0.25">
      <c r="A2965" t="s">
        <v>699</v>
      </c>
      <c r="B2965" t="s">
        <v>661</v>
      </c>
      <c r="C2965" t="s">
        <v>660</v>
      </c>
      <c r="D2965">
        <v>0.38640000000000002</v>
      </c>
      <c r="E2965">
        <v>52.740099999999998</v>
      </c>
      <c r="F2965" t="s">
        <v>659</v>
      </c>
      <c r="G2965" t="s">
        <v>658</v>
      </c>
      <c r="H2965" t="s">
        <v>657</v>
      </c>
      <c r="I2965" t="s">
        <v>656</v>
      </c>
      <c r="J2965" t="s">
        <v>655</v>
      </c>
      <c r="K2965" t="s">
        <v>698</v>
      </c>
      <c r="L2965" t="s">
        <v>653</v>
      </c>
      <c r="M2965" t="s">
        <v>652</v>
      </c>
      <c r="N2965">
        <v>9924</v>
      </c>
      <c r="O2965" t="s">
        <v>651</v>
      </c>
      <c r="P2965">
        <v>12.7</v>
      </c>
      <c r="Q2965" s="62">
        <f t="shared" si="46"/>
        <v>12.7</v>
      </c>
      <c r="R2965" t="s">
        <v>650</v>
      </c>
    </row>
    <row r="2966" spans="1:18" hidden="1" x14ac:dyDescent="0.25">
      <c r="A2966" t="s">
        <v>697</v>
      </c>
      <c r="B2966" t="s">
        <v>661</v>
      </c>
      <c r="C2966" t="s">
        <v>660</v>
      </c>
      <c r="D2966">
        <v>0.38640000000000002</v>
      </c>
      <c r="E2966">
        <v>52.740099999999998</v>
      </c>
      <c r="F2966" t="s">
        <v>659</v>
      </c>
      <c r="G2966" t="s">
        <v>658</v>
      </c>
      <c r="H2966" t="s">
        <v>657</v>
      </c>
      <c r="I2966" t="s">
        <v>656</v>
      </c>
      <c r="J2966" t="s">
        <v>655</v>
      </c>
      <c r="K2966" t="s">
        <v>654</v>
      </c>
      <c r="L2966" t="s">
        <v>653</v>
      </c>
      <c r="M2966" t="s">
        <v>652</v>
      </c>
      <c r="N2966">
        <v>4</v>
      </c>
      <c r="O2966" t="s">
        <v>696</v>
      </c>
      <c r="P2966">
        <v>7</v>
      </c>
      <c r="Q2966" s="62">
        <f t="shared" si="46"/>
        <v>7</v>
      </c>
      <c r="R2966" t="s">
        <v>669</v>
      </c>
    </row>
    <row r="2967" spans="1:18" hidden="1" x14ac:dyDescent="0.25">
      <c r="A2967" t="s">
        <v>695</v>
      </c>
      <c r="B2967" t="s">
        <v>661</v>
      </c>
      <c r="C2967" t="s">
        <v>660</v>
      </c>
      <c r="D2967">
        <v>0.38640000000000002</v>
      </c>
      <c r="E2967">
        <v>52.740099999999998</v>
      </c>
      <c r="F2967" t="s">
        <v>659</v>
      </c>
      <c r="G2967" t="s">
        <v>658</v>
      </c>
      <c r="H2967" t="s">
        <v>657</v>
      </c>
      <c r="I2967" t="s">
        <v>656</v>
      </c>
      <c r="J2967" t="s">
        <v>655</v>
      </c>
      <c r="K2967" t="s">
        <v>654</v>
      </c>
      <c r="L2967" t="s">
        <v>653</v>
      </c>
      <c r="M2967" t="s">
        <v>652</v>
      </c>
      <c r="N2967">
        <v>6</v>
      </c>
      <c r="O2967" t="s">
        <v>694</v>
      </c>
      <c r="P2967">
        <v>0.2</v>
      </c>
      <c r="Q2967" s="62">
        <f t="shared" si="46"/>
        <v>0.2</v>
      </c>
      <c r="R2967" t="s">
        <v>683</v>
      </c>
    </row>
    <row r="2968" spans="1:18" x14ac:dyDescent="0.25">
      <c r="A2968" t="s">
        <v>693</v>
      </c>
      <c r="B2968" t="s">
        <v>661</v>
      </c>
      <c r="C2968" t="s">
        <v>660</v>
      </c>
      <c r="D2968">
        <v>0.38640000000000002</v>
      </c>
      <c r="E2968">
        <v>52.740099999999998</v>
      </c>
      <c r="F2968" t="s">
        <v>659</v>
      </c>
      <c r="G2968" t="s">
        <v>658</v>
      </c>
      <c r="H2968" t="s">
        <v>657</v>
      </c>
      <c r="I2968" t="s">
        <v>656</v>
      </c>
      <c r="J2968" t="s">
        <v>655</v>
      </c>
      <c r="K2968" t="s">
        <v>654</v>
      </c>
      <c r="L2968" t="s">
        <v>653</v>
      </c>
      <c r="M2968" t="s">
        <v>652</v>
      </c>
      <c r="N2968">
        <v>73</v>
      </c>
      <c r="O2968" t="s">
        <v>181</v>
      </c>
      <c r="P2968" t="s">
        <v>692</v>
      </c>
      <c r="Q2968" s="62">
        <f t="shared" si="46"/>
        <v>2.0000000000000002E-5</v>
      </c>
      <c r="R2968" t="s">
        <v>686</v>
      </c>
    </row>
    <row r="2969" spans="1:18" hidden="1" x14ac:dyDescent="0.25">
      <c r="A2969" t="s">
        <v>691</v>
      </c>
      <c r="B2969" t="s">
        <v>661</v>
      </c>
      <c r="C2969" t="s">
        <v>660</v>
      </c>
      <c r="D2969">
        <v>0.38640000000000002</v>
      </c>
      <c r="E2969">
        <v>52.740099999999998</v>
      </c>
      <c r="F2969" t="s">
        <v>659</v>
      </c>
      <c r="G2969" t="s">
        <v>658</v>
      </c>
      <c r="H2969" t="s">
        <v>657</v>
      </c>
      <c r="I2969" t="s">
        <v>656</v>
      </c>
      <c r="J2969" t="s">
        <v>655</v>
      </c>
      <c r="K2969" t="s">
        <v>654</v>
      </c>
      <c r="L2969" t="s">
        <v>653</v>
      </c>
      <c r="M2969" t="s">
        <v>652</v>
      </c>
      <c r="N2969">
        <v>76</v>
      </c>
      <c r="O2969" t="s">
        <v>690</v>
      </c>
      <c r="P2969">
        <v>9.1</v>
      </c>
      <c r="Q2969" s="62">
        <f t="shared" si="46"/>
        <v>9.1</v>
      </c>
      <c r="R2969" t="s">
        <v>689</v>
      </c>
    </row>
    <row r="2970" spans="1:18" hidden="1" x14ac:dyDescent="0.25">
      <c r="A2970" t="s">
        <v>688</v>
      </c>
      <c r="B2970" t="s">
        <v>661</v>
      </c>
      <c r="C2970" t="s">
        <v>660</v>
      </c>
      <c r="D2970">
        <v>0.38640000000000002</v>
      </c>
      <c r="E2970">
        <v>52.740099999999998</v>
      </c>
      <c r="F2970" t="s">
        <v>659</v>
      </c>
      <c r="G2970" t="s">
        <v>658</v>
      </c>
      <c r="H2970" t="s">
        <v>657</v>
      </c>
      <c r="I2970" t="s">
        <v>656</v>
      </c>
      <c r="J2970" t="s">
        <v>655</v>
      </c>
      <c r="K2970" t="s">
        <v>654</v>
      </c>
      <c r="L2970" t="s">
        <v>653</v>
      </c>
      <c r="M2970" t="s">
        <v>652</v>
      </c>
      <c r="N2970">
        <v>3410</v>
      </c>
      <c r="O2970" t="s">
        <v>687</v>
      </c>
      <c r="P2970">
        <v>3.8</v>
      </c>
      <c r="Q2970" s="62">
        <f t="shared" si="46"/>
        <v>3.8</v>
      </c>
      <c r="R2970" t="s">
        <v>686</v>
      </c>
    </row>
    <row r="2971" spans="1:18" hidden="1" x14ac:dyDescent="0.25">
      <c r="A2971" t="s">
        <v>685</v>
      </c>
      <c r="B2971" t="s">
        <v>661</v>
      </c>
      <c r="C2971" t="s">
        <v>660</v>
      </c>
      <c r="D2971">
        <v>0.38640000000000002</v>
      </c>
      <c r="E2971">
        <v>52.740099999999998</v>
      </c>
      <c r="F2971" t="s">
        <v>659</v>
      </c>
      <c r="G2971" t="s">
        <v>658</v>
      </c>
      <c r="H2971" t="s">
        <v>657</v>
      </c>
      <c r="I2971" t="s">
        <v>656</v>
      </c>
      <c r="J2971" t="s">
        <v>655</v>
      </c>
      <c r="K2971" t="s">
        <v>654</v>
      </c>
      <c r="L2971" t="s">
        <v>653</v>
      </c>
      <c r="M2971" t="s">
        <v>652</v>
      </c>
      <c r="N2971">
        <v>3428</v>
      </c>
      <c r="O2971" t="s">
        <v>684</v>
      </c>
      <c r="P2971">
        <v>7.06</v>
      </c>
      <c r="Q2971" s="62">
        <f t="shared" si="46"/>
        <v>7.06</v>
      </c>
      <c r="R2971" t="s">
        <v>683</v>
      </c>
    </row>
    <row r="2972" spans="1:18" hidden="1" x14ac:dyDescent="0.25">
      <c r="A2972" t="s">
        <v>682</v>
      </c>
      <c r="B2972" t="s">
        <v>661</v>
      </c>
      <c r="C2972" t="s">
        <v>660</v>
      </c>
      <c r="D2972">
        <v>0.38640000000000002</v>
      </c>
      <c r="E2972">
        <v>52.740099999999998</v>
      </c>
      <c r="F2972" t="s">
        <v>659</v>
      </c>
      <c r="G2972" t="s">
        <v>658</v>
      </c>
      <c r="H2972" t="s">
        <v>657</v>
      </c>
      <c r="I2972" t="s">
        <v>656</v>
      </c>
      <c r="J2972" t="s">
        <v>655</v>
      </c>
      <c r="K2972" t="s">
        <v>654</v>
      </c>
      <c r="L2972" t="s">
        <v>653</v>
      </c>
      <c r="M2972" t="s">
        <v>652</v>
      </c>
      <c r="N2972">
        <v>3976</v>
      </c>
      <c r="O2972" t="s">
        <v>681</v>
      </c>
      <c r="P2972">
        <v>42.6</v>
      </c>
      <c r="Q2972" s="62">
        <f t="shared" si="46"/>
        <v>42.6</v>
      </c>
      <c r="R2972" t="s">
        <v>680</v>
      </c>
    </row>
    <row r="2973" spans="1:18" hidden="1" x14ac:dyDescent="0.25">
      <c r="A2973" t="s">
        <v>679</v>
      </c>
      <c r="B2973" t="s">
        <v>661</v>
      </c>
      <c r="C2973" t="s">
        <v>660</v>
      </c>
      <c r="D2973">
        <v>0.38640000000000002</v>
      </c>
      <c r="E2973">
        <v>52.740099999999998</v>
      </c>
      <c r="F2973" t="s">
        <v>659</v>
      </c>
      <c r="G2973" t="s">
        <v>658</v>
      </c>
      <c r="H2973" t="s">
        <v>657</v>
      </c>
      <c r="I2973" t="s">
        <v>656</v>
      </c>
      <c r="J2973" t="s">
        <v>655</v>
      </c>
      <c r="K2973" t="s">
        <v>654</v>
      </c>
      <c r="L2973" t="s">
        <v>653</v>
      </c>
      <c r="M2973" t="s">
        <v>652</v>
      </c>
      <c r="N2973">
        <v>5446</v>
      </c>
      <c r="O2973" t="s">
        <v>678</v>
      </c>
      <c r="P2973">
        <v>1</v>
      </c>
      <c r="Q2973" s="62">
        <f t="shared" si="46"/>
        <v>1</v>
      </c>
      <c r="R2973" t="s">
        <v>677</v>
      </c>
    </row>
    <row r="2974" spans="1:18" hidden="1" x14ac:dyDescent="0.25">
      <c r="A2974" t="s">
        <v>676</v>
      </c>
      <c r="B2974" t="s">
        <v>661</v>
      </c>
      <c r="C2974" t="s">
        <v>660</v>
      </c>
      <c r="D2974">
        <v>0.38640000000000002</v>
      </c>
      <c r="E2974">
        <v>52.740099999999998</v>
      </c>
      <c r="F2974" t="s">
        <v>659</v>
      </c>
      <c r="G2974" t="s">
        <v>658</v>
      </c>
      <c r="H2974" t="s">
        <v>657</v>
      </c>
      <c r="I2974" t="s">
        <v>656</v>
      </c>
      <c r="J2974" t="s">
        <v>655</v>
      </c>
      <c r="K2974" t="s">
        <v>654</v>
      </c>
      <c r="L2974" t="s">
        <v>653</v>
      </c>
      <c r="M2974" t="s">
        <v>652</v>
      </c>
      <c r="N2974">
        <v>6019</v>
      </c>
      <c r="O2974" t="s">
        <v>675</v>
      </c>
      <c r="P2974">
        <v>561355</v>
      </c>
      <c r="Q2974" s="62">
        <f t="shared" si="46"/>
        <v>561355</v>
      </c>
      <c r="R2974" t="s">
        <v>672</v>
      </c>
    </row>
    <row r="2975" spans="1:18" hidden="1" x14ac:dyDescent="0.25">
      <c r="A2975" t="s">
        <v>674</v>
      </c>
      <c r="B2975" t="s">
        <v>661</v>
      </c>
      <c r="C2975" t="s">
        <v>660</v>
      </c>
      <c r="D2975">
        <v>0.38640000000000002</v>
      </c>
      <c r="E2975">
        <v>52.740099999999998</v>
      </c>
      <c r="F2975" t="s">
        <v>659</v>
      </c>
      <c r="G2975" t="s">
        <v>658</v>
      </c>
      <c r="H2975" t="s">
        <v>657</v>
      </c>
      <c r="I2975" t="s">
        <v>656</v>
      </c>
      <c r="J2975" t="s">
        <v>655</v>
      </c>
      <c r="K2975" t="s">
        <v>654</v>
      </c>
      <c r="L2975" t="s">
        <v>653</v>
      </c>
      <c r="M2975" t="s">
        <v>652</v>
      </c>
      <c r="N2975">
        <v>6020</v>
      </c>
      <c r="O2975" t="s">
        <v>673</v>
      </c>
      <c r="P2975">
        <v>318715</v>
      </c>
      <c r="Q2975" s="62">
        <f t="shared" si="46"/>
        <v>318715</v>
      </c>
      <c r="R2975" t="s">
        <v>672</v>
      </c>
    </row>
    <row r="2976" spans="1:18" hidden="1" x14ac:dyDescent="0.25">
      <c r="A2976" t="s">
        <v>671</v>
      </c>
      <c r="B2976" t="s">
        <v>661</v>
      </c>
      <c r="C2976" t="s">
        <v>660</v>
      </c>
      <c r="D2976">
        <v>0.38640000000000002</v>
      </c>
      <c r="E2976">
        <v>52.740099999999998</v>
      </c>
      <c r="F2976" t="s">
        <v>659</v>
      </c>
      <c r="G2976" t="s">
        <v>658</v>
      </c>
      <c r="H2976" t="s">
        <v>657</v>
      </c>
      <c r="I2976" t="s">
        <v>656</v>
      </c>
      <c r="J2976" t="s">
        <v>655</v>
      </c>
      <c r="K2976" t="s">
        <v>654</v>
      </c>
      <c r="L2976" t="s">
        <v>653</v>
      </c>
      <c r="M2976" t="s">
        <v>652</v>
      </c>
      <c r="N2976">
        <v>7342</v>
      </c>
      <c r="O2976" t="s">
        <v>670</v>
      </c>
      <c r="P2976">
        <v>1.1200000000000001</v>
      </c>
      <c r="Q2976" s="62">
        <f t="shared" si="46"/>
        <v>1.1200000000000001</v>
      </c>
      <c r="R2976" t="s">
        <v>669</v>
      </c>
    </row>
    <row r="2977" spans="1:18" hidden="1" x14ac:dyDescent="0.25">
      <c r="A2977" t="s">
        <v>668</v>
      </c>
      <c r="B2977" t="s">
        <v>661</v>
      </c>
      <c r="C2977" t="s">
        <v>660</v>
      </c>
      <c r="D2977">
        <v>0.38640000000000002</v>
      </c>
      <c r="E2977">
        <v>52.740099999999998</v>
      </c>
      <c r="F2977" t="s">
        <v>659</v>
      </c>
      <c r="G2977" t="s">
        <v>658</v>
      </c>
      <c r="H2977" t="s">
        <v>657</v>
      </c>
      <c r="I2977" t="s">
        <v>656</v>
      </c>
      <c r="J2977" t="s">
        <v>655</v>
      </c>
      <c r="K2977" t="s">
        <v>654</v>
      </c>
      <c r="L2977" t="s">
        <v>653</v>
      </c>
      <c r="M2977" t="s">
        <v>652</v>
      </c>
      <c r="N2977">
        <v>7608</v>
      </c>
      <c r="O2977" t="s">
        <v>667</v>
      </c>
      <c r="P2977">
        <v>4.03</v>
      </c>
      <c r="Q2977" s="62">
        <f t="shared" si="46"/>
        <v>4.03</v>
      </c>
      <c r="R2977" t="s">
        <v>666</v>
      </c>
    </row>
    <row r="2978" spans="1:18" hidden="1" x14ac:dyDescent="0.25">
      <c r="A2978" t="s">
        <v>665</v>
      </c>
      <c r="B2978" t="s">
        <v>661</v>
      </c>
      <c r="C2978" t="s">
        <v>660</v>
      </c>
      <c r="D2978">
        <v>0.38640000000000002</v>
      </c>
      <c r="E2978">
        <v>52.740099999999998</v>
      </c>
      <c r="F2978" t="s">
        <v>659</v>
      </c>
      <c r="G2978" t="s">
        <v>658</v>
      </c>
      <c r="H2978" t="s">
        <v>657</v>
      </c>
      <c r="I2978" t="s">
        <v>656</v>
      </c>
      <c r="J2978" t="s">
        <v>655</v>
      </c>
      <c r="K2978" t="s">
        <v>654</v>
      </c>
      <c r="L2978" t="s">
        <v>653</v>
      </c>
      <c r="M2978" t="s">
        <v>652</v>
      </c>
      <c r="N2978">
        <v>9901</v>
      </c>
      <c r="O2978" t="s">
        <v>664</v>
      </c>
      <c r="P2978">
        <v>91.3</v>
      </c>
      <c r="Q2978" s="62">
        <f t="shared" si="46"/>
        <v>91.3</v>
      </c>
      <c r="R2978" t="s">
        <v>663</v>
      </c>
    </row>
    <row r="2979" spans="1:18" hidden="1" x14ac:dyDescent="0.25">
      <c r="A2979" t="s">
        <v>662</v>
      </c>
      <c r="B2979" t="s">
        <v>661</v>
      </c>
      <c r="C2979" t="s">
        <v>660</v>
      </c>
      <c r="D2979">
        <v>0.38640000000000002</v>
      </c>
      <c r="E2979">
        <v>52.740099999999998</v>
      </c>
      <c r="F2979" t="s">
        <v>659</v>
      </c>
      <c r="G2979" t="s">
        <v>658</v>
      </c>
      <c r="H2979" t="s">
        <v>657</v>
      </c>
      <c r="I2979" t="s">
        <v>656</v>
      </c>
      <c r="J2979" t="s">
        <v>655</v>
      </c>
      <c r="K2979" t="s">
        <v>654</v>
      </c>
      <c r="L2979" t="s">
        <v>653</v>
      </c>
      <c r="M2979" t="s">
        <v>652</v>
      </c>
      <c r="N2979">
        <v>9924</v>
      </c>
      <c r="O2979" t="s">
        <v>651</v>
      </c>
      <c r="P2979">
        <v>10.3</v>
      </c>
      <c r="Q2979" s="62">
        <f t="shared" si="46"/>
        <v>10.3</v>
      </c>
      <c r="R2979" t="s">
        <v>650</v>
      </c>
    </row>
  </sheetData>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81ECC-C246-40E4-9325-4F7CF92FD25E}">
  <dimension ref="A1:G224"/>
  <sheetViews>
    <sheetView workbookViewId="0">
      <selection activeCell="B9" sqref="B9"/>
    </sheetView>
  </sheetViews>
  <sheetFormatPr defaultRowHeight="13.8" x14ac:dyDescent="0.25"/>
  <cols>
    <col min="1" max="1" width="26.3984375" customWidth="1"/>
    <col min="2" max="2" width="27.69921875" customWidth="1"/>
    <col min="3" max="3" width="28.796875" customWidth="1"/>
    <col min="4" max="4" width="22.796875" customWidth="1"/>
    <col min="5" max="5" width="24.09765625" customWidth="1"/>
    <col min="6" max="6" width="26.8984375" customWidth="1"/>
    <col min="7" max="7" width="26.296875" customWidth="1"/>
  </cols>
  <sheetData>
    <row r="1" spans="1:7" ht="24.6" x14ac:dyDescent="0.25">
      <c r="A1" s="85" t="s">
        <v>432</v>
      </c>
      <c r="B1" s="85"/>
      <c r="C1" s="85"/>
      <c r="D1" s="85"/>
      <c r="E1" s="85"/>
      <c r="F1" s="85"/>
      <c r="G1" s="85"/>
    </row>
    <row r="2" spans="1:7" ht="15" x14ac:dyDescent="0.25">
      <c r="A2" s="86" t="s">
        <v>433</v>
      </c>
      <c r="B2" s="86"/>
      <c r="C2" s="86"/>
      <c r="D2" s="86"/>
      <c r="E2" s="86"/>
      <c r="F2" s="86"/>
      <c r="G2" s="86"/>
    </row>
    <row r="3" spans="1:7" ht="15" x14ac:dyDescent="0.25">
      <c r="A3" s="86" t="s">
        <v>434</v>
      </c>
      <c r="B3" s="86"/>
      <c r="C3" s="86"/>
      <c r="D3" s="86"/>
      <c r="E3" s="86"/>
      <c r="F3" s="86"/>
      <c r="G3" s="86"/>
    </row>
    <row r="4" spans="1:7" ht="46.8" x14ac:dyDescent="0.25">
      <c r="A4" s="52" t="s">
        <v>280</v>
      </c>
      <c r="B4" s="52" t="s">
        <v>435</v>
      </c>
      <c r="C4" s="52" t="s">
        <v>436</v>
      </c>
      <c r="D4" s="52" t="s">
        <v>437</v>
      </c>
      <c r="E4" s="52" t="s">
        <v>438</v>
      </c>
      <c r="F4" s="52" t="s">
        <v>439</v>
      </c>
      <c r="G4" s="52" t="s">
        <v>440</v>
      </c>
    </row>
    <row r="5" spans="1:7" ht="15.6" x14ac:dyDescent="0.25">
      <c r="A5" s="50" t="s">
        <v>441</v>
      </c>
      <c r="B5" s="51" t="s">
        <v>442</v>
      </c>
      <c r="C5" s="51" t="s">
        <v>442</v>
      </c>
      <c r="D5" s="51">
        <v>3.14</v>
      </c>
      <c r="E5" s="51" t="s">
        <v>442</v>
      </c>
      <c r="F5" s="51" t="s">
        <v>442</v>
      </c>
      <c r="G5" s="51">
        <v>0.96860000000000002</v>
      </c>
    </row>
    <row r="6" spans="1:7" ht="15.6" x14ac:dyDescent="0.25">
      <c r="A6" s="50" t="s">
        <v>443</v>
      </c>
      <c r="B6" s="51" t="s">
        <v>442</v>
      </c>
      <c r="C6" s="51" t="s">
        <v>442</v>
      </c>
      <c r="D6" s="51">
        <v>5.81</v>
      </c>
      <c r="E6" s="51" t="s">
        <v>442</v>
      </c>
      <c r="F6" s="51" t="s">
        <v>442</v>
      </c>
      <c r="G6" s="51">
        <v>0.94189999999999996</v>
      </c>
    </row>
    <row r="7" spans="1:7" ht="31.2" x14ac:dyDescent="0.25">
      <c r="A7" s="50" t="s">
        <v>444</v>
      </c>
      <c r="B7" s="51" t="s">
        <v>442</v>
      </c>
      <c r="C7" s="51" t="s">
        <v>442</v>
      </c>
      <c r="D7" s="51">
        <v>0</v>
      </c>
      <c r="E7" s="51" t="s">
        <v>442</v>
      </c>
      <c r="F7" s="51" t="s">
        <v>442</v>
      </c>
      <c r="G7" s="51">
        <v>1</v>
      </c>
    </row>
    <row r="8" spans="1:7" ht="31.2" x14ac:dyDescent="0.25">
      <c r="A8" s="50" t="s">
        <v>445</v>
      </c>
      <c r="B8" s="51" t="s">
        <v>442</v>
      </c>
      <c r="C8" s="51" t="s">
        <v>442</v>
      </c>
      <c r="D8" s="51">
        <v>6.46</v>
      </c>
      <c r="E8" s="51" t="s">
        <v>442</v>
      </c>
      <c r="F8" s="51" t="s">
        <v>442</v>
      </c>
      <c r="G8" s="51">
        <v>0.93540000000000001</v>
      </c>
    </row>
    <row r="9" spans="1:7" ht="15.6" x14ac:dyDescent="0.25">
      <c r="A9" s="50" t="s">
        <v>253</v>
      </c>
      <c r="B9" s="51">
        <v>25</v>
      </c>
      <c r="C9" s="51">
        <v>25</v>
      </c>
      <c r="D9" s="51" t="s">
        <v>442</v>
      </c>
      <c r="E9" s="51">
        <v>0.75</v>
      </c>
      <c r="F9" s="51">
        <v>0.75</v>
      </c>
      <c r="G9" s="51" t="s">
        <v>442</v>
      </c>
    </row>
    <row r="10" spans="1:7" ht="15.6" x14ac:dyDescent="0.25">
      <c r="A10" s="50" t="s">
        <v>322</v>
      </c>
      <c r="B10" s="51">
        <v>99.94</v>
      </c>
      <c r="C10" s="51">
        <v>99.94</v>
      </c>
      <c r="D10" s="51" t="s">
        <v>442</v>
      </c>
      <c r="E10" s="51">
        <v>5.9999999999999995E-4</v>
      </c>
      <c r="F10" s="51">
        <v>5.9999999999999995E-4</v>
      </c>
      <c r="G10" s="51" t="s">
        <v>442</v>
      </c>
    </row>
    <row r="11" spans="1:7" ht="31.2" x14ac:dyDescent="0.25">
      <c r="A11" s="50" t="s">
        <v>446</v>
      </c>
      <c r="B11" s="51" t="s">
        <v>442</v>
      </c>
      <c r="C11" s="51" t="s">
        <v>442</v>
      </c>
      <c r="D11" s="51">
        <v>0.28000000000000003</v>
      </c>
      <c r="E11" s="51" t="s">
        <v>442</v>
      </c>
      <c r="F11" s="51" t="s">
        <v>442</v>
      </c>
      <c r="G11" s="51">
        <v>0.99719999999999998</v>
      </c>
    </row>
    <row r="12" spans="1:7" ht="15.6" x14ac:dyDescent="0.25">
      <c r="A12" s="50" t="s">
        <v>447</v>
      </c>
      <c r="B12" s="51">
        <v>0</v>
      </c>
      <c r="C12" s="51">
        <v>0</v>
      </c>
      <c r="D12" s="51"/>
      <c r="E12" s="51">
        <v>1</v>
      </c>
      <c r="F12" s="51">
        <v>1</v>
      </c>
      <c r="G12" s="51"/>
    </row>
    <row r="13" spans="1:7" ht="15.6" x14ac:dyDescent="0.25">
      <c r="A13" s="50" t="s">
        <v>448</v>
      </c>
      <c r="B13" s="51" t="s">
        <v>442</v>
      </c>
      <c r="C13" s="51" t="s">
        <v>442</v>
      </c>
      <c r="D13" s="51">
        <v>0</v>
      </c>
      <c r="E13" s="51" t="s">
        <v>442</v>
      </c>
      <c r="F13" s="51" t="s">
        <v>442</v>
      </c>
      <c r="G13" s="51">
        <v>1</v>
      </c>
    </row>
    <row r="14" spans="1:7" ht="15.6" x14ac:dyDescent="0.25">
      <c r="A14" s="50" t="s">
        <v>449</v>
      </c>
      <c r="B14" s="51">
        <v>92</v>
      </c>
      <c r="C14" s="51">
        <v>92</v>
      </c>
      <c r="D14" s="51" t="s">
        <v>442</v>
      </c>
      <c r="E14" s="51">
        <v>0.08</v>
      </c>
      <c r="F14" s="51">
        <v>0.08</v>
      </c>
      <c r="G14" s="51" t="s">
        <v>442</v>
      </c>
    </row>
    <row r="15" spans="1:7" ht="15.6" x14ac:dyDescent="0.25">
      <c r="A15" s="50" t="s">
        <v>450</v>
      </c>
      <c r="B15" s="51">
        <v>95</v>
      </c>
      <c r="C15" s="51">
        <v>95</v>
      </c>
      <c r="D15" s="51" t="s">
        <v>442</v>
      </c>
      <c r="E15" s="51">
        <v>0.05</v>
      </c>
      <c r="F15" s="51">
        <v>0.05</v>
      </c>
      <c r="G15" s="51" t="s">
        <v>442</v>
      </c>
    </row>
    <row r="16" spans="1:7" ht="15.6" x14ac:dyDescent="0.25">
      <c r="A16" s="50" t="s">
        <v>249</v>
      </c>
      <c r="B16" s="51">
        <v>12</v>
      </c>
      <c r="C16" s="51">
        <v>12</v>
      </c>
      <c r="D16" s="51" t="s">
        <v>442</v>
      </c>
      <c r="E16" s="51">
        <v>0.88</v>
      </c>
      <c r="F16" s="51">
        <v>0.88</v>
      </c>
      <c r="G16" s="51" t="s">
        <v>442</v>
      </c>
    </row>
    <row r="17" spans="1:7" ht="31.2" x14ac:dyDescent="0.25">
      <c r="A17" s="50" t="s">
        <v>451</v>
      </c>
      <c r="B17" s="51" t="s">
        <v>442</v>
      </c>
      <c r="C17" s="51" t="s">
        <v>442</v>
      </c>
      <c r="D17" s="51">
        <v>0</v>
      </c>
      <c r="E17" s="51" t="s">
        <v>442</v>
      </c>
      <c r="F17" s="51" t="s">
        <v>442</v>
      </c>
      <c r="G17" s="51">
        <v>1</v>
      </c>
    </row>
    <row r="18" spans="1:7" ht="31.2" x14ac:dyDescent="0.25">
      <c r="A18" s="50" t="s">
        <v>452</v>
      </c>
      <c r="B18" s="51">
        <v>11</v>
      </c>
      <c r="C18" s="51">
        <v>11</v>
      </c>
      <c r="D18" s="51" t="s">
        <v>442</v>
      </c>
      <c r="E18" s="51">
        <v>0.89</v>
      </c>
      <c r="F18" s="51">
        <v>0.89</v>
      </c>
      <c r="G18" s="51" t="s">
        <v>442</v>
      </c>
    </row>
    <row r="19" spans="1:7" ht="15.6" x14ac:dyDescent="0.25">
      <c r="A19" s="50" t="s">
        <v>453</v>
      </c>
      <c r="B19" s="51">
        <v>80</v>
      </c>
      <c r="C19" s="51">
        <v>80</v>
      </c>
      <c r="D19" s="51" t="s">
        <v>442</v>
      </c>
      <c r="E19" s="51">
        <v>0.2</v>
      </c>
      <c r="F19" s="51">
        <v>0.2</v>
      </c>
      <c r="G19" s="51" t="s">
        <v>442</v>
      </c>
    </row>
    <row r="20" spans="1:7" ht="15.6" x14ac:dyDescent="0.25">
      <c r="A20" s="50" t="s">
        <v>246</v>
      </c>
      <c r="B20" s="51">
        <v>99.8</v>
      </c>
      <c r="C20" s="51">
        <v>3.67</v>
      </c>
      <c r="D20" s="51" t="s">
        <v>442</v>
      </c>
      <c r="E20" s="51">
        <v>2E-3</v>
      </c>
      <c r="F20" s="51">
        <v>0.96330000000000005</v>
      </c>
      <c r="G20" s="51" t="s">
        <v>442</v>
      </c>
    </row>
    <row r="21" spans="1:7" ht="15.6" x14ac:dyDescent="0.25">
      <c r="A21" s="50" t="s">
        <v>454</v>
      </c>
      <c r="B21" s="51">
        <v>8.9</v>
      </c>
      <c r="C21" s="51">
        <v>8.9</v>
      </c>
      <c r="D21" s="51" t="s">
        <v>442</v>
      </c>
      <c r="E21" s="51">
        <v>0.91100000000000003</v>
      </c>
      <c r="F21" s="51">
        <v>0.91100000000000003</v>
      </c>
      <c r="G21" s="51" t="s">
        <v>442</v>
      </c>
    </row>
    <row r="22" spans="1:7" ht="15.6" x14ac:dyDescent="0.25">
      <c r="A22" s="50" t="s">
        <v>455</v>
      </c>
      <c r="B22" s="51">
        <v>99.86</v>
      </c>
      <c r="C22" s="51">
        <v>99.86</v>
      </c>
      <c r="D22" s="51" t="s">
        <v>442</v>
      </c>
      <c r="E22" s="51">
        <v>1.4E-3</v>
      </c>
      <c r="F22" s="51">
        <v>1.4E-3</v>
      </c>
      <c r="G22" s="51" t="s">
        <v>442</v>
      </c>
    </row>
    <row r="23" spans="1:7" ht="15.6" x14ac:dyDescent="0.25">
      <c r="A23" s="50" t="s">
        <v>241</v>
      </c>
      <c r="B23" s="51">
        <v>100</v>
      </c>
      <c r="C23" s="51">
        <v>98</v>
      </c>
      <c r="D23" s="51" t="s">
        <v>442</v>
      </c>
      <c r="E23" s="51">
        <v>0</v>
      </c>
      <c r="F23" s="51">
        <v>0.02</v>
      </c>
      <c r="G23" s="51" t="s">
        <v>442</v>
      </c>
    </row>
    <row r="24" spans="1:7" ht="15.6" x14ac:dyDescent="0.25">
      <c r="A24" s="50" t="s">
        <v>456</v>
      </c>
      <c r="B24" s="51">
        <v>0</v>
      </c>
      <c r="C24" s="51">
        <v>0</v>
      </c>
      <c r="D24" s="51">
        <v>0</v>
      </c>
      <c r="E24" s="51">
        <v>1</v>
      </c>
      <c r="F24" s="51">
        <v>1</v>
      </c>
      <c r="G24" s="51">
        <v>1</v>
      </c>
    </row>
    <row r="25" spans="1:7" ht="15.6" x14ac:dyDescent="0.25">
      <c r="A25" s="50" t="s">
        <v>457</v>
      </c>
      <c r="B25" s="51" t="s">
        <v>442</v>
      </c>
      <c r="C25" s="51" t="s">
        <v>442</v>
      </c>
      <c r="D25" s="51">
        <v>0</v>
      </c>
      <c r="E25" s="51" t="s">
        <v>442</v>
      </c>
      <c r="F25" s="51" t="s">
        <v>442</v>
      </c>
      <c r="G25" s="51">
        <v>1</v>
      </c>
    </row>
    <row r="26" spans="1:7" ht="15.6" x14ac:dyDescent="0.25">
      <c r="A26" s="50" t="s">
        <v>458</v>
      </c>
      <c r="B26" s="51">
        <v>39</v>
      </c>
      <c r="C26" s="51">
        <v>39</v>
      </c>
      <c r="D26" s="51" t="s">
        <v>442</v>
      </c>
      <c r="E26" s="51">
        <v>0.61</v>
      </c>
      <c r="F26" s="51">
        <v>0.61</v>
      </c>
      <c r="G26" s="51" t="s">
        <v>442</v>
      </c>
    </row>
    <row r="27" spans="1:7" ht="15.6" x14ac:dyDescent="0.25">
      <c r="A27" s="50" t="s">
        <v>459</v>
      </c>
      <c r="B27" s="51" t="s">
        <v>442</v>
      </c>
      <c r="C27" s="51" t="s">
        <v>442</v>
      </c>
      <c r="D27" s="51">
        <v>0</v>
      </c>
      <c r="E27" s="51" t="s">
        <v>442</v>
      </c>
      <c r="F27" s="51" t="s">
        <v>442</v>
      </c>
      <c r="G27" s="51">
        <v>1</v>
      </c>
    </row>
    <row r="28" spans="1:7" ht="31.2" x14ac:dyDescent="0.25">
      <c r="A28" s="50" t="s">
        <v>460</v>
      </c>
      <c r="B28" s="51">
        <v>96</v>
      </c>
      <c r="C28" s="51">
        <v>80</v>
      </c>
      <c r="D28" s="51" t="s">
        <v>442</v>
      </c>
      <c r="E28" s="51">
        <v>0.04</v>
      </c>
      <c r="F28" s="51">
        <v>0.2</v>
      </c>
      <c r="G28" s="51" t="s">
        <v>442</v>
      </c>
    </row>
    <row r="29" spans="1:7" ht="31.2" x14ac:dyDescent="0.25">
      <c r="A29" s="50" t="s">
        <v>461</v>
      </c>
      <c r="B29" s="51" t="s">
        <v>442</v>
      </c>
      <c r="C29" s="51" t="s">
        <v>442</v>
      </c>
      <c r="D29" s="51">
        <v>15.49</v>
      </c>
      <c r="E29" s="51" t="s">
        <v>442</v>
      </c>
      <c r="F29" s="51" t="s">
        <v>442</v>
      </c>
      <c r="G29" s="51">
        <v>0.84509999999999996</v>
      </c>
    </row>
    <row r="30" spans="1:7" ht="31.2" x14ac:dyDescent="0.25">
      <c r="A30" s="50" t="s">
        <v>462</v>
      </c>
      <c r="B30" s="51" t="s">
        <v>442</v>
      </c>
      <c r="C30" s="51" t="s">
        <v>442</v>
      </c>
      <c r="D30" s="51">
        <v>0</v>
      </c>
      <c r="E30" s="51" t="s">
        <v>442</v>
      </c>
      <c r="F30" s="51" t="s">
        <v>442</v>
      </c>
      <c r="G30" s="51">
        <v>1</v>
      </c>
    </row>
    <row r="31" spans="1:7" ht="15.6" x14ac:dyDescent="0.25">
      <c r="A31" s="50" t="s">
        <v>463</v>
      </c>
      <c r="B31" s="51">
        <v>63</v>
      </c>
      <c r="C31" s="51">
        <v>63</v>
      </c>
      <c r="D31" s="51" t="s">
        <v>442</v>
      </c>
      <c r="E31" s="51">
        <v>0.37</v>
      </c>
      <c r="F31" s="51">
        <v>0.37</v>
      </c>
      <c r="G31" s="51" t="s">
        <v>442</v>
      </c>
    </row>
    <row r="32" spans="1:7" ht="31.2" x14ac:dyDescent="0.25">
      <c r="A32" s="50" t="s">
        <v>464</v>
      </c>
      <c r="B32" s="51" t="s">
        <v>442</v>
      </c>
      <c r="C32" s="51" t="s">
        <v>442</v>
      </c>
      <c r="D32" s="51">
        <v>0</v>
      </c>
      <c r="E32" s="51" t="s">
        <v>442</v>
      </c>
      <c r="F32" s="51" t="s">
        <v>442</v>
      </c>
      <c r="G32" s="51">
        <v>1</v>
      </c>
    </row>
    <row r="33" spans="1:7" ht="46.8" x14ac:dyDescent="0.25">
      <c r="A33" s="50" t="s">
        <v>465</v>
      </c>
      <c r="B33" s="51">
        <v>54</v>
      </c>
      <c r="C33" s="51">
        <v>54</v>
      </c>
      <c r="D33" s="51" t="s">
        <v>442</v>
      </c>
      <c r="E33" s="51">
        <v>0.46</v>
      </c>
      <c r="F33" s="51">
        <v>0.46</v>
      </c>
      <c r="G33" s="51" t="s">
        <v>442</v>
      </c>
    </row>
    <row r="34" spans="1:7" ht="15.6" x14ac:dyDescent="0.25">
      <c r="A34" s="50" t="s">
        <v>466</v>
      </c>
      <c r="B34" s="51" t="s">
        <v>442</v>
      </c>
      <c r="C34" s="51" t="s">
        <v>442</v>
      </c>
      <c r="D34" s="51">
        <v>82.19</v>
      </c>
      <c r="E34" s="51" t="s">
        <v>442</v>
      </c>
      <c r="F34" s="51" t="s">
        <v>442</v>
      </c>
      <c r="G34" s="51">
        <v>0.17810000000000001</v>
      </c>
    </row>
    <row r="35" spans="1:7" ht="15.6" x14ac:dyDescent="0.25">
      <c r="A35" s="50" t="s">
        <v>467</v>
      </c>
      <c r="B35" s="51" t="s">
        <v>442</v>
      </c>
      <c r="C35" s="51" t="s">
        <v>442</v>
      </c>
      <c r="D35" s="51">
        <v>96.06</v>
      </c>
      <c r="E35" s="51" t="s">
        <v>442</v>
      </c>
      <c r="F35" s="51" t="s">
        <v>442</v>
      </c>
      <c r="G35" s="51">
        <v>3.9399999999999998E-2</v>
      </c>
    </row>
    <row r="36" spans="1:7" ht="15.6" x14ac:dyDescent="0.25">
      <c r="A36" s="50" t="s">
        <v>468</v>
      </c>
      <c r="B36" s="51" t="s">
        <v>442</v>
      </c>
      <c r="C36" s="51" t="s">
        <v>442</v>
      </c>
      <c r="D36" s="51">
        <v>98.03</v>
      </c>
      <c r="E36" s="51" t="s">
        <v>442</v>
      </c>
      <c r="F36" s="51" t="s">
        <v>442</v>
      </c>
      <c r="G36" s="51">
        <v>1.9699999999999999E-2</v>
      </c>
    </row>
    <row r="37" spans="1:7" ht="15.6" x14ac:dyDescent="0.25">
      <c r="A37" s="50" t="s">
        <v>469</v>
      </c>
      <c r="B37" s="51">
        <v>11</v>
      </c>
      <c r="C37" s="51">
        <v>11</v>
      </c>
      <c r="D37" s="51" t="s">
        <v>442</v>
      </c>
      <c r="E37" s="51">
        <v>0.89</v>
      </c>
      <c r="F37" s="51">
        <v>0.89</v>
      </c>
      <c r="G37" s="51" t="s">
        <v>442</v>
      </c>
    </row>
    <row r="38" spans="1:7" ht="15.6" x14ac:dyDescent="0.25">
      <c r="A38" s="50" t="s">
        <v>470</v>
      </c>
      <c r="B38" s="51">
        <v>63</v>
      </c>
      <c r="C38" s="51">
        <v>63</v>
      </c>
      <c r="D38" s="51"/>
      <c r="E38" s="51">
        <v>0.37</v>
      </c>
      <c r="F38" s="51">
        <v>0.37</v>
      </c>
      <c r="G38" s="51"/>
    </row>
    <row r="39" spans="1:7" ht="15.6" x14ac:dyDescent="0.25">
      <c r="A39" s="50" t="s">
        <v>327</v>
      </c>
      <c r="B39" s="51" t="s">
        <v>442</v>
      </c>
      <c r="C39" s="51" t="s">
        <v>442</v>
      </c>
      <c r="D39" s="51">
        <v>0</v>
      </c>
      <c r="E39" s="51" t="s">
        <v>442</v>
      </c>
      <c r="F39" s="51" t="s">
        <v>442</v>
      </c>
      <c r="G39" s="51">
        <v>1</v>
      </c>
    </row>
    <row r="40" spans="1:7" ht="31.2" x14ac:dyDescent="0.25">
      <c r="A40" s="50" t="s">
        <v>471</v>
      </c>
      <c r="B40" s="51">
        <v>95</v>
      </c>
      <c r="C40" s="51">
        <v>96</v>
      </c>
      <c r="D40" s="51" t="s">
        <v>442</v>
      </c>
      <c r="E40" s="51">
        <v>0.05</v>
      </c>
      <c r="F40" s="51">
        <v>0.04</v>
      </c>
      <c r="G40" s="51" t="s">
        <v>442</v>
      </c>
    </row>
    <row r="41" spans="1:7" ht="15.6" x14ac:dyDescent="0.25">
      <c r="A41" s="50" t="s">
        <v>472</v>
      </c>
      <c r="B41" s="51">
        <v>92.9</v>
      </c>
      <c r="C41" s="51">
        <v>92.9</v>
      </c>
      <c r="D41" s="51" t="s">
        <v>442</v>
      </c>
      <c r="E41" s="51">
        <v>7.0999999999999994E-2</v>
      </c>
      <c r="F41" s="51">
        <v>7.0999999999999994E-2</v>
      </c>
      <c r="G41" s="51" t="s">
        <v>442</v>
      </c>
    </row>
    <row r="42" spans="1:7" ht="15.6" x14ac:dyDescent="0.25">
      <c r="A42" s="50" t="s">
        <v>473</v>
      </c>
      <c r="B42" s="51">
        <v>87</v>
      </c>
      <c r="C42" s="51">
        <v>87</v>
      </c>
      <c r="D42" s="51" t="s">
        <v>442</v>
      </c>
      <c r="E42" s="51">
        <v>0.13</v>
      </c>
      <c r="F42" s="51">
        <v>0.13</v>
      </c>
      <c r="G42" s="51" t="s">
        <v>442</v>
      </c>
    </row>
    <row r="43" spans="1:7" ht="15.6" x14ac:dyDescent="0.25">
      <c r="A43" s="50" t="s">
        <v>211</v>
      </c>
      <c r="B43" s="51">
        <v>90</v>
      </c>
      <c r="C43" s="51">
        <v>90</v>
      </c>
      <c r="D43" s="51" t="s">
        <v>442</v>
      </c>
      <c r="E43" s="51">
        <v>0.1</v>
      </c>
      <c r="F43" s="51">
        <v>0.1</v>
      </c>
      <c r="G43" s="51" t="s">
        <v>442</v>
      </c>
    </row>
    <row r="44" spans="1:7" ht="15.6" x14ac:dyDescent="0.25">
      <c r="A44" s="50" t="s">
        <v>474</v>
      </c>
      <c r="B44" s="51">
        <v>0</v>
      </c>
      <c r="C44" s="51">
        <v>0</v>
      </c>
      <c r="D44" s="51" t="s">
        <v>442</v>
      </c>
      <c r="E44" s="51">
        <v>1</v>
      </c>
      <c r="F44" s="51">
        <v>1</v>
      </c>
      <c r="G44" s="51" t="s">
        <v>442</v>
      </c>
    </row>
    <row r="45" spans="1:7" ht="15.6" x14ac:dyDescent="0.25">
      <c r="A45" s="50" t="s">
        <v>326</v>
      </c>
      <c r="B45" s="51" t="s">
        <v>442</v>
      </c>
      <c r="C45" s="51" t="s">
        <v>442</v>
      </c>
      <c r="D45" s="51">
        <v>90.03</v>
      </c>
      <c r="E45" s="51" t="s">
        <v>442</v>
      </c>
      <c r="F45" s="51" t="s">
        <v>442</v>
      </c>
      <c r="G45" s="51">
        <v>9.9699999999999997E-2</v>
      </c>
    </row>
    <row r="46" spans="1:7" ht="31.2" x14ac:dyDescent="0.25">
      <c r="A46" s="50" t="s">
        <v>475</v>
      </c>
      <c r="B46" s="51" t="s">
        <v>442</v>
      </c>
      <c r="C46" s="51" t="s">
        <v>442</v>
      </c>
      <c r="D46" s="51">
        <v>96.31</v>
      </c>
      <c r="E46" s="51" t="s">
        <v>442</v>
      </c>
      <c r="F46" s="51" t="s">
        <v>442</v>
      </c>
      <c r="G46" s="51">
        <v>3.6900000000000002E-2</v>
      </c>
    </row>
    <row r="47" spans="1:7" ht="31.2" x14ac:dyDescent="0.25">
      <c r="A47" s="50" t="s">
        <v>476</v>
      </c>
      <c r="B47" s="51">
        <v>91</v>
      </c>
      <c r="C47" s="51">
        <v>99</v>
      </c>
      <c r="D47" s="51" t="s">
        <v>442</v>
      </c>
      <c r="E47" s="51">
        <v>0.09</v>
      </c>
      <c r="F47" s="51">
        <v>0.01</v>
      </c>
      <c r="G47" s="51" t="s">
        <v>442</v>
      </c>
    </row>
    <row r="48" spans="1:7" ht="15.6" x14ac:dyDescent="0.25">
      <c r="A48" s="50" t="s">
        <v>477</v>
      </c>
      <c r="B48" s="51" t="s">
        <v>442</v>
      </c>
      <c r="C48" s="51" t="s">
        <v>442</v>
      </c>
      <c r="D48" s="51">
        <v>94.47</v>
      </c>
      <c r="E48" s="51" t="s">
        <v>442</v>
      </c>
      <c r="F48" s="51" t="s">
        <v>442</v>
      </c>
      <c r="G48" s="51">
        <v>5.5300000000000002E-2</v>
      </c>
    </row>
    <row r="49" spans="1:7" ht="15.6" x14ac:dyDescent="0.25">
      <c r="A49" s="50" t="s">
        <v>478</v>
      </c>
      <c r="B49" s="51">
        <v>93</v>
      </c>
      <c r="C49" s="51">
        <v>90</v>
      </c>
      <c r="D49" s="51" t="s">
        <v>442</v>
      </c>
      <c r="E49" s="51">
        <v>7.0000000000000007E-2</v>
      </c>
      <c r="F49" s="51">
        <v>0.1</v>
      </c>
      <c r="G49" s="51" t="s">
        <v>442</v>
      </c>
    </row>
    <row r="50" spans="1:7" ht="31.2" x14ac:dyDescent="0.25">
      <c r="A50" s="50" t="s">
        <v>479</v>
      </c>
      <c r="B50" s="51">
        <v>84</v>
      </c>
      <c r="C50" s="51">
        <v>48</v>
      </c>
      <c r="D50" s="51" t="s">
        <v>442</v>
      </c>
      <c r="E50" s="51">
        <v>0.16</v>
      </c>
      <c r="F50" s="51">
        <v>0.52</v>
      </c>
      <c r="G50" s="51"/>
    </row>
    <row r="51" spans="1:7" ht="15.6" x14ac:dyDescent="0.25">
      <c r="A51" s="50" t="s">
        <v>480</v>
      </c>
      <c r="B51" s="51" t="s">
        <v>442</v>
      </c>
      <c r="C51" s="51" t="s">
        <v>442</v>
      </c>
      <c r="D51" s="51">
        <v>0.01</v>
      </c>
      <c r="E51" s="51" t="s">
        <v>442</v>
      </c>
      <c r="F51" s="51" t="s">
        <v>442</v>
      </c>
      <c r="G51" s="51">
        <v>0.99990000000000001</v>
      </c>
    </row>
    <row r="52" spans="1:7" ht="15.6" x14ac:dyDescent="0.25">
      <c r="A52" s="50" t="s">
        <v>481</v>
      </c>
      <c r="B52" s="51">
        <v>97.2</v>
      </c>
      <c r="C52" s="51">
        <v>97.2</v>
      </c>
      <c r="D52" s="51" t="s">
        <v>442</v>
      </c>
      <c r="E52" s="51">
        <v>2.8000000000000001E-2</v>
      </c>
      <c r="F52" s="51">
        <v>2.8000000000000001E-2</v>
      </c>
      <c r="G52" s="51" t="s">
        <v>442</v>
      </c>
    </row>
    <row r="53" spans="1:7" ht="15.6" x14ac:dyDescent="0.25">
      <c r="A53" s="50" t="s">
        <v>482</v>
      </c>
      <c r="B53" s="51">
        <v>42</v>
      </c>
      <c r="C53" s="51">
        <v>42</v>
      </c>
      <c r="D53" s="51" t="s">
        <v>442</v>
      </c>
      <c r="E53" s="51">
        <v>0.57999999999999996</v>
      </c>
      <c r="F53" s="51">
        <v>0.57999999999999996</v>
      </c>
      <c r="G53" s="51" t="s">
        <v>442</v>
      </c>
    </row>
    <row r="54" spans="1:7" ht="15.6" x14ac:dyDescent="0.25">
      <c r="A54" s="50" t="s">
        <v>483</v>
      </c>
      <c r="B54" s="51">
        <v>79</v>
      </c>
      <c r="C54" s="51">
        <v>79</v>
      </c>
      <c r="D54" s="51"/>
      <c r="E54" s="51">
        <v>0.21</v>
      </c>
      <c r="F54" s="51">
        <v>0.21</v>
      </c>
      <c r="G54" s="51"/>
    </row>
    <row r="55" spans="1:7" ht="15.6" x14ac:dyDescent="0.25">
      <c r="A55" s="50" t="s">
        <v>484</v>
      </c>
      <c r="B55" s="51" t="s">
        <v>442</v>
      </c>
      <c r="C55" s="51" t="s">
        <v>442</v>
      </c>
      <c r="D55" s="51">
        <v>1.07</v>
      </c>
      <c r="E55" s="51" t="s">
        <v>442</v>
      </c>
      <c r="F55" s="51" t="s">
        <v>442</v>
      </c>
      <c r="G55" s="51">
        <v>0.98929999999999996</v>
      </c>
    </row>
    <row r="56" spans="1:7" ht="15.6" x14ac:dyDescent="0.25">
      <c r="A56" s="50" t="s">
        <v>485</v>
      </c>
      <c r="B56" s="51" t="s">
        <v>442</v>
      </c>
      <c r="C56" s="51" t="s">
        <v>442</v>
      </c>
      <c r="D56" s="51">
        <v>0.01</v>
      </c>
      <c r="E56" s="51" t="s">
        <v>442</v>
      </c>
      <c r="F56" s="51" t="s">
        <v>442</v>
      </c>
      <c r="G56" s="51">
        <v>0.99990000000000001</v>
      </c>
    </row>
    <row r="57" spans="1:7" ht="15.6" x14ac:dyDescent="0.25">
      <c r="A57" s="50" t="s">
        <v>486</v>
      </c>
      <c r="B57" s="51">
        <v>68</v>
      </c>
      <c r="C57" s="51">
        <v>68</v>
      </c>
      <c r="D57" s="51" t="s">
        <v>442</v>
      </c>
      <c r="E57" s="51">
        <v>0.32</v>
      </c>
      <c r="F57" s="51">
        <v>0.32</v>
      </c>
      <c r="G57" s="51" t="s">
        <v>442</v>
      </c>
    </row>
    <row r="58" spans="1:7" ht="15.6" x14ac:dyDescent="0.25">
      <c r="A58" s="50" t="s">
        <v>181</v>
      </c>
      <c r="B58" s="51">
        <v>98</v>
      </c>
      <c r="C58" s="51">
        <v>95</v>
      </c>
      <c r="D58" s="51" t="s">
        <v>442</v>
      </c>
      <c r="E58" s="51">
        <v>0.02</v>
      </c>
      <c r="F58" s="51">
        <v>0.05</v>
      </c>
      <c r="G58" s="51" t="s">
        <v>442</v>
      </c>
    </row>
    <row r="59" spans="1:7" ht="31.2" x14ac:dyDescent="0.25">
      <c r="A59" s="50" t="s">
        <v>487</v>
      </c>
      <c r="B59" s="51">
        <v>90</v>
      </c>
      <c r="C59" s="51">
        <v>90</v>
      </c>
      <c r="D59" s="51" t="s">
        <v>442</v>
      </c>
      <c r="E59" s="51">
        <v>0.1</v>
      </c>
      <c r="F59" s="51">
        <v>0.1</v>
      </c>
      <c r="G59" s="51" t="s">
        <v>442</v>
      </c>
    </row>
    <row r="60" spans="1:7" ht="15.6" x14ac:dyDescent="0.25">
      <c r="A60" s="50" t="s">
        <v>488</v>
      </c>
      <c r="B60" s="51">
        <v>99.84</v>
      </c>
      <c r="C60" s="51">
        <v>93.56</v>
      </c>
      <c r="D60" s="51" t="s">
        <v>442</v>
      </c>
      <c r="E60" s="51">
        <v>1.6000000000000001E-3</v>
      </c>
      <c r="F60" s="51">
        <v>6.4399999999999999E-2</v>
      </c>
      <c r="G60" s="51" t="s">
        <v>442</v>
      </c>
    </row>
    <row r="61" spans="1:7" ht="15.6" x14ac:dyDescent="0.25">
      <c r="A61" s="50" t="s">
        <v>489</v>
      </c>
      <c r="B61" s="51">
        <v>99.8</v>
      </c>
      <c r="C61" s="51">
        <v>99.8</v>
      </c>
      <c r="D61" s="51" t="s">
        <v>442</v>
      </c>
      <c r="E61" s="51">
        <v>2E-3</v>
      </c>
      <c r="F61" s="51">
        <v>2E-3</v>
      </c>
      <c r="G61" s="51" t="s">
        <v>442</v>
      </c>
    </row>
    <row r="62" spans="1:7" ht="31.2" x14ac:dyDescent="0.25">
      <c r="A62" s="50" t="s">
        <v>490</v>
      </c>
      <c r="B62" s="51">
        <v>99.95</v>
      </c>
      <c r="C62" s="51">
        <v>99.95</v>
      </c>
      <c r="D62" s="51" t="s">
        <v>442</v>
      </c>
      <c r="E62" s="51">
        <v>5.0000000000000001E-4</v>
      </c>
      <c r="F62" s="51">
        <v>5.0000000000000001E-4</v>
      </c>
      <c r="G62" s="51" t="s">
        <v>442</v>
      </c>
    </row>
    <row r="63" spans="1:7" ht="46.8" x14ac:dyDescent="0.25">
      <c r="A63" s="50" t="s">
        <v>491</v>
      </c>
      <c r="B63" s="51">
        <v>0</v>
      </c>
      <c r="C63" s="51">
        <v>0</v>
      </c>
      <c r="D63" s="51" t="s">
        <v>442</v>
      </c>
      <c r="E63" s="51">
        <v>1</v>
      </c>
      <c r="F63" s="51">
        <v>1</v>
      </c>
      <c r="G63" s="51" t="s">
        <v>442</v>
      </c>
    </row>
    <row r="64" spans="1:7" ht="15.6" x14ac:dyDescent="0.25">
      <c r="A64" s="50" t="s">
        <v>169</v>
      </c>
      <c r="B64" s="51">
        <v>89.97</v>
      </c>
      <c r="C64" s="51">
        <v>89.97</v>
      </c>
      <c r="D64" s="51" t="s">
        <v>442</v>
      </c>
      <c r="E64" s="51">
        <v>0.1003</v>
      </c>
      <c r="F64" s="51">
        <v>0.1003</v>
      </c>
      <c r="G64" s="51" t="s">
        <v>442</v>
      </c>
    </row>
    <row r="65" spans="1:7" ht="15.6" x14ac:dyDescent="0.25">
      <c r="A65" s="50" t="s">
        <v>492</v>
      </c>
      <c r="B65" s="51">
        <v>18</v>
      </c>
      <c r="C65" s="51">
        <v>18</v>
      </c>
      <c r="D65" s="51"/>
      <c r="E65" s="51">
        <v>0.82</v>
      </c>
      <c r="F65" s="51">
        <v>0.82</v>
      </c>
      <c r="G65" s="51"/>
    </row>
    <row r="66" spans="1:7" ht="15.6" x14ac:dyDescent="0.25">
      <c r="A66" s="50" t="s">
        <v>321</v>
      </c>
      <c r="B66" s="51">
        <v>99.94</v>
      </c>
      <c r="C66" s="51">
        <v>99.94</v>
      </c>
      <c r="D66" s="51" t="s">
        <v>442</v>
      </c>
      <c r="E66" s="51">
        <v>5.9999999999999995E-4</v>
      </c>
      <c r="F66" s="51">
        <v>5.9999999999999995E-4</v>
      </c>
      <c r="G66" s="51" t="s">
        <v>442</v>
      </c>
    </row>
    <row r="67" spans="1:7" ht="31.2" x14ac:dyDescent="0.25">
      <c r="A67" s="50" t="s">
        <v>493</v>
      </c>
      <c r="B67" s="51" t="s">
        <v>442</v>
      </c>
      <c r="C67" s="51" t="s">
        <v>442</v>
      </c>
      <c r="D67" s="51">
        <v>7.83</v>
      </c>
      <c r="E67" s="51" t="s">
        <v>442</v>
      </c>
      <c r="F67" s="51" t="s">
        <v>442</v>
      </c>
      <c r="G67" s="51">
        <v>0.92169999999999996</v>
      </c>
    </row>
    <row r="68" spans="1:7" ht="15.6" x14ac:dyDescent="0.25">
      <c r="A68" s="50" t="s">
        <v>494</v>
      </c>
      <c r="B68" s="51" t="s">
        <v>442</v>
      </c>
      <c r="C68" s="51" t="s">
        <v>442</v>
      </c>
      <c r="D68" s="51">
        <v>33.5</v>
      </c>
      <c r="E68" s="51" t="s">
        <v>442</v>
      </c>
      <c r="F68" s="51" t="s">
        <v>442</v>
      </c>
      <c r="G68" s="51">
        <v>0.66500000000000004</v>
      </c>
    </row>
    <row r="69" spans="1:7" ht="15.6" x14ac:dyDescent="0.25">
      <c r="A69" s="50" t="s">
        <v>495</v>
      </c>
      <c r="B69" s="51" t="s">
        <v>442</v>
      </c>
      <c r="C69" s="51" t="s">
        <v>442</v>
      </c>
      <c r="D69" s="51">
        <v>47.4</v>
      </c>
      <c r="E69" s="51" t="s">
        <v>442</v>
      </c>
      <c r="F69" s="51" t="s">
        <v>442</v>
      </c>
      <c r="G69" s="51">
        <v>0.52600000000000002</v>
      </c>
    </row>
    <row r="70" spans="1:7" ht="15.6" x14ac:dyDescent="0.25">
      <c r="A70" s="50" t="s">
        <v>496</v>
      </c>
      <c r="B70" s="51" t="s">
        <v>442</v>
      </c>
      <c r="C70" s="51" t="s">
        <v>442</v>
      </c>
      <c r="D70" s="51">
        <v>4.51</v>
      </c>
      <c r="E70" s="51" t="s">
        <v>442</v>
      </c>
      <c r="F70" s="51" t="s">
        <v>442</v>
      </c>
      <c r="G70" s="51">
        <v>0.95489999999999997</v>
      </c>
    </row>
    <row r="71" spans="1:7" ht="15.6" x14ac:dyDescent="0.25">
      <c r="A71" s="50" t="s">
        <v>497</v>
      </c>
      <c r="B71" s="51" t="s">
        <v>442</v>
      </c>
      <c r="C71" s="51" t="s">
        <v>442</v>
      </c>
      <c r="D71" s="51">
        <v>2.48</v>
      </c>
      <c r="E71" s="51" t="s">
        <v>442</v>
      </c>
      <c r="F71" s="51" t="s">
        <v>442</v>
      </c>
      <c r="G71" s="51">
        <v>0.97519999999999996</v>
      </c>
    </row>
    <row r="72" spans="1:7" ht="15.6" x14ac:dyDescent="0.25">
      <c r="A72" s="50" t="s">
        <v>498</v>
      </c>
      <c r="B72" s="51" t="s">
        <v>442</v>
      </c>
      <c r="C72" s="51" t="s">
        <v>442</v>
      </c>
      <c r="D72" s="51">
        <v>0.23</v>
      </c>
      <c r="E72" s="51" t="s">
        <v>442</v>
      </c>
      <c r="F72" s="51" t="s">
        <v>442</v>
      </c>
      <c r="G72" s="51">
        <v>0.99770000000000003</v>
      </c>
    </row>
    <row r="73" spans="1:7" ht="31.2" x14ac:dyDescent="0.25">
      <c r="A73" s="50" t="s">
        <v>499</v>
      </c>
      <c r="B73" s="51" t="s">
        <v>442</v>
      </c>
      <c r="C73" s="51" t="s">
        <v>442</v>
      </c>
      <c r="D73" s="51">
        <v>2.91</v>
      </c>
      <c r="E73" s="51" t="s">
        <v>442</v>
      </c>
      <c r="F73" s="51" t="s">
        <v>442</v>
      </c>
      <c r="G73" s="51">
        <v>0.97089999999999999</v>
      </c>
    </row>
    <row r="74" spans="1:7" ht="31.2" x14ac:dyDescent="0.25">
      <c r="A74" s="50" t="s">
        <v>500</v>
      </c>
      <c r="B74" s="51" t="s">
        <v>442</v>
      </c>
      <c r="C74" s="51" t="s">
        <v>442</v>
      </c>
      <c r="D74" s="51">
        <v>44.88</v>
      </c>
      <c r="E74" s="51" t="s">
        <v>442</v>
      </c>
      <c r="F74" s="51" t="s">
        <v>442</v>
      </c>
      <c r="G74" s="51">
        <v>0.55120000000000002</v>
      </c>
    </row>
    <row r="75" spans="1:7" ht="15.6" x14ac:dyDescent="0.25">
      <c r="A75" s="50" t="s">
        <v>501</v>
      </c>
      <c r="B75" s="51" t="s">
        <v>442</v>
      </c>
      <c r="C75" s="51" t="s">
        <v>442</v>
      </c>
      <c r="D75" s="51">
        <v>0</v>
      </c>
      <c r="E75" s="51" t="s">
        <v>442</v>
      </c>
      <c r="F75" s="51" t="s">
        <v>442</v>
      </c>
      <c r="G75" s="51">
        <v>1</v>
      </c>
    </row>
    <row r="76" spans="1:7" ht="15.6" x14ac:dyDescent="0.25">
      <c r="A76" s="50" t="s">
        <v>502</v>
      </c>
      <c r="B76" s="51" t="s">
        <v>442</v>
      </c>
      <c r="C76" s="51" t="s">
        <v>442</v>
      </c>
      <c r="D76" s="51">
        <v>0</v>
      </c>
      <c r="E76" s="51" t="s">
        <v>442</v>
      </c>
      <c r="F76" s="51" t="s">
        <v>442</v>
      </c>
      <c r="G76" s="51">
        <v>1</v>
      </c>
    </row>
    <row r="77" spans="1:7" ht="15.6" x14ac:dyDescent="0.25">
      <c r="A77" s="50" t="s">
        <v>503</v>
      </c>
      <c r="B77" s="51" t="s">
        <v>442</v>
      </c>
      <c r="C77" s="51" t="s">
        <v>442</v>
      </c>
      <c r="D77" s="51">
        <v>0.17</v>
      </c>
      <c r="E77" s="51" t="s">
        <v>442</v>
      </c>
      <c r="F77" s="51" t="s">
        <v>442</v>
      </c>
      <c r="G77" s="51">
        <v>0.99829999999999997</v>
      </c>
    </row>
    <row r="78" spans="1:7" ht="15.6" x14ac:dyDescent="0.25">
      <c r="A78" s="50" t="s">
        <v>155</v>
      </c>
      <c r="B78" s="51">
        <v>40</v>
      </c>
      <c r="C78" s="51">
        <v>20</v>
      </c>
      <c r="D78" s="51" t="s">
        <v>442</v>
      </c>
      <c r="E78" s="51">
        <v>0.6</v>
      </c>
      <c r="F78" s="51">
        <v>0.8</v>
      </c>
      <c r="G78" s="51" t="s">
        <v>442</v>
      </c>
    </row>
    <row r="79" spans="1:7" ht="15.6" x14ac:dyDescent="0.25">
      <c r="A79" s="50" t="s">
        <v>504</v>
      </c>
      <c r="B79" s="51">
        <v>76.2</v>
      </c>
      <c r="C79" s="51">
        <v>76.2</v>
      </c>
      <c r="D79" s="51" t="s">
        <v>442</v>
      </c>
      <c r="E79" s="51">
        <v>0.23799999999999999</v>
      </c>
      <c r="F79" s="51">
        <v>0.23799999999999999</v>
      </c>
      <c r="G79" s="51" t="s">
        <v>442</v>
      </c>
    </row>
    <row r="80" spans="1:7" ht="15.6" x14ac:dyDescent="0.25">
      <c r="A80" s="50" t="s">
        <v>151</v>
      </c>
      <c r="B80" s="51">
        <v>37</v>
      </c>
      <c r="C80" s="51">
        <v>37</v>
      </c>
      <c r="D80" s="51"/>
      <c r="E80" s="51">
        <v>0.63</v>
      </c>
      <c r="F80" s="51">
        <v>0.63</v>
      </c>
      <c r="G80" s="51"/>
    </row>
    <row r="81" spans="1:7" ht="15.6" x14ac:dyDescent="0.25">
      <c r="A81" s="50" t="s">
        <v>505</v>
      </c>
      <c r="B81" s="51">
        <v>94.1</v>
      </c>
      <c r="C81" s="51">
        <v>94.1</v>
      </c>
      <c r="D81" s="51" t="s">
        <v>442</v>
      </c>
      <c r="E81" s="51">
        <v>5.8999999999999997E-2</v>
      </c>
      <c r="F81" s="51">
        <v>5.8999999999999997E-2</v>
      </c>
      <c r="G81" s="51" t="s">
        <v>442</v>
      </c>
    </row>
    <row r="82" spans="1:7" ht="15.6" x14ac:dyDescent="0.25">
      <c r="A82" s="50" t="s">
        <v>506</v>
      </c>
      <c r="B82" s="51">
        <v>99.99</v>
      </c>
      <c r="C82" s="51">
        <v>99.99</v>
      </c>
      <c r="D82" s="51" t="s">
        <v>442</v>
      </c>
      <c r="E82" s="51">
        <v>1E-4</v>
      </c>
      <c r="F82" s="51">
        <v>1E-4</v>
      </c>
      <c r="G82" s="51" t="s">
        <v>442</v>
      </c>
    </row>
    <row r="83" spans="1:7" ht="15.6" x14ac:dyDescent="0.25">
      <c r="A83" s="50" t="s">
        <v>320</v>
      </c>
      <c r="B83" s="51">
        <v>99.94</v>
      </c>
      <c r="C83" s="51">
        <v>99.94</v>
      </c>
      <c r="D83" s="51" t="s">
        <v>442</v>
      </c>
      <c r="E83" s="51">
        <v>5.9999999999999995E-4</v>
      </c>
      <c r="F83" s="51">
        <v>5.9999999999999995E-4</v>
      </c>
      <c r="G83" s="51" t="s">
        <v>442</v>
      </c>
    </row>
    <row r="84" spans="1:7" ht="15.6" x14ac:dyDescent="0.25">
      <c r="A84" s="50" t="s">
        <v>507</v>
      </c>
      <c r="B84" s="51">
        <v>32</v>
      </c>
      <c r="C84" s="51">
        <v>32</v>
      </c>
      <c r="D84" s="51"/>
      <c r="E84" s="51">
        <v>0.68</v>
      </c>
      <c r="F84" s="51">
        <v>0.68</v>
      </c>
      <c r="G84" s="51"/>
    </row>
    <row r="85" spans="1:7" ht="15.6" x14ac:dyDescent="0.25">
      <c r="A85" s="50" t="s">
        <v>508</v>
      </c>
      <c r="B85" s="51">
        <v>36</v>
      </c>
      <c r="C85" s="51">
        <v>36</v>
      </c>
      <c r="D85" s="51"/>
      <c r="E85" s="51">
        <v>0.64</v>
      </c>
      <c r="F85" s="51">
        <v>0.64</v>
      </c>
      <c r="G85" s="51"/>
    </row>
    <row r="86" spans="1:7" ht="15.6" x14ac:dyDescent="0.25">
      <c r="A86" s="50" t="s">
        <v>509</v>
      </c>
      <c r="B86" s="51" t="s">
        <v>442</v>
      </c>
      <c r="C86" s="51" t="s">
        <v>442</v>
      </c>
      <c r="D86" s="51">
        <v>0</v>
      </c>
      <c r="E86" s="51" t="s">
        <v>442</v>
      </c>
      <c r="F86" s="51" t="s">
        <v>442</v>
      </c>
      <c r="G86" s="51">
        <v>1</v>
      </c>
    </row>
    <row r="87" spans="1:7" ht="15.6" x14ac:dyDescent="0.25">
      <c r="A87" s="50" t="s">
        <v>510</v>
      </c>
      <c r="B87" s="51" t="s">
        <v>442</v>
      </c>
      <c r="C87" s="51" t="s">
        <v>442</v>
      </c>
      <c r="D87" s="51">
        <v>0.18</v>
      </c>
      <c r="E87" s="51" t="s">
        <v>442</v>
      </c>
      <c r="F87" s="51" t="s">
        <v>442</v>
      </c>
      <c r="G87" s="51">
        <v>0.99819999999999998</v>
      </c>
    </row>
    <row r="88" spans="1:7" ht="15.6" x14ac:dyDescent="0.25">
      <c r="A88" s="50" t="s">
        <v>511</v>
      </c>
      <c r="B88" s="51" t="s">
        <v>442</v>
      </c>
      <c r="C88" s="51" t="s">
        <v>442</v>
      </c>
      <c r="D88" s="51">
        <v>13.44</v>
      </c>
      <c r="E88" s="51" t="s">
        <v>442</v>
      </c>
      <c r="F88" s="51" t="s">
        <v>442</v>
      </c>
      <c r="G88" s="51">
        <v>0.86560000000000004</v>
      </c>
    </row>
    <row r="89" spans="1:7" ht="15.6" x14ac:dyDescent="0.25">
      <c r="A89" s="50" t="s">
        <v>512</v>
      </c>
      <c r="B89" s="51">
        <v>87.1</v>
      </c>
      <c r="C89" s="51">
        <v>85</v>
      </c>
      <c r="D89" s="51" t="s">
        <v>442</v>
      </c>
      <c r="E89" s="51">
        <v>0.129</v>
      </c>
      <c r="F89" s="51">
        <v>0.15</v>
      </c>
      <c r="G89" s="51" t="s">
        <v>442</v>
      </c>
    </row>
    <row r="90" spans="1:7" ht="15.6" x14ac:dyDescent="0.25">
      <c r="A90" s="50" t="s">
        <v>513</v>
      </c>
      <c r="B90" s="51" t="s">
        <v>442</v>
      </c>
      <c r="C90" s="51" t="s">
        <v>442</v>
      </c>
      <c r="D90" s="51">
        <v>73.989999999999995</v>
      </c>
      <c r="E90" s="51" t="s">
        <v>442</v>
      </c>
      <c r="F90" s="51" t="s">
        <v>442</v>
      </c>
      <c r="G90" s="51">
        <v>0.2601</v>
      </c>
    </row>
    <row r="91" spans="1:7" ht="15.6" x14ac:dyDescent="0.25">
      <c r="A91" s="50" t="s">
        <v>514</v>
      </c>
      <c r="B91" s="51" t="s">
        <v>442</v>
      </c>
      <c r="C91" s="51" t="s">
        <v>442</v>
      </c>
      <c r="D91" s="51">
        <v>98.57</v>
      </c>
      <c r="E91" s="51" t="s">
        <v>442</v>
      </c>
      <c r="F91" s="51" t="s">
        <v>442</v>
      </c>
      <c r="G91" s="51">
        <v>1.43E-2</v>
      </c>
    </row>
    <row r="92" spans="1:7" ht="31.2" x14ac:dyDescent="0.25">
      <c r="A92" s="50" t="s">
        <v>515</v>
      </c>
      <c r="B92" s="51">
        <v>34.04</v>
      </c>
      <c r="C92" s="51">
        <v>34.04</v>
      </c>
      <c r="D92" s="51" t="s">
        <v>442</v>
      </c>
      <c r="E92" s="51">
        <v>0.65959999999999996</v>
      </c>
      <c r="F92" s="51">
        <v>0.65959999999999996</v>
      </c>
      <c r="G92" s="51" t="s">
        <v>442</v>
      </c>
    </row>
    <row r="93" spans="1:7" ht="31.2" x14ac:dyDescent="0.25">
      <c r="A93" s="50" t="s">
        <v>516</v>
      </c>
      <c r="B93" s="51">
        <v>92.2</v>
      </c>
      <c r="C93" s="51">
        <v>92.2</v>
      </c>
      <c r="D93" s="51" t="s">
        <v>442</v>
      </c>
      <c r="E93" s="51">
        <v>7.8E-2</v>
      </c>
      <c r="F93" s="51">
        <v>7.8E-2</v>
      </c>
      <c r="G93" s="51" t="s">
        <v>442</v>
      </c>
    </row>
    <row r="94" spans="1:7" ht="15.6" x14ac:dyDescent="0.25">
      <c r="A94" s="50" t="s">
        <v>517</v>
      </c>
      <c r="B94" s="51" t="s">
        <v>442</v>
      </c>
      <c r="C94" s="51" t="s">
        <v>442</v>
      </c>
      <c r="D94" s="51">
        <v>61.62</v>
      </c>
      <c r="E94" s="51" t="s">
        <v>442</v>
      </c>
      <c r="F94" s="51" t="s">
        <v>442</v>
      </c>
      <c r="G94" s="51">
        <v>0.38379999999999997</v>
      </c>
    </row>
    <row r="95" spans="1:7" ht="15.6" x14ac:dyDescent="0.25">
      <c r="A95" s="50" t="s">
        <v>146</v>
      </c>
      <c r="B95" s="51">
        <v>99.86</v>
      </c>
      <c r="C95" s="51">
        <v>99.86</v>
      </c>
      <c r="D95" s="51" t="s">
        <v>442</v>
      </c>
      <c r="E95" s="51">
        <v>1.4E-3</v>
      </c>
      <c r="F95" s="51">
        <v>1.4E-3</v>
      </c>
      <c r="G95" s="51" t="s">
        <v>442</v>
      </c>
    </row>
    <row r="96" spans="1:7" ht="15.6" x14ac:dyDescent="0.25">
      <c r="A96" s="50" t="s">
        <v>142</v>
      </c>
      <c r="B96" s="51">
        <v>27</v>
      </c>
      <c r="C96" s="51">
        <v>27</v>
      </c>
      <c r="D96" s="51"/>
      <c r="E96" s="51">
        <v>0.73</v>
      </c>
      <c r="F96" s="51">
        <v>0.73</v>
      </c>
      <c r="G96" s="51" t="s">
        <v>442</v>
      </c>
    </row>
    <row r="97" spans="1:7" ht="15.6" x14ac:dyDescent="0.25">
      <c r="A97" s="50" t="s">
        <v>518</v>
      </c>
      <c r="B97" s="51">
        <v>50</v>
      </c>
      <c r="C97" s="51">
        <v>50</v>
      </c>
      <c r="D97" s="51" t="s">
        <v>442</v>
      </c>
      <c r="E97" s="51">
        <v>0.5</v>
      </c>
      <c r="F97" s="51">
        <v>0.5</v>
      </c>
      <c r="G97" s="51" t="s">
        <v>442</v>
      </c>
    </row>
    <row r="98" spans="1:7" ht="31.2" x14ac:dyDescent="0.25">
      <c r="A98" s="50" t="s">
        <v>519</v>
      </c>
      <c r="B98" s="51" t="s">
        <v>442</v>
      </c>
      <c r="C98" s="51" t="s">
        <v>442</v>
      </c>
      <c r="D98" s="51">
        <v>0</v>
      </c>
      <c r="E98" s="51" t="s">
        <v>442</v>
      </c>
      <c r="F98" s="51" t="s">
        <v>442</v>
      </c>
      <c r="G98" s="51">
        <v>1</v>
      </c>
    </row>
    <row r="99" spans="1:7" ht="15.6" x14ac:dyDescent="0.25">
      <c r="A99" s="50" t="s">
        <v>520</v>
      </c>
      <c r="B99" s="51">
        <v>28</v>
      </c>
      <c r="C99" s="51">
        <v>28</v>
      </c>
      <c r="D99" s="51"/>
      <c r="E99" s="51">
        <v>0.72</v>
      </c>
      <c r="F99" s="51">
        <v>0.72</v>
      </c>
      <c r="G99" s="51"/>
    </row>
    <row r="100" spans="1:7" ht="15.6" x14ac:dyDescent="0.25">
      <c r="A100" s="50" t="s">
        <v>521</v>
      </c>
      <c r="B100" s="51" t="s">
        <v>442</v>
      </c>
      <c r="C100" s="51" t="s">
        <v>442</v>
      </c>
      <c r="D100" s="51">
        <v>0.02</v>
      </c>
      <c r="E100" s="51" t="s">
        <v>442</v>
      </c>
      <c r="F100" s="51" t="s">
        <v>442</v>
      </c>
      <c r="G100" s="51">
        <v>0.99980000000000002</v>
      </c>
    </row>
    <row r="101" spans="1:7" ht="31.2" x14ac:dyDescent="0.25">
      <c r="A101" s="50" t="s">
        <v>522</v>
      </c>
      <c r="B101" s="51">
        <v>24</v>
      </c>
      <c r="C101" s="51">
        <v>24</v>
      </c>
      <c r="D101" s="51" t="s">
        <v>442</v>
      </c>
      <c r="E101" s="51">
        <v>0.76</v>
      </c>
      <c r="F101" s="51">
        <v>0.76</v>
      </c>
      <c r="G101" s="51" t="s">
        <v>442</v>
      </c>
    </row>
    <row r="102" spans="1:7" ht="15.6" x14ac:dyDescent="0.25">
      <c r="A102" s="50" t="s">
        <v>523</v>
      </c>
      <c r="B102" s="51" t="s">
        <v>442</v>
      </c>
      <c r="C102" s="51" t="s">
        <v>442</v>
      </c>
      <c r="D102" s="51">
        <v>98.64</v>
      </c>
      <c r="E102" s="51" t="s">
        <v>442</v>
      </c>
      <c r="F102" s="51" t="s">
        <v>442</v>
      </c>
      <c r="G102" s="51">
        <v>1.3599999999999999E-2</v>
      </c>
    </row>
    <row r="103" spans="1:7" ht="15.6" x14ac:dyDescent="0.25">
      <c r="A103" s="50" t="s">
        <v>293</v>
      </c>
      <c r="B103" s="51">
        <v>92.6</v>
      </c>
      <c r="C103" s="51">
        <v>92.6</v>
      </c>
      <c r="D103" s="51" t="s">
        <v>442</v>
      </c>
      <c r="E103" s="51">
        <v>7.3999999999999996E-2</v>
      </c>
      <c r="F103" s="51">
        <v>7.3999999999999996E-2</v>
      </c>
      <c r="G103" s="51" t="s">
        <v>442</v>
      </c>
    </row>
    <row r="104" spans="1:7" ht="15.6" x14ac:dyDescent="0.25">
      <c r="A104" s="50" t="s">
        <v>524</v>
      </c>
      <c r="B104" s="51">
        <v>94.1</v>
      </c>
      <c r="C104" s="51">
        <v>94.1</v>
      </c>
      <c r="D104" s="51" t="s">
        <v>442</v>
      </c>
      <c r="E104" s="51">
        <v>5.8999999999999997E-2</v>
      </c>
      <c r="F104" s="51">
        <v>5.8999999999999997E-2</v>
      </c>
      <c r="G104" s="51" t="s">
        <v>442</v>
      </c>
    </row>
    <row r="105" spans="1:7" ht="15.6" x14ac:dyDescent="0.25">
      <c r="A105" s="50" t="s">
        <v>525</v>
      </c>
      <c r="B105" s="51">
        <v>60</v>
      </c>
      <c r="C105" s="51">
        <v>60</v>
      </c>
      <c r="D105" s="51" t="s">
        <v>442</v>
      </c>
      <c r="E105" s="51">
        <v>0.4</v>
      </c>
      <c r="F105" s="51">
        <v>0.4</v>
      </c>
      <c r="G105" s="51" t="s">
        <v>442</v>
      </c>
    </row>
    <row r="106" spans="1:7" ht="15.6" x14ac:dyDescent="0.25">
      <c r="A106" s="50" t="s">
        <v>526</v>
      </c>
      <c r="B106" s="51">
        <v>97</v>
      </c>
      <c r="C106" s="51">
        <v>74</v>
      </c>
      <c r="D106" s="51" t="s">
        <v>442</v>
      </c>
      <c r="E106" s="51">
        <v>0.03</v>
      </c>
      <c r="F106" s="51">
        <v>0.26</v>
      </c>
      <c r="G106" s="51" t="s">
        <v>442</v>
      </c>
    </row>
    <row r="107" spans="1:7" ht="15.6" x14ac:dyDescent="0.25">
      <c r="A107" s="50" t="s">
        <v>325</v>
      </c>
      <c r="B107" s="51">
        <v>100</v>
      </c>
      <c r="C107" s="51">
        <v>83</v>
      </c>
      <c r="D107" s="51" t="s">
        <v>442</v>
      </c>
      <c r="E107" s="51">
        <v>0</v>
      </c>
      <c r="F107" s="51">
        <v>0.17</v>
      </c>
      <c r="G107" s="51" t="s">
        <v>442</v>
      </c>
    </row>
    <row r="108" spans="1:7" ht="46.8" x14ac:dyDescent="0.25">
      <c r="A108" s="50" t="s">
        <v>527</v>
      </c>
      <c r="B108" s="51">
        <v>65</v>
      </c>
      <c r="C108" s="51">
        <v>37</v>
      </c>
      <c r="D108" s="51" t="s">
        <v>442</v>
      </c>
      <c r="E108" s="51">
        <v>0.35</v>
      </c>
      <c r="F108" s="51">
        <v>0.63</v>
      </c>
      <c r="G108" s="51" t="s">
        <v>442</v>
      </c>
    </row>
    <row r="109" spans="1:7" ht="15.6" x14ac:dyDescent="0.25">
      <c r="A109" s="50" t="s">
        <v>528</v>
      </c>
      <c r="B109" s="51" t="s">
        <v>442</v>
      </c>
      <c r="C109" s="51" t="s">
        <v>442</v>
      </c>
      <c r="D109" s="51">
        <v>85.3</v>
      </c>
      <c r="E109" s="51" t="s">
        <v>442</v>
      </c>
      <c r="F109" s="51" t="s">
        <v>442</v>
      </c>
      <c r="G109" s="51">
        <v>0.14699999999999999</v>
      </c>
    </row>
    <row r="110" spans="1:7" ht="15.6" x14ac:dyDescent="0.25">
      <c r="A110" s="50" t="s">
        <v>529</v>
      </c>
      <c r="B110" s="51" t="s">
        <v>442</v>
      </c>
      <c r="C110" s="51" t="s">
        <v>442</v>
      </c>
      <c r="D110" s="51">
        <v>93.81</v>
      </c>
      <c r="E110" s="51" t="s">
        <v>442</v>
      </c>
      <c r="F110" s="51" t="s">
        <v>442</v>
      </c>
      <c r="G110" s="51">
        <v>6.1899999999999997E-2</v>
      </c>
    </row>
    <row r="111" spans="1:7" ht="31.2" x14ac:dyDescent="0.25">
      <c r="A111" s="50" t="s">
        <v>530</v>
      </c>
      <c r="B111" s="51" t="s">
        <v>442</v>
      </c>
      <c r="C111" s="51" t="s">
        <v>442</v>
      </c>
      <c r="D111" s="51">
        <v>96.06</v>
      </c>
      <c r="E111" s="51" t="s">
        <v>442</v>
      </c>
      <c r="F111" s="51" t="s">
        <v>442</v>
      </c>
      <c r="G111" s="51">
        <v>3.9399999999999998E-2</v>
      </c>
    </row>
    <row r="112" spans="1:7" ht="31.2" x14ac:dyDescent="0.25">
      <c r="A112" s="50" t="s">
        <v>531</v>
      </c>
      <c r="B112" s="51" t="s">
        <v>442</v>
      </c>
      <c r="C112" s="51" t="s">
        <v>442</v>
      </c>
      <c r="D112" s="51">
        <v>52.83</v>
      </c>
      <c r="E112" s="51" t="s">
        <v>442</v>
      </c>
      <c r="F112" s="51" t="s">
        <v>442</v>
      </c>
      <c r="G112" s="51">
        <v>0.47170000000000001</v>
      </c>
    </row>
    <row r="113" spans="1:7" ht="31.2" x14ac:dyDescent="0.25">
      <c r="A113" s="50" t="s">
        <v>532</v>
      </c>
      <c r="B113" s="51" t="s">
        <v>442</v>
      </c>
      <c r="C113" s="51" t="s">
        <v>442</v>
      </c>
      <c r="D113" s="51">
        <v>88.32</v>
      </c>
      <c r="E113" s="51" t="s">
        <v>442</v>
      </c>
      <c r="F113" s="51" t="s">
        <v>442</v>
      </c>
      <c r="G113" s="51">
        <v>0.1168</v>
      </c>
    </row>
    <row r="114" spans="1:7" ht="15.6" x14ac:dyDescent="0.25">
      <c r="A114" s="50" t="s">
        <v>533</v>
      </c>
      <c r="B114" s="51">
        <v>93</v>
      </c>
      <c r="C114" s="51">
        <v>93</v>
      </c>
      <c r="D114" s="51"/>
      <c r="E114" s="51">
        <v>7.0000000000000007E-2</v>
      </c>
      <c r="F114" s="51">
        <v>7.0000000000000007E-2</v>
      </c>
      <c r="G114" s="51"/>
    </row>
    <row r="115" spans="1:7" ht="15.6" x14ac:dyDescent="0.25">
      <c r="A115" s="50" t="s">
        <v>534</v>
      </c>
      <c r="B115" s="51">
        <v>41</v>
      </c>
      <c r="C115" s="51">
        <v>41</v>
      </c>
      <c r="D115" s="51">
        <v>0</v>
      </c>
      <c r="E115" s="51">
        <v>0.59</v>
      </c>
      <c r="F115" s="51">
        <v>0.59</v>
      </c>
      <c r="G115" s="51">
        <v>1</v>
      </c>
    </row>
    <row r="116" spans="1:7" ht="15.6" x14ac:dyDescent="0.25">
      <c r="A116" s="50" t="s">
        <v>535</v>
      </c>
      <c r="B116" s="51" t="s">
        <v>442</v>
      </c>
      <c r="C116" s="51" t="s">
        <v>442</v>
      </c>
      <c r="D116" s="51">
        <v>66.87</v>
      </c>
      <c r="E116" s="51" t="s">
        <v>442</v>
      </c>
      <c r="F116" s="51" t="s">
        <v>442</v>
      </c>
      <c r="G116" s="51">
        <v>0.33129999999999998</v>
      </c>
    </row>
    <row r="117" spans="1:7" ht="15.6" x14ac:dyDescent="0.25">
      <c r="A117" s="50" t="s">
        <v>115</v>
      </c>
      <c r="B117" s="51">
        <v>23</v>
      </c>
      <c r="C117" s="51">
        <v>23</v>
      </c>
      <c r="D117" s="51"/>
      <c r="E117" s="51">
        <v>0.77</v>
      </c>
      <c r="F117" s="51">
        <v>0.77</v>
      </c>
      <c r="G117" s="51"/>
    </row>
    <row r="118" spans="1:7" ht="15.6" x14ac:dyDescent="0.25">
      <c r="A118" s="50" t="s">
        <v>536</v>
      </c>
      <c r="B118" s="51">
        <v>52</v>
      </c>
      <c r="C118" s="51">
        <v>52</v>
      </c>
      <c r="D118" s="51"/>
      <c r="E118" s="51">
        <v>0.48</v>
      </c>
      <c r="F118" s="51">
        <v>0.48</v>
      </c>
      <c r="G118" s="51"/>
    </row>
    <row r="119" spans="1:7" ht="15.6" x14ac:dyDescent="0.25">
      <c r="A119" s="50" t="s">
        <v>319</v>
      </c>
      <c r="B119" s="51">
        <v>93.5</v>
      </c>
      <c r="C119" s="51">
        <v>93.5</v>
      </c>
      <c r="D119" s="51" t="s">
        <v>442</v>
      </c>
      <c r="E119" s="51">
        <v>6.5000000000000002E-2</v>
      </c>
      <c r="F119" s="51">
        <v>6.5000000000000002E-2</v>
      </c>
      <c r="G119" s="51" t="s">
        <v>442</v>
      </c>
    </row>
    <row r="120" spans="1:7" ht="15.6" x14ac:dyDescent="0.25">
      <c r="A120" s="50" t="s">
        <v>537</v>
      </c>
      <c r="B120" s="51" t="s">
        <v>442</v>
      </c>
      <c r="C120" s="51" t="s">
        <v>442</v>
      </c>
      <c r="D120" s="51">
        <v>0.37</v>
      </c>
      <c r="E120" s="51" t="s">
        <v>442</v>
      </c>
      <c r="F120" s="51" t="s">
        <v>442</v>
      </c>
      <c r="G120" s="51">
        <v>0.99629999999999996</v>
      </c>
    </row>
    <row r="121" spans="1:7" ht="15.6" x14ac:dyDescent="0.25">
      <c r="A121" s="50" t="s">
        <v>538</v>
      </c>
      <c r="B121" s="51" t="s">
        <v>442</v>
      </c>
      <c r="C121" s="51" t="s">
        <v>442</v>
      </c>
      <c r="D121" s="51">
        <v>0.95</v>
      </c>
      <c r="E121" s="51" t="s">
        <v>442</v>
      </c>
      <c r="F121" s="51" t="s">
        <v>442</v>
      </c>
      <c r="G121" s="51">
        <v>0.99050000000000005</v>
      </c>
    </row>
    <row r="122" spans="1:7" ht="15.6" x14ac:dyDescent="0.25">
      <c r="A122" s="50" t="s">
        <v>539</v>
      </c>
      <c r="B122" s="51" t="s">
        <v>442</v>
      </c>
      <c r="C122" s="51" t="s">
        <v>442</v>
      </c>
      <c r="D122" s="51">
        <v>95.81</v>
      </c>
      <c r="E122" s="51" t="s">
        <v>442</v>
      </c>
      <c r="F122" s="51" t="s">
        <v>442</v>
      </c>
      <c r="G122" s="51">
        <v>4.19E-2</v>
      </c>
    </row>
    <row r="123" spans="1:7" ht="15.6" x14ac:dyDescent="0.25">
      <c r="A123" s="50" t="s">
        <v>113</v>
      </c>
      <c r="B123" s="51">
        <v>55</v>
      </c>
      <c r="C123" s="51">
        <v>55</v>
      </c>
      <c r="D123" s="51" t="s">
        <v>442</v>
      </c>
      <c r="E123" s="51">
        <v>0.45</v>
      </c>
      <c r="F123" s="51">
        <v>0.45</v>
      </c>
      <c r="G123" s="51" t="s">
        <v>442</v>
      </c>
    </row>
    <row r="124" spans="1:7" ht="15.6" x14ac:dyDescent="0.25">
      <c r="A124" s="50" t="s">
        <v>540</v>
      </c>
      <c r="B124" s="51">
        <v>33</v>
      </c>
      <c r="C124" s="51">
        <v>33</v>
      </c>
      <c r="D124" s="51"/>
      <c r="E124" s="51">
        <v>0.67</v>
      </c>
      <c r="F124" s="51">
        <v>0.67</v>
      </c>
      <c r="G124" s="51"/>
    </row>
    <row r="125" spans="1:7" ht="15.6" x14ac:dyDescent="0.25">
      <c r="A125" s="50" t="s">
        <v>541</v>
      </c>
      <c r="B125" s="51">
        <v>83</v>
      </c>
      <c r="C125" s="51">
        <v>83</v>
      </c>
      <c r="D125" s="51" t="s">
        <v>442</v>
      </c>
      <c r="E125" s="51">
        <v>0.17</v>
      </c>
      <c r="F125" s="51">
        <v>0.17</v>
      </c>
      <c r="G125" s="51" t="s">
        <v>442</v>
      </c>
    </row>
    <row r="126" spans="1:7" ht="15.6" x14ac:dyDescent="0.25">
      <c r="A126" s="50" t="s">
        <v>542</v>
      </c>
      <c r="B126" s="51">
        <v>37</v>
      </c>
      <c r="C126" s="51">
        <v>37</v>
      </c>
      <c r="D126" s="51" t="s">
        <v>442</v>
      </c>
      <c r="E126" s="51">
        <v>0.63</v>
      </c>
      <c r="F126" s="51">
        <v>0.63</v>
      </c>
      <c r="G126" s="51" t="s">
        <v>442</v>
      </c>
    </row>
    <row r="127" spans="1:7" ht="15.6" x14ac:dyDescent="0.25">
      <c r="A127" s="50" t="s">
        <v>108</v>
      </c>
      <c r="B127" s="51">
        <v>99.99</v>
      </c>
      <c r="C127" s="51">
        <v>99.99</v>
      </c>
      <c r="D127" s="51" t="s">
        <v>442</v>
      </c>
      <c r="E127" s="51">
        <v>1E-4</v>
      </c>
      <c r="F127" s="51">
        <v>1E-4</v>
      </c>
      <c r="G127" s="51" t="s">
        <v>442</v>
      </c>
    </row>
    <row r="128" spans="1:7" ht="46.8" x14ac:dyDescent="0.25">
      <c r="A128" s="50" t="s">
        <v>543</v>
      </c>
      <c r="B128" s="51">
        <v>93</v>
      </c>
      <c r="C128" s="51">
        <v>93</v>
      </c>
      <c r="D128" s="51" t="s">
        <v>442</v>
      </c>
      <c r="E128" s="51">
        <v>7.0000000000000007E-2</v>
      </c>
      <c r="F128" s="51">
        <v>7.0000000000000007E-2</v>
      </c>
      <c r="G128" s="51" t="s">
        <v>442</v>
      </c>
    </row>
    <row r="129" spans="1:7" ht="15.6" x14ac:dyDescent="0.25">
      <c r="A129" s="50" t="s">
        <v>104</v>
      </c>
      <c r="B129" s="51">
        <v>99.99</v>
      </c>
      <c r="C129" s="51">
        <v>99.99</v>
      </c>
      <c r="D129" s="51" t="s">
        <v>442</v>
      </c>
      <c r="E129" s="51">
        <v>1E-4</v>
      </c>
      <c r="F129" s="51">
        <v>1E-4</v>
      </c>
      <c r="G129" s="51" t="s">
        <v>442</v>
      </c>
    </row>
    <row r="130" spans="1:7" ht="15.6" x14ac:dyDescent="0.25">
      <c r="A130" s="50" t="s">
        <v>544</v>
      </c>
      <c r="B130" s="51" t="s">
        <v>442</v>
      </c>
      <c r="C130" s="51" t="s">
        <v>442</v>
      </c>
      <c r="D130" s="51">
        <v>0</v>
      </c>
      <c r="E130" s="51" t="s">
        <v>442</v>
      </c>
      <c r="F130" s="51" t="s">
        <v>442</v>
      </c>
      <c r="G130" s="51">
        <v>1</v>
      </c>
    </row>
    <row r="131" spans="1:7" ht="31.2" x14ac:dyDescent="0.25">
      <c r="A131" s="50" t="s">
        <v>545</v>
      </c>
      <c r="B131" s="51" t="s">
        <v>442</v>
      </c>
      <c r="C131" s="51" t="s">
        <v>442</v>
      </c>
      <c r="D131" s="51">
        <v>0</v>
      </c>
      <c r="E131" s="51" t="s">
        <v>442</v>
      </c>
      <c r="F131" s="51" t="s">
        <v>442</v>
      </c>
      <c r="G131" s="51">
        <v>1</v>
      </c>
    </row>
    <row r="132" spans="1:7" ht="15.6" x14ac:dyDescent="0.25">
      <c r="A132" s="50" t="s">
        <v>96</v>
      </c>
      <c r="B132" s="51">
        <v>0</v>
      </c>
      <c r="C132" s="51">
        <v>0</v>
      </c>
      <c r="D132" s="51" t="s">
        <v>442</v>
      </c>
      <c r="E132" s="51">
        <v>1</v>
      </c>
      <c r="F132" s="51">
        <v>1</v>
      </c>
      <c r="G132" s="51" t="s">
        <v>442</v>
      </c>
    </row>
    <row r="133" spans="1:7" ht="46.8" x14ac:dyDescent="0.25">
      <c r="A133" s="50" t="s">
        <v>546</v>
      </c>
      <c r="B133" s="51">
        <v>93</v>
      </c>
      <c r="C133" s="51">
        <v>93</v>
      </c>
      <c r="D133" s="51" t="s">
        <v>442</v>
      </c>
      <c r="E133" s="51">
        <v>7.0000000000000007E-2</v>
      </c>
      <c r="F133" s="51">
        <v>7.0000000000000007E-2</v>
      </c>
      <c r="G133" s="51" t="s">
        <v>442</v>
      </c>
    </row>
    <row r="134" spans="1:7" ht="15.6" x14ac:dyDescent="0.25">
      <c r="A134" s="50" t="s">
        <v>547</v>
      </c>
      <c r="B134" s="51">
        <v>0</v>
      </c>
      <c r="C134" s="51">
        <v>0</v>
      </c>
      <c r="D134" s="51"/>
      <c r="E134" s="51">
        <v>1</v>
      </c>
      <c r="F134" s="51">
        <v>1</v>
      </c>
      <c r="G134" s="51"/>
    </row>
    <row r="135" spans="1:7" ht="15.6" x14ac:dyDescent="0.25">
      <c r="A135" s="50" t="s">
        <v>548</v>
      </c>
      <c r="B135" s="51">
        <v>33</v>
      </c>
      <c r="C135" s="51">
        <v>33</v>
      </c>
      <c r="D135" s="51" t="s">
        <v>442</v>
      </c>
      <c r="E135" s="51">
        <v>0.67</v>
      </c>
      <c r="F135" s="51">
        <v>0.67</v>
      </c>
      <c r="G135" s="51" t="s">
        <v>442</v>
      </c>
    </row>
    <row r="136" spans="1:7" ht="15.6" x14ac:dyDescent="0.25">
      <c r="A136" s="50" t="s">
        <v>549</v>
      </c>
      <c r="B136" s="51" t="s">
        <v>442</v>
      </c>
      <c r="C136" s="51" t="s">
        <v>442</v>
      </c>
      <c r="D136" s="51">
        <v>100</v>
      </c>
      <c r="E136" s="51" t="s">
        <v>442</v>
      </c>
      <c r="F136" s="51" t="s">
        <v>442</v>
      </c>
      <c r="G136" s="51">
        <v>0</v>
      </c>
    </row>
    <row r="137" spans="1:7" ht="15.6" x14ac:dyDescent="0.25">
      <c r="A137" s="50" t="s">
        <v>550</v>
      </c>
      <c r="B137" s="51">
        <v>99</v>
      </c>
      <c r="C137" s="51">
        <v>99</v>
      </c>
      <c r="D137" s="51" t="s">
        <v>442</v>
      </c>
      <c r="E137" s="51">
        <v>0.01</v>
      </c>
      <c r="F137" s="51">
        <v>0.01</v>
      </c>
      <c r="G137" s="51" t="s">
        <v>442</v>
      </c>
    </row>
    <row r="138" spans="1:7" ht="15.6" x14ac:dyDescent="0.25">
      <c r="A138" s="50" t="s">
        <v>551</v>
      </c>
      <c r="B138" s="51" t="s">
        <v>442</v>
      </c>
      <c r="C138" s="51" t="s">
        <v>442</v>
      </c>
      <c r="D138" s="51">
        <v>0</v>
      </c>
      <c r="E138" s="51" t="s">
        <v>442</v>
      </c>
      <c r="F138" s="51" t="s">
        <v>442</v>
      </c>
      <c r="G138" s="51">
        <v>1</v>
      </c>
    </row>
    <row r="139" spans="1:7" ht="15.6" x14ac:dyDescent="0.25">
      <c r="A139" s="50" t="s">
        <v>552</v>
      </c>
      <c r="B139" s="51" t="s">
        <v>442</v>
      </c>
      <c r="C139" s="51" t="s">
        <v>442</v>
      </c>
      <c r="D139" s="51">
        <v>0.18</v>
      </c>
      <c r="E139" s="51" t="s">
        <v>442</v>
      </c>
      <c r="F139" s="51" t="s">
        <v>442</v>
      </c>
      <c r="G139" s="51">
        <v>0.99819999999999998</v>
      </c>
    </row>
    <row r="140" spans="1:7" ht="15.6" x14ac:dyDescent="0.25">
      <c r="A140" s="50" t="s">
        <v>553</v>
      </c>
      <c r="B140" s="51" t="s">
        <v>442</v>
      </c>
      <c r="C140" s="51" t="s">
        <v>442</v>
      </c>
      <c r="D140" s="51">
        <v>0.01</v>
      </c>
      <c r="E140" s="51" t="s">
        <v>442</v>
      </c>
      <c r="F140" s="51" t="s">
        <v>442</v>
      </c>
      <c r="G140" s="51">
        <v>0.99990000000000001</v>
      </c>
    </row>
    <row r="141" spans="1:7" ht="15.6" x14ac:dyDescent="0.25">
      <c r="A141" s="50" t="s">
        <v>554</v>
      </c>
      <c r="B141" s="51" t="s">
        <v>442</v>
      </c>
      <c r="C141" s="51" t="s">
        <v>442</v>
      </c>
      <c r="D141" s="51">
        <v>97.49</v>
      </c>
      <c r="E141" s="51" t="s">
        <v>442</v>
      </c>
      <c r="F141" s="51" t="s">
        <v>442</v>
      </c>
      <c r="G141" s="51">
        <v>2.5100000000000001E-2</v>
      </c>
    </row>
    <row r="142" spans="1:7" ht="15.6" x14ac:dyDescent="0.25">
      <c r="A142" s="50" t="s">
        <v>555</v>
      </c>
      <c r="B142" s="51" t="s">
        <v>442</v>
      </c>
      <c r="C142" s="51" t="s">
        <v>442</v>
      </c>
      <c r="D142" s="51">
        <v>98.35</v>
      </c>
      <c r="E142" s="51" t="s">
        <v>442</v>
      </c>
      <c r="F142" s="51" t="s">
        <v>442</v>
      </c>
      <c r="G142" s="51">
        <v>1.6500000000000001E-2</v>
      </c>
    </row>
    <row r="143" spans="1:7" ht="31.2" x14ac:dyDescent="0.25">
      <c r="A143" s="50" t="s">
        <v>556</v>
      </c>
      <c r="B143" s="51" t="s">
        <v>442</v>
      </c>
      <c r="C143" s="51" t="s">
        <v>442</v>
      </c>
      <c r="D143" s="51">
        <v>70.48</v>
      </c>
      <c r="E143" s="51" t="s">
        <v>442</v>
      </c>
      <c r="F143" s="51" t="s">
        <v>442</v>
      </c>
      <c r="G143" s="51">
        <v>0.29520000000000002</v>
      </c>
    </row>
    <row r="144" spans="1:7" ht="31.2" x14ac:dyDescent="0.25">
      <c r="A144" s="50" t="s">
        <v>557</v>
      </c>
      <c r="B144" s="51" t="s">
        <v>442</v>
      </c>
      <c r="C144" s="51" t="s">
        <v>442</v>
      </c>
      <c r="D144" s="51">
        <v>77.010000000000005</v>
      </c>
      <c r="E144" s="51" t="s">
        <v>442</v>
      </c>
      <c r="F144" s="51" t="s">
        <v>442</v>
      </c>
      <c r="G144" s="51">
        <v>0.22989999999999999</v>
      </c>
    </row>
    <row r="145" spans="1:7" ht="31.2" x14ac:dyDescent="0.25">
      <c r="A145" s="50" t="s">
        <v>558</v>
      </c>
      <c r="B145" s="51" t="s">
        <v>442</v>
      </c>
      <c r="C145" s="51" t="s">
        <v>442</v>
      </c>
      <c r="D145" s="51">
        <v>85.84</v>
      </c>
      <c r="E145" s="51" t="s">
        <v>442</v>
      </c>
      <c r="F145" s="51" t="s">
        <v>442</v>
      </c>
      <c r="G145" s="51">
        <v>0.1416</v>
      </c>
    </row>
    <row r="146" spans="1:7" ht="31.2" x14ac:dyDescent="0.25">
      <c r="A146" s="50" t="s">
        <v>559</v>
      </c>
      <c r="B146" s="51">
        <v>3</v>
      </c>
      <c r="C146" s="51">
        <v>3</v>
      </c>
      <c r="D146" s="51" t="s">
        <v>442</v>
      </c>
      <c r="E146" s="51">
        <v>0.97</v>
      </c>
      <c r="F146" s="51">
        <v>0.97</v>
      </c>
      <c r="G146" s="51" t="s">
        <v>442</v>
      </c>
    </row>
    <row r="147" spans="1:7" ht="15.6" x14ac:dyDescent="0.25">
      <c r="A147" s="50" t="s">
        <v>560</v>
      </c>
      <c r="B147" s="51" t="s">
        <v>442</v>
      </c>
      <c r="C147" s="51" t="s">
        <v>442</v>
      </c>
      <c r="D147" s="51">
        <v>27.91</v>
      </c>
      <c r="E147" s="51" t="s">
        <v>442</v>
      </c>
      <c r="F147" s="51" t="s">
        <v>442</v>
      </c>
      <c r="G147" s="51">
        <v>0.72089999999999999</v>
      </c>
    </row>
    <row r="148" spans="1:7" ht="31.2" x14ac:dyDescent="0.25">
      <c r="A148" s="50" t="s">
        <v>561</v>
      </c>
      <c r="B148" s="51">
        <v>94.5</v>
      </c>
      <c r="C148" s="51">
        <v>90</v>
      </c>
      <c r="D148" s="51" t="s">
        <v>442</v>
      </c>
      <c r="E148" s="51">
        <v>5.5E-2</v>
      </c>
      <c r="F148" s="51">
        <v>0.1</v>
      </c>
      <c r="G148" s="51" t="s">
        <v>442</v>
      </c>
    </row>
    <row r="149" spans="1:7" ht="15.6" x14ac:dyDescent="0.25">
      <c r="A149" s="50" t="s">
        <v>562</v>
      </c>
      <c r="B149" s="51" t="s">
        <v>442</v>
      </c>
      <c r="C149" s="51" t="s">
        <v>442</v>
      </c>
      <c r="D149" s="51">
        <v>0</v>
      </c>
      <c r="E149" s="51" t="s">
        <v>442</v>
      </c>
      <c r="F149" s="51" t="s">
        <v>442</v>
      </c>
      <c r="G149" s="51">
        <v>1</v>
      </c>
    </row>
    <row r="150" spans="1:7" ht="31.2" x14ac:dyDescent="0.25">
      <c r="A150" s="50" t="s">
        <v>563</v>
      </c>
      <c r="B150" s="51" t="s">
        <v>442</v>
      </c>
      <c r="C150" s="51" t="s">
        <v>442</v>
      </c>
      <c r="D150" s="51">
        <v>0.01</v>
      </c>
      <c r="E150" s="51" t="s">
        <v>442</v>
      </c>
      <c r="F150" s="51" t="s">
        <v>442</v>
      </c>
      <c r="G150" s="51">
        <v>0.99990000000000001</v>
      </c>
    </row>
    <row r="151" spans="1:7" ht="31.2" x14ac:dyDescent="0.25">
      <c r="A151" s="50" t="s">
        <v>564</v>
      </c>
      <c r="B151" s="51" t="s">
        <v>442</v>
      </c>
      <c r="C151" s="51" t="s">
        <v>442</v>
      </c>
      <c r="D151" s="51">
        <v>0</v>
      </c>
      <c r="E151" s="51" t="s">
        <v>442</v>
      </c>
      <c r="F151" s="51" t="s">
        <v>442</v>
      </c>
      <c r="G151" s="51">
        <v>1</v>
      </c>
    </row>
    <row r="152" spans="1:7" ht="15.6" x14ac:dyDescent="0.25">
      <c r="A152" s="50" t="s">
        <v>565</v>
      </c>
      <c r="B152" s="51">
        <v>80</v>
      </c>
      <c r="C152" s="51">
        <v>80</v>
      </c>
      <c r="D152" s="51" t="s">
        <v>442</v>
      </c>
      <c r="E152" s="51">
        <v>0.2</v>
      </c>
      <c r="F152" s="51">
        <v>0.2</v>
      </c>
      <c r="G152" s="51" t="s">
        <v>442</v>
      </c>
    </row>
    <row r="153" spans="1:7" ht="15.6" x14ac:dyDescent="0.25">
      <c r="A153" s="50" t="s">
        <v>88</v>
      </c>
      <c r="B153" s="51">
        <v>0.02</v>
      </c>
      <c r="C153" s="51">
        <v>0.02</v>
      </c>
      <c r="D153" s="51" t="s">
        <v>442</v>
      </c>
      <c r="E153" s="51">
        <v>0.98</v>
      </c>
      <c r="F153" s="51">
        <v>0.98</v>
      </c>
      <c r="G153" s="51" t="s">
        <v>442</v>
      </c>
    </row>
    <row r="154" spans="1:7" ht="15.6" x14ac:dyDescent="0.25">
      <c r="A154" s="50" t="s">
        <v>566</v>
      </c>
      <c r="B154" s="51">
        <v>0</v>
      </c>
      <c r="C154" s="51">
        <v>0</v>
      </c>
      <c r="D154" s="51"/>
      <c r="E154" s="51">
        <v>1</v>
      </c>
      <c r="F154" s="51">
        <v>1</v>
      </c>
      <c r="G154" s="51"/>
    </row>
    <row r="155" spans="1:7" ht="15.6" x14ac:dyDescent="0.25">
      <c r="A155" s="50" t="s">
        <v>567</v>
      </c>
      <c r="B155" s="51">
        <v>24</v>
      </c>
      <c r="C155" s="51">
        <v>24</v>
      </c>
      <c r="D155" s="51" t="s">
        <v>442</v>
      </c>
      <c r="E155" s="51">
        <v>0.76</v>
      </c>
      <c r="F155" s="51">
        <v>0.76</v>
      </c>
      <c r="G155" s="51" t="s">
        <v>442</v>
      </c>
    </row>
    <row r="156" spans="1:7" ht="15.6" x14ac:dyDescent="0.25">
      <c r="A156" s="50" t="s">
        <v>568</v>
      </c>
      <c r="B156" s="51" t="s">
        <v>442</v>
      </c>
      <c r="C156" s="51" t="s">
        <v>442</v>
      </c>
      <c r="D156" s="51" t="s">
        <v>442</v>
      </c>
      <c r="E156" s="51" t="s">
        <v>442</v>
      </c>
      <c r="F156" s="51" t="s">
        <v>442</v>
      </c>
      <c r="G156" s="51" t="s">
        <v>442</v>
      </c>
    </row>
    <row r="157" spans="1:7" ht="15.6" x14ac:dyDescent="0.25">
      <c r="A157" s="50" t="s">
        <v>569</v>
      </c>
      <c r="B157" s="51">
        <v>52</v>
      </c>
      <c r="C157" s="51">
        <v>52</v>
      </c>
      <c r="D157" s="51" t="s">
        <v>442</v>
      </c>
      <c r="E157" s="51">
        <v>0.48</v>
      </c>
      <c r="F157" s="51">
        <v>0.48</v>
      </c>
      <c r="G157" s="51" t="s">
        <v>442</v>
      </c>
    </row>
    <row r="158" spans="1:7" ht="15.6" x14ac:dyDescent="0.25">
      <c r="A158" s="50" t="s">
        <v>570</v>
      </c>
      <c r="B158" s="51" t="s">
        <v>442</v>
      </c>
      <c r="C158" s="51" t="s">
        <v>442</v>
      </c>
      <c r="D158" s="51">
        <v>5.69</v>
      </c>
      <c r="E158" s="51" t="s">
        <v>442</v>
      </c>
      <c r="F158" s="51" t="s">
        <v>442</v>
      </c>
      <c r="G158" s="51">
        <v>0.94310000000000005</v>
      </c>
    </row>
    <row r="159" spans="1:7" ht="46.8" x14ac:dyDescent="0.25">
      <c r="A159" s="50" t="s">
        <v>571</v>
      </c>
      <c r="B159" s="51" t="s">
        <v>442</v>
      </c>
      <c r="C159" s="51" t="s">
        <v>442</v>
      </c>
      <c r="D159" s="51">
        <v>50</v>
      </c>
      <c r="E159" s="51" t="s">
        <v>442</v>
      </c>
      <c r="F159" s="51" t="s">
        <v>442</v>
      </c>
      <c r="G159" s="51">
        <v>0.5</v>
      </c>
    </row>
    <row r="160" spans="1:7" ht="15.6" x14ac:dyDescent="0.25">
      <c r="A160" s="50" t="s">
        <v>572</v>
      </c>
      <c r="B160" s="51">
        <v>83</v>
      </c>
      <c r="C160" s="51">
        <v>83</v>
      </c>
      <c r="D160" s="51"/>
      <c r="E160" s="51">
        <v>0.17</v>
      </c>
      <c r="F160" s="51">
        <v>0.17</v>
      </c>
      <c r="G160" s="51"/>
    </row>
    <row r="161" spans="1:7" ht="15.6" x14ac:dyDescent="0.25">
      <c r="A161" s="50" t="s">
        <v>573</v>
      </c>
      <c r="B161" s="51">
        <v>79</v>
      </c>
      <c r="C161" s="51">
        <v>79</v>
      </c>
      <c r="D161" s="51" t="s">
        <v>442</v>
      </c>
      <c r="E161" s="51">
        <v>0.21</v>
      </c>
      <c r="F161" s="51">
        <v>0.21</v>
      </c>
      <c r="G161" s="51" t="s">
        <v>442</v>
      </c>
    </row>
    <row r="162" spans="1:7" ht="15.6" x14ac:dyDescent="0.25">
      <c r="A162" s="50" t="s">
        <v>574</v>
      </c>
      <c r="B162" s="51">
        <v>71</v>
      </c>
      <c r="C162" s="51">
        <v>71</v>
      </c>
      <c r="D162" s="51" t="s">
        <v>442</v>
      </c>
      <c r="E162" s="51">
        <v>0.28999999999999998</v>
      </c>
      <c r="F162" s="51">
        <v>0.28999999999999998</v>
      </c>
      <c r="G162" s="51" t="s">
        <v>442</v>
      </c>
    </row>
    <row r="163" spans="1:7" ht="15.6" x14ac:dyDescent="0.25">
      <c r="A163" s="50" t="s">
        <v>575</v>
      </c>
      <c r="B163" s="51">
        <v>79</v>
      </c>
      <c r="C163" s="51">
        <v>79</v>
      </c>
      <c r="D163" s="51" t="s">
        <v>442</v>
      </c>
      <c r="E163" s="51">
        <v>0.21</v>
      </c>
      <c r="F163" s="51">
        <v>0.21</v>
      </c>
      <c r="G163" s="51" t="s">
        <v>442</v>
      </c>
    </row>
    <row r="164" spans="1:7" ht="15.6" x14ac:dyDescent="0.25">
      <c r="A164" s="50" t="s">
        <v>576</v>
      </c>
      <c r="B164" s="51">
        <v>73</v>
      </c>
      <c r="C164" s="51">
        <v>73</v>
      </c>
      <c r="D164" s="51" t="s">
        <v>442</v>
      </c>
      <c r="E164" s="51">
        <v>0.27</v>
      </c>
      <c r="F164" s="51">
        <v>0.27</v>
      </c>
      <c r="G164" s="51" t="s">
        <v>442</v>
      </c>
    </row>
    <row r="165" spans="1:7" ht="15.6" x14ac:dyDescent="0.25">
      <c r="A165" s="50" t="s">
        <v>577</v>
      </c>
      <c r="B165" s="51">
        <v>77</v>
      </c>
      <c r="C165" s="51">
        <v>77</v>
      </c>
      <c r="D165" s="51"/>
      <c r="E165" s="51">
        <v>0.23</v>
      </c>
      <c r="F165" s="51">
        <v>0.23</v>
      </c>
      <c r="G165" s="51"/>
    </row>
    <row r="166" spans="1:7" ht="15.6" x14ac:dyDescent="0.25">
      <c r="A166" s="50" t="s">
        <v>578</v>
      </c>
      <c r="B166" s="51">
        <v>44</v>
      </c>
      <c r="C166" s="51">
        <v>44</v>
      </c>
      <c r="D166" s="51"/>
      <c r="E166" s="51">
        <v>0.56000000000000005</v>
      </c>
      <c r="F166" s="51">
        <v>0.56000000000000005</v>
      </c>
      <c r="G166" s="51"/>
    </row>
    <row r="167" spans="1:7" ht="15.6" x14ac:dyDescent="0.25">
      <c r="A167" s="50" t="s">
        <v>579</v>
      </c>
      <c r="B167" s="51">
        <v>33</v>
      </c>
      <c r="C167" s="51">
        <v>33</v>
      </c>
      <c r="D167" s="51"/>
      <c r="E167" s="51">
        <v>0.67</v>
      </c>
      <c r="F167" s="51">
        <v>0.67</v>
      </c>
      <c r="G167" s="51"/>
    </row>
    <row r="168" spans="1:7" ht="31.2" x14ac:dyDescent="0.25">
      <c r="A168" s="50" t="s">
        <v>580</v>
      </c>
      <c r="B168" s="51">
        <v>90</v>
      </c>
      <c r="C168" s="51">
        <v>90</v>
      </c>
      <c r="D168" s="51" t="s">
        <v>442</v>
      </c>
      <c r="E168" s="51">
        <v>0.1</v>
      </c>
      <c r="F168" s="51">
        <v>0.1</v>
      </c>
      <c r="G168" s="51" t="s">
        <v>442</v>
      </c>
    </row>
    <row r="169" spans="1:7" ht="15.6" x14ac:dyDescent="0.25">
      <c r="A169" s="50" t="s">
        <v>581</v>
      </c>
      <c r="B169" s="51">
        <v>75</v>
      </c>
      <c r="C169" s="51">
        <v>75</v>
      </c>
      <c r="D169" s="51"/>
      <c r="E169" s="51">
        <v>0.25</v>
      </c>
      <c r="F169" s="51">
        <v>0.25</v>
      </c>
      <c r="G169" s="51"/>
    </row>
    <row r="170" spans="1:7" ht="31.2" x14ac:dyDescent="0.25">
      <c r="A170" s="50" t="s">
        <v>582</v>
      </c>
      <c r="B170" s="51" t="s">
        <v>442</v>
      </c>
      <c r="C170" s="51" t="s">
        <v>442</v>
      </c>
      <c r="D170" s="51">
        <v>44.42</v>
      </c>
      <c r="E170" s="51" t="s">
        <v>442</v>
      </c>
      <c r="F170" s="51" t="s">
        <v>442</v>
      </c>
      <c r="G170" s="51">
        <v>0.55579999999999996</v>
      </c>
    </row>
    <row r="171" spans="1:7" ht="15.6" x14ac:dyDescent="0.25">
      <c r="A171" s="50" t="s">
        <v>583</v>
      </c>
      <c r="B171" s="51" t="s">
        <v>442</v>
      </c>
      <c r="C171" s="51" t="s">
        <v>442</v>
      </c>
      <c r="D171" s="51">
        <v>0</v>
      </c>
      <c r="E171" s="51" t="s">
        <v>442</v>
      </c>
      <c r="F171" s="51" t="s">
        <v>442</v>
      </c>
      <c r="G171" s="51">
        <v>1</v>
      </c>
    </row>
    <row r="172" spans="1:7" ht="15.6" x14ac:dyDescent="0.25">
      <c r="A172" s="50" t="s">
        <v>584</v>
      </c>
      <c r="B172" s="51" t="s">
        <v>442</v>
      </c>
      <c r="C172" s="51" t="s">
        <v>442</v>
      </c>
      <c r="D172" s="51">
        <v>0</v>
      </c>
      <c r="E172" s="51" t="s">
        <v>442</v>
      </c>
      <c r="F172" s="51" t="s">
        <v>442</v>
      </c>
      <c r="G172" s="51">
        <v>1</v>
      </c>
    </row>
    <row r="173" spans="1:7" ht="15.6" x14ac:dyDescent="0.25">
      <c r="A173" s="50" t="s">
        <v>585</v>
      </c>
      <c r="B173" s="51" t="s">
        <v>442</v>
      </c>
      <c r="C173" s="51" t="s">
        <v>442</v>
      </c>
      <c r="D173" s="51">
        <v>0</v>
      </c>
      <c r="E173" s="51" t="s">
        <v>442</v>
      </c>
      <c r="F173" s="51" t="s">
        <v>442</v>
      </c>
      <c r="G173" s="51">
        <v>1</v>
      </c>
    </row>
    <row r="174" spans="1:7" ht="15.6" x14ac:dyDescent="0.25">
      <c r="A174" s="50" t="s">
        <v>586</v>
      </c>
      <c r="B174" s="51">
        <v>83.6</v>
      </c>
      <c r="C174" s="51">
        <v>83.6</v>
      </c>
      <c r="D174" s="51" t="s">
        <v>442</v>
      </c>
      <c r="E174" s="51">
        <v>0.16400000000000001</v>
      </c>
      <c r="F174" s="51">
        <v>0.16400000000000001</v>
      </c>
      <c r="G174" s="51" t="s">
        <v>442</v>
      </c>
    </row>
    <row r="175" spans="1:7" ht="15.6" x14ac:dyDescent="0.25">
      <c r="A175" s="50" t="s">
        <v>587</v>
      </c>
      <c r="B175" s="51">
        <v>96</v>
      </c>
      <c r="C175" s="51">
        <v>76</v>
      </c>
      <c r="D175" s="51" t="s">
        <v>442</v>
      </c>
      <c r="E175" s="51">
        <v>0.04</v>
      </c>
      <c r="F175" s="51">
        <v>0.24</v>
      </c>
      <c r="G175" s="51" t="s">
        <v>442</v>
      </c>
    </row>
    <row r="176" spans="1:7" ht="15.6" x14ac:dyDescent="0.25">
      <c r="A176" s="50" t="s">
        <v>588</v>
      </c>
      <c r="B176" s="51" t="s">
        <v>442</v>
      </c>
      <c r="C176" s="51" t="s">
        <v>442</v>
      </c>
      <c r="D176" s="51">
        <v>94.24</v>
      </c>
      <c r="E176" s="51" t="s">
        <v>442</v>
      </c>
      <c r="F176" s="51" t="s">
        <v>442</v>
      </c>
      <c r="G176" s="51">
        <v>5.7599999999999998E-2</v>
      </c>
    </row>
    <row r="177" spans="1:7" ht="15.6" x14ac:dyDescent="0.25">
      <c r="A177" s="50" t="s">
        <v>589</v>
      </c>
      <c r="B177" s="51" t="s">
        <v>442</v>
      </c>
      <c r="C177" s="51" t="s">
        <v>442</v>
      </c>
      <c r="D177" s="51">
        <v>97.77</v>
      </c>
      <c r="E177" s="51" t="s">
        <v>442</v>
      </c>
      <c r="F177" s="51" t="s">
        <v>442</v>
      </c>
      <c r="G177" s="51">
        <v>2.23E-2</v>
      </c>
    </row>
    <row r="178" spans="1:7" ht="31.2" x14ac:dyDescent="0.25">
      <c r="A178" s="50" t="s">
        <v>590</v>
      </c>
      <c r="B178" s="51">
        <v>96</v>
      </c>
      <c r="C178" s="51">
        <v>96</v>
      </c>
      <c r="D178" s="51" t="s">
        <v>442</v>
      </c>
      <c r="E178" s="51">
        <v>0.04</v>
      </c>
      <c r="F178" s="51">
        <v>0.04</v>
      </c>
      <c r="G178" s="51" t="s">
        <v>442</v>
      </c>
    </row>
    <row r="179" spans="1:7" ht="15.6" x14ac:dyDescent="0.25">
      <c r="A179" s="50" t="s">
        <v>591</v>
      </c>
      <c r="B179" s="51" t="s">
        <v>442</v>
      </c>
      <c r="C179" s="51" t="s">
        <v>442</v>
      </c>
      <c r="D179" s="51">
        <v>0</v>
      </c>
      <c r="E179" s="51" t="s">
        <v>442</v>
      </c>
      <c r="F179" s="51" t="s">
        <v>442</v>
      </c>
      <c r="G179" s="51">
        <v>1</v>
      </c>
    </row>
    <row r="180" spans="1:7" ht="15.6" x14ac:dyDescent="0.25">
      <c r="A180" s="50" t="s">
        <v>65</v>
      </c>
      <c r="B180" s="51">
        <v>80</v>
      </c>
      <c r="C180" s="51">
        <v>80</v>
      </c>
      <c r="D180" s="51" t="s">
        <v>442</v>
      </c>
      <c r="E180" s="51">
        <v>0.2</v>
      </c>
      <c r="F180" s="51">
        <v>0.2</v>
      </c>
      <c r="G180" s="51" t="s">
        <v>442</v>
      </c>
    </row>
    <row r="181" spans="1:7" ht="46.8" x14ac:dyDescent="0.25">
      <c r="A181" s="50" t="s">
        <v>592</v>
      </c>
      <c r="B181" s="51">
        <v>83</v>
      </c>
      <c r="C181" s="51">
        <v>83</v>
      </c>
      <c r="D181" s="51" t="s">
        <v>442</v>
      </c>
      <c r="E181" s="51">
        <v>0.17</v>
      </c>
      <c r="F181" s="51">
        <v>0.17</v>
      </c>
      <c r="G181" s="51" t="s">
        <v>442</v>
      </c>
    </row>
    <row r="182" spans="1:7" ht="15.6" x14ac:dyDescent="0.25">
      <c r="A182" s="50" t="s">
        <v>593</v>
      </c>
      <c r="B182" s="51" t="s">
        <v>442</v>
      </c>
      <c r="C182" s="51" t="s">
        <v>442</v>
      </c>
      <c r="D182" s="51">
        <v>77.22</v>
      </c>
      <c r="E182" s="51" t="s">
        <v>442</v>
      </c>
      <c r="F182" s="51" t="s">
        <v>442</v>
      </c>
      <c r="G182" s="51">
        <v>0.2278</v>
      </c>
    </row>
    <row r="183" spans="1:7" ht="31.2" x14ac:dyDescent="0.25">
      <c r="A183" s="50" t="s">
        <v>594</v>
      </c>
      <c r="B183" s="51">
        <v>20</v>
      </c>
      <c r="C183" s="51">
        <v>20</v>
      </c>
      <c r="D183" s="51" t="s">
        <v>442</v>
      </c>
      <c r="E183" s="51">
        <v>0.8</v>
      </c>
      <c r="F183" s="51">
        <v>0.8</v>
      </c>
      <c r="G183" s="51" t="s">
        <v>442</v>
      </c>
    </row>
    <row r="184" spans="1:7" ht="31.2" x14ac:dyDescent="0.25">
      <c r="A184" s="50" t="s">
        <v>595</v>
      </c>
      <c r="B184" s="51">
        <v>98</v>
      </c>
      <c r="C184" s="51">
        <v>84.47</v>
      </c>
      <c r="D184" s="51" t="s">
        <v>442</v>
      </c>
      <c r="E184" s="51">
        <v>0.02</v>
      </c>
      <c r="F184" s="51">
        <v>0.15529999999999999</v>
      </c>
      <c r="G184" s="51" t="s">
        <v>442</v>
      </c>
    </row>
    <row r="185" spans="1:7" ht="31.2" x14ac:dyDescent="0.25">
      <c r="A185" s="50" t="s">
        <v>596</v>
      </c>
      <c r="B185" s="51" t="s">
        <v>442</v>
      </c>
      <c r="C185" s="51" t="s">
        <v>442</v>
      </c>
      <c r="D185" s="51">
        <v>0.01</v>
      </c>
      <c r="E185" s="51" t="s">
        <v>442</v>
      </c>
      <c r="F185" s="51" t="s">
        <v>442</v>
      </c>
      <c r="G185" s="51">
        <v>0.99990000000000001</v>
      </c>
    </row>
    <row r="186" spans="1:7" ht="78" x14ac:dyDescent="0.25">
      <c r="A186" s="50" t="s">
        <v>597</v>
      </c>
      <c r="B186" s="51">
        <v>82</v>
      </c>
      <c r="C186" s="51">
        <v>82</v>
      </c>
      <c r="D186" s="51" t="s">
        <v>442</v>
      </c>
      <c r="E186" s="51">
        <v>0.18</v>
      </c>
      <c r="F186" s="51">
        <v>0.18</v>
      </c>
      <c r="G186" s="51" t="s">
        <v>442</v>
      </c>
    </row>
    <row r="187" spans="1:7" ht="31.2" x14ac:dyDescent="0.25">
      <c r="A187" s="50" t="s">
        <v>598</v>
      </c>
      <c r="B187" s="51">
        <v>80</v>
      </c>
      <c r="C187" s="51">
        <v>80</v>
      </c>
      <c r="D187" s="51" t="s">
        <v>442</v>
      </c>
      <c r="E187" s="51">
        <v>0.2</v>
      </c>
      <c r="F187" s="51">
        <v>0.2</v>
      </c>
      <c r="G187" s="51" t="s">
        <v>442</v>
      </c>
    </row>
    <row r="188" spans="1:7" ht="15.6" x14ac:dyDescent="0.25">
      <c r="A188" s="50" t="s">
        <v>599</v>
      </c>
      <c r="B188" s="51">
        <v>15</v>
      </c>
      <c r="C188" s="51">
        <v>15</v>
      </c>
      <c r="D188" s="51"/>
      <c r="E188" s="51">
        <v>0.85</v>
      </c>
      <c r="F188" s="51">
        <v>0.85</v>
      </c>
      <c r="G188" s="51"/>
    </row>
    <row r="189" spans="1:7" ht="15.6" x14ac:dyDescent="0.25">
      <c r="A189" s="50" t="s">
        <v>53</v>
      </c>
      <c r="B189" s="51">
        <v>13</v>
      </c>
      <c r="C189" s="51">
        <v>13</v>
      </c>
      <c r="D189" s="51" t="s">
        <v>442</v>
      </c>
      <c r="E189" s="51">
        <v>0.87</v>
      </c>
      <c r="F189" s="51">
        <v>0.87</v>
      </c>
      <c r="G189" s="51" t="s">
        <v>442</v>
      </c>
    </row>
    <row r="190" spans="1:7" ht="15.6" x14ac:dyDescent="0.25">
      <c r="A190" s="50" t="s">
        <v>324</v>
      </c>
      <c r="B190" s="51" t="s">
        <v>442</v>
      </c>
      <c r="C190" s="51" t="s">
        <v>442</v>
      </c>
      <c r="D190" s="51">
        <v>70.55</v>
      </c>
      <c r="E190" s="51" t="s">
        <v>442</v>
      </c>
      <c r="F190" s="51" t="s">
        <v>442</v>
      </c>
      <c r="G190" s="51">
        <v>0.29449999999999998</v>
      </c>
    </row>
    <row r="191" spans="1:7" ht="15.6" x14ac:dyDescent="0.25">
      <c r="A191" s="50" t="s">
        <v>600</v>
      </c>
      <c r="B191" s="51" t="s">
        <v>442</v>
      </c>
      <c r="C191" s="51" t="s">
        <v>442</v>
      </c>
      <c r="D191" s="51">
        <v>98.27</v>
      </c>
      <c r="E191" s="51" t="s">
        <v>442</v>
      </c>
      <c r="F191" s="51" t="s">
        <v>442</v>
      </c>
      <c r="G191" s="51">
        <v>1.7299999999999999E-2</v>
      </c>
    </row>
    <row r="192" spans="1:7" ht="15.6" x14ac:dyDescent="0.25">
      <c r="A192" s="50" t="s">
        <v>601</v>
      </c>
      <c r="B192" s="51">
        <v>5</v>
      </c>
      <c r="C192" s="51">
        <v>5</v>
      </c>
      <c r="D192" s="51" t="s">
        <v>442</v>
      </c>
      <c r="E192" s="51">
        <v>0.95</v>
      </c>
      <c r="F192" s="51">
        <v>0.95</v>
      </c>
      <c r="G192" s="51" t="s">
        <v>442</v>
      </c>
    </row>
    <row r="193" spans="1:7" ht="31.2" x14ac:dyDescent="0.25">
      <c r="A193" s="50" t="s">
        <v>602</v>
      </c>
      <c r="B193" s="51" t="s">
        <v>442</v>
      </c>
      <c r="C193" s="51" t="s">
        <v>442</v>
      </c>
      <c r="D193" s="51">
        <v>0</v>
      </c>
      <c r="E193" s="51" t="s">
        <v>442</v>
      </c>
      <c r="F193" s="51" t="s">
        <v>442</v>
      </c>
      <c r="G193" s="51">
        <v>1</v>
      </c>
    </row>
    <row r="194" spans="1:7" ht="46.8" x14ac:dyDescent="0.25">
      <c r="A194" s="50" t="s">
        <v>603</v>
      </c>
      <c r="B194" s="51">
        <v>93</v>
      </c>
      <c r="C194" s="51">
        <v>93</v>
      </c>
      <c r="D194" s="51" t="s">
        <v>442</v>
      </c>
      <c r="E194" s="51">
        <v>7.0000000000000007E-2</v>
      </c>
      <c r="F194" s="51">
        <v>7.0000000000000007E-2</v>
      </c>
      <c r="G194" s="51" t="s">
        <v>442</v>
      </c>
    </row>
    <row r="195" spans="1:7" ht="15.6" x14ac:dyDescent="0.25">
      <c r="A195" s="50" t="s">
        <v>45</v>
      </c>
      <c r="B195" s="51">
        <v>99.74</v>
      </c>
      <c r="C195" s="51">
        <v>99.74</v>
      </c>
      <c r="D195" s="51" t="s">
        <v>442</v>
      </c>
      <c r="E195" s="51">
        <v>2.5999999999999999E-3</v>
      </c>
      <c r="F195" s="51">
        <v>2.5999999999999999E-3</v>
      </c>
      <c r="G195" s="51" t="s">
        <v>442</v>
      </c>
    </row>
    <row r="196" spans="1:7" ht="15.6" x14ac:dyDescent="0.25">
      <c r="A196" s="50" t="s">
        <v>43</v>
      </c>
      <c r="B196" s="51" t="s">
        <v>442</v>
      </c>
      <c r="C196" s="51" t="s">
        <v>442</v>
      </c>
      <c r="D196" s="51">
        <v>50.32</v>
      </c>
      <c r="E196" s="51" t="s">
        <v>442</v>
      </c>
      <c r="F196" s="51" t="s">
        <v>442</v>
      </c>
      <c r="G196" s="51">
        <v>0.49680000000000002</v>
      </c>
    </row>
    <row r="197" spans="1:7" ht="15.6" x14ac:dyDescent="0.25">
      <c r="A197" s="50" t="s">
        <v>604</v>
      </c>
      <c r="B197" s="51" t="s">
        <v>442</v>
      </c>
      <c r="C197" s="51" t="s">
        <v>442</v>
      </c>
      <c r="D197" s="51">
        <v>99.57</v>
      </c>
      <c r="E197" s="51" t="s">
        <v>442</v>
      </c>
      <c r="F197" s="51" t="s">
        <v>442</v>
      </c>
      <c r="G197" s="51">
        <v>4.3E-3</v>
      </c>
    </row>
    <row r="198" spans="1:7" ht="31.2" x14ac:dyDescent="0.25">
      <c r="A198" s="50" t="s">
        <v>605</v>
      </c>
      <c r="B198" s="51" t="s">
        <v>442</v>
      </c>
      <c r="C198" s="51" t="s">
        <v>442</v>
      </c>
      <c r="D198" s="51">
        <v>0</v>
      </c>
      <c r="E198" s="51" t="s">
        <v>442</v>
      </c>
      <c r="F198" s="51" t="s">
        <v>442</v>
      </c>
      <c r="G198" s="51">
        <v>1</v>
      </c>
    </row>
    <row r="199" spans="1:7" ht="15.6" x14ac:dyDescent="0.25">
      <c r="A199" s="50" t="s">
        <v>606</v>
      </c>
      <c r="B199" s="51">
        <v>59.2</v>
      </c>
      <c r="C199" s="51">
        <v>59.2</v>
      </c>
      <c r="D199" s="51" t="s">
        <v>442</v>
      </c>
      <c r="E199" s="51">
        <v>0.40799999999999997</v>
      </c>
      <c r="F199" s="51">
        <v>0.40799999999999997</v>
      </c>
      <c r="G199" s="51" t="s">
        <v>442</v>
      </c>
    </row>
    <row r="200" spans="1:7" ht="31.2" x14ac:dyDescent="0.25">
      <c r="A200" s="50" t="s">
        <v>607</v>
      </c>
      <c r="B200" s="51">
        <v>99</v>
      </c>
      <c r="C200" s="51">
        <v>99</v>
      </c>
      <c r="D200" s="51" t="s">
        <v>442</v>
      </c>
      <c r="E200" s="51">
        <v>0.01</v>
      </c>
      <c r="F200" s="51">
        <v>0.01</v>
      </c>
      <c r="G200" s="51" t="s">
        <v>442</v>
      </c>
    </row>
    <row r="201" spans="1:7" ht="15.6" x14ac:dyDescent="0.25">
      <c r="A201" s="50" t="s">
        <v>608</v>
      </c>
      <c r="B201" s="51">
        <v>97.2</v>
      </c>
      <c r="C201" s="51">
        <v>97.2</v>
      </c>
      <c r="D201" s="51" t="s">
        <v>442</v>
      </c>
      <c r="E201" s="51">
        <v>2.8000000000000001E-2</v>
      </c>
      <c r="F201" s="51">
        <v>2.8000000000000001E-2</v>
      </c>
      <c r="G201" s="51" t="s">
        <v>442</v>
      </c>
    </row>
    <row r="202" spans="1:7" ht="31.2" x14ac:dyDescent="0.25">
      <c r="A202" s="50" t="s">
        <v>609</v>
      </c>
      <c r="B202" s="51">
        <v>98</v>
      </c>
      <c r="C202" s="51">
        <v>98</v>
      </c>
      <c r="D202" s="51" t="s">
        <v>442</v>
      </c>
      <c r="E202" s="51">
        <v>0.02</v>
      </c>
      <c r="F202" s="51">
        <v>0.02</v>
      </c>
      <c r="G202" s="51" t="s">
        <v>442</v>
      </c>
    </row>
    <row r="203" spans="1:7" ht="31.2" x14ac:dyDescent="0.25">
      <c r="A203" s="50" t="s">
        <v>610</v>
      </c>
      <c r="B203" s="51" t="s">
        <v>442</v>
      </c>
      <c r="C203" s="51" t="s">
        <v>442</v>
      </c>
      <c r="D203" s="51">
        <v>14.15</v>
      </c>
      <c r="E203" s="51" t="s">
        <v>442</v>
      </c>
      <c r="F203" s="51" t="s">
        <v>442</v>
      </c>
      <c r="G203" s="51">
        <v>0.85850000000000004</v>
      </c>
    </row>
    <row r="204" spans="1:7" ht="15.6" x14ac:dyDescent="0.25">
      <c r="A204" s="50" t="s">
        <v>611</v>
      </c>
      <c r="B204" s="51">
        <v>96</v>
      </c>
      <c r="C204" s="51">
        <v>95</v>
      </c>
      <c r="D204" s="51" t="s">
        <v>442</v>
      </c>
      <c r="E204" s="51">
        <v>0.04</v>
      </c>
      <c r="F204" s="51">
        <v>0.05</v>
      </c>
      <c r="G204" s="51" t="s">
        <v>442</v>
      </c>
    </row>
    <row r="205" spans="1:7" ht="15.6" x14ac:dyDescent="0.25">
      <c r="A205" s="50" t="s">
        <v>612</v>
      </c>
      <c r="B205" s="51" t="s">
        <v>442</v>
      </c>
      <c r="C205" s="51" t="s">
        <v>442</v>
      </c>
      <c r="D205" s="51">
        <v>99.28</v>
      </c>
      <c r="E205" s="51" t="s">
        <v>442</v>
      </c>
      <c r="F205" s="51" t="s">
        <v>442</v>
      </c>
      <c r="G205" s="51">
        <v>7.1999999999999998E-3</v>
      </c>
    </row>
    <row r="206" spans="1:7" ht="15.6" x14ac:dyDescent="0.25">
      <c r="A206" s="50" t="s">
        <v>27</v>
      </c>
      <c r="B206" s="51">
        <v>100</v>
      </c>
      <c r="C206" s="51">
        <v>96</v>
      </c>
      <c r="D206" s="51" t="s">
        <v>442</v>
      </c>
      <c r="E206" s="51">
        <v>0</v>
      </c>
      <c r="F206" s="51">
        <v>0.04</v>
      </c>
      <c r="G206" s="51" t="s">
        <v>442</v>
      </c>
    </row>
    <row r="207" spans="1:7" ht="31.2" x14ac:dyDescent="0.25">
      <c r="A207" s="50" t="s">
        <v>613</v>
      </c>
      <c r="B207" s="51" t="s">
        <v>442</v>
      </c>
      <c r="C207" s="51" t="s">
        <v>442</v>
      </c>
      <c r="D207" s="51">
        <v>0.5</v>
      </c>
      <c r="E207" s="51" t="s">
        <v>442</v>
      </c>
      <c r="F207" s="51" t="s">
        <v>442</v>
      </c>
      <c r="G207" s="51">
        <v>0.995</v>
      </c>
    </row>
    <row r="208" spans="1:7" ht="31.2" x14ac:dyDescent="0.25">
      <c r="A208" s="50" t="s">
        <v>614</v>
      </c>
      <c r="B208" s="51" t="s">
        <v>442</v>
      </c>
      <c r="C208" s="51" t="s">
        <v>442</v>
      </c>
      <c r="D208" s="51">
        <v>100</v>
      </c>
      <c r="E208" s="51" t="s">
        <v>442</v>
      </c>
      <c r="F208" s="51" t="s">
        <v>442</v>
      </c>
      <c r="G208" s="51">
        <v>0</v>
      </c>
    </row>
    <row r="209" spans="1:7" ht="15.6" x14ac:dyDescent="0.25">
      <c r="A209" s="50" t="s">
        <v>615</v>
      </c>
      <c r="B209" s="51">
        <v>91</v>
      </c>
      <c r="C209" s="51">
        <v>91</v>
      </c>
      <c r="D209" s="51" t="s">
        <v>442</v>
      </c>
      <c r="E209" s="51">
        <v>0.09</v>
      </c>
      <c r="F209" s="51">
        <v>0.09</v>
      </c>
      <c r="G209" s="51" t="s">
        <v>442</v>
      </c>
    </row>
    <row r="210" spans="1:7" ht="31.2" x14ac:dyDescent="0.25">
      <c r="A210" s="50" t="s">
        <v>616</v>
      </c>
      <c r="B210" s="51">
        <v>85</v>
      </c>
      <c r="C210" s="51">
        <v>85</v>
      </c>
      <c r="D210" s="51" t="s">
        <v>442</v>
      </c>
      <c r="E210" s="51">
        <v>0.15</v>
      </c>
      <c r="F210" s="51">
        <v>0.15</v>
      </c>
      <c r="G210" s="51" t="s">
        <v>442</v>
      </c>
    </row>
    <row r="211" spans="1:7" ht="31.2" x14ac:dyDescent="0.25">
      <c r="A211" s="50" t="s">
        <v>617</v>
      </c>
      <c r="B211" s="51">
        <v>100</v>
      </c>
      <c r="C211" s="51">
        <v>88</v>
      </c>
      <c r="D211" s="51" t="s">
        <v>442</v>
      </c>
      <c r="E211" s="51">
        <v>0</v>
      </c>
      <c r="F211" s="51">
        <v>0.12</v>
      </c>
      <c r="G211" s="51" t="s">
        <v>442</v>
      </c>
    </row>
    <row r="212" spans="1:7" ht="15.6" x14ac:dyDescent="0.25">
      <c r="A212" s="50" t="s">
        <v>618</v>
      </c>
      <c r="B212" s="51">
        <v>79.58</v>
      </c>
      <c r="C212" s="51">
        <v>79.58</v>
      </c>
      <c r="D212" s="51" t="s">
        <v>442</v>
      </c>
      <c r="E212" s="51">
        <v>0.20419999999999999</v>
      </c>
      <c r="F212" s="51">
        <v>0.20419999999999999</v>
      </c>
      <c r="G212" s="51" t="s">
        <v>442</v>
      </c>
    </row>
    <row r="213" spans="1:7" ht="15.6" x14ac:dyDescent="0.25">
      <c r="A213" s="50" t="s">
        <v>619</v>
      </c>
      <c r="B213" s="51" t="s">
        <v>442</v>
      </c>
      <c r="C213" s="51" t="s">
        <v>442</v>
      </c>
      <c r="D213" s="51">
        <v>8.15</v>
      </c>
      <c r="E213" s="51" t="s">
        <v>442</v>
      </c>
      <c r="F213" s="51" t="s">
        <v>442</v>
      </c>
      <c r="G213" s="51">
        <v>0.91849999999999998</v>
      </c>
    </row>
    <row r="214" spans="1:7" ht="15.6" x14ac:dyDescent="0.25">
      <c r="A214" s="50" t="s">
        <v>11</v>
      </c>
      <c r="B214" s="51">
        <v>89</v>
      </c>
      <c r="C214" s="51">
        <v>89</v>
      </c>
      <c r="D214" s="51" t="s">
        <v>442</v>
      </c>
      <c r="E214" s="51">
        <v>0.11</v>
      </c>
      <c r="F214" s="51">
        <v>0.11</v>
      </c>
      <c r="G214" s="51" t="s">
        <v>442</v>
      </c>
    </row>
    <row r="215" spans="1:7" ht="15.6" x14ac:dyDescent="0.25">
      <c r="A215" s="50" t="s">
        <v>9</v>
      </c>
      <c r="B215" s="51">
        <v>99.91</v>
      </c>
      <c r="C215" s="51">
        <v>80.59</v>
      </c>
      <c r="D215" s="51" t="s">
        <v>442</v>
      </c>
      <c r="E215" s="51">
        <v>8.9999999999999998E-4</v>
      </c>
      <c r="F215" s="51">
        <v>0.19409999999999999</v>
      </c>
      <c r="G215" s="51" t="s">
        <v>442</v>
      </c>
    </row>
    <row r="216" spans="1:7" ht="15.6" x14ac:dyDescent="0.25">
      <c r="A216" s="50" t="s">
        <v>620</v>
      </c>
      <c r="B216" s="51" t="s">
        <v>442</v>
      </c>
      <c r="C216" s="51" t="s">
        <v>442</v>
      </c>
      <c r="D216" s="51">
        <v>0</v>
      </c>
      <c r="E216" s="51" t="s">
        <v>442</v>
      </c>
      <c r="F216" s="51" t="s">
        <v>442</v>
      </c>
      <c r="G216" s="51">
        <v>1</v>
      </c>
    </row>
    <row r="217" spans="1:7" ht="31.2" x14ac:dyDescent="0.25">
      <c r="A217" s="50" t="s">
        <v>621</v>
      </c>
      <c r="B217" s="51" t="s">
        <v>442</v>
      </c>
      <c r="C217" s="51" t="s">
        <v>442</v>
      </c>
      <c r="D217" s="51">
        <v>54.88</v>
      </c>
      <c r="E217" s="51" t="s">
        <v>442</v>
      </c>
      <c r="F217" s="51" t="s">
        <v>442</v>
      </c>
      <c r="G217" s="51">
        <v>0.45119999999999999</v>
      </c>
    </row>
    <row r="218" spans="1:7" ht="31.2" x14ac:dyDescent="0.25">
      <c r="A218" s="50" t="s">
        <v>622</v>
      </c>
      <c r="B218" s="51">
        <v>90</v>
      </c>
      <c r="C218" s="51">
        <v>90</v>
      </c>
      <c r="D218" s="51" t="s">
        <v>442</v>
      </c>
      <c r="E218" s="51">
        <v>0.1</v>
      </c>
      <c r="F218" s="51">
        <v>0.1</v>
      </c>
      <c r="G218" s="51" t="s">
        <v>442</v>
      </c>
    </row>
    <row r="219" spans="1:7" ht="31.2" x14ac:dyDescent="0.25">
      <c r="A219" s="50" t="s">
        <v>623</v>
      </c>
      <c r="B219" s="51" t="s">
        <v>442</v>
      </c>
      <c r="C219" s="51" t="s">
        <v>442</v>
      </c>
      <c r="D219" s="51">
        <v>0</v>
      </c>
      <c r="E219" s="51" t="s">
        <v>442</v>
      </c>
      <c r="F219" s="51" t="s">
        <v>442</v>
      </c>
      <c r="G219" s="51">
        <v>1</v>
      </c>
    </row>
    <row r="220" spans="1:7" ht="15.6" x14ac:dyDescent="0.25">
      <c r="A220" s="50" t="s">
        <v>624</v>
      </c>
      <c r="B220" s="51" t="s">
        <v>442</v>
      </c>
      <c r="C220" s="51" t="s">
        <v>442</v>
      </c>
      <c r="D220" s="51">
        <v>18.36</v>
      </c>
      <c r="E220" s="51" t="s">
        <v>442</v>
      </c>
      <c r="F220" s="51" t="s">
        <v>442</v>
      </c>
      <c r="G220" s="51">
        <v>0.81640000000000001</v>
      </c>
    </row>
    <row r="221" spans="1:7" ht="15.6" x14ac:dyDescent="0.25">
      <c r="A221" s="50" t="s">
        <v>323</v>
      </c>
      <c r="B221" s="51">
        <v>96.6</v>
      </c>
      <c r="C221" s="51">
        <v>96.6</v>
      </c>
      <c r="D221" s="51" t="s">
        <v>442</v>
      </c>
      <c r="E221" s="51">
        <v>3.4000000000000002E-2</v>
      </c>
      <c r="F221" s="51">
        <v>3.4000000000000002E-2</v>
      </c>
      <c r="G221" s="51" t="s">
        <v>442</v>
      </c>
    </row>
    <row r="222" spans="1:7" ht="15.6" x14ac:dyDescent="0.25">
      <c r="A222" s="50" t="s">
        <v>625</v>
      </c>
      <c r="B222" s="51">
        <v>100</v>
      </c>
      <c r="C222" s="51">
        <v>93.5</v>
      </c>
      <c r="D222" s="51" t="s">
        <v>442</v>
      </c>
      <c r="E222" s="51">
        <v>0</v>
      </c>
      <c r="F222" s="51">
        <v>6.5000000000000002E-2</v>
      </c>
      <c r="G222" s="51" t="s">
        <v>442</v>
      </c>
    </row>
    <row r="223" spans="1:7" ht="15.6" x14ac:dyDescent="0.25">
      <c r="A223" s="50" t="s">
        <v>626</v>
      </c>
      <c r="B223" s="51">
        <v>0</v>
      </c>
      <c r="C223" s="51">
        <v>0</v>
      </c>
      <c r="D223" s="51" t="s">
        <v>442</v>
      </c>
      <c r="E223" s="51">
        <v>1</v>
      </c>
      <c r="F223" s="51">
        <v>1</v>
      </c>
      <c r="G223" s="51" t="s">
        <v>442</v>
      </c>
    </row>
    <row r="224" spans="1:7" ht="15.6" x14ac:dyDescent="0.25">
      <c r="A224" s="50" t="s">
        <v>627</v>
      </c>
      <c r="B224" s="51">
        <v>67</v>
      </c>
      <c r="C224" s="51">
        <v>67</v>
      </c>
      <c r="D224" s="51"/>
      <c r="E224" s="51">
        <v>0.33</v>
      </c>
      <c r="F224" s="51">
        <v>0.33</v>
      </c>
      <c r="G224" s="51"/>
    </row>
  </sheetData>
  <mergeCells count="3">
    <mergeCell ref="A1:G1"/>
    <mergeCell ref="A2:G2"/>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9B2BA-5572-4D06-9951-2BCD45B39AB1}">
  <sheetPr codeName="Sheet5"/>
  <dimension ref="A1:N197"/>
  <sheetViews>
    <sheetView zoomScale="85" zoomScaleNormal="85" workbookViewId="0">
      <pane xSplit="1" ySplit="12" topLeftCell="B13" activePane="bottomRight" state="frozen"/>
      <selection pane="topRight" activeCell="B1" sqref="B1"/>
      <selection pane="bottomLeft" activeCell="A13" sqref="A13"/>
      <selection pane="bottomRight" activeCell="J1" sqref="J1:J1048576"/>
    </sheetView>
  </sheetViews>
  <sheetFormatPr defaultColWidth="8.796875" defaultRowHeight="15.6" x14ac:dyDescent="0.3"/>
  <cols>
    <col min="1" max="1" width="36.3984375" style="3" customWidth="1"/>
    <col min="2" max="2" width="47.19921875" style="2" customWidth="1"/>
    <col min="3" max="3" width="51" style="2" customWidth="1"/>
    <col min="4" max="4" width="71" style="2" customWidth="1"/>
    <col min="5" max="5" width="160.59765625" style="2" hidden="1" customWidth="1"/>
    <col min="6" max="6" width="41" style="1" customWidth="1"/>
    <col min="7" max="7" width="13.5" style="1" hidden="1" customWidth="1"/>
    <col min="8" max="8" width="24.796875" style="1" hidden="1" customWidth="1"/>
    <col min="9" max="9" width="20.09765625" style="1" customWidth="1"/>
    <col min="10" max="10" width="43.5" style="1" customWidth="1"/>
    <col min="11" max="11" width="44.796875" style="1" customWidth="1"/>
    <col min="12" max="12" width="26.296875" style="1" customWidth="1"/>
    <col min="13" max="16384" width="8.796875" style="1"/>
  </cols>
  <sheetData>
    <row r="1" spans="1:14" customFormat="1" ht="15" x14ac:dyDescent="0.3">
      <c r="A1" t="s">
        <v>294</v>
      </c>
      <c r="B1" t="s">
        <v>4051</v>
      </c>
      <c r="C1" t="s">
        <v>4050</v>
      </c>
      <c r="E1" s="2"/>
      <c r="F1" s="1"/>
      <c r="G1" s="1"/>
      <c r="H1" s="1"/>
    </row>
    <row r="2" spans="1:14" customFormat="1" ht="15" x14ac:dyDescent="0.3">
      <c r="A2" t="s">
        <v>4052</v>
      </c>
      <c r="B2">
        <v>7.4160000000000004</v>
      </c>
      <c r="C2" t="s">
        <v>4057</v>
      </c>
      <c r="E2" s="2"/>
      <c r="F2" s="1"/>
      <c r="G2" s="1"/>
      <c r="H2" s="1"/>
    </row>
    <row r="3" spans="1:14" customFormat="1" ht="15" x14ac:dyDescent="0.3">
      <c r="A3" t="s">
        <v>628</v>
      </c>
      <c r="B3">
        <f>13625/(60*60*24)</f>
        <v>0.15769675925925927</v>
      </c>
      <c r="C3" t="s">
        <v>4058</v>
      </c>
      <c r="D3" s="2"/>
      <c r="E3" s="2"/>
      <c r="F3" s="1"/>
      <c r="G3" s="1"/>
      <c r="H3" s="1"/>
    </row>
    <row r="4" spans="1:14" customFormat="1" ht="15" x14ac:dyDescent="0.3">
      <c r="A4" t="s">
        <v>629</v>
      </c>
      <c r="D4" s="2"/>
      <c r="E4" s="2"/>
      <c r="F4" s="1"/>
      <c r="G4" s="1"/>
      <c r="H4" s="1"/>
    </row>
    <row r="5" spans="1:14" customFormat="1" ht="15" x14ac:dyDescent="0.3">
      <c r="A5" t="s">
        <v>295</v>
      </c>
      <c r="D5" s="2"/>
      <c r="E5" s="2"/>
      <c r="F5" s="1"/>
      <c r="G5" s="1"/>
      <c r="H5" s="1"/>
      <c r="I5" s="1"/>
      <c r="J5" s="1"/>
      <c r="K5" s="1"/>
      <c r="L5" s="1"/>
    </row>
    <row r="6" spans="1:14" customFormat="1" ht="15" x14ac:dyDescent="0.3">
      <c r="D6" s="2"/>
      <c r="E6" s="2"/>
      <c r="F6" s="1"/>
      <c r="G6" s="1"/>
      <c r="H6" s="1"/>
      <c r="I6" s="1"/>
      <c r="J6" s="1"/>
      <c r="K6" s="1"/>
      <c r="L6" s="1"/>
    </row>
    <row r="7" spans="1:14" customFormat="1" ht="13.8" x14ac:dyDescent="0.25"/>
    <row r="8" spans="1:14" customFormat="1" ht="13.8" x14ac:dyDescent="0.25"/>
    <row r="9" spans="1:14" customFormat="1" ht="13.8" x14ac:dyDescent="0.25"/>
    <row r="10" spans="1:14" ht="22.8" x14ac:dyDescent="0.3">
      <c r="A10" s="84" t="s">
        <v>282</v>
      </c>
      <c r="B10" s="84"/>
      <c r="C10" s="84"/>
      <c r="D10" s="84"/>
      <c r="E10" s="84"/>
    </row>
    <row r="11" spans="1:14" ht="14.4" x14ac:dyDescent="0.3">
      <c r="A11" s="83" t="s">
        <v>281</v>
      </c>
      <c r="B11" s="83"/>
      <c r="C11" s="83"/>
      <c r="D11" s="83"/>
      <c r="E11" s="83"/>
      <c r="F11" s="83"/>
    </row>
    <row r="12" spans="1:14" ht="31.2" x14ac:dyDescent="0.3">
      <c r="A12" s="3" t="s">
        <v>280</v>
      </c>
      <c r="B12" s="3" t="s">
        <v>279</v>
      </c>
      <c r="C12" s="3" t="s">
        <v>278</v>
      </c>
      <c r="D12" s="3" t="s">
        <v>277</v>
      </c>
      <c r="E12" s="3" t="s">
        <v>275</v>
      </c>
      <c r="F12" s="3" t="s">
        <v>283</v>
      </c>
      <c r="G12" s="3" t="s">
        <v>284</v>
      </c>
      <c r="H12" s="3" t="s">
        <v>296</v>
      </c>
      <c r="I12" s="3" t="s">
        <v>4066</v>
      </c>
      <c r="J12" s="3" t="s">
        <v>632</v>
      </c>
      <c r="K12" s="3" t="s">
        <v>633</v>
      </c>
      <c r="L12" s="3"/>
      <c r="M12" s="3"/>
      <c r="N12" s="3"/>
    </row>
    <row r="13" spans="1:14" x14ac:dyDescent="0.3">
      <c r="A13" s="53" t="s">
        <v>274</v>
      </c>
      <c r="B13" s="51" t="s">
        <v>273</v>
      </c>
      <c r="C13" s="51">
        <v>100</v>
      </c>
      <c r="D13" s="51" t="s">
        <v>359</v>
      </c>
      <c r="E13" s="2" t="s">
        <v>3</v>
      </c>
      <c r="F13" s="2"/>
      <c r="I13" s="1" t="str">
        <f>IF(ISBLANK(H13),"",AVERAGEIF(Table3[determinand.prefLabel],"="&amp;H13,Table3[Result equal LOD]))</f>
        <v/>
      </c>
      <c r="J13" s="1">
        <f>inputdata[[#This Row],[Maximum Concentration in Discharge ]]</f>
        <v>0</v>
      </c>
    </row>
    <row r="14" spans="1:14" x14ac:dyDescent="0.3">
      <c r="A14" s="50" t="s">
        <v>272</v>
      </c>
      <c r="B14" s="51" t="s">
        <v>271</v>
      </c>
      <c r="C14" s="51">
        <v>300</v>
      </c>
      <c r="D14" s="51" t="s">
        <v>359</v>
      </c>
      <c r="E14" s="2" t="s">
        <v>3</v>
      </c>
      <c r="F14" s="2"/>
      <c r="I14" s="1" t="str">
        <f>IF(ISBLANK(H14),"",AVERAGEIF(Table3[determinand.prefLabel],"="&amp;H14,Table3[Result equal LOD]))</f>
        <v/>
      </c>
      <c r="J14" s="1">
        <f>inputdata[[#This Row],[Maximum Concentration in Discharge ]]</f>
        <v>0</v>
      </c>
    </row>
    <row r="15" spans="1:14" x14ac:dyDescent="0.3">
      <c r="A15" s="50" t="s">
        <v>270</v>
      </c>
      <c r="B15" s="51" t="s">
        <v>269</v>
      </c>
      <c r="C15" s="51">
        <v>10</v>
      </c>
      <c r="D15" s="51" t="s">
        <v>359</v>
      </c>
      <c r="E15" s="2" t="s">
        <v>12</v>
      </c>
      <c r="F15" s="2"/>
      <c r="I15" s="1" t="str">
        <f>IF(ISBLANK(H15),"",AVERAGEIF(Table3[determinand.prefLabel],"="&amp;H15,Table3[Result equal LOD]))</f>
        <v/>
      </c>
      <c r="J15" s="1">
        <f>inputdata[[#This Row],[Maximum Concentration in Discharge ]]</f>
        <v>0</v>
      </c>
    </row>
    <row r="16" spans="1:14" x14ac:dyDescent="0.3">
      <c r="A16" s="50" t="s">
        <v>268</v>
      </c>
      <c r="B16" s="51" t="s">
        <v>267</v>
      </c>
      <c r="C16" s="51">
        <v>0.42</v>
      </c>
      <c r="D16" s="51" t="s">
        <v>360</v>
      </c>
      <c r="E16" s="2" t="s">
        <v>1</v>
      </c>
      <c r="F16" s="2"/>
      <c r="I16" s="1" t="str">
        <f>IF(ISBLANK(H16),"",AVERAGEIF(Table3[determinand.prefLabel],"="&amp;H16,Table3[Result equal LOD]))</f>
        <v/>
      </c>
      <c r="J16" s="1">
        <f>inputdata[[#This Row],[Maximum Concentration in Discharge ]]</f>
        <v>0</v>
      </c>
    </row>
    <row r="17" spans="1:11" ht="31.2" x14ac:dyDescent="0.3">
      <c r="A17" s="50" t="s">
        <v>266</v>
      </c>
      <c r="B17" s="51" t="s">
        <v>265</v>
      </c>
      <c r="C17" s="51">
        <v>0.3</v>
      </c>
      <c r="D17" s="51" t="s">
        <v>361</v>
      </c>
      <c r="E17" s="2" t="s">
        <v>1</v>
      </c>
      <c r="F17" s="2"/>
      <c r="I17" s="1" t="str">
        <f>IF(ISBLANK(H17),"",AVERAGEIF(Table3[determinand.prefLabel],"="&amp;H17,Table3[Result equal LOD]))</f>
        <v/>
      </c>
      <c r="J17" s="1">
        <f>inputdata[[#This Row],[Maximum Concentration in Discharge ]]</f>
        <v>0</v>
      </c>
    </row>
    <row r="18" spans="1:11" x14ac:dyDescent="0.3">
      <c r="A18" s="50" t="s">
        <v>264</v>
      </c>
      <c r="B18" s="51" t="s">
        <v>263</v>
      </c>
      <c r="C18" s="51">
        <v>50</v>
      </c>
      <c r="D18" s="51" t="s">
        <v>359</v>
      </c>
      <c r="E18" s="2" t="s">
        <v>3</v>
      </c>
      <c r="F18" s="2"/>
      <c r="I18" s="1" t="str">
        <f>IF(ISBLANK(H18),"",AVERAGEIF(Table3[determinand.prefLabel],"="&amp;H18,Table3[Result equal LOD]))</f>
        <v/>
      </c>
      <c r="J18" s="1">
        <f>inputdata[[#This Row],[Maximum Concentration in Discharge ]]</f>
        <v>0</v>
      </c>
    </row>
    <row r="19" spans="1:11" x14ac:dyDescent="0.3">
      <c r="A19" s="50" t="s">
        <v>262</v>
      </c>
      <c r="B19" s="51" t="s">
        <v>261</v>
      </c>
      <c r="C19" s="51">
        <v>0.2</v>
      </c>
      <c r="D19" s="59" t="s">
        <v>362</v>
      </c>
      <c r="E19" s="2" t="s">
        <v>1</v>
      </c>
      <c r="F19" s="2"/>
      <c r="I19" s="1" t="str">
        <f>IF(ISBLANK(H19),"",AVERAGEIF(Table3[determinand.prefLabel],"="&amp;H19,Table3[Result equal LOD]))</f>
        <v/>
      </c>
      <c r="J19" s="1">
        <f>inputdata[[#This Row],[Maximum Concentration in Discharge ]]</f>
        <v>0</v>
      </c>
    </row>
    <row r="20" spans="1:11" ht="46.8" x14ac:dyDescent="0.3">
      <c r="A20" s="50" t="s">
        <v>363</v>
      </c>
      <c r="B20" s="51" t="s">
        <v>260</v>
      </c>
      <c r="C20" s="51">
        <v>50</v>
      </c>
      <c r="D20" s="51">
        <v>250</v>
      </c>
      <c r="E20" s="2" t="s">
        <v>3</v>
      </c>
      <c r="F20" s="2"/>
      <c r="I20" s="1" t="str">
        <f>IF(ISBLANK(H20),"",AVERAGEIF(Table3[determinand.prefLabel],"="&amp;H20,Table3[Result equal LOD]))</f>
        <v/>
      </c>
      <c r="J20" s="1">
        <f>inputdata[[#This Row],[Maximum Concentration in Discharge ]]</f>
        <v>0</v>
      </c>
    </row>
    <row r="21" spans="1:11" x14ac:dyDescent="0.3">
      <c r="A21" s="50" t="s">
        <v>259</v>
      </c>
      <c r="B21" s="51" t="s">
        <v>258</v>
      </c>
      <c r="C21" s="51">
        <v>40</v>
      </c>
      <c r="D21" s="51" t="s">
        <v>359</v>
      </c>
      <c r="E21" s="2" t="s">
        <v>3</v>
      </c>
      <c r="F21" s="2"/>
      <c r="I21" s="1" t="str">
        <f>IF(ISBLANK(H21),"",AVERAGEIF(Table3[determinand.prefLabel],"="&amp;H21,Table3[Result equal LOD]))</f>
        <v/>
      </c>
      <c r="J21" s="1">
        <f>inputdata[[#This Row],[Maximum Concentration in Discharge ]]</f>
        <v>0</v>
      </c>
    </row>
    <row r="22" spans="1:11" x14ac:dyDescent="0.3">
      <c r="A22" s="50" t="s">
        <v>257</v>
      </c>
      <c r="B22" s="51" t="s">
        <v>256</v>
      </c>
      <c r="C22" s="51">
        <v>3.0000000000000001E-3</v>
      </c>
      <c r="D22" s="51">
        <v>0.01</v>
      </c>
      <c r="E22" s="2" t="s">
        <v>3</v>
      </c>
      <c r="F22" s="2"/>
      <c r="I22" s="1" t="str">
        <f>IF(ISBLANK(H22),"",AVERAGEIF(Table3[determinand.prefLabel],"="&amp;H22,Table3[Result equal LOD]))</f>
        <v/>
      </c>
      <c r="J22" s="1">
        <f>inputdata[[#This Row],[Maximum Concentration in Discharge ]]</f>
        <v>0</v>
      </c>
    </row>
    <row r="23" spans="1:11" x14ac:dyDescent="0.3">
      <c r="A23" s="50" t="s">
        <v>255</v>
      </c>
      <c r="B23" s="51" t="s">
        <v>254</v>
      </c>
      <c r="C23" s="51">
        <v>1.2E-2</v>
      </c>
      <c r="D23" s="51">
        <v>1.2E-2</v>
      </c>
      <c r="E23" s="2" t="s">
        <v>12</v>
      </c>
      <c r="F23" s="2"/>
      <c r="I23" s="1" t="str">
        <f>IF(ISBLANK(H23),"",AVERAGEIF(Table3[determinand.prefLabel],"="&amp;H23,Table3[Result equal LOD]))</f>
        <v/>
      </c>
      <c r="J23" s="1">
        <f>inputdata[[#This Row],[Maximum Concentration in Discharge ]]</f>
        <v>0</v>
      </c>
    </row>
    <row r="24" spans="1:11" x14ac:dyDescent="0.3">
      <c r="A24" s="50" t="s">
        <v>253</v>
      </c>
      <c r="B24" s="51" t="s">
        <v>252</v>
      </c>
      <c r="C24" s="51">
        <v>0.3</v>
      </c>
      <c r="D24" s="51">
        <v>0.7</v>
      </c>
      <c r="E24" s="2" t="s">
        <v>12</v>
      </c>
      <c r="F24" s="2"/>
      <c r="I24" s="1" t="str">
        <f>IF(ISBLANK(H24),"",AVERAGEIF(Table3[determinand.prefLabel],"="&amp;H24,Table3[Result equal LOD]))</f>
        <v/>
      </c>
      <c r="J24" s="1">
        <f>inputdata[[#This Row],[Maximum Concentration in Discharge ]]</f>
        <v>0</v>
      </c>
    </row>
    <row r="25" spans="1:11" x14ac:dyDescent="0.3">
      <c r="A25" s="50" t="s">
        <v>251</v>
      </c>
      <c r="B25" s="51" t="s">
        <v>250</v>
      </c>
      <c r="C25" s="51">
        <v>21</v>
      </c>
      <c r="D25" s="51" t="s">
        <v>359</v>
      </c>
      <c r="E25" s="2" t="s">
        <v>1</v>
      </c>
      <c r="F25" s="2"/>
      <c r="I25" s="1" t="str">
        <f>IF(ISBLANK(H25),"",AVERAGEIF(Table3[determinand.prefLabel],"="&amp;H25,Table3[Result equal LOD]))</f>
        <v/>
      </c>
      <c r="J25" s="1">
        <f>inputdata[[#This Row],[Maximum Concentration in Discharge ]]</f>
        <v>0</v>
      </c>
    </row>
    <row r="26" spans="1:11" x14ac:dyDescent="0.3">
      <c r="A26" s="50" t="s">
        <v>249</v>
      </c>
      <c r="B26" s="51" t="s">
        <v>248</v>
      </c>
      <c r="C26" s="51">
        <v>0.1</v>
      </c>
      <c r="D26" s="51">
        <v>0.1</v>
      </c>
      <c r="E26" s="2" t="s">
        <v>7</v>
      </c>
      <c r="F26" s="2">
        <v>1</v>
      </c>
      <c r="I26" s="1" t="str">
        <f>IF(ISBLANK(H26),"",AVERAGEIF(Table3[determinand.prefLabel],"="&amp;H26,Table3[Result equal LOD]))</f>
        <v/>
      </c>
      <c r="J26" s="1">
        <f>inputdata[[#This Row],[Maximum Concentration in Discharge ]]</f>
        <v>0</v>
      </c>
    </row>
    <row r="27" spans="1:11" x14ac:dyDescent="0.3">
      <c r="A27" s="50" t="s">
        <v>247</v>
      </c>
      <c r="B27" s="51" t="s">
        <v>364</v>
      </c>
      <c r="C27" s="51">
        <v>25</v>
      </c>
      <c r="D27" s="51" t="s">
        <v>359</v>
      </c>
      <c r="E27" s="2" t="s">
        <v>1</v>
      </c>
      <c r="F27" s="2"/>
      <c r="H27" s="1" t="s">
        <v>2777</v>
      </c>
      <c r="I27" s="1">
        <f>IF(ISBLANK(H27),"",AVERAGEIF(Table3[determinand.prefLabel],"="&amp;H27,Table3[Result equal LOD]))</f>
        <v>2.2712121212121223</v>
      </c>
      <c r="J27" s="1">
        <f>inputdata[[#This Row],[Maximum Concentration in Discharge ]]</f>
        <v>2.16</v>
      </c>
      <c r="K27" s="1">
        <v>2.16</v>
      </c>
    </row>
    <row r="28" spans="1:11" x14ac:dyDescent="0.3">
      <c r="A28" s="50" t="s">
        <v>246</v>
      </c>
      <c r="B28" s="51" t="s">
        <v>245</v>
      </c>
      <c r="C28" s="51">
        <v>0.6</v>
      </c>
      <c r="D28" s="51">
        <v>2</v>
      </c>
      <c r="E28" s="2" t="s">
        <v>12</v>
      </c>
      <c r="F28" s="2"/>
      <c r="I28" s="1" t="str">
        <f>IF(ISBLANK(H28),"",AVERAGEIF(Table3[determinand.prefLabel],"="&amp;H28,Table3[Result equal LOD]))</f>
        <v/>
      </c>
      <c r="J28" s="1">
        <f>inputdata[[#This Row],[Maximum Concentration in Discharge ]]</f>
        <v>0</v>
      </c>
    </row>
    <row r="29" spans="1:11" x14ac:dyDescent="0.3">
      <c r="A29" s="50" t="s">
        <v>365</v>
      </c>
      <c r="B29" s="51" t="s">
        <v>244</v>
      </c>
      <c r="C29" s="51">
        <v>0.01</v>
      </c>
      <c r="D29" s="51" t="s">
        <v>359</v>
      </c>
      <c r="E29" s="2" t="s">
        <v>3</v>
      </c>
      <c r="F29" s="2"/>
      <c r="I29" s="1" t="str">
        <f>IF(ISBLANK(H29),"",AVERAGEIF(Table3[determinand.prefLabel],"="&amp;H29,Table3[Result equal LOD]))</f>
        <v/>
      </c>
      <c r="J29" s="1">
        <f>inputdata[[#This Row],[Maximum Concentration in Discharge ]]</f>
        <v>0</v>
      </c>
    </row>
    <row r="30" spans="1:11" x14ac:dyDescent="0.3">
      <c r="A30" s="50" t="s">
        <v>243</v>
      </c>
      <c r="B30" s="51" t="s">
        <v>242</v>
      </c>
      <c r="C30" s="51">
        <v>500</v>
      </c>
      <c r="D30" s="51" t="s">
        <v>359</v>
      </c>
      <c r="E30" s="2" t="s">
        <v>3</v>
      </c>
      <c r="F30" s="2"/>
      <c r="I30" s="1" t="str">
        <f>IF(ISBLANK(H30),"",AVERAGEIF(Table3[determinand.prefLabel],"="&amp;H30,Table3[Result equal LOD]))</f>
        <v/>
      </c>
      <c r="J30" s="1">
        <f>inputdata[[#This Row],[Maximum Concentration in Discharge ]]</f>
        <v>0</v>
      </c>
    </row>
    <row r="31" spans="1:11" x14ac:dyDescent="0.3">
      <c r="A31" s="50" t="s">
        <v>241</v>
      </c>
      <c r="B31" s="51" t="s">
        <v>240</v>
      </c>
      <c r="C31" s="51">
        <v>8</v>
      </c>
      <c r="D31" s="51">
        <v>50</v>
      </c>
      <c r="E31" s="2" t="s">
        <v>12</v>
      </c>
      <c r="F31" s="2"/>
      <c r="I31" s="1" t="str">
        <f>IF(ISBLANK(H31),"",AVERAGEIF(Table3[determinand.prefLabel],"="&amp;H31,Table3[Result equal LOD]))</f>
        <v/>
      </c>
      <c r="J31" s="1">
        <f>inputdata[[#This Row],[Maximum Concentration in Discharge ]]</f>
        <v>0</v>
      </c>
    </row>
    <row r="32" spans="1:11" ht="31.2" x14ac:dyDescent="0.3">
      <c r="A32" s="50" t="s">
        <v>239</v>
      </c>
      <c r="B32" s="51" t="s">
        <v>238</v>
      </c>
      <c r="C32" s="51" t="s">
        <v>359</v>
      </c>
      <c r="D32" s="51">
        <v>2.7E-2</v>
      </c>
      <c r="E32" s="2" t="s">
        <v>7</v>
      </c>
      <c r="F32" s="2"/>
      <c r="I32" s="1" t="str">
        <f>IF(ISBLANK(H32),"",AVERAGEIF(Table3[determinand.prefLabel],"="&amp;H32,Table3[Result equal LOD]))</f>
        <v/>
      </c>
      <c r="J32" s="1">
        <f>inputdata[[#This Row],[Maximum Concentration in Discharge ]]</f>
        <v>0</v>
      </c>
    </row>
    <row r="33" spans="1:11" ht="31.2" x14ac:dyDescent="0.3">
      <c r="A33" s="50" t="s">
        <v>237</v>
      </c>
      <c r="B33" s="51" t="s">
        <v>236</v>
      </c>
      <c r="C33" s="51" t="s">
        <v>359</v>
      </c>
      <c r="D33" s="51">
        <v>1.7000000000000001E-2</v>
      </c>
      <c r="E33" s="2" t="s">
        <v>7</v>
      </c>
      <c r="F33" s="2"/>
      <c r="I33" s="1" t="str">
        <f>IF(ISBLANK(H33),"",AVERAGEIF(Table3[determinand.prefLabel],"="&amp;H33,Table3[Result equal LOD]))</f>
        <v/>
      </c>
      <c r="J33" s="1">
        <f>inputdata[[#This Row],[Maximum Concentration in Discharge ]]</f>
        <v>0</v>
      </c>
    </row>
    <row r="34" spans="1:11" ht="31.2" x14ac:dyDescent="0.3">
      <c r="A34" s="50" t="s">
        <v>235</v>
      </c>
      <c r="B34" s="51" t="s">
        <v>234</v>
      </c>
      <c r="C34" s="51" t="s">
        <v>359</v>
      </c>
      <c r="D34" s="51">
        <v>8.1999999999999998E-4</v>
      </c>
      <c r="E34" s="2" t="s">
        <v>7</v>
      </c>
      <c r="F34" s="2"/>
      <c r="I34" s="1" t="str">
        <f>IF(ISBLANK(H34),"",AVERAGEIF(Table3[determinand.prefLabel],"="&amp;H34,Table3[Result equal LOD]))</f>
        <v/>
      </c>
      <c r="J34" s="1">
        <f>inputdata[[#This Row],[Maximum Concentration in Discharge ]]</f>
        <v>0</v>
      </c>
    </row>
    <row r="35" spans="1:11" ht="31.2" x14ac:dyDescent="0.3">
      <c r="A35" s="50" t="s">
        <v>233</v>
      </c>
      <c r="B35" s="51" t="s">
        <v>232</v>
      </c>
      <c r="C35" s="51" t="s">
        <v>359</v>
      </c>
      <c r="D35" s="51">
        <v>1.7000000000000001E-2</v>
      </c>
      <c r="E35" s="2" t="s">
        <v>7</v>
      </c>
      <c r="F35" s="2"/>
      <c r="I35" s="1" t="str">
        <f>IF(ISBLANK(H35),"",AVERAGEIF(Table3[determinand.prefLabel],"="&amp;H35,Table3[Result equal LOD]))</f>
        <v/>
      </c>
      <c r="J35" s="1">
        <f>inputdata[[#This Row],[Maximum Concentration in Discharge ]]</f>
        <v>0</v>
      </c>
    </row>
    <row r="36" spans="1:11" x14ac:dyDescent="0.3">
      <c r="A36" s="50" t="s">
        <v>231</v>
      </c>
      <c r="B36" s="51" t="s">
        <v>230</v>
      </c>
      <c r="C36" s="51">
        <v>0.75</v>
      </c>
      <c r="D36" s="51" t="s">
        <v>366</v>
      </c>
      <c r="E36" s="2" t="s">
        <v>1</v>
      </c>
      <c r="F36" s="2"/>
      <c r="I36" s="1" t="str">
        <f>IF(ISBLANK(H36),"",AVERAGEIF(Table3[determinand.prefLabel],"="&amp;H36,Table3[Result equal LOD]))</f>
        <v/>
      </c>
      <c r="J36" s="1">
        <f>inputdata[[#This Row],[Maximum Concentration in Discharge ]]</f>
        <v>0</v>
      </c>
    </row>
    <row r="37" spans="1:11" ht="31.2" x14ac:dyDescent="0.3">
      <c r="A37" s="50" t="s">
        <v>229</v>
      </c>
      <c r="B37" s="51" t="s">
        <v>228</v>
      </c>
      <c r="C37" s="51">
        <v>1.1999999999999999E-3</v>
      </c>
      <c r="D37" s="51">
        <v>4.0000000000000001E-3</v>
      </c>
      <c r="E37" s="2" t="s">
        <v>12</v>
      </c>
      <c r="F37" s="2"/>
      <c r="I37" s="1" t="str">
        <f>IF(ISBLANK(H37),"",AVERAGEIF(Table3[determinand.prefLabel],"="&amp;H37,Table3[Result equal LOD]))</f>
        <v/>
      </c>
      <c r="J37" s="1">
        <f>inputdata[[#This Row],[Maximum Concentration in Discharge ]]</f>
        <v>0</v>
      </c>
    </row>
    <row r="38" spans="1:11" x14ac:dyDescent="0.3">
      <c r="A38" s="50" t="s">
        <v>227</v>
      </c>
      <c r="B38" s="51" t="s">
        <v>226</v>
      </c>
      <c r="C38" s="51">
        <v>25</v>
      </c>
      <c r="D38" s="51" t="s">
        <v>359</v>
      </c>
      <c r="E38" s="2" t="s">
        <v>3</v>
      </c>
      <c r="F38" s="2"/>
      <c r="I38" s="1" t="str">
        <f>IF(ISBLANK(H38),"",AVERAGEIF(Table3[determinand.prefLabel],"="&amp;H38,Table3[Result equal LOD]))</f>
        <v/>
      </c>
      <c r="J38" s="1">
        <f>inputdata[[#This Row],[Maximum Concentration in Discharge ]]</f>
        <v>0</v>
      </c>
    </row>
    <row r="39" spans="1:11" x14ac:dyDescent="0.3">
      <c r="A39" s="50" t="s">
        <v>225</v>
      </c>
      <c r="B39" s="51" t="s">
        <v>224</v>
      </c>
      <c r="C39" s="51">
        <v>7000</v>
      </c>
      <c r="D39" s="51" t="s">
        <v>359</v>
      </c>
      <c r="E39" s="2" t="s">
        <v>3</v>
      </c>
      <c r="F39" s="2"/>
      <c r="I39" s="1" t="str">
        <f>IF(ISBLANK(H39),"",AVERAGEIF(Table3[determinand.prefLabel],"="&amp;H39,Table3[Result equal LOD]))</f>
        <v/>
      </c>
      <c r="J39" s="1">
        <f>inputdata[[#This Row],[Maximum Concentration in Discharge ]]</f>
        <v>812</v>
      </c>
      <c r="K39" s="1">
        <v>812</v>
      </c>
    </row>
    <row r="40" spans="1:11" ht="62.4" x14ac:dyDescent="0.3">
      <c r="A40" s="50" t="s">
        <v>367</v>
      </c>
      <c r="B40" s="51" t="s">
        <v>223</v>
      </c>
      <c r="C40" s="51" t="s">
        <v>359</v>
      </c>
      <c r="D40" s="51">
        <v>1.4E-2</v>
      </c>
      <c r="E40" s="2" t="s">
        <v>7</v>
      </c>
      <c r="F40" s="2">
        <v>1</v>
      </c>
      <c r="I40" s="1" t="str">
        <f>IF(ISBLANK(H40),"",AVERAGEIF(Table3[determinand.prefLabel],"="&amp;H40,Table3[Result equal LOD]))</f>
        <v/>
      </c>
      <c r="J40" s="1">
        <f>inputdata[[#This Row],[Maximum Concentration in Discharge ]]</f>
        <v>0</v>
      </c>
    </row>
    <row r="41" spans="1:11" x14ac:dyDescent="0.3">
      <c r="A41" s="50" t="s">
        <v>368</v>
      </c>
      <c r="B41" s="51" t="s">
        <v>221</v>
      </c>
      <c r="C41" s="51" t="s">
        <v>359</v>
      </c>
      <c r="D41" s="51">
        <v>10</v>
      </c>
      <c r="E41" s="2" t="s">
        <v>3</v>
      </c>
      <c r="F41" s="2"/>
      <c r="I41" s="1" t="str">
        <f>IF(ISBLANK(H41),"",AVERAGEIF(Table3[determinand.prefLabel],"="&amp;H41,Table3[Result equal LOD]))</f>
        <v/>
      </c>
      <c r="J41" s="1">
        <f>inputdata[[#This Row],[Maximum Concentration in Discharge ]]</f>
        <v>0</v>
      </c>
    </row>
    <row r="42" spans="1:11" x14ac:dyDescent="0.3">
      <c r="A42" s="50" t="s">
        <v>220</v>
      </c>
      <c r="B42" s="51" t="s">
        <v>219</v>
      </c>
      <c r="C42" s="51">
        <v>100</v>
      </c>
      <c r="D42" s="51">
        <v>1000</v>
      </c>
      <c r="E42" s="2" t="s">
        <v>3</v>
      </c>
      <c r="F42" s="2"/>
      <c r="I42" s="1" t="str">
        <f>IF(ISBLANK(H42),"",AVERAGEIF(Table3[determinand.prefLabel],"="&amp;H42,Table3[Result equal LOD]))</f>
        <v/>
      </c>
      <c r="J42" s="1">
        <f>inputdata[[#This Row],[Maximum Concentration in Discharge ]]</f>
        <v>0</v>
      </c>
    </row>
    <row r="43" spans="1:11" x14ac:dyDescent="0.3">
      <c r="A43" s="50" t="s">
        <v>218</v>
      </c>
      <c r="B43" s="51" t="s">
        <v>217</v>
      </c>
      <c r="C43" s="51">
        <v>0.4</v>
      </c>
      <c r="D43" s="51">
        <v>1.4</v>
      </c>
      <c r="E43" s="2" t="s">
        <v>7</v>
      </c>
      <c r="F43" s="2">
        <v>1</v>
      </c>
      <c r="I43" s="1" t="str">
        <f>IF(ISBLANK(H43),"",AVERAGEIF(Table3[determinand.prefLabel],"="&amp;H43,Table3[Result equal LOD]))</f>
        <v/>
      </c>
      <c r="J43" s="1">
        <f>inputdata[[#This Row],[Maximum Concentration in Discharge ]]</f>
        <v>0</v>
      </c>
    </row>
    <row r="44" spans="1:11" ht="31.2" x14ac:dyDescent="0.3">
      <c r="A44" s="53" t="s">
        <v>369</v>
      </c>
      <c r="B44" s="51" t="s">
        <v>216</v>
      </c>
      <c r="C44" s="51">
        <v>0.2</v>
      </c>
      <c r="D44" s="51" t="s">
        <v>359</v>
      </c>
      <c r="E44" s="2" t="s">
        <v>7</v>
      </c>
      <c r="F44" s="2">
        <v>5</v>
      </c>
      <c r="H44" s="1" t="s">
        <v>2821</v>
      </c>
      <c r="I44" s="1">
        <f>IF(ISBLANK(H44),"",AVERAGEIF(Table3[determinand.prefLabel],"="&amp;H44,Table3[Result equal LOD]))</f>
        <v>4.01818181818182E-2</v>
      </c>
      <c r="J44" s="1">
        <f>inputdata[[#This Row],[Maximum Concentration in Discharge ]]</f>
        <v>0.02</v>
      </c>
      <c r="K44" s="1">
        <v>0.02</v>
      </c>
    </row>
    <row r="45" spans="1:11" x14ac:dyDescent="0.3">
      <c r="A45" s="50" t="s">
        <v>215</v>
      </c>
      <c r="B45" s="51" t="s">
        <v>214</v>
      </c>
      <c r="C45" s="51" t="s">
        <v>359</v>
      </c>
      <c r="D45" s="51" t="s">
        <v>359</v>
      </c>
      <c r="E45" s="2" t="s">
        <v>7</v>
      </c>
      <c r="F45" s="2"/>
      <c r="I45" s="1" t="str">
        <f>IF(ISBLANK(H45),"",AVERAGEIF(Table3[determinand.prefLabel],"="&amp;H45,Table3[Result equal LOD]))</f>
        <v/>
      </c>
      <c r="J45" s="1">
        <f>inputdata[[#This Row],[Maximum Concentration in Discharge ]]</f>
        <v>0</v>
      </c>
    </row>
    <row r="46" spans="1:11" x14ac:dyDescent="0.3">
      <c r="A46" s="50" t="s">
        <v>213</v>
      </c>
      <c r="B46" s="51" t="s">
        <v>212</v>
      </c>
      <c r="C46" s="51">
        <v>12</v>
      </c>
      <c r="D46" s="51" t="s">
        <v>359</v>
      </c>
      <c r="E46" s="2" t="s">
        <v>7</v>
      </c>
      <c r="F46" s="2"/>
      <c r="I46" s="1" t="str">
        <f>IF(ISBLANK(H46),"",AVERAGEIF(Table3[determinand.prefLabel],"="&amp;H46,Table3[Result equal LOD]))</f>
        <v/>
      </c>
      <c r="J46" s="1">
        <f>inputdata[[#This Row],[Maximum Concentration in Discharge ]]</f>
        <v>0</v>
      </c>
    </row>
    <row r="47" spans="1:11" x14ac:dyDescent="0.3">
      <c r="A47" s="50" t="s">
        <v>211</v>
      </c>
      <c r="B47" s="51" t="s">
        <v>210</v>
      </c>
      <c r="C47" s="51">
        <v>0.1</v>
      </c>
      <c r="D47" s="51">
        <v>0.3</v>
      </c>
      <c r="E47" s="2" t="s">
        <v>7</v>
      </c>
      <c r="F47" s="2"/>
      <c r="I47" s="1" t="str">
        <f>IF(ISBLANK(H47),"",AVERAGEIF(Table3[determinand.prefLabel],"="&amp;H47,Table3[Result equal LOD]))</f>
        <v/>
      </c>
      <c r="J47" s="1">
        <f>inputdata[[#This Row],[Maximum Concentration in Discharge ]]</f>
        <v>0</v>
      </c>
    </row>
    <row r="48" spans="1:11" x14ac:dyDescent="0.3">
      <c r="A48" s="50" t="s">
        <v>209</v>
      </c>
      <c r="B48" s="51" t="s">
        <v>208</v>
      </c>
      <c r="C48" s="51" t="s">
        <v>359</v>
      </c>
      <c r="D48" s="51" t="s">
        <v>359</v>
      </c>
      <c r="E48" s="2" t="s">
        <v>7</v>
      </c>
      <c r="F48" s="2"/>
      <c r="H48" s="1" t="s">
        <v>209</v>
      </c>
      <c r="I48" s="1">
        <f>IF(ISBLANK(H48),"",AVERAGEIF(Table3[determinand.prefLabel],"="&amp;H48,Table3[Result equal LOD]))</f>
        <v>1477.1606060606061</v>
      </c>
      <c r="J48" s="1">
        <f>inputdata[[#This Row],[Maximum Concentration in Discharge ]]</f>
        <v>1190000</v>
      </c>
      <c r="K48" s="1">
        <v>1190000</v>
      </c>
    </row>
    <row r="49" spans="1:11" x14ac:dyDescent="0.3">
      <c r="A49" s="50" t="s">
        <v>370</v>
      </c>
      <c r="B49" s="51" t="s">
        <v>207</v>
      </c>
      <c r="C49" s="51" t="s">
        <v>359</v>
      </c>
      <c r="D49" s="51" t="s">
        <v>371</v>
      </c>
      <c r="E49" s="2" t="s">
        <v>1</v>
      </c>
      <c r="F49" s="2"/>
      <c r="I49" s="1" t="str">
        <f>IF(ISBLANK(H49),"",AVERAGEIF(Table3[determinand.prefLabel],"="&amp;H49,Table3[Result equal LOD]))</f>
        <v/>
      </c>
      <c r="J49" s="1">
        <f>inputdata[[#This Row],[Maximum Concentration in Discharge ]]</f>
        <v>0</v>
      </c>
    </row>
    <row r="50" spans="1:11" ht="15" customHeight="1" x14ac:dyDescent="0.3">
      <c r="A50" s="50" t="s">
        <v>206</v>
      </c>
      <c r="B50" s="51" t="s">
        <v>372</v>
      </c>
      <c r="C50" s="51">
        <v>10</v>
      </c>
      <c r="D50" s="51" t="s">
        <v>359</v>
      </c>
      <c r="E50" s="2" t="s">
        <v>14</v>
      </c>
      <c r="F50" s="2"/>
      <c r="I50" s="1" t="str">
        <f>IF(ISBLANK(H50),"",AVERAGEIF(Table3[determinand.prefLabel],"="&amp;H50,Table3[Result equal LOD]))</f>
        <v/>
      </c>
      <c r="J50" s="1">
        <f>inputdata[[#This Row],[Maximum Concentration in Discharge ]]</f>
        <v>0</v>
      </c>
    </row>
    <row r="51" spans="1:11" ht="15" customHeight="1" x14ac:dyDescent="0.3">
      <c r="A51" s="50"/>
      <c r="B51" s="49"/>
      <c r="C51" s="51"/>
      <c r="D51" s="51"/>
      <c r="E51" s="2" t="s">
        <v>12</v>
      </c>
      <c r="F51" s="2"/>
      <c r="I51" s="1" t="str">
        <f>IF(ISBLANK(H51),"",AVERAGEIF(Table3[determinand.prefLabel],"="&amp;H51,Table3[Result equal LOD]))</f>
        <v/>
      </c>
      <c r="J51" s="1">
        <f>inputdata[[#This Row],[Maximum Concentration in Discharge ]]</f>
        <v>0</v>
      </c>
    </row>
    <row r="52" spans="1:11" ht="15" customHeight="1" x14ac:dyDescent="0.3">
      <c r="A52" s="50"/>
      <c r="B52" s="51" t="s">
        <v>373</v>
      </c>
      <c r="C52" s="51"/>
      <c r="D52" s="51"/>
      <c r="E52" s="2" t="s">
        <v>3</v>
      </c>
      <c r="F52" s="2"/>
      <c r="I52" s="1" t="str">
        <f>IF(ISBLANK(H52),"",AVERAGEIF(Table3[determinand.prefLabel],"="&amp;H52,Table3[Result equal LOD]))</f>
        <v/>
      </c>
      <c r="J52" s="1">
        <f>inputdata[[#This Row],[Maximum Concentration in Discharge ]]</f>
        <v>0</v>
      </c>
    </row>
    <row r="53" spans="1:11" ht="15" customHeight="1" x14ac:dyDescent="0.3">
      <c r="A53" s="50"/>
      <c r="B53" s="49"/>
      <c r="C53" s="51"/>
      <c r="D53" s="51"/>
      <c r="E53" s="2" t="s">
        <v>1</v>
      </c>
      <c r="F53" s="2"/>
      <c r="I53" s="1" t="str">
        <f>IF(ISBLANK(H53),"",AVERAGEIF(Table3[determinand.prefLabel],"="&amp;H53,Table3[Result equal LOD]))</f>
        <v/>
      </c>
      <c r="J53" s="1">
        <f>inputdata[[#This Row],[Maximum Concentration in Discharge ]]</f>
        <v>0</v>
      </c>
    </row>
    <row r="54" spans="1:11" ht="15" customHeight="1" x14ac:dyDescent="0.3">
      <c r="A54" s="50"/>
      <c r="B54" s="51" t="s">
        <v>374</v>
      </c>
      <c r="C54" s="51"/>
      <c r="D54" s="51"/>
      <c r="E54" s="2" t="s">
        <v>3</v>
      </c>
      <c r="F54" s="2"/>
      <c r="I54" s="1" t="str">
        <f>IF(ISBLANK(H54),"",AVERAGEIF(Table3[determinand.prefLabel],"="&amp;H54,Table3[Result equal LOD]))</f>
        <v/>
      </c>
      <c r="J54" s="1">
        <f>inputdata[[#This Row],[Maximum Concentration in Discharge ]]</f>
        <v>0</v>
      </c>
    </row>
    <row r="55" spans="1:11" ht="15" customHeight="1" x14ac:dyDescent="0.3">
      <c r="A55" s="50"/>
      <c r="B55" s="49"/>
      <c r="C55" s="51"/>
      <c r="D55" s="51"/>
      <c r="E55" s="2" t="s">
        <v>1</v>
      </c>
      <c r="F55" s="2"/>
      <c r="I55" s="1" t="str">
        <f>IF(ISBLANK(H55),"",AVERAGEIF(Table3[determinand.prefLabel],"="&amp;H55,Table3[Result equal LOD]))</f>
        <v/>
      </c>
      <c r="J55" s="1">
        <f>inputdata[[#This Row],[Maximum Concentration in Discharge ]]</f>
        <v>0</v>
      </c>
    </row>
    <row r="56" spans="1:11" ht="15" customHeight="1" x14ac:dyDescent="0.3">
      <c r="A56" s="50"/>
      <c r="B56" s="51" t="s">
        <v>375</v>
      </c>
      <c r="C56" s="51"/>
      <c r="D56" s="51"/>
      <c r="E56" s="2" t="s">
        <v>3</v>
      </c>
      <c r="F56" s="2"/>
      <c r="I56" s="1" t="str">
        <f>IF(ISBLANK(H56),"",AVERAGEIF(Table3[determinand.prefLabel],"="&amp;H56,Table3[Result equal LOD]))</f>
        <v/>
      </c>
      <c r="J56" s="1">
        <f>inputdata[[#This Row],[Maximum Concentration in Discharge ]]</f>
        <v>0</v>
      </c>
    </row>
    <row r="57" spans="1:11" ht="15" customHeight="1" x14ac:dyDescent="0.3">
      <c r="A57" s="50"/>
      <c r="B57" s="51"/>
      <c r="C57" s="51"/>
      <c r="D57" s="51"/>
      <c r="E57" s="2" t="s">
        <v>3</v>
      </c>
      <c r="F57" s="2"/>
      <c r="I57" s="1" t="str">
        <f>IF(ISBLANK(H57),"",AVERAGEIF(Table3[determinand.prefLabel],"="&amp;H57,Table3[Result equal LOD]))</f>
        <v/>
      </c>
      <c r="J57" s="1">
        <f>inputdata[[#This Row],[Maximum Concentration in Discharge ]]</f>
        <v>0</v>
      </c>
    </row>
    <row r="58" spans="1:11" ht="15" customHeight="1" x14ac:dyDescent="0.3">
      <c r="A58" s="50"/>
      <c r="B58" s="51" t="s">
        <v>376</v>
      </c>
      <c r="C58" s="51"/>
      <c r="D58" s="51"/>
      <c r="E58" s="2" t="s">
        <v>12</v>
      </c>
      <c r="F58" s="2"/>
      <c r="I58" s="1" t="str">
        <f>IF(ISBLANK(H58),"",AVERAGEIF(Table3[determinand.prefLabel],"="&amp;H58,Table3[Result equal LOD]))</f>
        <v/>
      </c>
      <c r="J58" s="1">
        <f>inputdata[[#This Row],[Maximum Concentration in Discharge ]]</f>
        <v>0</v>
      </c>
    </row>
    <row r="59" spans="1:11" x14ac:dyDescent="0.3">
      <c r="A59" s="50" t="s">
        <v>205</v>
      </c>
      <c r="B59" s="51" t="s">
        <v>204</v>
      </c>
      <c r="C59" s="51" t="s">
        <v>359</v>
      </c>
      <c r="D59" s="51" t="s">
        <v>359</v>
      </c>
      <c r="E59" s="2" t="s">
        <v>1</v>
      </c>
      <c r="F59" s="2"/>
      <c r="I59" s="1" t="str">
        <f>IF(ISBLANK(H59),"",AVERAGEIF(Table3[determinand.prefLabel],"="&amp;H59,Table3[Result equal LOD]))</f>
        <v/>
      </c>
      <c r="J59" s="1">
        <f>inputdata[[#This Row],[Maximum Concentration in Discharge ]]</f>
        <v>0</v>
      </c>
    </row>
    <row r="60" spans="1:11" x14ac:dyDescent="0.3">
      <c r="A60" s="50" t="s">
        <v>203</v>
      </c>
      <c r="B60" s="51" t="s">
        <v>202</v>
      </c>
      <c r="C60" s="51">
        <v>2</v>
      </c>
      <c r="D60" s="51" t="s">
        <v>359</v>
      </c>
      <c r="E60" s="2" t="s">
        <v>1</v>
      </c>
      <c r="F60" s="2"/>
      <c r="I60" s="1" t="str">
        <f>IF(ISBLANK(H60),"",AVERAGEIF(Table3[determinand.prefLabel],"="&amp;H60,Table3[Result equal LOD]))</f>
        <v/>
      </c>
      <c r="J60" s="1">
        <f>inputdata[[#This Row],[Maximum Concentration in Discharge ]]</f>
        <v>0</v>
      </c>
    </row>
    <row r="61" spans="1:11" x14ac:dyDescent="0.3">
      <c r="A61" s="50" t="s">
        <v>201</v>
      </c>
      <c r="B61" s="51" t="s">
        <v>200</v>
      </c>
      <c r="C61" s="51">
        <v>10</v>
      </c>
      <c r="D61" s="51">
        <v>40</v>
      </c>
      <c r="E61" s="2" t="s">
        <v>3</v>
      </c>
      <c r="F61" s="2"/>
      <c r="I61" s="1" t="str">
        <f>IF(ISBLANK(H61),"",AVERAGEIF(Table3[determinand.prefLabel],"="&amp;H61,Table3[Result equal LOD]))</f>
        <v/>
      </c>
      <c r="J61" s="1">
        <f>inputdata[[#This Row],[Maximum Concentration in Discharge ]]</f>
        <v>0</v>
      </c>
    </row>
    <row r="62" spans="1:11" x14ac:dyDescent="0.3">
      <c r="A62" s="53" t="s">
        <v>199</v>
      </c>
      <c r="B62" s="51" t="s">
        <v>198</v>
      </c>
      <c r="C62" s="51">
        <v>0.03</v>
      </c>
      <c r="D62" s="51">
        <v>0.1</v>
      </c>
      <c r="E62" s="2" t="s">
        <v>1</v>
      </c>
      <c r="F62" s="2"/>
      <c r="H62" s="1" t="s">
        <v>2752</v>
      </c>
      <c r="I62" s="1">
        <f>IF(ISBLANK(H62),"",AVERAGEIF(Table3[determinand.prefLabel],"="&amp;H62,Table3[Result equal LOD]))</f>
        <v>2.2500000000000011E-3</v>
      </c>
      <c r="J62" s="1">
        <f>inputdata[[#This Row],[Maximum Concentration in Discharge ]]</f>
        <v>3.0000000000000001E-3</v>
      </c>
      <c r="K62" s="1">
        <v>3.0000000000000001E-3</v>
      </c>
    </row>
    <row r="63" spans="1:11" x14ac:dyDescent="0.3">
      <c r="A63" s="50" t="s">
        <v>197</v>
      </c>
      <c r="B63" s="51" t="s">
        <v>195</v>
      </c>
      <c r="C63" s="51" t="s">
        <v>359</v>
      </c>
      <c r="D63" s="51" t="s">
        <v>359</v>
      </c>
      <c r="E63" s="2" t="s">
        <v>3</v>
      </c>
      <c r="F63" s="2"/>
      <c r="I63" s="1" t="str">
        <f>IF(ISBLANK(H63),"",AVERAGEIF(Table3[determinand.prefLabel],"="&amp;H63,Table3[Result equal LOD]))</f>
        <v/>
      </c>
      <c r="J63" s="1">
        <f>inputdata[[#This Row],[Maximum Concentration in Discharge ]]</f>
        <v>0</v>
      </c>
    </row>
    <row r="64" spans="1:11" x14ac:dyDescent="0.3">
      <c r="A64" s="53" t="s">
        <v>196</v>
      </c>
      <c r="B64" s="51" t="s">
        <v>195</v>
      </c>
      <c r="C64" s="51">
        <v>0.6</v>
      </c>
      <c r="D64" s="51">
        <v>32</v>
      </c>
      <c r="E64" s="2" t="s">
        <v>1</v>
      </c>
      <c r="F64" s="2"/>
      <c r="H64" s="1" t="s">
        <v>2782</v>
      </c>
      <c r="I64" s="1">
        <f>IF(ISBLANK(H64),"",AVERAGEIF(Table3[determinand.prefLabel],"="&amp;H64,Table3[Result equal LOD]))</f>
        <v>0.42216060606060607</v>
      </c>
      <c r="J64" s="1">
        <f>inputdata[[#This Row],[Maximum Concentration in Discharge ]]</f>
        <v>2.5299999999999998</v>
      </c>
      <c r="K64" s="1">
        <v>2.5299999999999998</v>
      </c>
    </row>
    <row r="65" spans="1:11" x14ac:dyDescent="0.3">
      <c r="A65" s="50" t="s">
        <v>194</v>
      </c>
      <c r="B65" s="51" t="s">
        <v>193</v>
      </c>
      <c r="C65" s="51">
        <v>3</v>
      </c>
      <c r="D65" s="51">
        <v>100</v>
      </c>
      <c r="E65" s="2" t="s">
        <v>12</v>
      </c>
      <c r="F65" s="2"/>
      <c r="I65" s="1" t="str">
        <f>IF(ISBLANK(H65),"",AVERAGEIF(Table3[determinand.prefLabel],"="&amp;H65,Table3[Result equal LOD]))</f>
        <v/>
      </c>
      <c r="J65" s="1">
        <f>inputdata[[#This Row],[Maximum Concentration in Discharge ]]</f>
        <v>5.73</v>
      </c>
      <c r="K65" s="1">
        <v>5.73</v>
      </c>
    </row>
    <row r="66" spans="1:11" x14ac:dyDescent="0.3">
      <c r="A66" s="53" t="s">
        <v>377</v>
      </c>
      <c r="B66" s="51" t="s">
        <v>192</v>
      </c>
      <c r="C66" s="51">
        <v>3.76</v>
      </c>
      <c r="D66" s="51" t="s">
        <v>359</v>
      </c>
      <c r="E66" s="2" t="s">
        <v>14</v>
      </c>
      <c r="F66" s="2"/>
      <c r="H66" s="1" t="s">
        <v>2770</v>
      </c>
      <c r="I66" s="1">
        <f>IF(ISBLANK(H66),"",AVERAGEIF(Table3[determinand.prefLabel],"="&amp;H66,Table3[Result equal LOD]))</f>
        <v>1.993060606060606</v>
      </c>
      <c r="J66" s="1">
        <f>inputdata[[#This Row],[Maximum Concentration in Discharge ]]</f>
        <v>40</v>
      </c>
      <c r="K66" s="1">
        <v>40</v>
      </c>
    </row>
    <row r="67" spans="1:11" ht="30" x14ac:dyDescent="0.3">
      <c r="A67" s="50" t="s">
        <v>377</v>
      </c>
      <c r="B67" s="51" t="s">
        <v>192</v>
      </c>
      <c r="C67" s="51" t="s">
        <v>379</v>
      </c>
      <c r="D67" s="51" t="s">
        <v>359</v>
      </c>
      <c r="E67" s="2" t="s">
        <v>3</v>
      </c>
      <c r="F67" s="2"/>
      <c r="H67" s="1" t="s">
        <v>2770</v>
      </c>
      <c r="I67" s="1">
        <f>IF(ISBLANK(H67),"",AVERAGEIF(Table3[determinand.prefLabel],"="&amp;H67,Table3[Result equal LOD]))</f>
        <v>1.993060606060606</v>
      </c>
      <c r="J67" s="1">
        <f>inputdata[[#This Row],[Maximum Concentration in Discharge ]]</f>
        <v>0</v>
      </c>
    </row>
    <row r="68" spans="1:11" x14ac:dyDescent="0.3">
      <c r="A68" s="50" t="s">
        <v>191</v>
      </c>
      <c r="B68" s="51" t="s">
        <v>190</v>
      </c>
      <c r="C68" s="51">
        <v>0.03</v>
      </c>
      <c r="D68" s="51">
        <v>0.1</v>
      </c>
      <c r="E68" s="2" t="s">
        <v>12</v>
      </c>
      <c r="F68" s="2"/>
      <c r="I68" s="1" t="str">
        <f>IF(ISBLANK(H68),"",AVERAGEIF(Table3[determinand.prefLabel],"="&amp;H68,Table3[Result equal LOD]))</f>
        <v/>
      </c>
      <c r="J68" s="1">
        <f>inputdata[[#This Row],[Maximum Concentration in Discharge ]]</f>
        <v>0</v>
      </c>
    </row>
    <row r="69" spans="1:11" x14ac:dyDescent="0.3">
      <c r="A69" s="50" t="s">
        <v>189</v>
      </c>
      <c r="B69" s="51" t="s">
        <v>188</v>
      </c>
      <c r="C69" s="51">
        <v>1</v>
      </c>
      <c r="D69" s="51">
        <v>5</v>
      </c>
      <c r="E69" s="2" t="s">
        <v>14</v>
      </c>
      <c r="F69" s="2"/>
      <c r="I69" s="1" t="str">
        <f>IF(ISBLANK(H69),"",AVERAGEIF(Table3[determinand.prefLabel],"="&amp;H69,Table3[Result equal LOD]))</f>
        <v/>
      </c>
      <c r="J69" s="1">
        <f>inputdata[[#This Row],[Maximum Concentration in Discharge ]]</f>
        <v>0</v>
      </c>
    </row>
    <row r="70" spans="1:11" x14ac:dyDescent="0.3">
      <c r="A70" s="50" t="s">
        <v>187</v>
      </c>
      <c r="B70" s="51" t="s">
        <v>186</v>
      </c>
      <c r="C70" s="51">
        <v>2.5000000000000001E-3</v>
      </c>
      <c r="D70" s="51">
        <v>1.6E-2</v>
      </c>
      <c r="E70" s="2" t="s">
        <v>3</v>
      </c>
      <c r="F70" s="2"/>
      <c r="I70" s="1" t="str">
        <f>IF(ISBLANK(H70),"",AVERAGEIF(Table3[determinand.prefLabel],"="&amp;H70,Table3[Result equal LOD]))</f>
        <v/>
      </c>
      <c r="J70" s="1">
        <f>inputdata[[#This Row],[Maximum Concentration in Discharge ]]</f>
        <v>0</v>
      </c>
    </row>
    <row r="71" spans="1:11" ht="31.2" x14ac:dyDescent="0.3">
      <c r="A71" s="50" t="s">
        <v>185</v>
      </c>
      <c r="B71" s="51" t="s">
        <v>184</v>
      </c>
      <c r="C71" s="51">
        <v>5.0000000000000001E-3</v>
      </c>
      <c r="D71" s="51" t="s">
        <v>359</v>
      </c>
      <c r="E71" s="2" t="s">
        <v>7</v>
      </c>
      <c r="F71" s="2"/>
      <c r="I71" s="1" t="str">
        <f>IF(ISBLANK(H71),"",AVERAGEIF(Table3[determinand.prefLabel],"="&amp;H71,Table3[Result equal LOD]))</f>
        <v/>
      </c>
      <c r="J71" s="1">
        <f>inputdata[[#This Row],[Maximum Concentration in Discharge ]]</f>
        <v>0</v>
      </c>
    </row>
    <row r="72" spans="1:11" x14ac:dyDescent="0.3">
      <c r="A72" s="50" t="s">
        <v>183</v>
      </c>
      <c r="B72" s="51" t="s">
        <v>182</v>
      </c>
      <c r="C72" s="51" t="s">
        <v>359</v>
      </c>
      <c r="D72" s="51" t="s">
        <v>381</v>
      </c>
      <c r="E72" s="2" t="s">
        <v>1</v>
      </c>
      <c r="F72" s="2"/>
      <c r="I72" s="1" t="str">
        <f>IF(ISBLANK(H72),"",AVERAGEIF(Table3[determinand.prefLabel],"="&amp;H72,Table3[Result equal LOD]))</f>
        <v/>
      </c>
      <c r="J72" s="1">
        <f>inputdata[[#This Row],[Maximum Concentration in Discharge ]]</f>
        <v>0</v>
      </c>
    </row>
    <row r="73" spans="1:11" x14ac:dyDescent="0.3">
      <c r="A73" s="53" t="s">
        <v>181</v>
      </c>
      <c r="B73" s="51" t="s">
        <v>180</v>
      </c>
      <c r="C73" s="60">
        <v>7.9999999999999996E-6</v>
      </c>
      <c r="D73" s="51">
        <f>0.00006</f>
        <v>6.0000000000000002E-5</v>
      </c>
      <c r="E73" s="2" t="s">
        <v>3</v>
      </c>
      <c r="F73" s="2"/>
      <c r="H73" s="1" t="s">
        <v>181</v>
      </c>
      <c r="I73" s="1">
        <f>IF(ISBLANK(H73),"",AVERAGEIF(Table3[determinand.prefLabel],"="&amp;H73,Table3[Result equal LOD]))</f>
        <v>6.5250000000000014E-5</v>
      </c>
      <c r="J73" s="1">
        <f>inputdata[[#This Row],[Maximum Concentration in Discharge ]]</f>
        <v>6.0000000000000001E-3</v>
      </c>
      <c r="K73" s="1">
        <v>6.0000000000000001E-3</v>
      </c>
    </row>
    <row r="74" spans="1:11" ht="15" customHeight="1" x14ac:dyDescent="0.3">
      <c r="A74" s="50" t="s">
        <v>179</v>
      </c>
      <c r="B74" s="51" t="s">
        <v>383</v>
      </c>
      <c r="C74" s="51">
        <v>2.5000000000000001E-2</v>
      </c>
      <c r="D74" s="51" t="s">
        <v>359</v>
      </c>
      <c r="E74" s="2" t="s">
        <v>3</v>
      </c>
      <c r="F74" s="2"/>
      <c r="I74" s="1" t="str">
        <f>IF(ISBLANK(H74),"",AVERAGEIF(Table3[determinand.prefLabel],"="&amp;H74,Table3[Result equal LOD]))</f>
        <v/>
      </c>
      <c r="J74" s="1">
        <f>inputdata[[#This Row],[Maximum Concentration in Discharge ]]</f>
        <v>0</v>
      </c>
    </row>
    <row r="75" spans="1:11" ht="15" customHeight="1" x14ac:dyDescent="0.3">
      <c r="A75" s="50"/>
      <c r="B75" s="51" t="s">
        <v>384</v>
      </c>
      <c r="C75" s="51"/>
      <c r="D75" s="51"/>
      <c r="E75" s="2" t="s">
        <v>12</v>
      </c>
      <c r="F75" s="2"/>
      <c r="I75" s="1" t="str">
        <f>IF(ISBLANK(H75),"",AVERAGEIF(Table3[determinand.prefLabel],"="&amp;H75,Table3[Result equal LOD]))</f>
        <v/>
      </c>
      <c r="J75" s="1">
        <f>inputdata[[#This Row],[Maximum Concentration in Discharge ]]</f>
        <v>0</v>
      </c>
    </row>
    <row r="76" spans="1:11" ht="15" customHeight="1" x14ac:dyDescent="0.3">
      <c r="A76" s="50"/>
      <c r="B76" s="51" t="s">
        <v>385</v>
      </c>
      <c r="C76" s="51"/>
      <c r="D76" s="51"/>
      <c r="E76" s="2" t="s">
        <v>12</v>
      </c>
      <c r="F76" s="2"/>
      <c r="I76" s="1" t="str">
        <f>IF(ISBLANK(H76),"",AVERAGEIF(Table3[determinand.prefLabel],"="&amp;H76,Table3[Result equal LOD]))</f>
        <v/>
      </c>
      <c r="J76" s="1">
        <f>inputdata[[#This Row],[Maximum Concentration in Discharge ]]</f>
        <v>0</v>
      </c>
    </row>
    <row r="77" spans="1:11" ht="15" customHeight="1" x14ac:dyDescent="0.3">
      <c r="A77" s="50"/>
      <c r="B77" s="51" t="s">
        <v>386</v>
      </c>
      <c r="C77" s="51"/>
      <c r="D77" s="51"/>
      <c r="E77" s="2" t="s">
        <v>7</v>
      </c>
      <c r="F77" s="2"/>
      <c r="I77" s="1" t="str">
        <f>IF(ISBLANK(H77),"",AVERAGEIF(Table3[determinand.prefLabel],"="&amp;H77,Table3[Result equal LOD]))</f>
        <v/>
      </c>
      <c r="J77" s="1">
        <f>inputdata[[#This Row],[Maximum Concentration in Discharge ]]</f>
        <v>0</v>
      </c>
    </row>
    <row r="78" spans="1:11" ht="15" customHeight="1" x14ac:dyDescent="0.3">
      <c r="A78" s="50" t="s">
        <v>178</v>
      </c>
      <c r="B78" s="51" t="s">
        <v>387</v>
      </c>
      <c r="C78" s="51">
        <v>0.5</v>
      </c>
      <c r="D78" s="51" t="s">
        <v>359</v>
      </c>
      <c r="E78" s="2" t="s">
        <v>3</v>
      </c>
      <c r="F78" s="2"/>
      <c r="I78" s="1" t="str">
        <f>IF(ISBLANK(H78),"",AVERAGEIF(Table3[determinand.prefLabel],"="&amp;H78,Table3[Result equal LOD]))</f>
        <v/>
      </c>
      <c r="J78" s="1">
        <f>inputdata[[#This Row],[Maximum Concentration in Discharge ]]</f>
        <v>0</v>
      </c>
    </row>
    <row r="79" spans="1:11" ht="15" customHeight="1" x14ac:dyDescent="0.3">
      <c r="A79" s="50"/>
      <c r="B79" s="49"/>
      <c r="C79" s="51"/>
      <c r="D79" s="51"/>
      <c r="E79" s="2" t="s">
        <v>3</v>
      </c>
      <c r="F79" s="2"/>
      <c r="I79" s="1" t="str">
        <f>IF(ISBLANK(H79),"",AVERAGEIF(Table3[determinand.prefLabel],"="&amp;H79,Table3[Result equal LOD]))</f>
        <v/>
      </c>
      <c r="J79" s="1">
        <f>inputdata[[#This Row],[Maximum Concentration in Discharge ]]</f>
        <v>0</v>
      </c>
    </row>
    <row r="80" spans="1:11" ht="15" customHeight="1" x14ac:dyDescent="0.3">
      <c r="A80" s="50"/>
      <c r="B80" s="51" t="s">
        <v>388</v>
      </c>
      <c r="C80" s="51"/>
      <c r="D80" s="51"/>
      <c r="E80" s="2" t="s">
        <v>1</v>
      </c>
      <c r="F80" s="2"/>
      <c r="I80" s="1" t="str">
        <f>IF(ISBLANK(H80),"",AVERAGEIF(Table3[determinand.prefLabel],"="&amp;H80,Table3[Result equal LOD]))</f>
        <v/>
      </c>
      <c r="J80" s="1">
        <f>inputdata[[#This Row],[Maximum Concentration in Discharge ]]</f>
        <v>0</v>
      </c>
    </row>
    <row r="81" spans="1:10" ht="15" customHeight="1" x14ac:dyDescent="0.3">
      <c r="A81" s="50"/>
      <c r="B81" s="49"/>
      <c r="C81" s="51"/>
      <c r="D81" s="51"/>
      <c r="E81" s="2" t="s">
        <v>3</v>
      </c>
      <c r="F81" s="2"/>
      <c r="I81" s="1" t="str">
        <f>IF(ISBLANK(H81),"",AVERAGEIF(Table3[determinand.prefLabel],"="&amp;H81,Table3[Result equal LOD]))</f>
        <v/>
      </c>
      <c r="J81" s="1">
        <f>inputdata[[#This Row],[Maximum Concentration in Discharge ]]</f>
        <v>0</v>
      </c>
    </row>
    <row r="82" spans="1:10" ht="15" customHeight="1" x14ac:dyDescent="0.3">
      <c r="A82" s="50"/>
      <c r="B82" s="51" t="s">
        <v>389</v>
      </c>
      <c r="C82" s="51"/>
      <c r="D82" s="51"/>
      <c r="E82" s="2" t="s">
        <v>7</v>
      </c>
      <c r="F82" s="2"/>
      <c r="I82" s="1" t="str">
        <f>IF(ISBLANK(H82),"",AVERAGEIF(Table3[determinand.prefLabel],"="&amp;H82,Table3[Result equal LOD]))</f>
        <v/>
      </c>
      <c r="J82" s="1">
        <f>inputdata[[#This Row],[Maximum Concentration in Discharge ]]</f>
        <v>0</v>
      </c>
    </row>
    <row r="83" spans="1:10" ht="15" customHeight="1" x14ac:dyDescent="0.3">
      <c r="A83" s="50"/>
      <c r="B83" s="49"/>
      <c r="C83" s="51"/>
      <c r="D83" s="51"/>
      <c r="E83" s="2" t="s">
        <v>12</v>
      </c>
      <c r="F83" s="2"/>
      <c r="I83" s="1" t="str">
        <f>IF(ISBLANK(H83),"",AVERAGEIF(Table3[determinand.prefLabel],"="&amp;H83,Table3[Result equal LOD]))</f>
        <v/>
      </c>
      <c r="J83" s="1">
        <f>inputdata[[#This Row],[Maximum Concentration in Discharge ]]</f>
        <v>0</v>
      </c>
    </row>
    <row r="84" spans="1:10" ht="15" customHeight="1" x14ac:dyDescent="0.3">
      <c r="A84" s="50"/>
      <c r="B84" s="51" t="s">
        <v>390</v>
      </c>
      <c r="C84" s="51"/>
      <c r="D84" s="51"/>
      <c r="E84" s="2" t="s">
        <v>3</v>
      </c>
      <c r="F84" s="2"/>
      <c r="I84" s="1" t="str">
        <f>IF(ISBLANK(H84),"",AVERAGEIF(Table3[determinand.prefLabel],"="&amp;H84,Table3[Result equal LOD]))</f>
        <v/>
      </c>
      <c r="J84" s="1">
        <f>inputdata[[#This Row],[Maximum Concentration in Discharge ]]</f>
        <v>0</v>
      </c>
    </row>
    <row r="85" spans="1:10" ht="15" customHeight="1" x14ac:dyDescent="0.3">
      <c r="A85" s="50"/>
      <c r="B85" s="51"/>
      <c r="C85" s="51"/>
      <c r="D85" s="51"/>
      <c r="E85" s="2" t="s">
        <v>3</v>
      </c>
      <c r="F85" s="2"/>
      <c r="I85" s="1" t="str">
        <f>IF(ISBLANK(H85),"",AVERAGEIF(Table3[determinand.prefLabel],"="&amp;H85,Table3[Result equal LOD]))</f>
        <v/>
      </c>
      <c r="J85" s="1">
        <f>inputdata[[#This Row],[Maximum Concentration in Discharge ]]</f>
        <v>0</v>
      </c>
    </row>
    <row r="86" spans="1:10" ht="15" customHeight="1" x14ac:dyDescent="0.3">
      <c r="A86" s="50"/>
      <c r="B86" s="51" t="s">
        <v>391</v>
      </c>
      <c r="C86" s="51"/>
      <c r="D86" s="51"/>
      <c r="E86" s="2" t="s">
        <v>7</v>
      </c>
      <c r="F86" s="2"/>
      <c r="I86" s="1" t="str">
        <f>IF(ISBLANK(H86),"",AVERAGEIF(Table3[determinand.prefLabel],"="&amp;H86,Table3[Result equal LOD]))</f>
        <v/>
      </c>
      <c r="J86" s="1">
        <f>inputdata[[#This Row],[Maximum Concentration in Discharge ]]</f>
        <v>0</v>
      </c>
    </row>
    <row r="87" spans="1:10" x14ac:dyDescent="0.3">
      <c r="A87" s="50" t="s">
        <v>177</v>
      </c>
      <c r="B87" s="51" t="s">
        <v>176</v>
      </c>
      <c r="C87" s="51">
        <v>1.3</v>
      </c>
      <c r="D87" s="51" t="s">
        <v>359</v>
      </c>
      <c r="E87" s="2" t="s">
        <v>3</v>
      </c>
      <c r="F87" s="2"/>
      <c r="I87" s="1" t="str">
        <f>IF(ISBLANK(H87),"",AVERAGEIF(Table3[determinand.prefLabel],"="&amp;H87,Table3[Result equal LOD]))</f>
        <v/>
      </c>
      <c r="J87" s="1">
        <f>inputdata[[#This Row],[Maximum Concentration in Discharge ]]</f>
        <v>0</v>
      </c>
    </row>
    <row r="88" spans="1:10" x14ac:dyDescent="0.3">
      <c r="A88" s="50" t="s">
        <v>392</v>
      </c>
      <c r="B88" s="51" t="s">
        <v>175</v>
      </c>
      <c r="C88" s="51">
        <v>0.01</v>
      </c>
      <c r="D88" s="51" t="s">
        <v>393</v>
      </c>
      <c r="E88" s="2" t="s">
        <v>3</v>
      </c>
      <c r="F88" s="2"/>
      <c r="I88" s="1" t="str">
        <f>IF(ISBLANK(H88),"",AVERAGEIF(Table3[determinand.prefLabel],"="&amp;H88,Table3[Result equal LOD]))</f>
        <v/>
      </c>
      <c r="J88" s="1">
        <f>inputdata[[#This Row],[Maximum Concentration in Discharge ]]</f>
        <v>0</v>
      </c>
    </row>
    <row r="89" spans="1:10" x14ac:dyDescent="0.3">
      <c r="A89" s="50" t="s">
        <v>174</v>
      </c>
      <c r="B89" s="51" t="s">
        <v>173</v>
      </c>
      <c r="C89" s="51">
        <v>8</v>
      </c>
      <c r="D89" s="51">
        <v>40</v>
      </c>
      <c r="E89" s="2" t="s">
        <v>3</v>
      </c>
      <c r="F89" s="2"/>
      <c r="I89" s="1" t="str">
        <f>IF(ISBLANK(H89),"",AVERAGEIF(Table3[determinand.prefLabel],"="&amp;H89,Table3[Result equal LOD]))</f>
        <v/>
      </c>
      <c r="J89" s="1">
        <f>inputdata[[#This Row],[Maximum Concentration in Discharge ]]</f>
        <v>0</v>
      </c>
    </row>
    <row r="90" spans="1:10" ht="15" customHeight="1" x14ac:dyDescent="0.3">
      <c r="A90" s="50" t="s">
        <v>172</v>
      </c>
      <c r="B90" s="51" t="s">
        <v>394</v>
      </c>
      <c r="C90" s="51">
        <v>20</v>
      </c>
      <c r="D90" s="51">
        <v>200</v>
      </c>
      <c r="E90" s="2" t="s">
        <v>12</v>
      </c>
      <c r="F90" s="2"/>
      <c r="H90"/>
      <c r="I90" s="1" t="str">
        <f>IF(ISBLANK(H90),"",AVERAGEIF(Table3[determinand.prefLabel],"="&amp;H90,Table3[Result equal LOD]))</f>
        <v/>
      </c>
      <c r="J90" s="1">
        <f>inputdata[[#This Row],[Maximum Concentration in Discharge ]]</f>
        <v>0</v>
      </c>
    </row>
    <row r="91" spans="1:10" ht="15" customHeight="1" x14ac:dyDescent="0.3">
      <c r="A91" s="50"/>
      <c r="B91" s="49"/>
      <c r="C91" s="51"/>
      <c r="D91" s="51"/>
      <c r="E91" s="2" t="s">
        <v>3</v>
      </c>
      <c r="F91" s="2"/>
      <c r="I91" s="1" t="str">
        <f>IF(ISBLANK(H91),"",AVERAGEIF(Table3[determinand.prefLabel],"="&amp;H91,Table3[Result equal LOD]))</f>
        <v/>
      </c>
      <c r="J91" s="1">
        <f>inputdata[[#This Row],[Maximum Concentration in Discharge ]]</f>
        <v>0</v>
      </c>
    </row>
    <row r="92" spans="1:10" ht="15" customHeight="1" x14ac:dyDescent="0.3">
      <c r="A92" s="50"/>
      <c r="B92" s="51" t="s">
        <v>395</v>
      </c>
      <c r="C92" s="51"/>
      <c r="D92" s="51"/>
      <c r="E92" s="2" t="s">
        <v>3</v>
      </c>
      <c r="F92" s="2"/>
      <c r="I92" s="1" t="str">
        <f>IF(ISBLANK(H92),"",AVERAGEIF(Table3[determinand.prefLabel],"="&amp;H92,Table3[Result equal LOD]))</f>
        <v/>
      </c>
      <c r="J92" s="1">
        <f>inputdata[[#This Row],[Maximum Concentration in Discharge ]]</f>
        <v>0</v>
      </c>
    </row>
    <row r="93" spans="1:10" ht="15" customHeight="1" x14ac:dyDescent="0.3">
      <c r="A93" s="50"/>
      <c r="B93" s="51"/>
      <c r="C93" s="51"/>
      <c r="D93" s="51"/>
      <c r="E93" s="2" t="s">
        <v>3</v>
      </c>
      <c r="F93" s="2"/>
      <c r="I93" s="1" t="str">
        <f>IF(ISBLANK(H93),"",AVERAGEIF(Table3[determinand.prefLabel],"="&amp;H93,Table3[Result equal LOD]))</f>
        <v/>
      </c>
      <c r="J93" s="1">
        <f>inputdata[[#This Row],[Maximum Concentration in Discharge ]]</f>
        <v>0</v>
      </c>
    </row>
    <row r="94" spans="1:10" ht="15" customHeight="1" x14ac:dyDescent="0.3">
      <c r="A94" s="50"/>
      <c r="B94" s="51" t="s">
        <v>396</v>
      </c>
      <c r="C94" s="51"/>
      <c r="D94" s="51"/>
      <c r="E94" s="2" t="s">
        <v>1</v>
      </c>
      <c r="F94" s="2"/>
      <c r="I94" s="1" t="str">
        <f>IF(ISBLANK(H94),"",AVERAGEIF(Table3[determinand.prefLabel],"="&amp;H94,Table3[Result equal LOD]))</f>
        <v/>
      </c>
      <c r="J94" s="1">
        <f>inputdata[[#This Row],[Maximum Concentration in Discharge ]]</f>
        <v>0</v>
      </c>
    </row>
    <row r="95" spans="1:10" x14ac:dyDescent="0.3">
      <c r="A95" s="50" t="s">
        <v>171</v>
      </c>
      <c r="B95" s="51" t="s">
        <v>170</v>
      </c>
      <c r="C95" s="51">
        <v>20</v>
      </c>
      <c r="D95" s="51" t="s">
        <v>359</v>
      </c>
      <c r="E95" s="2" t="s">
        <v>7</v>
      </c>
      <c r="F95" s="2"/>
      <c r="I95" s="1" t="str">
        <f>IF(ISBLANK(H95),"",AVERAGEIF(Table3[determinand.prefLabel],"="&amp;H95,Table3[Result equal LOD]))</f>
        <v/>
      </c>
      <c r="J95" s="1">
        <f>inputdata[[#This Row],[Maximum Concentration in Discharge ]]</f>
        <v>0</v>
      </c>
    </row>
    <row r="96" spans="1:10" x14ac:dyDescent="0.3">
      <c r="A96" s="50" t="s">
        <v>169</v>
      </c>
      <c r="B96" s="51" t="s">
        <v>168</v>
      </c>
      <c r="C96" s="51" t="s">
        <v>382</v>
      </c>
      <c r="D96" s="51" t="s">
        <v>397</v>
      </c>
      <c r="E96" s="2" t="s">
        <v>7</v>
      </c>
      <c r="F96" s="2"/>
      <c r="I96" s="1" t="str">
        <f>IF(ISBLANK(H96),"",AVERAGEIF(Table3[determinand.prefLabel],"="&amp;H96,Table3[Result equal LOD]))</f>
        <v/>
      </c>
      <c r="J96" s="1">
        <f>inputdata[[#This Row],[Maximum Concentration in Discharge ]]</f>
        <v>0</v>
      </c>
    </row>
    <row r="97" spans="1:10" x14ac:dyDescent="0.3">
      <c r="A97" s="50" t="s">
        <v>167</v>
      </c>
      <c r="B97" s="51" t="s">
        <v>166</v>
      </c>
      <c r="C97" s="51" t="s">
        <v>398</v>
      </c>
      <c r="D97" s="51" t="s">
        <v>359</v>
      </c>
      <c r="E97" s="2" t="s">
        <v>7</v>
      </c>
      <c r="F97" s="2"/>
      <c r="I97" s="1" t="str">
        <f>IF(ISBLANK(H97),"",AVERAGEIF(Table3[determinand.prefLabel],"="&amp;H97,Table3[Result equal LOD]))</f>
        <v/>
      </c>
      <c r="J97" s="1">
        <f>inputdata[[#This Row],[Maximum Concentration in Discharge ]]</f>
        <v>0</v>
      </c>
    </row>
    <row r="98" spans="1:10" x14ac:dyDescent="0.3">
      <c r="A98" s="50" t="s">
        <v>164</v>
      </c>
      <c r="B98" s="51" t="s">
        <v>163</v>
      </c>
      <c r="C98" s="51">
        <v>200</v>
      </c>
      <c r="D98" s="51">
        <v>1000</v>
      </c>
      <c r="E98" s="2" t="s">
        <v>7</v>
      </c>
      <c r="F98" s="2"/>
      <c r="I98" s="1" t="str">
        <f>IF(ISBLANK(H98),"",AVERAGEIF(Table3[determinand.prefLabel],"="&amp;H98,Table3[Result equal LOD]))</f>
        <v/>
      </c>
      <c r="J98" s="1">
        <f>inputdata[[#This Row],[Maximum Concentration in Discharge ]]</f>
        <v>0</v>
      </c>
    </row>
    <row r="99" spans="1:10" x14ac:dyDescent="0.3">
      <c r="A99" s="50" t="s">
        <v>162</v>
      </c>
      <c r="B99" s="51" t="s">
        <v>161</v>
      </c>
      <c r="C99" s="51">
        <v>5.0000000000000001E-3</v>
      </c>
      <c r="D99" s="51">
        <v>0.1</v>
      </c>
      <c r="E99" s="2" t="s">
        <v>7</v>
      </c>
      <c r="F99" s="2"/>
      <c r="I99" s="1" t="str">
        <f>IF(ISBLANK(H99),"",AVERAGEIF(Table3[determinand.prefLabel],"="&amp;H99,Table3[Result equal LOD]))</f>
        <v/>
      </c>
      <c r="J99" s="1">
        <f>inputdata[[#This Row],[Maximum Concentration in Discharge ]]</f>
        <v>0</v>
      </c>
    </row>
    <row r="100" spans="1:10" x14ac:dyDescent="0.3">
      <c r="A100" s="50" t="s">
        <v>160</v>
      </c>
      <c r="B100" s="51" t="s">
        <v>159</v>
      </c>
      <c r="C100" s="51">
        <v>0.48</v>
      </c>
      <c r="D100" s="51" t="s">
        <v>399</v>
      </c>
      <c r="E100" s="2" t="s">
        <v>3</v>
      </c>
      <c r="F100" s="2"/>
      <c r="I100" s="1" t="str">
        <f>IF(ISBLANK(H100),"",AVERAGEIF(Table3[determinand.prefLabel],"="&amp;H100,Table3[Result equal LOD]))</f>
        <v/>
      </c>
      <c r="J100" s="1">
        <f>inputdata[[#This Row],[Maximum Concentration in Discharge ]]</f>
        <v>0</v>
      </c>
    </row>
    <row r="101" spans="1:10" x14ac:dyDescent="0.3">
      <c r="A101" s="50" t="s">
        <v>158</v>
      </c>
      <c r="B101" s="51" t="s">
        <v>157</v>
      </c>
      <c r="C101" s="51">
        <v>800</v>
      </c>
      <c r="D101" s="51">
        <v>4000</v>
      </c>
      <c r="E101" s="2" t="s">
        <v>7</v>
      </c>
      <c r="F101" s="2"/>
      <c r="I101" s="1" t="str">
        <f>IF(ISBLANK(H101),"",AVERAGEIF(Table3[determinand.prefLabel],"="&amp;H101,Table3[Result equal LOD]))</f>
        <v/>
      </c>
      <c r="J101" s="1">
        <f>inputdata[[#This Row],[Maximum Concentration in Discharge ]]</f>
        <v>0</v>
      </c>
    </row>
    <row r="102" spans="1:10" x14ac:dyDescent="0.3">
      <c r="A102" s="50" t="s">
        <v>400</v>
      </c>
      <c r="B102" s="51"/>
      <c r="C102" s="51" t="s">
        <v>359</v>
      </c>
      <c r="D102" s="51" t="s">
        <v>359</v>
      </c>
      <c r="E102" s="2" t="s">
        <v>3</v>
      </c>
      <c r="F102" s="2">
        <v>1E-4</v>
      </c>
      <c r="I102" s="1" t="str">
        <f>IF(ISBLANK(H102),"",AVERAGEIF(Table3[determinand.prefLabel],"="&amp;H102,Table3[Result equal LOD]))</f>
        <v/>
      </c>
      <c r="J102" s="1">
        <f>inputdata[[#This Row],[Maximum Concentration in Discharge ]]</f>
        <v>0</v>
      </c>
    </row>
    <row r="103" spans="1:10" x14ac:dyDescent="0.3">
      <c r="A103" s="50" t="s">
        <v>155</v>
      </c>
      <c r="B103" s="51" t="s">
        <v>154</v>
      </c>
      <c r="C103" s="51">
        <v>0.2</v>
      </c>
      <c r="D103" s="51">
        <v>1.8</v>
      </c>
      <c r="E103" s="2" t="s">
        <v>1</v>
      </c>
      <c r="F103" s="2"/>
      <c r="I103" s="1" t="str">
        <f>IF(ISBLANK(H103),"",AVERAGEIF(Table3[determinand.prefLabel],"="&amp;H103,Table3[Result equal LOD]))</f>
        <v/>
      </c>
      <c r="J103" s="1">
        <f>inputdata[[#This Row],[Maximum Concentration in Discharge ]]</f>
        <v>0</v>
      </c>
    </row>
    <row r="104" spans="1:10" x14ac:dyDescent="0.3">
      <c r="A104" s="50" t="s">
        <v>153</v>
      </c>
      <c r="B104" s="51" t="s">
        <v>152</v>
      </c>
      <c r="C104" s="51">
        <v>1E-3</v>
      </c>
      <c r="D104" s="51">
        <v>0.1</v>
      </c>
      <c r="E104" s="2" t="s">
        <v>12</v>
      </c>
      <c r="F104" s="2"/>
      <c r="I104" s="1" t="str">
        <f>IF(ISBLANK(H104),"",AVERAGEIF(Table3[determinand.prefLabel],"="&amp;H104,Table3[Result equal LOD]))</f>
        <v/>
      </c>
      <c r="J104" s="1">
        <f>inputdata[[#This Row],[Maximum Concentration in Discharge ]]</f>
        <v>0</v>
      </c>
    </row>
    <row r="105" spans="1:10" x14ac:dyDescent="0.3">
      <c r="A105" s="50" t="s">
        <v>151</v>
      </c>
      <c r="B105" s="51" t="s">
        <v>401</v>
      </c>
      <c r="C105" s="51">
        <v>400</v>
      </c>
      <c r="D105" s="51">
        <v>4000</v>
      </c>
      <c r="E105" s="2" t="s">
        <v>3</v>
      </c>
      <c r="F105" s="2"/>
      <c r="I105" s="1" t="str">
        <f>IF(ISBLANK(H105),"",AVERAGEIF(Table3[determinand.prefLabel],"="&amp;H105,Table3[Result equal LOD]))</f>
        <v/>
      </c>
      <c r="J105" s="1">
        <f>inputdata[[#This Row],[Maximum Concentration in Discharge ]]</f>
        <v>0</v>
      </c>
    </row>
    <row r="106" spans="1:10" x14ac:dyDescent="0.3">
      <c r="A106" s="50" t="s">
        <v>150</v>
      </c>
      <c r="B106" s="51" t="s">
        <v>149</v>
      </c>
      <c r="C106" s="51">
        <v>5.0000000000000001E-4</v>
      </c>
      <c r="D106" s="51">
        <v>4.0000000000000001E-3</v>
      </c>
      <c r="E106" s="2" t="s">
        <v>12</v>
      </c>
      <c r="F106" s="2">
        <v>1</v>
      </c>
      <c r="I106" s="1" t="str">
        <f>IF(ISBLANK(H106),"",AVERAGEIF(Table3[determinand.prefLabel],"="&amp;H106,Table3[Result equal LOD]))</f>
        <v/>
      </c>
      <c r="J106" s="1">
        <f>inputdata[[#This Row],[Maximum Concentration in Discharge ]]</f>
        <v>0</v>
      </c>
    </row>
    <row r="107" spans="1:10" x14ac:dyDescent="0.3">
      <c r="A107" s="50" t="s">
        <v>148</v>
      </c>
      <c r="B107" s="51" t="s">
        <v>147</v>
      </c>
      <c r="C107" s="51">
        <v>0.03</v>
      </c>
      <c r="D107" s="51">
        <v>0.1</v>
      </c>
      <c r="E107" s="2" t="s">
        <v>1</v>
      </c>
      <c r="F107" s="2"/>
      <c r="I107" s="1" t="str">
        <f>IF(ISBLANK(H107),"",AVERAGEIF(Table3[determinand.prefLabel],"="&amp;H107,Table3[Result equal LOD]))</f>
        <v/>
      </c>
      <c r="J107" s="1">
        <f>inputdata[[#This Row],[Maximum Concentration in Discharge ]]</f>
        <v>0</v>
      </c>
    </row>
    <row r="108" spans="1:10" x14ac:dyDescent="0.3">
      <c r="A108" s="50" t="s">
        <v>146</v>
      </c>
      <c r="B108" s="51" t="s">
        <v>145</v>
      </c>
      <c r="C108" s="51">
        <v>0.01</v>
      </c>
      <c r="D108" s="51" t="s">
        <v>359</v>
      </c>
      <c r="E108" s="2" t="s">
        <v>3</v>
      </c>
      <c r="F108" s="2"/>
      <c r="I108" s="1" t="str">
        <f>IF(ISBLANK(H108),"",AVERAGEIF(Table3[determinand.prefLabel],"="&amp;H108,Table3[Result equal LOD]))</f>
        <v/>
      </c>
      <c r="J108" s="1">
        <f>inputdata[[#This Row],[Maximum Concentration in Discharge ]]</f>
        <v>0</v>
      </c>
    </row>
    <row r="109" spans="1:10" x14ac:dyDescent="0.3">
      <c r="A109" s="50" t="s">
        <v>144</v>
      </c>
      <c r="B109" s="51" t="s">
        <v>143</v>
      </c>
      <c r="C109" s="51" t="s">
        <v>359</v>
      </c>
      <c r="D109" s="51" t="s">
        <v>402</v>
      </c>
      <c r="E109" s="2" t="s">
        <v>3</v>
      </c>
      <c r="F109" s="2"/>
      <c r="I109" s="1" t="str">
        <f>IF(ISBLANK(H109),"",AVERAGEIF(Table3[determinand.prefLabel],"="&amp;H109,Table3[Result equal LOD]))</f>
        <v/>
      </c>
      <c r="J109" s="1">
        <f>inputdata[[#This Row],[Maximum Concentration in Discharge ]]</f>
        <v>0</v>
      </c>
    </row>
    <row r="110" spans="1:10" x14ac:dyDescent="0.3">
      <c r="A110" s="50" t="s">
        <v>142</v>
      </c>
      <c r="B110" s="51" t="s">
        <v>141</v>
      </c>
      <c r="C110" s="51">
        <v>6.3E-3</v>
      </c>
      <c r="D110" s="51">
        <v>0.12</v>
      </c>
      <c r="E110" s="2" t="s">
        <v>3</v>
      </c>
      <c r="F110" s="2"/>
      <c r="I110" s="1" t="str">
        <f>IF(ISBLANK(H110),"",AVERAGEIF(Table3[determinand.prefLabel],"="&amp;H110,Table3[Result equal LOD]))</f>
        <v/>
      </c>
      <c r="J110" s="1">
        <f>inputdata[[#This Row],[Maximum Concentration in Discharge ]]</f>
        <v>0</v>
      </c>
    </row>
    <row r="111" spans="1:10" x14ac:dyDescent="0.3">
      <c r="A111" s="50" t="s">
        <v>403</v>
      </c>
      <c r="B111" s="51" t="s">
        <v>139</v>
      </c>
      <c r="C111" s="51">
        <v>5000</v>
      </c>
      <c r="D111" s="51">
        <v>15000</v>
      </c>
      <c r="E111" s="2" t="s">
        <v>3</v>
      </c>
      <c r="F111" s="2"/>
      <c r="I111" s="1" t="str">
        <f>IF(ISBLANK(H111),"",AVERAGEIF(Table3[determinand.prefLabel],"="&amp;H111,Table3[Result equal LOD]))</f>
        <v/>
      </c>
      <c r="J111" s="1">
        <f>inputdata[[#This Row],[Maximum Concentration in Discharge ]]</f>
        <v>0</v>
      </c>
    </row>
    <row r="112" spans="1:10" x14ac:dyDescent="0.3">
      <c r="A112" s="50" t="s">
        <v>138</v>
      </c>
      <c r="B112" s="51" t="s">
        <v>137</v>
      </c>
      <c r="C112" s="51" t="s">
        <v>359</v>
      </c>
      <c r="D112" s="51" t="s">
        <v>359</v>
      </c>
      <c r="E112" s="2" t="s">
        <v>1</v>
      </c>
      <c r="F112" s="2"/>
      <c r="I112" s="1" t="str">
        <f>IF(ISBLANK(H112),"",AVERAGEIF(Table3[determinand.prefLabel],"="&amp;H112,Table3[Result equal LOD]))</f>
        <v/>
      </c>
      <c r="J112" s="1">
        <f>inputdata[[#This Row],[Maximum Concentration in Discharge ]]</f>
        <v>0</v>
      </c>
    </row>
    <row r="113" spans="1:11" x14ac:dyDescent="0.3">
      <c r="A113" s="50" t="s">
        <v>136</v>
      </c>
      <c r="B113" s="51" t="s">
        <v>135</v>
      </c>
      <c r="C113" s="51">
        <v>196</v>
      </c>
      <c r="D113" s="51" t="s">
        <v>404</v>
      </c>
      <c r="E113" s="2" t="s">
        <v>3</v>
      </c>
      <c r="F113" s="2"/>
      <c r="I113" s="1" t="str">
        <f>IF(ISBLANK(H113),"",AVERAGEIF(Table3[determinand.prefLabel],"="&amp;H113,Table3[Result equal LOD]))</f>
        <v/>
      </c>
      <c r="J113" s="1">
        <f>inputdata[[#This Row],[Maximum Concentration in Discharge ]]</f>
        <v>0</v>
      </c>
    </row>
    <row r="114" spans="1:11" x14ac:dyDescent="0.3">
      <c r="A114" s="50" t="s">
        <v>134</v>
      </c>
      <c r="B114" s="51" t="s">
        <v>133</v>
      </c>
      <c r="C114" s="51">
        <v>1E-8</v>
      </c>
      <c r="D114" s="51">
        <v>3.0000000000000001E-5</v>
      </c>
      <c r="E114" s="2" t="s">
        <v>3</v>
      </c>
      <c r="F114" s="2">
        <v>1</v>
      </c>
      <c r="I114" s="1" t="str">
        <f>IF(ISBLANK(H114),"",AVERAGEIF(Table3[determinand.prefLabel],"="&amp;H114,Table3[Result equal LOD]))</f>
        <v/>
      </c>
      <c r="J114" s="1">
        <f>inputdata[[#This Row],[Maximum Concentration in Discharge ]]</f>
        <v>0</v>
      </c>
    </row>
    <row r="115" spans="1:11" x14ac:dyDescent="0.3">
      <c r="A115" s="50" t="s">
        <v>131</v>
      </c>
      <c r="B115" s="51" t="s">
        <v>130</v>
      </c>
      <c r="C115" s="51">
        <v>8.0000000000000004E-4</v>
      </c>
      <c r="D115" s="51">
        <v>0.05</v>
      </c>
      <c r="E115" s="2" t="s">
        <v>1</v>
      </c>
      <c r="F115" s="2"/>
      <c r="I115" s="1" t="str">
        <f>IF(ISBLANK(H115),"",AVERAGEIF(Table3[determinand.prefLabel],"="&amp;H115,Table3[Result equal LOD]))</f>
        <v/>
      </c>
      <c r="J115" s="1">
        <f>inputdata[[#This Row],[Maximum Concentration in Discharge ]]</f>
        <v>0</v>
      </c>
    </row>
    <row r="116" spans="1:11" x14ac:dyDescent="0.3">
      <c r="A116" s="50" t="s">
        <v>128</v>
      </c>
      <c r="B116" s="51" t="s">
        <v>127</v>
      </c>
      <c r="C116" s="51" t="s">
        <v>359</v>
      </c>
      <c r="D116" s="51">
        <v>0.05</v>
      </c>
      <c r="E116" s="2" t="s">
        <v>7</v>
      </c>
      <c r="F116" s="2">
        <v>1</v>
      </c>
      <c r="I116" s="1" t="str">
        <f>IF(ISBLANK(H116),"",AVERAGEIF(Table3[determinand.prefLabel],"="&amp;H116,Table3[Result equal LOD]))</f>
        <v/>
      </c>
      <c r="J116" s="1">
        <f>inputdata[[#This Row],[Maximum Concentration in Discharge ]]</f>
        <v>0</v>
      </c>
    </row>
    <row r="117" spans="1:11" x14ac:dyDescent="0.3">
      <c r="A117" s="50" t="s">
        <v>125</v>
      </c>
      <c r="B117" s="51" t="s">
        <v>124</v>
      </c>
      <c r="C117" s="51" t="s">
        <v>359</v>
      </c>
      <c r="D117" s="51">
        <v>0.6</v>
      </c>
      <c r="E117" s="2" t="s">
        <v>1</v>
      </c>
      <c r="F117" s="2">
        <v>1</v>
      </c>
      <c r="I117" s="1" t="str">
        <f>IF(ISBLANK(H117),"",AVERAGEIF(Table3[determinand.prefLabel],"="&amp;H117,Table3[Result equal LOD]))</f>
        <v/>
      </c>
      <c r="J117" s="1">
        <f>inputdata[[#This Row],[Maximum Concentration in Discharge ]]</f>
        <v>0</v>
      </c>
    </row>
    <row r="118" spans="1:11" x14ac:dyDescent="0.3">
      <c r="A118" s="50" t="s">
        <v>122</v>
      </c>
      <c r="B118" s="51" t="s">
        <v>121</v>
      </c>
      <c r="C118" s="51">
        <v>2E-3</v>
      </c>
      <c r="D118" s="51">
        <v>0.02</v>
      </c>
      <c r="E118" s="2" t="s">
        <v>3</v>
      </c>
      <c r="F118" s="2">
        <v>1</v>
      </c>
      <c r="I118" s="1" t="str">
        <f>IF(ISBLANK(H118),"",AVERAGEIF(Table3[determinand.prefLabel],"="&amp;H118,Table3[Result equal LOD]))</f>
        <v/>
      </c>
      <c r="J118" s="1">
        <f>inputdata[[#This Row],[Maximum Concentration in Discharge ]]</f>
        <v>0</v>
      </c>
    </row>
    <row r="119" spans="1:11" x14ac:dyDescent="0.3">
      <c r="A119" s="50" t="s">
        <v>120</v>
      </c>
      <c r="B119" s="51">
        <v>2148878</v>
      </c>
      <c r="C119" s="51" t="s">
        <v>359</v>
      </c>
      <c r="D119" s="51">
        <v>10</v>
      </c>
      <c r="E119" s="2" t="s">
        <v>12</v>
      </c>
      <c r="F119" s="2"/>
      <c r="I119" s="1" t="str">
        <f>IF(ISBLANK(H119),"",AVERAGEIF(Table3[determinand.prefLabel],"="&amp;H119,Table3[Result equal LOD]))</f>
        <v/>
      </c>
      <c r="J119" s="1">
        <f>inputdata[[#This Row],[Maximum Concentration in Discharge ]]</f>
        <v>0</v>
      </c>
    </row>
    <row r="120" spans="1:11" ht="31.2" x14ac:dyDescent="0.3">
      <c r="A120" s="50" t="s">
        <v>119</v>
      </c>
      <c r="B120" s="51" t="s">
        <v>118</v>
      </c>
      <c r="C120" s="51" t="s">
        <v>359</v>
      </c>
      <c r="D120" s="51" t="s">
        <v>359</v>
      </c>
      <c r="E120" s="2" t="s">
        <v>12</v>
      </c>
      <c r="F120" s="2"/>
      <c r="I120" s="1" t="str">
        <f>IF(ISBLANK(H120),"",AVERAGEIF(Table3[determinand.prefLabel],"="&amp;H120,Table3[Result equal LOD]))</f>
        <v/>
      </c>
      <c r="J120" s="1">
        <f>inputdata[[#This Row],[Maximum Concentration in Discharge ]]</f>
        <v>0</v>
      </c>
    </row>
    <row r="121" spans="1:11" x14ac:dyDescent="0.3">
      <c r="A121" s="50" t="s">
        <v>117</v>
      </c>
      <c r="B121" s="51" t="s">
        <v>116</v>
      </c>
      <c r="C121" s="51">
        <v>10</v>
      </c>
      <c r="D121" s="51">
        <v>100</v>
      </c>
      <c r="E121" s="2" t="s">
        <v>3</v>
      </c>
      <c r="F121" s="2"/>
      <c r="I121" s="1" t="str">
        <f>IF(ISBLANK(H121),"",AVERAGEIF(Table3[determinand.prefLabel],"="&amp;H121,Table3[Result equal LOD]))</f>
        <v/>
      </c>
      <c r="J121" s="1">
        <f>inputdata[[#This Row],[Maximum Concentration in Discharge ]]</f>
        <v>0</v>
      </c>
    </row>
    <row r="122" spans="1:11" x14ac:dyDescent="0.3">
      <c r="A122" s="50" t="s">
        <v>115</v>
      </c>
      <c r="B122" s="51" t="s">
        <v>114</v>
      </c>
      <c r="C122" s="51">
        <v>1000</v>
      </c>
      <c r="D122" s="51" t="s">
        <v>359</v>
      </c>
      <c r="E122" s="2" t="s">
        <v>7</v>
      </c>
      <c r="F122" s="2"/>
      <c r="I122" s="1" t="str">
        <f>IF(ISBLANK(H122),"",AVERAGEIF(Table3[determinand.prefLabel],"="&amp;H122,Table3[Result equal LOD]))</f>
        <v/>
      </c>
      <c r="J122" s="1">
        <f>inputdata[[#This Row],[Maximum Concentration in Discharge ]]</f>
        <v>90</v>
      </c>
      <c r="K122" s="1">
        <v>90</v>
      </c>
    </row>
    <row r="123" spans="1:11" x14ac:dyDescent="0.3">
      <c r="A123" s="50" t="s">
        <v>113</v>
      </c>
      <c r="B123" s="51" t="s">
        <v>112</v>
      </c>
      <c r="C123" s="51">
        <v>0.3</v>
      </c>
      <c r="D123" s="51">
        <v>1</v>
      </c>
      <c r="E123" s="2" t="s">
        <v>12</v>
      </c>
      <c r="F123" s="2"/>
      <c r="I123" s="1" t="str">
        <f>IF(ISBLANK(H123),"",AVERAGEIF(Table3[determinand.prefLabel],"="&amp;H123,Table3[Result equal LOD]))</f>
        <v/>
      </c>
      <c r="J123" s="1">
        <f>inputdata[[#This Row],[Maximum Concentration in Discharge ]]</f>
        <v>0</v>
      </c>
    </row>
    <row r="124" spans="1:11" x14ac:dyDescent="0.3">
      <c r="A124" s="50" t="s">
        <v>111</v>
      </c>
      <c r="B124" s="51" t="s">
        <v>110</v>
      </c>
      <c r="C124" s="51">
        <v>1E-3</v>
      </c>
      <c r="D124" s="51">
        <v>0.01</v>
      </c>
      <c r="E124" s="2" t="s">
        <v>3</v>
      </c>
      <c r="F124" s="2"/>
      <c r="I124" s="1" t="str">
        <f>IF(ISBLANK(H124),"",AVERAGEIF(Table3[determinand.prefLabel],"="&amp;H124,Table3[Result equal LOD]))</f>
        <v/>
      </c>
      <c r="J124" s="1">
        <f>inputdata[[#This Row],[Maximum Concentration in Discharge ]]</f>
        <v>0</v>
      </c>
    </row>
    <row r="125" spans="1:11" ht="15.45" customHeight="1" x14ac:dyDescent="0.3">
      <c r="A125" s="53" t="s">
        <v>405</v>
      </c>
      <c r="B125" s="51" t="s">
        <v>109</v>
      </c>
      <c r="C125" s="51">
        <v>1.3</v>
      </c>
      <c r="D125" s="51">
        <v>14</v>
      </c>
      <c r="E125" s="2" t="s">
        <v>14</v>
      </c>
      <c r="F125" s="2"/>
      <c r="H125" s="1" t="s">
        <v>2831</v>
      </c>
      <c r="I125" s="1">
        <f>IF(ISBLANK(H125),"",AVERAGEIF(Table3[determinand.prefLabel],"="&amp;H125,Table3[Result equal LOD]))</f>
        <v>0.31072727272727269</v>
      </c>
      <c r="J125" s="1">
        <f>inputdata[[#This Row],[Maximum Concentration in Discharge ]]</f>
        <v>0.3</v>
      </c>
      <c r="K125" s="1">
        <v>0.3</v>
      </c>
    </row>
    <row r="126" spans="1:11" x14ac:dyDescent="0.3">
      <c r="A126" s="50" t="s">
        <v>108</v>
      </c>
      <c r="B126" s="51" t="s">
        <v>107</v>
      </c>
      <c r="C126" s="51">
        <v>0.5</v>
      </c>
      <c r="D126" s="51" t="s">
        <v>406</v>
      </c>
      <c r="E126" s="2" t="s">
        <v>3</v>
      </c>
      <c r="F126" s="2"/>
      <c r="I126" s="1" t="str">
        <f>IF(ISBLANK(H126),"",AVERAGEIF(Table3[determinand.prefLabel],"="&amp;H126,Table3[Result equal LOD]))</f>
        <v/>
      </c>
      <c r="J126" s="1">
        <f>inputdata[[#This Row],[Maximum Concentration in Discharge ]]</f>
        <v>0</v>
      </c>
    </row>
    <row r="127" spans="1:11" x14ac:dyDescent="0.3">
      <c r="A127" s="50" t="s">
        <v>106</v>
      </c>
      <c r="B127" s="51" t="s">
        <v>105</v>
      </c>
      <c r="C127" s="51">
        <v>0.5</v>
      </c>
      <c r="D127" s="51">
        <v>100</v>
      </c>
      <c r="E127" s="2" t="s">
        <v>1</v>
      </c>
      <c r="F127" s="2"/>
      <c r="I127" s="1" t="str">
        <f>IF(ISBLANK(H127),"",AVERAGEIF(Table3[determinand.prefLabel],"="&amp;H127,Table3[Result equal LOD]))</f>
        <v/>
      </c>
      <c r="J127" s="1">
        <f>inputdata[[#This Row],[Maximum Concentration in Discharge ]]</f>
        <v>0</v>
      </c>
    </row>
    <row r="128" spans="1:11" x14ac:dyDescent="0.3">
      <c r="A128" s="50" t="s">
        <v>104</v>
      </c>
      <c r="B128" s="51" t="s">
        <v>103</v>
      </c>
      <c r="C128" s="51">
        <v>0.02</v>
      </c>
      <c r="D128" s="51" t="s">
        <v>359</v>
      </c>
      <c r="E128" s="2" t="s">
        <v>7</v>
      </c>
      <c r="F128" s="2"/>
      <c r="I128" s="1" t="str">
        <f>IF(ISBLANK(H128),"",AVERAGEIF(Table3[determinand.prefLabel],"="&amp;H128,Table3[Result equal LOD]))</f>
        <v/>
      </c>
      <c r="J128" s="1">
        <f>inputdata[[#This Row],[Maximum Concentration in Discharge ]]</f>
        <v>0</v>
      </c>
    </row>
    <row r="129" spans="1:11" x14ac:dyDescent="0.3">
      <c r="A129" s="50" t="s">
        <v>102</v>
      </c>
      <c r="B129" s="51">
        <v>2234562</v>
      </c>
      <c r="C129" s="51">
        <v>2</v>
      </c>
      <c r="D129" s="51">
        <v>20</v>
      </c>
      <c r="E129" s="2" t="s">
        <v>12</v>
      </c>
      <c r="F129" s="2"/>
      <c r="I129" s="1" t="str">
        <f>IF(ISBLANK(H129),"",AVERAGEIF(Table3[determinand.prefLabel],"="&amp;H129,Table3[Result equal LOD]))</f>
        <v/>
      </c>
      <c r="J129" s="1">
        <f>inputdata[[#This Row],[Maximum Concentration in Discharge ]]</f>
        <v>0</v>
      </c>
    </row>
    <row r="130" spans="1:11" x14ac:dyDescent="0.3">
      <c r="A130" s="50" t="s">
        <v>101</v>
      </c>
      <c r="B130" s="51" t="s">
        <v>100</v>
      </c>
      <c r="C130" s="51">
        <v>3</v>
      </c>
      <c r="D130" s="51">
        <v>30</v>
      </c>
      <c r="E130" s="2" t="s">
        <v>7</v>
      </c>
      <c r="F130" s="2"/>
      <c r="I130" s="1" t="str">
        <f>IF(ISBLANK(H130),"",AVERAGEIF(Table3[determinand.prefLabel],"="&amp;H130,Table3[Result equal LOD]))</f>
        <v/>
      </c>
      <c r="J130" s="1">
        <f>inputdata[[#This Row],[Maximum Concentration in Discharge ]]</f>
        <v>0</v>
      </c>
    </row>
    <row r="131" spans="1:11" x14ac:dyDescent="0.3">
      <c r="A131" s="50" t="s">
        <v>99</v>
      </c>
      <c r="B131" s="51" t="s">
        <v>98</v>
      </c>
      <c r="C131" s="51" t="s">
        <v>359</v>
      </c>
      <c r="D131" s="51" t="s">
        <v>359</v>
      </c>
      <c r="E131" s="2" t="s">
        <v>1</v>
      </c>
      <c r="F131" s="2"/>
      <c r="I131" s="1" t="str">
        <f>IF(ISBLANK(H131),"",AVERAGEIF(Table3[determinand.prefLabel],"="&amp;H131,Table3[Result equal LOD]))</f>
        <v/>
      </c>
      <c r="J131" s="1">
        <f>inputdata[[#This Row],[Maximum Concentration in Discharge ]]</f>
        <v>78.900000000000006</v>
      </c>
      <c r="K131" s="1">
        <v>78.900000000000006</v>
      </c>
    </row>
    <row r="132" spans="1:11" x14ac:dyDescent="0.3">
      <c r="A132" s="50" t="s">
        <v>407</v>
      </c>
      <c r="B132" s="51" t="s">
        <v>97</v>
      </c>
      <c r="C132" s="51">
        <v>80</v>
      </c>
      <c r="D132" s="51">
        <v>800</v>
      </c>
      <c r="E132" s="2" t="s">
        <v>3</v>
      </c>
      <c r="F132" s="2"/>
      <c r="I132" s="1" t="str">
        <f>IF(ISBLANK(H132),"",AVERAGEIF(Table3[determinand.prefLabel],"="&amp;H132,Table3[Result equal LOD]))</f>
        <v/>
      </c>
      <c r="J132" s="1">
        <f>inputdata[[#This Row],[Maximum Concentration in Discharge ]]</f>
        <v>0</v>
      </c>
    </row>
    <row r="133" spans="1:11" ht="15" customHeight="1" x14ac:dyDescent="0.3">
      <c r="A133" s="50" t="s">
        <v>96</v>
      </c>
      <c r="B133" s="51" t="s">
        <v>408</v>
      </c>
      <c r="C133" s="51">
        <v>18</v>
      </c>
      <c r="D133" s="51" t="s">
        <v>411</v>
      </c>
      <c r="E133" s="2" t="s">
        <v>1</v>
      </c>
      <c r="F133" s="2"/>
      <c r="I133" s="1" t="str">
        <f>IF(ISBLANK(H133),"",AVERAGEIF(Table3[determinand.prefLabel],"="&amp;H133,Table3[Result equal LOD]))</f>
        <v/>
      </c>
      <c r="J133" s="1">
        <f>inputdata[[#This Row],[Maximum Concentration in Discharge ]]</f>
        <v>0</v>
      </c>
    </row>
    <row r="134" spans="1:11" ht="15" customHeight="1" x14ac:dyDescent="0.3">
      <c r="A134" s="50"/>
      <c r="B134" s="49"/>
      <c r="C134" s="51"/>
      <c r="D134" s="51"/>
      <c r="E134" s="2" t="s">
        <v>3</v>
      </c>
      <c r="F134" s="2"/>
      <c r="I134" s="1" t="str">
        <f>IF(ISBLANK(H134),"",AVERAGEIF(Table3[determinand.prefLabel],"="&amp;H134,Table3[Result equal LOD]))</f>
        <v/>
      </c>
      <c r="J134" s="1">
        <f>inputdata[[#This Row],[Maximum Concentration in Discharge ]]</f>
        <v>0</v>
      </c>
    </row>
    <row r="135" spans="1:11" ht="15" customHeight="1" x14ac:dyDescent="0.3">
      <c r="A135" s="50"/>
      <c r="B135" s="51" t="s">
        <v>409</v>
      </c>
      <c r="C135" s="51"/>
      <c r="D135" s="51"/>
      <c r="E135" s="2" t="s">
        <v>3</v>
      </c>
      <c r="F135" s="2"/>
      <c r="I135" s="1" t="str">
        <f>IF(ISBLANK(H135),"",AVERAGEIF(Table3[determinand.prefLabel],"="&amp;H135,Table3[Result equal LOD]))</f>
        <v/>
      </c>
      <c r="J135" s="1">
        <f>inputdata[[#This Row],[Maximum Concentration in Discharge ]]</f>
        <v>0</v>
      </c>
    </row>
    <row r="136" spans="1:11" ht="15" customHeight="1" x14ac:dyDescent="0.3">
      <c r="A136" s="50"/>
      <c r="B136" s="51"/>
      <c r="C136" s="51"/>
      <c r="D136" s="51"/>
      <c r="E136" s="2" t="s">
        <v>7</v>
      </c>
      <c r="F136" s="2"/>
      <c r="I136" s="1" t="str">
        <f>IF(ISBLANK(H136),"",AVERAGEIF(Table3[determinand.prefLabel],"="&amp;H136,Table3[Result equal LOD]))</f>
        <v/>
      </c>
      <c r="J136" s="1">
        <f>inputdata[[#This Row],[Maximum Concentration in Discharge ]]</f>
        <v>0</v>
      </c>
    </row>
    <row r="137" spans="1:11" ht="15" customHeight="1" x14ac:dyDescent="0.3">
      <c r="A137" s="50"/>
      <c r="B137" s="51" t="s">
        <v>410</v>
      </c>
      <c r="C137" s="51"/>
      <c r="D137" s="51"/>
      <c r="E137" s="2" t="s">
        <v>3</v>
      </c>
      <c r="F137" s="2"/>
      <c r="I137" s="1" t="str">
        <f>IF(ISBLANK(H137),"",AVERAGEIF(Table3[determinand.prefLabel],"="&amp;H137,Table3[Result equal LOD]))</f>
        <v/>
      </c>
      <c r="J137" s="1">
        <f>inputdata[[#This Row],[Maximum Concentration in Discharge ]]</f>
        <v>0</v>
      </c>
    </row>
    <row r="138" spans="1:11" ht="31.2" x14ac:dyDescent="0.3">
      <c r="A138" s="53" t="s">
        <v>95</v>
      </c>
      <c r="B138" s="51" t="s">
        <v>94</v>
      </c>
      <c r="C138" s="51" t="s">
        <v>359</v>
      </c>
      <c r="D138" s="51">
        <v>7.0000000000000007E-2</v>
      </c>
      <c r="E138" s="2" t="s">
        <v>3</v>
      </c>
      <c r="F138" s="2">
        <v>1</v>
      </c>
      <c r="H138" s="1" t="s">
        <v>2823</v>
      </c>
      <c r="I138" s="1">
        <f>IF(ISBLANK(H138),"",AVERAGEIF(Table3[determinand.prefLabel],"="&amp;H138,Table3[Result equal LOD]))</f>
        <v>2.9218750000000005E-2</v>
      </c>
      <c r="J138" s="1">
        <f>inputdata[[#This Row],[Maximum Concentration in Discharge ]]</f>
        <v>0.1</v>
      </c>
      <c r="K138" s="1">
        <v>0.1</v>
      </c>
    </row>
    <row r="139" spans="1:11" x14ac:dyDescent="0.3">
      <c r="A139" s="50" t="s">
        <v>92</v>
      </c>
      <c r="B139" s="51" t="s">
        <v>91</v>
      </c>
      <c r="C139" s="51" t="s">
        <v>359</v>
      </c>
      <c r="D139" s="51" t="s">
        <v>359</v>
      </c>
      <c r="E139" s="2" t="s">
        <v>3</v>
      </c>
      <c r="F139" s="2"/>
      <c r="I139" s="1" t="str">
        <f>IF(ISBLANK(H139),"",AVERAGEIF(Table3[determinand.prefLabel],"="&amp;H139,Table3[Result equal LOD]))</f>
        <v/>
      </c>
      <c r="J139" s="1">
        <f>inputdata[[#This Row],[Maximum Concentration in Discharge ]]</f>
        <v>0</v>
      </c>
    </row>
    <row r="140" spans="1:11" x14ac:dyDescent="0.3">
      <c r="A140" s="50" t="s">
        <v>90</v>
      </c>
      <c r="B140" s="51" t="s">
        <v>89</v>
      </c>
      <c r="C140" s="51" t="s">
        <v>359</v>
      </c>
      <c r="D140" s="51" t="s">
        <v>359</v>
      </c>
      <c r="E140" s="2" t="s">
        <v>7</v>
      </c>
      <c r="F140" s="2"/>
      <c r="I140" s="1" t="str">
        <f>IF(ISBLANK(H140),"",AVERAGEIF(Table3[determinand.prefLabel],"="&amp;H140,Table3[Result equal LOD]))</f>
        <v/>
      </c>
      <c r="J140" s="1">
        <f>inputdata[[#This Row],[Maximum Concentration in Discharge ]]</f>
        <v>0</v>
      </c>
    </row>
    <row r="141" spans="1:11" x14ac:dyDescent="0.3">
      <c r="A141" s="50" t="s">
        <v>88</v>
      </c>
      <c r="B141" s="51" t="s">
        <v>87</v>
      </c>
      <c r="C141" s="51">
        <v>2</v>
      </c>
      <c r="D141" s="51">
        <v>130</v>
      </c>
      <c r="E141" s="2" t="s">
        <v>3</v>
      </c>
      <c r="F141" s="2"/>
      <c r="I141" s="1" t="str">
        <f>IF(ISBLANK(H141),"",AVERAGEIF(Table3[determinand.prefLabel],"="&amp;H141,Table3[Result equal LOD]))</f>
        <v/>
      </c>
      <c r="J141" s="1">
        <f>inputdata[[#This Row],[Maximum Concentration in Discharge ]]</f>
        <v>0</v>
      </c>
    </row>
    <row r="142" spans="1:11" ht="31.2" x14ac:dyDescent="0.3">
      <c r="A142" s="53" t="s">
        <v>412</v>
      </c>
      <c r="B142" s="51" t="s">
        <v>86</v>
      </c>
      <c r="C142" s="51">
        <v>8.6</v>
      </c>
      <c r="D142" s="51">
        <v>34</v>
      </c>
      <c r="E142" s="2" t="s">
        <v>12</v>
      </c>
      <c r="F142" s="2"/>
      <c r="H142" s="1" t="s">
        <v>687</v>
      </c>
      <c r="I142" s="1">
        <f>IF(ISBLANK(H142),"",AVERAGEIF(Table3[determinand.prefLabel],"="&amp;H142,Table3[Result equal LOD]))</f>
        <v>3.6215000000000002</v>
      </c>
      <c r="J142" s="1">
        <f>inputdata[[#This Row],[Maximum Concentration in Discharge ]]</f>
        <v>4.7</v>
      </c>
      <c r="K142" s="1">
        <v>4.7</v>
      </c>
    </row>
    <row r="143" spans="1:11" x14ac:dyDescent="0.3">
      <c r="A143" s="50" t="s">
        <v>85</v>
      </c>
      <c r="B143" s="51" t="s">
        <v>84</v>
      </c>
      <c r="C143" s="51">
        <v>3000</v>
      </c>
      <c r="D143" s="51">
        <v>30000</v>
      </c>
      <c r="E143" s="2" t="s">
        <v>3</v>
      </c>
      <c r="F143" s="2"/>
      <c r="I143" s="1" t="str">
        <f>IF(ISBLANK(H143),"",AVERAGEIF(Table3[determinand.prefLabel],"="&amp;H143,Table3[Result equal LOD]))</f>
        <v/>
      </c>
      <c r="J143" s="1">
        <f>inputdata[[#This Row],[Maximum Concentration in Discharge ]]</f>
        <v>0</v>
      </c>
    </row>
    <row r="144" spans="1:11" x14ac:dyDescent="0.3">
      <c r="A144" s="53" t="s">
        <v>83</v>
      </c>
      <c r="B144" s="51" t="s">
        <v>82</v>
      </c>
      <c r="C144" s="51">
        <v>0.3</v>
      </c>
      <c r="D144" s="51">
        <v>2</v>
      </c>
      <c r="E144" s="2" t="s">
        <v>3</v>
      </c>
      <c r="F144" s="2">
        <v>1</v>
      </c>
      <c r="I144" s="1" t="str">
        <f>IF(ISBLANK(H144),"",AVERAGEIF(Table3[determinand.prefLabel],"="&amp;H144,Table3[Result equal LOD]))</f>
        <v/>
      </c>
      <c r="J144" s="1">
        <f>inputdata[[#This Row],[Maximum Concentration in Discharge ]]</f>
        <v>0.05</v>
      </c>
      <c r="K144" s="1">
        <v>0.05</v>
      </c>
    </row>
    <row r="145" spans="1:11" ht="31.2" x14ac:dyDescent="0.3">
      <c r="A145" s="53" t="s">
        <v>81</v>
      </c>
      <c r="B145" s="51" t="s">
        <v>80</v>
      </c>
      <c r="C145" s="51">
        <v>0.01</v>
      </c>
      <c r="D145" s="51" t="s">
        <v>359</v>
      </c>
      <c r="E145" s="2" t="s">
        <v>3</v>
      </c>
      <c r="F145" s="2"/>
      <c r="I145" s="1" t="str">
        <f>IF(ISBLANK(H145),"",AVERAGEIF(Table3[determinand.prefLabel],"="&amp;H145,Table3[Result equal LOD]))</f>
        <v/>
      </c>
      <c r="J145" s="1">
        <f>inputdata[[#This Row],[Maximum Concentration in Discharge ]]</f>
        <v>0.01</v>
      </c>
      <c r="K145" s="1">
        <v>0.01</v>
      </c>
    </row>
    <row r="146" spans="1:11" x14ac:dyDescent="0.3">
      <c r="A146" s="50" t="s">
        <v>79</v>
      </c>
      <c r="B146" s="51" t="s">
        <v>78</v>
      </c>
      <c r="C146" s="51" t="s">
        <v>359</v>
      </c>
      <c r="D146" s="51" t="s">
        <v>359</v>
      </c>
      <c r="E146" s="2" t="s">
        <v>3</v>
      </c>
      <c r="F146" s="2"/>
      <c r="I146" s="1" t="str">
        <f>IF(ISBLANK(H146),"",AVERAGEIF(Table3[determinand.prefLabel],"="&amp;H146,Table3[Result equal LOD]))</f>
        <v/>
      </c>
      <c r="J146" s="1">
        <f>inputdata[[#This Row],[Maximum Concentration in Discharge ]]</f>
        <v>0</v>
      </c>
    </row>
    <row r="147" spans="1:11" x14ac:dyDescent="0.3">
      <c r="A147" s="50" t="s">
        <v>77</v>
      </c>
      <c r="B147" s="51" t="s">
        <v>76</v>
      </c>
      <c r="C147" s="51">
        <v>0.01</v>
      </c>
      <c r="D147" s="51" t="s">
        <v>359</v>
      </c>
      <c r="E147" s="2" t="s">
        <v>12</v>
      </c>
      <c r="F147" s="2"/>
      <c r="I147" s="1" t="str">
        <f>IF(ISBLANK(H147),"",AVERAGEIF(Table3[determinand.prefLabel],"="&amp;H147,Table3[Result equal LOD]))</f>
        <v/>
      </c>
      <c r="J147" s="1">
        <f>inputdata[[#This Row],[Maximum Concentration in Discharge ]]</f>
        <v>0</v>
      </c>
    </row>
    <row r="148" spans="1:11" x14ac:dyDescent="0.3">
      <c r="A148" s="50" t="s">
        <v>75</v>
      </c>
      <c r="B148" s="51"/>
      <c r="C148" s="51" t="s">
        <v>359</v>
      </c>
      <c r="D148" s="51" t="s">
        <v>413</v>
      </c>
      <c r="E148" s="2" t="s">
        <v>1</v>
      </c>
      <c r="F148" s="2"/>
      <c r="I148" s="1" t="str">
        <f>IF(ISBLANK(H148),"",AVERAGEIF(Table3[determinand.prefLabel],"="&amp;H148,Table3[Result equal LOD]))</f>
        <v/>
      </c>
      <c r="J148" s="1">
        <f>inputdata[[#This Row],[Maximum Concentration in Discharge ]]</f>
        <v>0</v>
      </c>
    </row>
    <row r="149" spans="1:11" x14ac:dyDescent="0.3">
      <c r="A149" s="50" t="s">
        <v>74</v>
      </c>
      <c r="B149" s="51" t="s">
        <v>73</v>
      </c>
      <c r="C149" s="51" t="s">
        <v>359</v>
      </c>
      <c r="D149" s="51" t="s">
        <v>359</v>
      </c>
      <c r="E149" s="2" t="s">
        <v>14</v>
      </c>
      <c r="F149" s="2"/>
      <c r="I149" s="1" t="str">
        <f>IF(ISBLANK(H149),"",AVERAGEIF(Table3[determinand.prefLabel],"="&amp;H149,Table3[Result equal LOD]))</f>
        <v/>
      </c>
      <c r="J149" s="1">
        <f>inputdata[[#This Row],[Maximum Concentration in Discharge ]]</f>
        <v>0</v>
      </c>
    </row>
    <row r="150" spans="1:11" x14ac:dyDescent="0.3">
      <c r="A150" s="50" t="s">
        <v>72</v>
      </c>
      <c r="B150" s="51" t="s">
        <v>71</v>
      </c>
      <c r="C150" s="51">
        <v>6.9999999999999999E-4</v>
      </c>
      <c r="D150" s="51" t="s">
        <v>359</v>
      </c>
      <c r="E150" s="2" t="s">
        <v>3</v>
      </c>
      <c r="F150" s="2">
        <v>1</v>
      </c>
      <c r="I150" s="1" t="str">
        <f>IF(ISBLANK(H150),"",AVERAGEIF(Table3[determinand.prefLabel],"="&amp;H150,Table3[Result equal LOD]))</f>
        <v/>
      </c>
      <c r="J150" s="1">
        <f>inputdata[[#This Row],[Maximum Concentration in Discharge ]]</f>
        <v>0</v>
      </c>
    </row>
    <row r="151" spans="1:11" x14ac:dyDescent="0.3">
      <c r="A151" s="53" t="s">
        <v>70</v>
      </c>
      <c r="B151" s="51" t="s">
        <v>69</v>
      </c>
      <c r="C151" s="51">
        <v>0.4</v>
      </c>
      <c r="D151" s="51">
        <v>1</v>
      </c>
      <c r="E151" s="2" t="s">
        <v>3</v>
      </c>
      <c r="F151" s="2"/>
      <c r="H151" s="1" t="s">
        <v>587</v>
      </c>
      <c r="I151" s="1">
        <f>IF(ISBLANK(H151),"",AVERAGEIF(Table3[determinand.prefLabel],"="&amp;H151,Table3[Result equal LOD]))</f>
        <v>0.02</v>
      </c>
      <c r="J151" s="1">
        <f>inputdata[[#This Row],[Maximum Concentration in Discharge ]]</f>
        <v>2.5</v>
      </c>
      <c r="K151" s="1">
        <v>2.5</v>
      </c>
    </row>
    <row r="152" spans="1:11" ht="31.2" x14ac:dyDescent="0.3">
      <c r="A152" s="50" t="s">
        <v>68</v>
      </c>
      <c r="B152" s="51" t="s">
        <v>67</v>
      </c>
      <c r="C152" s="51">
        <v>1.2999999999999999E-4</v>
      </c>
      <c r="D152" s="51">
        <v>7.2</v>
      </c>
      <c r="E152" s="2" t="s">
        <v>1</v>
      </c>
      <c r="F152" s="2"/>
      <c r="I152" s="1" t="str">
        <f>IF(ISBLANK(H152),"",AVERAGEIF(Table3[determinand.prefLabel],"="&amp;H152,Table3[Result equal LOD]))</f>
        <v/>
      </c>
      <c r="J152" s="1">
        <f>inputdata[[#This Row],[Maximum Concentration in Discharge ]]</f>
        <v>9.7000000000000003E-3</v>
      </c>
      <c r="K152" s="1">
        <v>9.7000000000000003E-3</v>
      </c>
    </row>
    <row r="153" spans="1:11" x14ac:dyDescent="0.3">
      <c r="A153" s="50" t="s">
        <v>65</v>
      </c>
      <c r="B153" s="51" t="s">
        <v>64</v>
      </c>
      <c r="C153" s="51">
        <v>2.0000000000000001E-4</v>
      </c>
      <c r="D153" s="51" t="s">
        <v>381</v>
      </c>
      <c r="E153" s="2" t="s">
        <v>3</v>
      </c>
      <c r="F153" s="2"/>
      <c r="I153" s="1" t="str">
        <f>IF(ISBLANK(H153),"",AVERAGEIF(Table3[determinand.prefLabel],"="&amp;H153,Table3[Result equal LOD]))</f>
        <v/>
      </c>
      <c r="J153" s="1">
        <f>inputdata[[#This Row],[Maximum Concentration in Discharge ]]</f>
        <v>0</v>
      </c>
    </row>
    <row r="154" spans="1:11" x14ac:dyDescent="0.3">
      <c r="A154" s="50" t="s">
        <v>63</v>
      </c>
      <c r="B154" s="51" t="s">
        <v>359</v>
      </c>
      <c r="C154" s="51" t="s">
        <v>359</v>
      </c>
      <c r="D154" s="51" t="s">
        <v>414</v>
      </c>
      <c r="E154" s="2" t="s">
        <v>3</v>
      </c>
      <c r="F154" s="2"/>
      <c r="I154" s="1" t="str">
        <f>IF(ISBLANK(H154),"",AVERAGEIF(Table3[determinand.prefLabel],"="&amp;H154,Table3[Result equal LOD]))</f>
        <v/>
      </c>
      <c r="J154" s="1">
        <f>inputdata[[#This Row],[Maximum Concentration in Discharge ]]</f>
        <v>8.1</v>
      </c>
      <c r="K154" s="1">
        <v>8.1</v>
      </c>
    </row>
    <row r="155" spans="1:11" x14ac:dyDescent="0.3">
      <c r="A155" s="50" t="s">
        <v>62</v>
      </c>
      <c r="B155" s="51" t="s">
        <v>61</v>
      </c>
      <c r="C155" s="51">
        <v>7.7</v>
      </c>
      <c r="D155" s="51" t="s">
        <v>415</v>
      </c>
      <c r="E155" s="2" t="s">
        <v>3</v>
      </c>
      <c r="F155" s="2"/>
      <c r="I155" s="1" t="str">
        <f>IF(ISBLANK(H155),"",AVERAGEIF(Table3[determinand.prefLabel],"="&amp;H155,Table3[Result equal LOD]))</f>
        <v/>
      </c>
      <c r="J155" s="1">
        <f>inputdata[[#This Row],[Maximum Concentration in Discharge ]]</f>
        <v>0</v>
      </c>
    </row>
    <row r="156" spans="1:11" x14ac:dyDescent="0.3">
      <c r="A156" s="50" t="s">
        <v>60</v>
      </c>
      <c r="B156" s="51" t="s">
        <v>59</v>
      </c>
      <c r="C156" s="51">
        <v>1</v>
      </c>
      <c r="D156" s="51">
        <v>5</v>
      </c>
      <c r="E156" s="2" t="s">
        <v>7</v>
      </c>
      <c r="F156" s="2"/>
      <c r="I156" s="1" t="str">
        <f>IF(ISBLANK(H156),"",AVERAGEIF(Table3[determinand.prefLabel],"="&amp;H156,Table3[Result equal LOD]))</f>
        <v/>
      </c>
      <c r="J156" s="1">
        <f>inputdata[[#This Row],[Maximum Concentration in Discharge ]]</f>
        <v>0</v>
      </c>
    </row>
    <row r="157" spans="1:11" x14ac:dyDescent="0.3">
      <c r="A157" s="50" t="s">
        <v>58</v>
      </c>
      <c r="B157" s="51" t="s">
        <v>57</v>
      </c>
      <c r="C157" s="51">
        <v>1.4999999999999999E-2</v>
      </c>
      <c r="D157" s="51">
        <v>0.05</v>
      </c>
      <c r="E157" s="2" t="s">
        <v>12</v>
      </c>
      <c r="F157" s="2"/>
      <c r="I157" s="1" t="str">
        <f>IF(ISBLANK(H157),"",AVERAGEIF(Table3[determinand.prefLabel],"="&amp;H157,Table3[Result equal LOD]))</f>
        <v/>
      </c>
      <c r="J157" s="1">
        <f>inputdata[[#This Row],[Maximum Concentration in Discharge ]]</f>
        <v>0</v>
      </c>
    </row>
    <row r="158" spans="1:11" ht="171.6" x14ac:dyDescent="0.3">
      <c r="A158" s="50" t="s">
        <v>416</v>
      </c>
      <c r="B158" s="51"/>
      <c r="C158" s="51">
        <v>1.7000000000000001E-4</v>
      </c>
      <c r="D158" s="51" t="s">
        <v>359</v>
      </c>
      <c r="E158" s="2" t="s">
        <v>14</v>
      </c>
      <c r="F158" s="2">
        <v>5</v>
      </c>
      <c r="I158" s="1" t="str">
        <f>IF(ISBLANK(H158),"",AVERAGEIF(Table3[determinand.prefLabel],"="&amp;H158,Table3[Result equal LOD]))</f>
        <v/>
      </c>
      <c r="J158" s="1">
        <f>inputdata[[#This Row],[Maximum Concentration in Discharge ]]</f>
        <v>0</v>
      </c>
    </row>
    <row r="159" spans="1:11" x14ac:dyDescent="0.3">
      <c r="A159" s="50" t="s">
        <v>55</v>
      </c>
      <c r="B159" s="51" t="s">
        <v>54</v>
      </c>
      <c r="C159" s="51">
        <v>4</v>
      </c>
      <c r="D159" s="51">
        <v>40</v>
      </c>
      <c r="E159" s="2" t="s">
        <v>12</v>
      </c>
      <c r="F159" s="2"/>
      <c r="I159" s="1" t="str">
        <f>IF(ISBLANK(H159),"",AVERAGEIF(Table3[determinand.prefLabel],"="&amp;H159,Table3[Result equal LOD]))</f>
        <v/>
      </c>
      <c r="J159" s="1">
        <f>inputdata[[#This Row],[Maximum Concentration in Discharge ]]</f>
        <v>0</v>
      </c>
    </row>
    <row r="160" spans="1:11" x14ac:dyDescent="0.3">
      <c r="A160" s="50" t="s">
        <v>53</v>
      </c>
      <c r="B160" s="51" t="s">
        <v>52</v>
      </c>
      <c r="C160" s="51">
        <v>0.03</v>
      </c>
      <c r="D160" s="51">
        <v>0.1</v>
      </c>
      <c r="E160" s="2" t="s">
        <v>1</v>
      </c>
      <c r="F160" s="2"/>
      <c r="I160" s="1" t="str">
        <f>IF(ISBLANK(H160),"",AVERAGEIF(Table3[determinand.prefLabel],"="&amp;H160,Table3[Result equal LOD]))</f>
        <v/>
      </c>
      <c r="J160" s="1">
        <f>inputdata[[#This Row],[Maximum Concentration in Discharge ]]</f>
        <v>0</v>
      </c>
    </row>
    <row r="161" spans="1:11" x14ac:dyDescent="0.3">
      <c r="A161" s="50" t="s">
        <v>51</v>
      </c>
      <c r="B161" s="51" t="s">
        <v>50</v>
      </c>
      <c r="C161" s="51">
        <v>100</v>
      </c>
      <c r="D161" s="51">
        <v>1000</v>
      </c>
      <c r="E161" s="2" t="s">
        <v>7</v>
      </c>
      <c r="F161" s="2"/>
      <c r="I161" s="1" t="str">
        <f>IF(ISBLANK(H161),"",AVERAGEIF(Table3[determinand.prefLabel],"="&amp;H161,Table3[Result equal LOD]))</f>
        <v/>
      </c>
      <c r="J161" s="1">
        <f>inputdata[[#This Row],[Maximum Concentration in Discharge ]]</f>
        <v>0</v>
      </c>
    </row>
    <row r="162" spans="1:11" x14ac:dyDescent="0.3">
      <c r="A162" s="50" t="s">
        <v>49</v>
      </c>
      <c r="B162" s="51" t="s">
        <v>48</v>
      </c>
      <c r="C162" s="51">
        <v>1.4999999999999999E-2</v>
      </c>
      <c r="D162" s="51">
        <v>0.54</v>
      </c>
      <c r="E162" s="2" t="s">
        <v>3</v>
      </c>
      <c r="F162" s="2"/>
      <c r="I162" s="1" t="str">
        <f>IF(ISBLANK(H162),"",AVERAGEIF(Table3[determinand.prefLabel],"="&amp;H162,Table3[Result equal LOD]))</f>
        <v/>
      </c>
      <c r="J162" s="1">
        <f>inputdata[[#This Row],[Maximum Concentration in Discharge ]]</f>
        <v>0</v>
      </c>
    </row>
    <row r="163" spans="1:11" x14ac:dyDescent="0.3">
      <c r="A163" s="50" t="s">
        <v>47</v>
      </c>
      <c r="B163" s="51" t="s">
        <v>46</v>
      </c>
      <c r="C163" s="51">
        <v>0.5</v>
      </c>
      <c r="D163" s="51">
        <v>1</v>
      </c>
      <c r="E163" s="2" t="s">
        <v>3</v>
      </c>
      <c r="F163" s="2"/>
      <c r="I163" s="1" t="str">
        <f>IF(ISBLANK(H163),"",AVERAGEIF(Table3[determinand.prefLabel],"="&amp;H163,Table3[Result equal LOD]))</f>
        <v/>
      </c>
      <c r="J163" s="1">
        <f>inputdata[[#This Row],[Maximum Concentration in Discharge ]]</f>
        <v>0</v>
      </c>
    </row>
    <row r="164" spans="1:11" x14ac:dyDescent="0.3">
      <c r="A164" s="50" t="s">
        <v>45</v>
      </c>
      <c r="B164" s="51" t="s">
        <v>44</v>
      </c>
      <c r="C164" s="51">
        <v>1</v>
      </c>
      <c r="D164" s="51">
        <v>4</v>
      </c>
      <c r="E164" s="2" t="s">
        <v>3</v>
      </c>
      <c r="F164" s="2"/>
      <c r="I164" s="1" t="str">
        <f>IF(ISBLANK(H164),"",AVERAGEIF(Table3[determinand.prefLabel],"="&amp;H164,Table3[Result equal LOD]))</f>
        <v/>
      </c>
      <c r="J164" s="1">
        <f>inputdata[[#This Row],[Maximum Concentration in Discharge ]]</f>
        <v>0</v>
      </c>
    </row>
    <row r="165" spans="1:11" x14ac:dyDescent="0.3">
      <c r="A165" s="50" t="s">
        <v>43</v>
      </c>
      <c r="B165" s="51" t="s">
        <v>42</v>
      </c>
      <c r="C165" s="51">
        <v>50</v>
      </c>
      <c r="D165" s="51">
        <v>500</v>
      </c>
      <c r="E165" s="2" t="s">
        <v>3</v>
      </c>
      <c r="F165" s="2"/>
      <c r="I165" s="1" t="str">
        <f>IF(ISBLANK(H165),"",AVERAGEIF(Table3[determinand.prefLabel],"="&amp;H165,Table3[Result equal LOD]))</f>
        <v/>
      </c>
      <c r="J165" s="1">
        <f>inputdata[[#This Row],[Maximum Concentration in Discharge ]]</f>
        <v>0</v>
      </c>
    </row>
    <row r="166" spans="1:11" x14ac:dyDescent="0.3">
      <c r="A166" s="50" t="s">
        <v>41</v>
      </c>
      <c r="B166" s="51" t="s">
        <v>40</v>
      </c>
      <c r="C166" s="51" t="s">
        <v>359</v>
      </c>
      <c r="D166" s="51" t="s">
        <v>417</v>
      </c>
      <c r="E166" s="2" t="s">
        <v>1</v>
      </c>
      <c r="F166" s="2"/>
      <c r="I166" s="1" t="str">
        <f>IF(ISBLANK(H166),"",AVERAGEIF(Table3[determinand.prefLabel],"="&amp;H166,Table3[Result equal LOD]))</f>
        <v/>
      </c>
      <c r="J166" s="1">
        <f>inputdata[[#This Row],[Maximum Concentration in Discharge ]]</f>
        <v>0</v>
      </c>
    </row>
    <row r="167" spans="1:11" x14ac:dyDescent="0.3">
      <c r="A167" s="50" t="s">
        <v>39</v>
      </c>
      <c r="B167" s="51" t="s">
        <v>38</v>
      </c>
      <c r="C167" s="51" t="s">
        <v>359</v>
      </c>
      <c r="D167" s="51" t="s">
        <v>359</v>
      </c>
      <c r="F167" s="2"/>
      <c r="I167" s="1" t="str">
        <f>IF(ISBLANK(H167),"",AVERAGEIF(Table3[determinand.prefLabel],"="&amp;H167,Table3[Result equal LOD]))</f>
        <v/>
      </c>
      <c r="J167" s="1">
        <f>inputdata[[#This Row],[Maximum Concentration in Discharge ]]</f>
        <v>278000</v>
      </c>
      <c r="K167" s="1">
        <v>278000</v>
      </c>
    </row>
    <row r="168" spans="1:11" ht="15" customHeight="1" x14ac:dyDescent="0.3">
      <c r="A168" s="50" t="s">
        <v>37</v>
      </c>
      <c r="B168" s="51" t="s">
        <v>418</v>
      </c>
      <c r="C168" s="51">
        <v>1</v>
      </c>
      <c r="D168" s="51">
        <v>10</v>
      </c>
      <c r="F168" s="2"/>
      <c r="I168" s="1" t="str">
        <f>IF(ISBLANK(H168),"",AVERAGEIF(Table3[determinand.prefLabel],"="&amp;H168,Table3[Result equal LOD]))</f>
        <v/>
      </c>
      <c r="J168" s="1">
        <f>inputdata[[#This Row],[Maximum Concentration in Discharge ]]</f>
        <v>0</v>
      </c>
    </row>
    <row r="169" spans="1:11" x14ac:dyDescent="0.3">
      <c r="A169" s="50"/>
      <c r="B169" s="49"/>
      <c r="C169" s="51"/>
      <c r="D169" s="51"/>
      <c r="F169" s="2"/>
      <c r="I169" s="1" t="str">
        <f>IF(ISBLANK(H169),"",AVERAGEIF(Table3[determinand.prefLabel],"="&amp;H169,Table3[Result equal LOD]))</f>
        <v/>
      </c>
      <c r="J169" s="1">
        <f>inputdata[[#This Row],[Maximum Concentration in Discharge ]]</f>
        <v>0</v>
      </c>
    </row>
    <row r="170" spans="1:11" x14ac:dyDescent="0.3">
      <c r="A170" s="50"/>
      <c r="B170" s="51" t="s">
        <v>419</v>
      </c>
      <c r="C170" s="51"/>
      <c r="D170" s="51"/>
      <c r="F170" s="2"/>
      <c r="I170" s="1" t="str">
        <f>IF(ISBLANK(H170),"",AVERAGEIF(Table3[determinand.prefLabel],"="&amp;H170,Table3[Result equal LOD]))</f>
        <v/>
      </c>
      <c r="J170" s="1">
        <f>inputdata[[#This Row],[Maximum Concentration in Discharge ]]</f>
        <v>0</v>
      </c>
    </row>
    <row r="171" spans="1:11" x14ac:dyDescent="0.3">
      <c r="A171" s="50"/>
      <c r="B171" s="51"/>
      <c r="C171" s="51"/>
      <c r="D171" s="51"/>
      <c r="F171" s="2"/>
      <c r="I171" s="1" t="str">
        <f>IF(ISBLANK(H171),"",AVERAGEIF(Table3[determinand.prefLabel],"="&amp;H171,Table3[Result equal LOD]))</f>
        <v/>
      </c>
      <c r="J171" s="1">
        <f>inputdata[[#This Row],[Maximum Concentration in Discharge ]]</f>
        <v>0</v>
      </c>
    </row>
    <row r="172" spans="1:11" x14ac:dyDescent="0.3">
      <c r="A172" s="50"/>
      <c r="B172" s="51" t="s">
        <v>420</v>
      </c>
      <c r="C172" s="51"/>
      <c r="D172" s="51"/>
      <c r="F172" s="2"/>
      <c r="I172" s="1" t="str">
        <f>IF(ISBLANK(H172),"",AVERAGEIF(Table3[determinand.prefLabel],"="&amp;H172,Table3[Result equal LOD]))</f>
        <v/>
      </c>
      <c r="J172" s="1">
        <f>inputdata[[#This Row],[Maximum Concentration in Discharge ]]</f>
        <v>0</v>
      </c>
    </row>
    <row r="173" spans="1:11" x14ac:dyDescent="0.3">
      <c r="A173" s="50" t="s">
        <v>36</v>
      </c>
      <c r="B173" s="51" t="s">
        <v>35</v>
      </c>
      <c r="C173" s="51">
        <v>6.4999999999999997E-3</v>
      </c>
      <c r="D173" s="51">
        <v>3.4000000000000002E-2</v>
      </c>
      <c r="F173" s="2"/>
      <c r="I173" s="1" t="str">
        <f>IF(ISBLANK(H173),"",AVERAGEIF(Table3[determinand.prefLabel],"="&amp;H173,Table3[Result equal LOD]))</f>
        <v/>
      </c>
      <c r="J173" s="1">
        <f>inputdata[[#This Row],[Maximum Concentration in Discharge ]]</f>
        <v>0</v>
      </c>
    </row>
    <row r="174" spans="1:11" x14ac:dyDescent="0.3">
      <c r="A174" s="50" t="s">
        <v>34</v>
      </c>
      <c r="B174" s="51" t="s">
        <v>33</v>
      </c>
      <c r="C174" s="51" t="s">
        <v>359</v>
      </c>
      <c r="D174" s="51" t="s">
        <v>359</v>
      </c>
      <c r="F174" s="2"/>
      <c r="I174" s="1" t="str">
        <f>IF(ISBLANK(H174),"",AVERAGEIF(Table3[determinand.prefLabel],"="&amp;H174,Table3[Result equal LOD]))</f>
        <v/>
      </c>
      <c r="J174" s="1">
        <f>inputdata[[#This Row],[Maximum Concentration in Discharge ]]</f>
        <v>0</v>
      </c>
    </row>
    <row r="175" spans="1:11" x14ac:dyDescent="0.3">
      <c r="A175" s="50" t="s">
        <v>32</v>
      </c>
      <c r="B175" s="51" t="s">
        <v>31</v>
      </c>
      <c r="C175" s="51">
        <v>10</v>
      </c>
      <c r="D175" s="51" t="s">
        <v>359</v>
      </c>
      <c r="F175" s="2"/>
      <c r="I175" s="1" t="str">
        <f>IF(ISBLANK(H175),"",AVERAGEIF(Table3[determinand.prefLabel],"="&amp;H175,Table3[Result equal LOD]))</f>
        <v/>
      </c>
      <c r="J175" s="1">
        <f>inputdata[[#This Row],[Maximum Concentration in Discharge ]]</f>
        <v>0</v>
      </c>
    </row>
    <row r="176" spans="1:11" x14ac:dyDescent="0.3">
      <c r="A176" s="50" t="s">
        <v>30</v>
      </c>
      <c r="B176" s="51" t="s">
        <v>29</v>
      </c>
      <c r="C176" s="51">
        <v>5</v>
      </c>
      <c r="D176" s="51">
        <v>50</v>
      </c>
      <c r="F176" s="2"/>
      <c r="I176" s="1" t="str">
        <f>IF(ISBLANK(H176),"",AVERAGEIF(Table3[determinand.prefLabel],"="&amp;H176,Table3[Result equal LOD]))</f>
        <v/>
      </c>
      <c r="J176" s="1">
        <f>inputdata[[#This Row],[Maximum Concentration in Discharge ]]</f>
        <v>0</v>
      </c>
    </row>
    <row r="177" spans="1:11" x14ac:dyDescent="0.3">
      <c r="A177" s="50" t="s">
        <v>421</v>
      </c>
      <c r="B177" s="51" t="s">
        <v>28</v>
      </c>
      <c r="C177" s="51">
        <v>10</v>
      </c>
      <c r="D177" s="51" t="s">
        <v>359</v>
      </c>
      <c r="F177" s="2"/>
      <c r="I177" s="1" t="str">
        <f>IF(ISBLANK(H177),"",AVERAGEIF(Table3[determinand.prefLabel],"="&amp;H177,Table3[Result equal LOD]))</f>
        <v/>
      </c>
      <c r="J177" s="1">
        <f>inputdata[[#This Row],[Maximum Concentration in Discharge ]]</f>
        <v>0</v>
      </c>
    </row>
    <row r="178" spans="1:11" x14ac:dyDescent="0.3">
      <c r="A178" s="50" t="s">
        <v>27</v>
      </c>
      <c r="B178" s="51" t="s">
        <v>26</v>
      </c>
      <c r="C178" s="51">
        <v>74</v>
      </c>
      <c r="D178" s="51" t="s">
        <v>422</v>
      </c>
      <c r="F178" s="2"/>
      <c r="I178" s="1" t="str">
        <f>IF(ISBLANK(H178),"",AVERAGEIF(Table3[determinand.prefLabel],"="&amp;H178,Table3[Result equal LOD]))</f>
        <v/>
      </c>
      <c r="J178" s="1">
        <f>inputdata[[#This Row],[Maximum Concentration in Discharge ]]</f>
        <v>0</v>
      </c>
    </row>
    <row r="179" spans="1:11" x14ac:dyDescent="0.3">
      <c r="A179" s="50" t="s">
        <v>25</v>
      </c>
      <c r="B179" s="51" t="s">
        <v>24</v>
      </c>
      <c r="C179" s="51">
        <v>0.25</v>
      </c>
      <c r="D179" s="51">
        <v>5</v>
      </c>
      <c r="F179" s="2"/>
      <c r="I179" s="1" t="str">
        <f>IF(ISBLANK(H179),"",AVERAGEIF(Table3[determinand.prefLabel],"="&amp;H179,Table3[Result equal LOD]))</f>
        <v/>
      </c>
      <c r="J179" s="1">
        <f>inputdata[[#This Row],[Maximum Concentration in Discharge ]]</f>
        <v>0</v>
      </c>
    </row>
    <row r="180" spans="1:11" x14ac:dyDescent="0.3">
      <c r="A180" s="50" t="s">
        <v>423</v>
      </c>
      <c r="B180" s="51" t="s">
        <v>23</v>
      </c>
      <c r="C180" s="51">
        <v>5.0000000000000001E-3</v>
      </c>
      <c r="D180" s="51" t="s">
        <v>359</v>
      </c>
      <c r="F180" s="2"/>
      <c r="I180" s="1" t="str">
        <f>IF(ISBLANK(H180),"",AVERAGEIF(Table3[determinand.prefLabel],"="&amp;H180,Table3[Result equal LOD]))</f>
        <v/>
      </c>
      <c r="J180" s="1">
        <f>inputdata[[#This Row],[Maximum Concentration in Discharge ]]</f>
        <v>0</v>
      </c>
    </row>
    <row r="181" spans="1:11" x14ac:dyDescent="0.3">
      <c r="A181" s="50" t="s">
        <v>22</v>
      </c>
      <c r="B181" s="51" t="s">
        <v>21</v>
      </c>
      <c r="C181" s="51">
        <v>50</v>
      </c>
      <c r="D181" s="51">
        <v>500</v>
      </c>
      <c r="F181" s="2"/>
      <c r="I181" s="1" t="str">
        <f>IF(ISBLANK(H181),"",AVERAGEIF(Table3[determinand.prefLabel],"="&amp;H181,Table3[Result equal LOD]))</f>
        <v/>
      </c>
      <c r="J181" s="1">
        <f>inputdata[[#This Row],[Maximum Concentration in Discharge ]]</f>
        <v>0</v>
      </c>
    </row>
    <row r="182" spans="1:11" ht="31.2" x14ac:dyDescent="0.3">
      <c r="A182" s="53" t="s">
        <v>20</v>
      </c>
      <c r="B182" s="51" t="s">
        <v>19</v>
      </c>
      <c r="C182" s="51">
        <v>2.0000000000000001E-4</v>
      </c>
      <c r="D182" s="51">
        <v>1.5E-3</v>
      </c>
      <c r="F182" s="2">
        <v>1</v>
      </c>
      <c r="I182" s="1" t="str">
        <f>IF(ISBLANK(H182),"",AVERAGEIF(Table3[determinand.prefLabel],"="&amp;H182,Table3[Result equal LOD]))</f>
        <v/>
      </c>
      <c r="J182" s="1">
        <f>inputdata[[#This Row],[Maximum Concentration in Discharge ]]</f>
        <v>0.1</v>
      </c>
      <c r="K182" s="1">
        <v>0.1</v>
      </c>
    </row>
    <row r="183" spans="1:11" x14ac:dyDescent="0.3">
      <c r="A183" s="50" t="s">
        <v>18</v>
      </c>
      <c r="B183" s="51" t="s">
        <v>17</v>
      </c>
      <c r="C183" s="51">
        <v>0.4</v>
      </c>
      <c r="D183" s="51" t="s">
        <v>359</v>
      </c>
      <c r="F183" s="2"/>
      <c r="I183" s="1" t="str">
        <f>IF(ISBLANK(H183),"",AVERAGEIF(Table3[determinand.prefLabel],"="&amp;H183,Table3[Result equal LOD]))</f>
        <v/>
      </c>
      <c r="J183" s="1">
        <f>inputdata[[#This Row],[Maximum Concentration in Discharge ]]</f>
        <v>0</v>
      </c>
    </row>
    <row r="184" spans="1:11" x14ac:dyDescent="0.3">
      <c r="A184" s="50" t="s">
        <v>16</v>
      </c>
      <c r="B184" s="51" t="s">
        <v>15</v>
      </c>
      <c r="C184" s="51">
        <v>10</v>
      </c>
      <c r="D184" s="51" t="s">
        <v>359</v>
      </c>
      <c r="F184" s="2"/>
      <c r="I184" s="1" t="str">
        <f>IF(ISBLANK(H184),"",AVERAGEIF(Table3[determinand.prefLabel],"="&amp;H184,Table3[Result equal LOD]))</f>
        <v/>
      </c>
      <c r="J184" s="1">
        <f>inputdata[[#This Row],[Maximum Concentration in Discharge ]]</f>
        <v>0</v>
      </c>
    </row>
    <row r="185" spans="1:11" x14ac:dyDescent="0.3">
      <c r="A185" s="50" t="s">
        <v>424</v>
      </c>
      <c r="B185" s="51" t="s">
        <v>13</v>
      </c>
      <c r="C185" s="51">
        <v>2.5</v>
      </c>
      <c r="D185" s="51" t="s">
        <v>359</v>
      </c>
      <c r="F185" s="2"/>
      <c r="I185" s="1" t="str">
        <f>IF(ISBLANK(H185),"",AVERAGEIF(Table3[determinand.prefLabel],"="&amp;H185,Table3[Result equal LOD]))</f>
        <v/>
      </c>
      <c r="J185" s="1">
        <f>inputdata[[#This Row],[Maximum Concentration in Discharge ]]</f>
        <v>0</v>
      </c>
    </row>
    <row r="186" spans="1:11" x14ac:dyDescent="0.3">
      <c r="A186" s="50" t="s">
        <v>11</v>
      </c>
      <c r="B186" s="51" t="s">
        <v>10</v>
      </c>
      <c r="C186" s="51">
        <v>0.1</v>
      </c>
      <c r="D186" s="51" t="s">
        <v>425</v>
      </c>
      <c r="F186" s="2"/>
      <c r="I186" s="1" t="str">
        <f>IF(ISBLANK(H186),"",AVERAGEIF(Table3[determinand.prefLabel],"="&amp;H186,Table3[Result equal LOD]))</f>
        <v/>
      </c>
      <c r="J186" s="1">
        <f>inputdata[[#This Row],[Maximum Concentration in Discharge ]]</f>
        <v>0</v>
      </c>
    </row>
    <row r="187" spans="1:11" x14ac:dyDescent="0.3">
      <c r="A187" s="50" t="s">
        <v>9</v>
      </c>
      <c r="B187" s="51" t="s">
        <v>8</v>
      </c>
      <c r="C187" s="51">
        <v>0.03</v>
      </c>
      <c r="D187" s="51" t="s">
        <v>359</v>
      </c>
      <c r="F187" s="2"/>
      <c r="I187" s="1" t="str">
        <f>IF(ISBLANK(H187),"",AVERAGEIF(Table3[determinand.prefLabel],"="&amp;H187,Table3[Result equal LOD]))</f>
        <v/>
      </c>
      <c r="J187" s="1">
        <f>inputdata[[#This Row],[Maximum Concentration in Discharge ]]</f>
        <v>0</v>
      </c>
    </row>
    <row r="188" spans="1:11" x14ac:dyDescent="0.3">
      <c r="A188" s="50" t="s">
        <v>6</v>
      </c>
      <c r="B188" s="51"/>
      <c r="C188" s="51" t="s">
        <v>359</v>
      </c>
      <c r="D188" s="51">
        <v>8.0000000000000002E-3</v>
      </c>
      <c r="F188" s="2"/>
      <c r="I188" s="1" t="str">
        <f>IF(ISBLANK(H188),"",AVERAGEIF(Table3[determinand.prefLabel],"="&amp;H188,Table3[Result equal LOD]))</f>
        <v/>
      </c>
      <c r="J188" s="1">
        <f>inputdata[[#This Row],[Maximum Concentration in Discharge ]]</f>
        <v>0</v>
      </c>
    </row>
    <row r="189" spans="1:11" x14ac:dyDescent="0.3">
      <c r="A189" s="50" t="s">
        <v>426</v>
      </c>
      <c r="B189" s="51" t="s">
        <v>5</v>
      </c>
      <c r="C189" s="51">
        <v>100</v>
      </c>
      <c r="D189" s="51" t="s">
        <v>359</v>
      </c>
      <c r="F189" s="2"/>
      <c r="I189" s="1" t="str">
        <f>IF(ISBLANK(H189),"",AVERAGEIF(Table3[determinand.prefLabel],"="&amp;H189,Table3[Result equal LOD]))</f>
        <v/>
      </c>
      <c r="J189" s="1">
        <f>inputdata[[#This Row],[Maximum Concentration in Discharge ]]</f>
        <v>10.5</v>
      </c>
      <c r="K189" s="1">
        <v>10.5</v>
      </c>
    </row>
    <row r="190" spans="1:11" ht="31.2" x14ac:dyDescent="0.3">
      <c r="A190" s="50" t="s">
        <v>4</v>
      </c>
      <c r="B190" s="51" t="s">
        <v>427</v>
      </c>
      <c r="C190" s="51">
        <v>30</v>
      </c>
      <c r="D190" s="51" t="s">
        <v>359</v>
      </c>
      <c r="F190" s="2"/>
      <c r="I190" s="1" t="str">
        <f>IF(ISBLANK(H190),"",AVERAGEIF(Table3[determinand.prefLabel],"="&amp;H190,Table3[Result equal LOD]))</f>
        <v/>
      </c>
      <c r="J190" s="1">
        <f>inputdata[[#This Row],[Maximum Concentration in Discharge ]]</f>
        <v>0</v>
      </c>
    </row>
    <row r="191" spans="1:11" x14ac:dyDescent="0.3">
      <c r="A191" s="50"/>
      <c r="B191" s="49"/>
      <c r="C191" s="51"/>
      <c r="D191" s="51"/>
      <c r="F191" s="2"/>
      <c r="I191" s="1" t="str">
        <f>IF(ISBLANK(H191),"",AVERAGEIF(Table3[determinand.prefLabel],"="&amp;H191,Table3[Result equal LOD]))</f>
        <v/>
      </c>
      <c r="J191" s="1">
        <f>inputdata[[#This Row],[Maximum Concentration in Discharge ]]</f>
        <v>0</v>
      </c>
    </row>
    <row r="192" spans="1:11" x14ac:dyDescent="0.3">
      <c r="A192" s="50"/>
      <c r="B192" s="51" t="s">
        <v>428</v>
      </c>
      <c r="C192" s="51"/>
      <c r="D192" s="51"/>
      <c r="F192" s="2"/>
      <c r="I192" s="1" t="str">
        <f>IF(ISBLANK(H192),"",AVERAGEIF(Table3[determinand.prefLabel],"="&amp;H192,Table3[Result equal LOD]))</f>
        <v/>
      </c>
      <c r="J192" s="1">
        <f>inputdata[[#This Row],[Maximum Concentration in Discharge ]]</f>
        <v>0</v>
      </c>
    </row>
    <row r="193" spans="1:11" x14ac:dyDescent="0.3">
      <c r="A193" s="50"/>
      <c r="B193" s="49"/>
      <c r="C193" s="51"/>
      <c r="D193" s="51"/>
      <c r="F193" s="2"/>
      <c r="I193" s="1" t="str">
        <f>IF(ISBLANK(H193),"",AVERAGEIF(Table3[determinand.prefLabel],"="&amp;H193,Table3[Result equal LOD]))</f>
        <v/>
      </c>
      <c r="J193" s="1">
        <f>inputdata[[#This Row],[Maximum Concentration in Discharge ]]</f>
        <v>0</v>
      </c>
    </row>
    <row r="194" spans="1:11" x14ac:dyDescent="0.3">
      <c r="A194" s="50"/>
      <c r="B194" s="51" t="s">
        <v>429</v>
      </c>
      <c r="C194" s="51"/>
      <c r="D194" s="51"/>
      <c r="F194" s="2"/>
      <c r="I194" s="1" t="str">
        <f>IF(ISBLANK(H194),"",AVERAGEIF(Table3[determinand.prefLabel],"="&amp;H194,Table3[Result equal LOD]))</f>
        <v/>
      </c>
      <c r="J194" s="1">
        <f>inputdata[[#This Row],[Maximum Concentration in Discharge ]]</f>
        <v>0</v>
      </c>
    </row>
    <row r="195" spans="1:11" x14ac:dyDescent="0.3">
      <c r="A195" s="50"/>
      <c r="B195" s="51"/>
      <c r="C195" s="51"/>
      <c r="D195" s="51"/>
      <c r="F195" s="2"/>
      <c r="I195" s="1" t="str">
        <f>IF(ISBLANK(H195),"",AVERAGEIF(Table3[determinand.prefLabel],"="&amp;H195,Table3[Result equal LOD]))</f>
        <v/>
      </c>
      <c r="J195" s="1">
        <f>inputdata[[#This Row],[Maximum Concentration in Discharge ]]</f>
        <v>0</v>
      </c>
    </row>
    <row r="196" spans="1:11" x14ac:dyDescent="0.3">
      <c r="A196" s="50"/>
      <c r="B196" s="51" t="s">
        <v>430</v>
      </c>
      <c r="C196" s="51"/>
      <c r="D196" s="51"/>
      <c r="F196" s="2"/>
      <c r="I196" s="1" t="str">
        <f>IF(ISBLANK(H196),"",AVERAGEIF(Table3[determinand.prefLabel],"="&amp;H196,Table3[Result equal LOD]))</f>
        <v/>
      </c>
      <c r="J196" s="1">
        <f>inputdata[[#This Row],[Maximum Concentration in Discharge ]]</f>
        <v>0</v>
      </c>
    </row>
    <row r="197" spans="1:11" x14ac:dyDescent="0.3">
      <c r="A197" s="53" t="s">
        <v>431</v>
      </c>
      <c r="B197" s="51" t="s">
        <v>2</v>
      </c>
      <c r="C197" s="59">
        <f>6.8+inputdata[[#This Row],[BC Concentration (ug.l)]]</f>
        <v>11.49787878787879</v>
      </c>
      <c r="D197" s="51" t="s">
        <v>359</v>
      </c>
      <c r="F197" s="2"/>
      <c r="H197" s="1" t="s">
        <v>2784</v>
      </c>
      <c r="I197" s="1">
        <f>IF(ISBLANK(H197),"",AVERAGEIF(Table3[determinand.prefLabel],"="&amp;H197,Table3[Result equal LOD]))</f>
        <v>4.69787878787879</v>
      </c>
      <c r="J197" s="1">
        <f>inputdata[[#This Row],[Maximum Concentration in Discharge ]]</f>
        <v>6.6</v>
      </c>
      <c r="K197" s="1">
        <v>6.6</v>
      </c>
    </row>
  </sheetData>
  <mergeCells count="2">
    <mergeCell ref="A10:E10"/>
    <mergeCell ref="A11:F11"/>
  </mergeCells>
  <phoneticPr fontId="10" type="noConversion"/>
  <hyperlinks>
    <hyperlink ref="A11" r:id="rId1" xr:uid="{62EEDEDE-7388-4E14-BEF2-A6862C1DDAB4}"/>
  </hyperlinks>
  <pageMargins left="0.70000000000000007" right="0.70000000000000007" top="0.75" bottom="0.75" header="0.30000000000000004" footer="0.30000000000000004"/>
  <pageSetup paperSize="0" fitToWidth="0" fitToHeight="0" orientation="portrait" horizontalDpi="0" verticalDpi="0" copies="0"/>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9AAA8-7151-4C4E-AE99-43C806BE2DDA}">
  <sheetPr codeName="Sheet6"/>
  <dimension ref="A1:AD197"/>
  <sheetViews>
    <sheetView tabSelected="1" zoomScaleNormal="100" workbookViewId="0">
      <pane xSplit="3" ySplit="12" topLeftCell="L27" activePane="bottomRight" state="frozen"/>
      <selection pane="topRight" activeCell="D1" sqref="D1"/>
      <selection pane="bottomLeft" activeCell="A13" sqref="A13"/>
      <selection pane="bottomRight" activeCell="P62" sqref="P62"/>
    </sheetView>
  </sheetViews>
  <sheetFormatPr defaultRowHeight="13.8" x14ac:dyDescent="0.25"/>
  <cols>
    <col min="1" max="1" width="38.09765625" style="4" customWidth="1"/>
    <col min="2" max="3" width="26" customWidth="1"/>
    <col min="4" max="5" width="15.69921875" style="4" customWidth="1"/>
    <col min="6" max="6" width="16" style="4" hidden="1" customWidth="1"/>
    <col min="7" max="7" width="8.796875" customWidth="1"/>
    <col min="8" max="8" width="9.3984375" customWidth="1"/>
    <col min="9" max="10" width="20.69921875" hidden="1" customWidth="1"/>
    <col min="11" max="12" width="20.69921875" customWidth="1"/>
    <col min="13" max="13" width="35.8984375" hidden="1" customWidth="1"/>
    <col min="14" max="18" width="20.69921875" customWidth="1"/>
    <col min="19" max="20" width="20.69921875" hidden="1" customWidth="1"/>
    <col min="21" max="30" width="20.69921875" customWidth="1"/>
  </cols>
  <sheetData>
    <row r="1" spans="1:30" x14ac:dyDescent="0.25">
      <c r="A1" s="7" t="s">
        <v>292</v>
      </c>
      <c r="B1" s="48">
        <f>'Input Data'!B3</f>
        <v>0.15769675925925927</v>
      </c>
      <c r="C1" s="13"/>
      <c r="D1" s="7" t="s">
        <v>0</v>
      </c>
      <c r="E1"/>
      <c r="F1"/>
    </row>
    <row r="2" spans="1:30" x14ac:dyDescent="0.25">
      <c r="A2" s="8" t="s">
        <v>291</v>
      </c>
      <c r="B2" s="6">
        <f>15000/24/60/60</f>
        <v>0.1736111111111111</v>
      </c>
      <c r="C2" s="14"/>
      <c r="D2" s="8" t="s">
        <v>0</v>
      </c>
      <c r="E2"/>
      <c r="F2"/>
    </row>
    <row r="3" spans="1:30" x14ac:dyDescent="0.25">
      <c r="A3" s="8" t="s">
        <v>290</v>
      </c>
      <c r="B3" s="6">
        <f>'Input Data'!B2</f>
        <v>7.4160000000000004</v>
      </c>
      <c r="C3" s="14"/>
      <c r="D3" s="8" t="s">
        <v>0</v>
      </c>
      <c r="E3"/>
      <c r="F3"/>
    </row>
    <row r="4" spans="1:30" ht="14.4" thickBot="1" x14ac:dyDescent="0.3">
      <c r="A4" s="9" t="s">
        <v>298</v>
      </c>
      <c r="B4" s="47">
        <v>365</v>
      </c>
      <c r="C4" s="15"/>
      <c r="D4" s="35" t="s">
        <v>299</v>
      </c>
      <c r="E4"/>
      <c r="F4"/>
    </row>
    <row r="5" spans="1:30" s="42" customFormat="1" ht="21" x14ac:dyDescent="0.4">
      <c r="B5" s="43" t="s">
        <v>4054</v>
      </c>
      <c r="C5" s="44"/>
      <c r="D5" s="43" t="s">
        <v>352</v>
      </c>
      <c r="E5" s="45"/>
      <c r="F5" s="44"/>
      <c r="G5" s="43" t="s">
        <v>295</v>
      </c>
      <c r="H5" s="44"/>
      <c r="K5" s="43" t="s">
        <v>318</v>
      </c>
      <c r="L5" s="45"/>
      <c r="M5" s="44"/>
      <c r="N5" s="43"/>
      <c r="O5" s="45"/>
      <c r="P5" s="45" t="s">
        <v>350</v>
      </c>
      <c r="Q5" s="45"/>
      <c r="R5" s="44"/>
      <c r="S5" s="43"/>
      <c r="T5" s="45"/>
      <c r="U5" s="45"/>
      <c r="V5" s="44"/>
      <c r="W5" s="43" t="s">
        <v>348</v>
      </c>
      <c r="X5" s="44"/>
      <c r="Y5" s="43" t="s">
        <v>349</v>
      </c>
      <c r="Z5" s="44"/>
      <c r="AA5" s="46"/>
      <c r="AB5" s="43" t="s">
        <v>351</v>
      </c>
      <c r="AC5" s="44"/>
      <c r="AD5" s="46"/>
    </row>
    <row r="6" spans="1:30" s="5" customFormat="1" ht="51" customHeight="1" x14ac:dyDescent="0.25">
      <c r="A6" s="40" t="s">
        <v>280</v>
      </c>
      <c r="B6" s="31" t="s">
        <v>4055</v>
      </c>
      <c r="C6" s="32" t="s">
        <v>4056</v>
      </c>
      <c r="D6" s="36" t="s">
        <v>286</v>
      </c>
      <c r="E6" s="16" t="s">
        <v>287</v>
      </c>
      <c r="F6" s="37" t="s">
        <v>285</v>
      </c>
      <c r="G6" s="31" t="s">
        <v>288</v>
      </c>
      <c r="H6" s="32" t="s">
        <v>289</v>
      </c>
      <c r="I6" s="17" t="s">
        <v>344</v>
      </c>
      <c r="J6" s="20" t="s">
        <v>345</v>
      </c>
      <c r="K6" s="21" t="s">
        <v>631</v>
      </c>
      <c r="L6" s="5" t="s">
        <v>630</v>
      </c>
      <c r="M6" s="22" t="s">
        <v>343</v>
      </c>
      <c r="N6" s="21" t="s">
        <v>328</v>
      </c>
      <c r="O6" s="5" t="s">
        <v>329</v>
      </c>
      <c r="P6" s="17" t="s">
        <v>330</v>
      </c>
      <c r="Q6" s="18" t="s">
        <v>331</v>
      </c>
      <c r="R6" s="28" t="s">
        <v>332</v>
      </c>
      <c r="S6" s="19" t="s">
        <v>346</v>
      </c>
      <c r="T6" s="17" t="s">
        <v>347</v>
      </c>
      <c r="U6" s="17" t="s">
        <v>333</v>
      </c>
      <c r="V6" s="18" t="s">
        <v>334</v>
      </c>
      <c r="W6" s="19" t="s">
        <v>335</v>
      </c>
      <c r="X6" s="18" t="s">
        <v>336</v>
      </c>
      <c r="Y6" s="19" t="s">
        <v>337</v>
      </c>
      <c r="Z6" s="18" t="s">
        <v>338</v>
      </c>
      <c r="AA6" s="29" t="s">
        <v>339</v>
      </c>
      <c r="AB6" s="19" t="s">
        <v>340</v>
      </c>
      <c r="AC6" s="18" t="s">
        <v>341</v>
      </c>
      <c r="AD6" s="29" t="s">
        <v>342</v>
      </c>
    </row>
    <row r="7" spans="1:30" hidden="1" x14ac:dyDescent="0.25">
      <c r="A7" s="41" t="e">
        <f>#REF!</f>
        <v>#VALUE!</v>
      </c>
      <c r="B7" s="33" t="e">
        <f>_xlfn.XLOOKUP(A7,#REF!,#REF!)</f>
        <v>#VALUE!</v>
      </c>
      <c r="C7" s="34" t="e">
        <f>_xlfn.XLOOKUP(A7,#REF!,#REF!)</f>
        <v>#VALUE!</v>
      </c>
      <c r="D7" s="38" t="e">
        <f>_xlfn.XLOOKUP(A7,#REF!,#REF!)</f>
        <v>#VALUE!</v>
      </c>
      <c r="E7" s="10" t="e">
        <f>_xlfn.XLOOKUP(A7,#REF!,#REF!)</f>
        <v>#VALUE!</v>
      </c>
      <c r="F7" s="39" t="str">
        <f>IF(ISNUMBER(_xlfn.XLOOKUP(A7,#REF!,#REF!)),_xlfn.XLOOKUP(A7,#REF!,#REF!),"N/A")</f>
        <v>N/A</v>
      </c>
      <c r="G7" s="33" t="e">
        <f>IF(ISNUMBER(swpra1[[#This Row],[AA EQS (ug/l)]]),swpra1[[#This Row],[AA EQS (ug/l)]]/2,swpra1[[#This Row],[AA EQS (ug/l)]])</f>
        <v>#VALUE!</v>
      </c>
      <c r="H7" s="33" t="e">
        <f>IF(ISNUMBER(swpra1[[#This Row],[MAC EQS (ug/l)]]),swpra1[[#This Row],[MAC EQS (ug/l)]]/2,swpra1[[#This Row],[MAC EQS (ug/l)]])</f>
        <v>#VALUE!</v>
      </c>
      <c r="I7" t="e">
        <f>IF(ISNUMBER(swpra1[[#This Row],[AA EQS (ug/l)]]),swpra1[[#This Row],[AA EQS (ug/l)]]*0.04,swpra1[[#This Row],[AA EQS (ug/l)]])</f>
        <v>#VALUE!</v>
      </c>
      <c r="J7" t="e">
        <f>IF(ISNUMBER(swpra1[[#This Row],[MAC EQS (ug/l)]]),swpra1[[#This Row],[MAC EQS (ug/l)]]*0.04,swpra1[[#This Row],[MAC EQS (ug/l)]])</f>
        <v>#VALUE!</v>
      </c>
      <c r="K7" s="23" t="e">
        <f>IF(swpra1[[#This Row],[AA EQS (ug/l)]]="N/A","N/A",IF(swpra1[[#This Row],[Discharge Average(ug/l)]]&gt;swpra1[[#This Row],[AA EQS (ug/l)]],"Yes","No"))</f>
        <v>#VALUE!</v>
      </c>
      <c r="L7" t="e">
        <f>IF(swpra1[[#This Row],[MAC EQS (ug/l)]]="N/A","N/A",IF(swpra1[[#This Row],[Discharge Maximum]]&gt;swpra1[[#This Row],[MAC EQS (ug/l)]],"Yes","No"))</f>
        <v>#VALUE!</v>
      </c>
      <c r="M7" s="24" t="e">
        <f>IF(swpra1[[#This Row],[Is conc. &gt; MAC EQS?]]="N/A",swpra1[[#This Row],[Is conc&gt; AAEQS?]],swpra1[[#This Row],[Is conc. &gt; MAC EQS?]])</f>
        <v>#VALUE!</v>
      </c>
      <c r="N7" s="23" t="e">
        <f>IF(swpra1[[#This Row],[Screening Test 1 requires further screening]]="No","",IF(swpra1[[#This Row],[AA EQS (ug/l)]]="N/A","",($B$1*swpra1[[#This Row],[Discharge Average(ug/l)]])/($B$1+$B$3)))</f>
        <v>#VALUE!</v>
      </c>
      <c r="O7" t="e">
        <f>IF(swpra1[[#This Row],[Screening Test 1 requires further screening]]="No","",IF(swpra1[[#This Row],[MAC EQS (ug/l)]]="N/A","",($B$2*swpra1[[#This Row],[Discharge Maximum]])/($B$2+$B$3)))</f>
        <v>#VALUE!</v>
      </c>
      <c r="P7" t="e">
        <f>IF(swpra1[[#This Row],[Screening Test 1 requires further screening]]="NO","",IF(swpra1[[#This Row],[4% of AA EQS (ug/l)]]="N/A","N/A",IF(swpra1[[#This Row],[MEAN PC]]&gt;swpra1[[#This Row],[4% of AA EQS (ug/l)]],"YES","NO")))</f>
        <v>#VALUE!</v>
      </c>
      <c r="Q7" t="e">
        <f>IF(swpra1[[#This Row],[Screening Test 1 requires further screening]]="NO","",IF(swpra1[[#This Row],[4% of MAC EQS (ug/l)]]="N/A","N/A",IF(swpra1[[#This Row],[MAX PC]]&gt;swpra1[[#This Row],[4% of MAC EQS (ug/l)]],"YES","NO")))</f>
        <v>#VALUE!</v>
      </c>
      <c r="R7" s="24" t="e">
        <f>IF(swpra1[[#This Row],[Is PC. &gt;4% of MAC EQS?]]="N/A",swpra1[[#This Row],[Is PC. &gt;4% of AA EQS?]],swpra1[[#This Row],[Is PC. &gt;4% of MAC EQS?]])</f>
        <v>#VALUE!</v>
      </c>
      <c r="S7" s="23" t="e">
        <f>IF(AND(ISNUMBER(swpra1[[#This Row],[MEAN PC]]),swpra1[[#This Row],[Screening Test 2 requires further screenig]]="YES"),swpra1[[#This Row],[MEAN PC]]+swpra1[[#This Row],[AA BC]],"")</f>
        <v>#VALUE!</v>
      </c>
      <c r="T7" t="e">
        <f>IF(AND(ISNUMBER(swpra1[[#This Row],[MAX PC]]),swpra1[[#This Row],[Screening Test 2 requires further screenig]]="YES"),swpra1[[#This Row],[MAX PC]]+swpra1[[#This Row],[MAC BC]],"")</f>
        <v>#VALUE!</v>
      </c>
      <c r="U7" t="e">
        <f>swpra1[[#This Row],[MEAN PC]]</f>
        <v>#VALUE!</v>
      </c>
      <c r="V7" s="24" t="str">
        <f>IF(AND(ISNUMBER(swpra1[[#This Row],[PEC (Max) (ug/l)]]),ISNUMBER(swpra1[[#This Row],[MAC BC]])),swpra1[[#This Row],[PEC (Max) (ug/l)]]-swpra1[[#This Row],[MAC BC]],"")</f>
        <v/>
      </c>
      <c r="W7" s="23" t="e">
        <f>IF(swpra1[[#This Row],[AA EQS (ug/l)]]="N/A","N/A",IF(swpra1[[#This Row],[PEC (mean) (ug/l)]]="","",IF(swpra1[[#This Row],[PEC (mean) (ug/l)]]="N/A","N/A",IF((swpra1[[#This Row],[PEC - BC (Mean)]])&gt;#REF!,"YES","NO"))))</f>
        <v>#VALUE!</v>
      </c>
      <c r="X7" s="24" t="e">
        <f>IF(swpra1[[#This Row],[PEC (Max) (ug/l)]]="","",IF(swpra1[[#This Row],[PEC (Max) (ug/l)]]="N/A","N/A",IF((swpra1[[#This Row],[PEC - BC (Max)]])&gt;#REF!,"YES","NO")))</f>
        <v>#VALUE!</v>
      </c>
      <c r="Y7" s="23" t="e">
        <f>IF(swpra1[[#This Row],[PEC (mean) (ug/l)]]="","",IF(swpra1[[#This Row],[PEC (mean) (ug/l)]]="N/A","N/A",IF(swpra1[[#This Row],[PEC (mean) (ug/l)]]&gt;swpra1[[#This Row],[AA EQS (ug/l)]],"YES","NO")))</f>
        <v>#VALUE!</v>
      </c>
      <c r="Z7" s="24" t="e">
        <f>IF(swpra1[[#This Row],[PEC (Max) (ug/l)]]="","",IF(swpra1[[#This Row],[PEC (Max) (ug/l)]]="N/A","N/A",IF(swpra1[[#This Row],[PEC (Max) (ug/l)]]&gt;swpra1[[#This Row],[MAC EQS (ug/l)]],"YES","NO")))</f>
        <v>#VALUE!</v>
      </c>
      <c r="AA7" s="30" t="e">
        <f>IF(swpra1[[#This Row],[Screening Test 2 requires further screenig]]="YES",IF(OR(swpra1[[#This Row],[Is PEC-BC &gt;10% of MAC EQS?]]="YES",swpra1[[#This Row],[IS PEC&gt;MAC EQS]]="YES"),"YES",IF(OR(swpra1[[#This Row],[Is PEC&gt;AA EQS]]="YES",swpra1[[#This Row],[Is PEC-BC &gt;10% of AA EQS?]]="YES"),"YES","NO")),"")</f>
        <v>#VALUE!</v>
      </c>
      <c r="AB7" s="23" t="str">
        <f>IF(swpra1[[#This Row],[Significant Load]]="N/A","N/A",(swpra1[[#This Row],[Discharge Average(ug/l)]]*$B$1*1000*$B$4/1000/1000/1000))</f>
        <v>N/A</v>
      </c>
      <c r="AC7" s="24" t="str">
        <f>IF(swpra1[[#This Row],[Annual Load (kg)]]="N/A","N/A",IF(swpra1[[#This Row],[Annual Load (kg)]]&gt;swpra1[[#This Row],[Significant Load]],"YES","NO"))</f>
        <v>N/A</v>
      </c>
      <c r="AD7" s="30" t="e">
        <f>IF(AND(OR(swpra1[[#This Row],[Further Assessment Required?]]="NO",swpra1[[#This Row],[Screening Test 2 requires further screenig]]="NO",swpra1[[#This Row],[Screening Test 1 requires further screening]]="NO"),swpra1[[#This Row],[IS Is Annual Load&gt;Liit]]&lt;&gt;"YES"),"NO","YES")</f>
        <v>#VALUE!</v>
      </c>
    </row>
    <row r="8" spans="1:30" hidden="1" x14ac:dyDescent="0.25">
      <c r="A8" s="41" t="e">
        <f>#REF!</f>
        <v>#VALUE!</v>
      </c>
      <c r="B8" s="33" t="e">
        <f>_xlfn.XLOOKUP(A8,#REF!,#REF!)</f>
        <v>#VALUE!</v>
      </c>
      <c r="C8" s="34" t="e">
        <f>_xlfn.XLOOKUP(A8,#REF!,#REF!)</f>
        <v>#VALUE!</v>
      </c>
      <c r="D8" s="38" t="e">
        <f>_xlfn.XLOOKUP(A8,#REF!,#REF!)</f>
        <v>#VALUE!</v>
      </c>
      <c r="E8" s="10" t="e">
        <f>_xlfn.XLOOKUP(A8,#REF!,#REF!)</f>
        <v>#VALUE!</v>
      </c>
      <c r="F8" s="39" t="str">
        <f>IF(ISNUMBER(_xlfn.XLOOKUP(A8,#REF!,#REF!)),_xlfn.XLOOKUP(A8,#REF!,#REF!),"N/A")</f>
        <v>N/A</v>
      </c>
      <c r="G8" s="33" t="e">
        <f>IF(ISNUMBER(swpra1[[#This Row],[AA EQS (ug/l)]]),swpra1[[#This Row],[AA EQS (ug/l)]]/2,swpra1[[#This Row],[AA EQS (ug/l)]])</f>
        <v>#VALUE!</v>
      </c>
      <c r="H8" s="33" t="e">
        <f>IF(ISNUMBER(swpra1[[#This Row],[MAC EQS (ug/l)]]),swpra1[[#This Row],[MAC EQS (ug/l)]]/2,swpra1[[#This Row],[MAC EQS (ug/l)]])</f>
        <v>#VALUE!</v>
      </c>
      <c r="I8" t="e">
        <f>IF(ISNUMBER(swpra1[[#This Row],[AA EQS (ug/l)]]),swpra1[[#This Row],[AA EQS (ug/l)]]*0.04,swpra1[[#This Row],[AA EQS (ug/l)]])</f>
        <v>#VALUE!</v>
      </c>
      <c r="J8" t="e">
        <f>IF(ISNUMBER(swpra1[[#This Row],[MAC EQS (ug/l)]]),swpra1[[#This Row],[MAC EQS (ug/l)]]*0.04,swpra1[[#This Row],[MAC EQS (ug/l)]])</f>
        <v>#VALUE!</v>
      </c>
      <c r="K8" s="23" t="e">
        <f>IF(swpra1[[#This Row],[AA EQS (ug/l)]]="N/A","N/A",IF(swpra1[[#This Row],[Discharge Average(ug/l)]]&gt;swpra1[[#This Row],[AA EQS (ug/l)]],"Yes","No"))</f>
        <v>#VALUE!</v>
      </c>
      <c r="L8" t="e">
        <f>IF(swpra1[[#This Row],[MAC EQS (ug/l)]]="N/A","N/A",IF(swpra1[[#This Row],[Discharge Maximum]]&gt;swpra1[[#This Row],[MAC EQS (ug/l)]],"Yes","No"))</f>
        <v>#VALUE!</v>
      </c>
      <c r="M8" s="24" t="e">
        <f>IF(swpra1[[#This Row],[Is conc. &gt; MAC EQS?]]="N/A",swpra1[[#This Row],[Is conc&gt; AAEQS?]],swpra1[[#This Row],[Is conc. &gt; MAC EQS?]])</f>
        <v>#VALUE!</v>
      </c>
      <c r="N8" s="23" t="e">
        <f>IF(swpra1[[#This Row],[Screening Test 1 requires further screening]]="No","",IF(swpra1[[#This Row],[AA EQS (ug/l)]]="N/A","",($B$1*swpra1[[#This Row],[Discharge Average(ug/l)]])/($B$1+$B$3)))</f>
        <v>#VALUE!</v>
      </c>
      <c r="O8" t="e">
        <f>IF(swpra1[[#This Row],[Screening Test 1 requires further screening]]="No","",IF(swpra1[[#This Row],[MAC EQS (ug/l)]]="N/A","",($B$2*swpra1[[#This Row],[Discharge Maximum]])/($B$2+$B$3)))</f>
        <v>#VALUE!</v>
      </c>
      <c r="P8" t="e">
        <f>IF(swpra1[[#This Row],[Screening Test 1 requires further screening]]="NO","",IF(swpra1[[#This Row],[4% of AA EQS (ug/l)]]="N/A","N/A",IF(swpra1[[#This Row],[MEAN PC]]&gt;swpra1[[#This Row],[4% of AA EQS (ug/l)]],"YES","NO")))</f>
        <v>#VALUE!</v>
      </c>
      <c r="Q8" t="e">
        <f>IF(swpra1[[#This Row],[Screening Test 1 requires further screening]]="NO","",IF(swpra1[[#This Row],[4% of MAC EQS (ug/l)]]="N/A","N/A",IF(swpra1[[#This Row],[MAX PC]]&gt;swpra1[[#This Row],[4% of MAC EQS (ug/l)]],"YES","NO")))</f>
        <v>#VALUE!</v>
      </c>
      <c r="R8" s="24" t="e">
        <f>IF(swpra1[[#This Row],[Is PC. &gt;4% of MAC EQS?]]="N/A",swpra1[[#This Row],[Is PC. &gt;4% of AA EQS?]],swpra1[[#This Row],[Is PC. &gt;4% of MAC EQS?]])</f>
        <v>#VALUE!</v>
      </c>
      <c r="S8" s="23" t="e">
        <f>IF(AND(ISNUMBER(swpra1[[#This Row],[MEAN PC]]),swpra1[[#This Row],[Screening Test 2 requires further screenig]]="YES"),swpra1[[#This Row],[MEAN PC]]+swpra1[[#This Row],[AA BC]],"")</f>
        <v>#VALUE!</v>
      </c>
      <c r="T8" t="e">
        <f>IF(AND(ISNUMBER(swpra1[[#This Row],[MAX PC]]),swpra1[[#This Row],[Screening Test 2 requires further screenig]]="YES"),swpra1[[#This Row],[MAX PC]]+swpra1[[#This Row],[MAC BC]],"")</f>
        <v>#VALUE!</v>
      </c>
      <c r="U8" t="e">
        <f>swpra1[[#This Row],[MEAN PC]]</f>
        <v>#VALUE!</v>
      </c>
      <c r="V8" s="24" t="str">
        <f>IF(AND(ISNUMBER(swpra1[[#This Row],[PEC (Max) (ug/l)]]),ISNUMBER(swpra1[[#This Row],[MAC BC]])),swpra1[[#This Row],[PEC (Max) (ug/l)]]-swpra1[[#This Row],[MAC BC]],"")</f>
        <v/>
      </c>
      <c r="W8" s="23" t="e">
        <f>IF(swpra1[[#This Row],[PEC (mean) (ug/l)]]="","",IF(swpra1[[#This Row],[PEC (mean) (ug/l)]]="N/A","N/A",IF((swpra1[[#This Row],[PEC - BC (Mean)]])&gt;#REF!,"YES","NO")))</f>
        <v>#VALUE!</v>
      </c>
      <c r="X8" s="24" t="e">
        <f>IF(swpra1[[#This Row],[PEC (Max) (ug/l)]]="","",IF(swpra1[[#This Row],[PEC (Max) (ug/l)]]="N/A","N/A",IF((swpra1[[#This Row],[PEC - BC (Max)]])&gt;#REF!,"YES","NO")))</f>
        <v>#VALUE!</v>
      </c>
      <c r="Y8" s="23" t="e">
        <f>IF(swpra1[[#This Row],[PEC (mean) (ug/l)]]="","",IF(swpra1[[#This Row],[PEC (mean) (ug/l)]]="N/A","N/A",IF(swpra1[[#This Row],[PEC (mean) (ug/l)]]&gt;swpra1[[#This Row],[AA EQS (ug/l)]],"YES","NO")))</f>
        <v>#VALUE!</v>
      </c>
      <c r="Z8" s="24" t="e">
        <f>IF(swpra1[[#This Row],[PEC (Max) (ug/l)]]="","",IF(swpra1[[#This Row],[PEC (Max) (ug/l)]]="N/A","N/A",IF(swpra1[[#This Row],[PEC (Max) (ug/l)]]&gt;swpra1[[#This Row],[MAC EQS (ug/l)]],"YES","NO")))</f>
        <v>#VALUE!</v>
      </c>
      <c r="AA8" s="30" t="e">
        <f>IF(swpra1[[#This Row],[Screening Test 2 requires further screenig]]="YES",IF(OR(swpra1[[#This Row],[Is PEC-BC &gt;10% of MAC EQS?]]="YES",swpra1[[#This Row],[IS PEC&gt;MAC EQS]]="YES"),"YES",IF(OR(swpra1[[#This Row],[Is PEC&gt;AA EQS]]="YES",swpra1[[#This Row],[Is PEC-BC &gt;10% of AA EQS?]]="YES"),"YES","NO")),"")</f>
        <v>#VALUE!</v>
      </c>
      <c r="AB8" s="23" t="str">
        <f>IF(swpra1[[#This Row],[Significant Load]]="N/A","N/A",(swpra1[[#This Row],[Discharge Average(ug/l)]]*$B$1*1000*$B$4/1000/1000/1000))</f>
        <v>N/A</v>
      </c>
      <c r="AC8" s="24" t="str">
        <f>IF(swpra1[[#This Row],[Annual Load (kg)]]="N/A","N/A",IF(swpra1[[#This Row],[Annual Load (kg)]]&gt;swpra1[[#This Row],[Significant Load]],"YES","NO"))</f>
        <v>N/A</v>
      </c>
      <c r="AD8" s="30" t="e">
        <f>IF(AND(OR(swpra1[[#This Row],[Further Assessment Required?]]="NO",swpra1[[#This Row],[Screening Test 2 requires further screenig]]="NO",swpra1[[#This Row],[Screening Test 1 requires further screening]]="NO"),swpra1[[#This Row],[IS Is Annual Load&gt;Liit]]&lt;&gt;"YES"),"NO","YES")</f>
        <v>#VALUE!</v>
      </c>
    </row>
    <row r="9" spans="1:30" hidden="1" x14ac:dyDescent="0.25">
      <c r="A9" s="41" t="e">
        <f>#REF!</f>
        <v>#VALUE!</v>
      </c>
      <c r="B9" s="33" t="e">
        <f>_xlfn.XLOOKUP(A9,#REF!,#REF!)</f>
        <v>#VALUE!</v>
      </c>
      <c r="C9" s="34" t="e">
        <f>_xlfn.XLOOKUP(A9,#REF!,#REF!)</f>
        <v>#VALUE!</v>
      </c>
      <c r="D9" s="38" t="e">
        <f>_xlfn.XLOOKUP(A9,#REF!,#REF!)</f>
        <v>#VALUE!</v>
      </c>
      <c r="E9" s="10" t="e">
        <f>_xlfn.XLOOKUP(A9,#REF!,#REF!)</f>
        <v>#VALUE!</v>
      </c>
      <c r="F9" s="39" t="str">
        <f>IF(ISNUMBER(_xlfn.XLOOKUP(A9,#REF!,#REF!)),_xlfn.XLOOKUP(A9,#REF!,#REF!),"N/A")</f>
        <v>N/A</v>
      </c>
      <c r="G9" s="33" t="e">
        <f>IF(ISNUMBER(D9),IF(ISNUMBER(_xlfn.XLOOKUP(A9,#REF!,#REF!)),(_xlfn.XLOOKUP(A9,#REF!,#REF!)),D9/2),D9)</f>
        <v>#VALUE!</v>
      </c>
      <c r="H9" s="34" t="e">
        <f>IF(ISNUMBER(E9),IF(ISNUMBER(_xlfn.XLOOKUP(A9,#REF!,#REF!)),(_xlfn.XLOOKUP(A9,#REF!,#REF!)),E9/2),E9)</f>
        <v>#VALUE!</v>
      </c>
      <c r="I9" t="e">
        <f>IF(ISNUMBER(swpra1[[#This Row],[AA EQS (ug/l)]]),swpra1[[#This Row],[AA EQS (ug/l)]]*0.04,swpra1[[#This Row],[AA EQS (ug/l)]])</f>
        <v>#VALUE!</v>
      </c>
      <c r="J9" t="e">
        <f>IF(ISNUMBER(swpra1[[#This Row],[MAC EQS (ug/l)]]),swpra1[[#This Row],[MAC EQS (ug/l)]]*0.04,swpra1[[#This Row],[MAC EQS (ug/l)]])</f>
        <v>#VALUE!</v>
      </c>
      <c r="K9" s="23" t="e">
        <f>IF(swpra1[[#This Row],[AA EQS (ug/l)]]="N/A","N/A",IF(swpra1[[#This Row],[Discharge Average(ug/l)]]&gt;swpra1[[#This Row],[AA EQS (ug/l)]],"Yes","No"))</f>
        <v>#VALUE!</v>
      </c>
      <c r="L9" t="e">
        <f>IF(swpra1[[#This Row],[MAC EQS (ug/l)]]="N/A","N/A",IF(swpra1[[#This Row],[Discharge Maximum]]&gt;swpra1[[#This Row],[MAC EQS (ug/l)]],"Yes","No"))</f>
        <v>#VALUE!</v>
      </c>
      <c r="M9" s="24" t="e">
        <f>IF(swpra1[[#This Row],[Is conc&gt; AAEQS?]]="No","No",IF(swpra1[[#This Row],[Is conc. &gt; MAC EQS?]]="No","No","Yes"))</f>
        <v>#VALUE!</v>
      </c>
      <c r="N9" s="23" t="e">
        <f>IF(swpra1[[#This Row],[Is conc&gt; AAEQS?]]="No",(($B$1*swpra1[[#This Row],[Discharge Average(ug/l)]])/($B$1+$B$3)))</f>
        <v>#VALUE!</v>
      </c>
      <c r="O9" t="e">
        <f>(($B$1*swpra1[[#This Row],[Discharge Maximum]])/($B$1+$B$3))</f>
        <v>#VALUE!</v>
      </c>
      <c r="P9" t="e">
        <f>IF(swpra1[[#This Row],[Is conc&gt; AAEQS?]]="NO","",IF(swpra1[[#This Row],[AA EQS (ug/l)]]="N/A","N/A",IF(swpra1[[#This Row],[MEAN PC]]&gt;0.04*swpra1[[#This Row],[AA EQS (ug/l)]],"YES","NO")))</f>
        <v>#VALUE!</v>
      </c>
      <c r="Q9" t="e">
        <f>IF(swpra1[[#This Row],[Screening Test 1 requires further screening]]="NO","",IF(swpra1[[#This Row],[4% of MAC EQS (ug/l)]]="N/A","N/A",IF(swpra1[[#This Row],[MAX PC]]&gt;swpra1[[#This Row],[4% of MAC EQS (ug/l)]],"YES","NO")))</f>
        <v>#VALUE!</v>
      </c>
      <c r="R9" s="24"/>
      <c r="S9" s="23" t="str">
        <f>IF(AND(ISNUMBER(swpra1[[#This Row],[MEAN PC]]),swpra1[[#This Row],[Screening Test 2 requires further screenig]]="YES"),swpra1[[#This Row],[MEAN PC]]+swpra1[[#This Row],[AA BC]],"")</f>
        <v/>
      </c>
      <c r="U9" t="e">
        <f>swpra1[[#This Row],[MEAN PC]]</f>
        <v>#VALUE!</v>
      </c>
      <c r="V9" s="24"/>
      <c r="W9" s="23" t="str">
        <f>IF(swpra1[[#This Row],[PEC (mean) (ug/l)]]="","",IF(swpra1[[#This Row],[PEC (mean) (ug/l)]]="N/A","N/A",IF((swpra1[[#This Row],[PEC - BC (Mean)]])&gt;#REF!,"YES","NO")))</f>
        <v/>
      </c>
      <c r="X9" s="24"/>
      <c r="Y9" s="23" t="str">
        <f>IF(swpra1[[#This Row],[PEC (mean) (ug/l)]]="","",IF(swpra1[[#This Row],[PEC (mean) (ug/l)]]="N/A","N/A",IF(swpra1[[#This Row],[PEC (mean) (ug/l)]]&gt;swpra1[[#This Row],[AA EQS (ug/l)]],"YES","NO")))</f>
        <v/>
      </c>
      <c r="Z9" s="24"/>
      <c r="AA9" s="30">
        <f>IF(OR(swpra1[[#This Row],[IS PEC&gt;MAC EQS]]="YES",swpra1[[#This Row],[Is PEC-BC &gt;10% of MAC EQS?]]="YES"),"YES",2)</f>
        <v>2</v>
      </c>
      <c r="AB9" s="23" t="str">
        <f>IF(swpra1[[#This Row],[Significant Load]]="N/A","N/A",(swpra1[[#This Row],[Discharge Average(ug/l)]]*$B$1*1000*$B$4/1000/1000/1000))</f>
        <v>N/A</v>
      </c>
      <c r="AC9" s="24" t="str">
        <f>IF(swpra1[[#This Row],[Annual Load (kg)]]="N/A","N/A",IF(swpra1[[#This Row],[Annual Load (kg)]]&gt;swpra1[[#This Row],[Significant Load]],"YES","NO"))</f>
        <v>N/A</v>
      </c>
      <c r="AD9" s="30" t="e">
        <f>IF(AND(OR(#REF!="NO",#REF!="NO",#REF!="NO"),#REF!&lt;&gt;"YES"),"NO","YES")</f>
        <v>#REF!</v>
      </c>
    </row>
    <row r="10" spans="1:30" hidden="1" x14ac:dyDescent="0.25">
      <c r="A10" s="41" t="e">
        <f>#REF!</f>
        <v>#VALUE!</v>
      </c>
      <c r="B10" s="33" t="e">
        <f>_xlfn.XLOOKUP(A10,#REF!,#REF!)</f>
        <v>#VALUE!</v>
      </c>
      <c r="C10" s="34" t="e">
        <f>_xlfn.XLOOKUP(A10,#REF!,#REF!)</f>
        <v>#VALUE!</v>
      </c>
      <c r="D10" s="38" t="e">
        <f>_xlfn.XLOOKUP(A10,#REF!,#REF!)</f>
        <v>#VALUE!</v>
      </c>
      <c r="E10" s="10" t="e">
        <f>_xlfn.XLOOKUP(A10,#REF!,#REF!)</f>
        <v>#VALUE!</v>
      </c>
      <c r="F10" s="39" t="str">
        <f>IF(ISNUMBER(_xlfn.XLOOKUP(A10,#REF!,#REF!)),_xlfn.XLOOKUP(A10,#REF!,#REF!),"N/A")</f>
        <v>N/A</v>
      </c>
      <c r="G10" s="33" t="e">
        <f>IF(ISNUMBER(swpra1[[#This Row],[AA EQS (ug/l)]]),swpra1[[#This Row],[AA EQS (ug/l)]]/2,swpra1[[#This Row],[AA EQS (ug/l)]])</f>
        <v>#VALUE!</v>
      </c>
      <c r="H10" s="33" t="e">
        <f>IF(ISNUMBER(swpra1[[#This Row],[MAC EQS (ug/l)]]),swpra1[[#This Row],[MAC EQS (ug/l)]]/2,swpra1[[#This Row],[MAC EQS (ug/l)]])</f>
        <v>#VALUE!</v>
      </c>
      <c r="I10" t="e">
        <f>IF(ISNUMBER(swpra1[[#This Row],[AA EQS (ug/l)]]),swpra1[[#This Row],[AA EQS (ug/l)]]*0.04,swpra1[[#This Row],[AA EQS (ug/l)]])</f>
        <v>#VALUE!</v>
      </c>
      <c r="J10" t="e">
        <f>IF(ISNUMBER(swpra1[[#This Row],[MAC EQS (ug/l)]]),swpra1[[#This Row],[MAC EQS (ug/l)]]*0.04,swpra1[[#This Row],[MAC EQS (ug/l)]])</f>
        <v>#VALUE!</v>
      </c>
      <c r="K10" s="23" t="e">
        <f>IF(swpra1[[#This Row],[AA EQS (ug/l)]]="N/A","N/A",IF(swpra1[[#This Row],[Discharge Average(ug/l)]]&gt;swpra1[[#This Row],[AA EQS (ug/l)]],"Yes","No"))</f>
        <v>#VALUE!</v>
      </c>
      <c r="L10" t="e">
        <f>IF(swpra1[[#This Row],[MAC EQS (ug/l)]]="N/A","N/A",IF(swpra1[[#This Row],[Discharge Maximum]]&gt;swpra1[[#This Row],[MAC EQS (ug/l)]],"Yes","No"))</f>
        <v>#VALUE!</v>
      </c>
      <c r="M10" s="24" t="e">
        <f>IF(swpra1[[#This Row],[Is conc. &gt; MAC EQS?]]="N/A",swpra1[[#This Row],[Is conc&gt; AAEQS?]],swpra1[[#This Row],[Is conc. &gt; MAC EQS?]])</f>
        <v>#VALUE!</v>
      </c>
      <c r="N10" s="23" t="e">
        <f>IF(swpra1[[#This Row],[Screening Test 1 requires further screening]]="No","",IF(swpra1[[#This Row],[AA EQS (ug/l)]]="N/A","",($B$1*swpra1[[#This Row],[Discharge Average(ug/l)]])/($B$1+$B$3)))</f>
        <v>#VALUE!</v>
      </c>
      <c r="O10" t="e">
        <f>IF(swpra1[[#This Row],[Screening Test 1 requires further screening]]="No","",IF(swpra1[[#This Row],[MAC EQS (ug/l)]]="N/A","",($B$2*swpra1[[#This Row],[Discharge Maximum]])/($B$2+$B$3)))</f>
        <v>#VALUE!</v>
      </c>
      <c r="P10" t="e">
        <f>IF(swpra1[[#This Row],[Screening Test 1 requires further screening]]="NO","",IF(swpra1[[#This Row],[4% of AA EQS (ug/l)]]="N/A","N/A",IF(swpra1[[#This Row],[MEAN PC]]&gt;swpra1[[#This Row],[4% of AA EQS (ug/l)]],"YES","NO")))</f>
        <v>#VALUE!</v>
      </c>
      <c r="Q10" t="e">
        <f>IF(swpra1[[#This Row],[Screening Test 1 requires further screening]]="NO","",IF(swpra1[[#This Row],[4% of MAC EQS (ug/l)]]="N/A","N/A",IF(swpra1[[#This Row],[MAX PC]]&gt;swpra1[[#This Row],[4% of MAC EQS (ug/l)]],"YES","NO")))</f>
        <v>#VALUE!</v>
      </c>
      <c r="R10" s="24" t="e">
        <f>IF(swpra1[[#This Row],[Is PC. &gt;4% of MAC EQS?]]="N/A",swpra1[[#This Row],[Is PC. &gt;4% of AA EQS?]],swpra1[[#This Row],[Is PC. &gt;4% of MAC EQS?]])</f>
        <v>#VALUE!</v>
      </c>
      <c r="S10" s="23" t="e">
        <f>IF(AND(ISNUMBER(swpra1[[#This Row],[MEAN PC]]),swpra1[[#This Row],[Screening Test 2 requires further screenig]]="YES"),swpra1[[#This Row],[MEAN PC]]+swpra1[[#This Row],[AA BC]],"")</f>
        <v>#VALUE!</v>
      </c>
      <c r="T10" t="e">
        <f>IF(AND(ISNUMBER(swpra1[[#This Row],[MAX PC]]),swpra1[[#This Row],[Screening Test 2 requires further screenig]]="YES"),swpra1[[#This Row],[MAX PC]]+swpra1[[#This Row],[MAC BC]],"")</f>
        <v>#VALUE!</v>
      </c>
      <c r="U10" t="e">
        <f>swpra1[[#This Row],[MEAN PC]]</f>
        <v>#VALUE!</v>
      </c>
      <c r="V10" s="24" t="str">
        <f>IF(AND(ISNUMBER(swpra1[[#This Row],[PEC (Max) (ug/l)]]),ISNUMBER(swpra1[[#This Row],[MAC BC]])),swpra1[[#This Row],[PEC (Max) (ug/l)]]-swpra1[[#This Row],[MAC BC]],"")</f>
        <v/>
      </c>
      <c r="W10" s="23" t="e">
        <f>IF(swpra1[[#This Row],[PEC (mean) (ug/l)]]="","",IF(swpra1[[#This Row],[PEC (mean) (ug/l)]]="N/A","N/A",IF((swpra1[[#This Row],[PEC - BC (Mean)]])&gt;#REF!,"YES","NO")))</f>
        <v>#VALUE!</v>
      </c>
      <c r="X10" s="24" t="e">
        <f>IF(swpra1[[#This Row],[PEC (Max) (ug/l)]]="","",IF(swpra1[[#This Row],[PEC (Max) (ug/l)]]="N/A","N/A",IF((swpra1[[#This Row],[PEC - BC (Max)]])&gt;#REF!,"YES","NO")))</f>
        <v>#VALUE!</v>
      </c>
      <c r="Y10" s="23" t="e">
        <f>IF(swpra1[[#This Row],[PEC (mean) (ug/l)]]="","",IF(swpra1[[#This Row],[PEC (mean) (ug/l)]]="N/A","N/A",IF(swpra1[[#This Row],[PEC (mean) (ug/l)]]&gt;swpra1[[#This Row],[AA EQS (ug/l)]],"YES","NO")))</f>
        <v>#VALUE!</v>
      </c>
      <c r="Z10" s="24" t="e">
        <f>IF(swpra1[[#This Row],[PEC (Max) (ug/l)]]="","",IF(swpra1[[#This Row],[PEC (Max) (ug/l)]]="N/A","N/A",IF(swpra1[[#This Row],[PEC (Max) (ug/l)]]&gt;swpra1[[#This Row],[MAC EQS (ug/l)]],"YES","NO")))</f>
        <v>#VALUE!</v>
      </c>
      <c r="AA10" s="30" t="e">
        <f>IF(swpra1[[#This Row],[Screening Test 2 requires further screenig]]="YES",IF(OR(swpra1[[#This Row],[Is PEC-BC &gt;10% of MAC EQS?]]="YES",swpra1[[#This Row],[IS PEC&gt;MAC EQS]]="YES"),"YES",IF(OR(swpra1[[#This Row],[Is PEC&gt;AA EQS]]="YES",swpra1[[#This Row],[Is PEC-BC &gt;10% of AA EQS?]]="YES"),"YES","NO")),"")</f>
        <v>#VALUE!</v>
      </c>
      <c r="AB10" s="23" t="str">
        <f>IF(swpra1[[#This Row],[Significant Load]]="N/A","N/A",(swpra1[[#This Row],[Discharge Average(ug/l)]]*$B$1*1000*$B$4/1000/1000/1000))</f>
        <v>N/A</v>
      </c>
      <c r="AC10" s="24" t="str">
        <f>IF(swpra1[[#This Row],[Annual Load (kg)]]="N/A","N/A",IF(swpra1[[#This Row],[Annual Load (kg)]]&gt;swpra1[[#This Row],[Significant Load]],"YES","NO"))</f>
        <v>N/A</v>
      </c>
      <c r="AD10" s="30" t="e">
        <f>IF(AND(OR(swpra1[[#This Row],[Further Assessment Required?]]="NO",swpra1[[#This Row],[Screening Test 2 requires further screenig]]="NO",swpra1[[#This Row],[Screening Test 1 requires further screening]]="NO"),swpra1[[#This Row],[IS Is Annual Load&gt;Liit]]&lt;&gt;"YES"),"NO","YES")</f>
        <v>#VALUE!</v>
      </c>
    </row>
    <row r="11" spans="1:30" hidden="1" x14ac:dyDescent="0.25">
      <c r="A11" s="41" t="e">
        <f>#REF!</f>
        <v>#VALUE!</v>
      </c>
      <c r="B11" s="33" t="e">
        <f>_xlfn.XLOOKUP(A11,#REF!,#REF!)</f>
        <v>#VALUE!</v>
      </c>
      <c r="C11" s="34" t="e">
        <f>_xlfn.XLOOKUP(A11,#REF!,#REF!)</f>
        <v>#VALUE!</v>
      </c>
      <c r="D11" s="38" t="e">
        <f>_xlfn.XLOOKUP(A11,#REF!,#REF!)</f>
        <v>#VALUE!</v>
      </c>
      <c r="E11" s="10" t="e">
        <f>_xlfn.XLOOKUP(A11,#REF!,#REF!)</f>
        <v>#VALUE!</v>
      </c>
      <c r="F11" s="39" t="str">
        <f>IF(ISNUMBER(_xlfn.XLOOKUP(A11,#REF!,#REF!)),_xlfn.XLOOKUP(A11,#REF!,#REF!),"N/A")</f>
        <v>N/A</v>
      </c>
      <c r="G11" s="33" t="e">
        <f>IF(ISNUMBER(D11),IF(ISNUMBER(_xlfn.XLOOKUP(A11,#REF!,#REF!)),(_xlfn.XLOOKUP(A11,#REF!,#REF!)),D11/2),D11)</f>
        <v>#VALUE!</v>
      </c>
      <c r="H11" s="34" t="e">
        <f>IF(ISNUMBER(E11),IF(ISNUMBER(_xlfn.XLOOKUP(A11,#REF!,#REF!)),(_xlfn.XLOOKUP(A11,#REF!,#REF!)),E11/2),E11)</f>
        <v>#VALUE!</v>
      </c>
      <c r="I11" t="e">
        <f>IF(ISNUMBER(swpra1[[#This Row],[AA EQS (ug/l)]]),swpra1[[#This Row],[AA EQS (ug/l)]]*0.04,swpra1[[#This Row],[AA EQS (ug/l)]])</f>
        <v>#VALUE!</v>
      </c>
      <c r="J11" t="e">
        <f>IF(ISNUMBER(swpra1[[#This Row],[MAC EQS (ug/l)]]),swpra1[[#This Row],[MAC EQS (ug/l)]]*0.04,swpra1[[#This Row],[MAC EQS (ug/l)]])</f>
        <v>#VALUE!</v>
      </c>
      <c r="K11" s="23" t="e">
        <f>IF(swpra1[[#This Row],[AA EQS (ug/l)]]="N/A","N/A",IF(swpra1[[#This Row],[Discharge Average(ug/l)]]&gt;swpra1[[#This Row],[AA EQS (ug/l)]],"Yes","No"))</f>
        <v>#VALUE!</v>
      </c>
      <c r="L11" t="e">
        <f>IF(swpra1[[#This Row],[MAC EQS (ug/l)]]="N/A","N/A",IF(swpra1[[#This Row],[Discharge Maximum]]&gt;swpra1[[#This Row],[MAC EQS (ug/l)]],"Yes","No"))</f>
        <v>#VALUE!</v>
      </c>
      <c r="M11" s="24" t="e">
        <f>IF(swpra1[[#This Row],[Is conc&gt; AAEQS?]]="No","No",IF(swpra1[[#This Row],[Is conc. &gt; MAC EQS?]]="No","No","Yes"))</f>
        <v>#VALUE!</v>
      </c>
      <c r="N11" s="23" t="e">
        <f>IF(swpra1[[#This Row],[Is conc&gt; AAEQS?]]="No",(($B$1*swpra1[[#This Row],[Discharge Average(ug/l)]])/($B$1+$B$3)))</f>
        <v>#VALUE!</v>
      </c>
      <c r="O11" t="e">
        <f>(($B$1*swpra1[[#This Row],[Discharge Maximum]])/($B$1+$B$3))</f>
        <v>#VALUE!</v>
      </c>
      <c r="P11" t="e">
        <f>IF(swpra1[[#This Row],[Is conc&gt; AAEQS?]]="NO","",IF(swpra1[[#This Row],[AA EQS (ug/l)]]="N/A","N/A",IF(swpra1[[#This Row],[MEAN PC]]&gt;0.04*swpra1[[#This Row],[AA EQS (ug/l)]],"YES","NO")))</f>
        <v>#VALUE!</v>
      </c>
      <c r="Q11" t="e">
        <f>IF(swpra1[[#This Row],[Screening Test 1 requires further screening]]="NO","",IF(swpra1[[#This Row],[4% of MAC EQS (ug/l)]]="N/A","N/A",IF(swpra1[[#This Row],[MAX PC]]&gt;swpra1[[#This Row],[4% of MAC EQS (ug/l)]],"YES","NO")))</f>
        <v>#VALUE!</v>
      </c>
      <c r="R11" s="24"/>
      <c r="S11" s="23" t="str">
        <f>IF(AND(ISNUMBER(swpra1[[#This Row],[MEAN PC]]),swpra1[[#This Row],[Screening Test 2 requires further screenig]]="YES"),swpra1[[#This Row],[MEAN PC]]+swpra1[[#This Row],[AA BC]],"")</f>
        <v/>
      </c>
      <c r="U11" t="e">
        <f>swpra1[[#This Row],[MEAN PC]]</f>
        <v>#VALUE!</v>
      </c>
      <c r="V11" s="24"/>
      <c r="W11" s="23" t="str">
        <f>IF(swpra1[[#This Row],[PEC (mean) (ug/l)]]="","",IF(swpra1[[#This Row],[PEC (mean) (ug/l)]]="N/A","N/A",IF((swpra1[[#This Row],[PEC - BC (Mean)]])&gt;#REF!,"YES","NO")))</f>
        <v/>
      </c>
      <c r="X11" s="24"/>
      <c r="Y11" s="23" t="str">
        <f>IF(swpra1[[#This Row],[PEC (mean) (ug/l)]]="","",IF(swpra1[[#This Row],[PEC (mean) (ug/l)]]="N/A","N/A",IF(swpra1[[#This Row],[PEC (mean) (ug/l)]]&gt;swpra1[[#This Row],[AA EQS (ug/l)]],"YES","NO")))</f>
        <v/>
      </c>
      <c r="Z11" s="24"/>
      <c r="AA11" s="30">
        <f>IF(OR(swpra1[[#This Row],[IS PEC&gt;MAC EQS]]="YES",swpra1[[#This Row],[Is PEC-BC &gt;10% of MAC EQS?]]="YES"),"YES",2)</f>
        <v>2</v>
      </c>
      <c r="AB11" s="23" t="str">
        <f>IF(swpra1[[#This Row],[Significant Load]]="N/A","N/A",(swpra1[[#This Row],[Discharge Average(ug/l)]]*$B$1*1000*$B$4/1000/1000/1000))</f>
        <v>N/A</v>
      </c>
      <c r="AC11" s="24" t="str">
        <f>IF(swpra1[[#This Row],[Annual Load (kg)]]="N/A","N/A",IF(swpra1[[#This Row],[Annual Load (kg)]]&gt;swpra1[[#This Row],[Significant Load]],"YES","NO"))</f>
        <v>N/A</v>
      </c>
      <c r="AD11" s="30" t="e">
        <f>IF(AND(OR(#REF!="NO",#REF!="NO",#REF!="NO"),#REF!&lt;&gt;"YES"),"NO","YES")</f>
        <v>#REF!</v>
      </c>
    </row>
    <row r="12" spans="1:30" hidden="1" x14ac:dyDescent="0.25">
      <c r="A12" s="41" t="e">
        <f>#REF!</f>
        <v>#VALUE!</v>
      </c>
      <c r="B12" s="33" t="e">
        <f>_xlfn.XLOOKUP(A12,#REF!,#REF!)</f>
        <v>#VALUE!</v>
      </c>
      <c r="C12" s="34" t="e">
        <f>_xlfn.XLOOKUP(A12,#REF!,#REF!)</f>
        <v>#VALUE!</v>
      </c>
      <c r="D12" s="38" t="e">
        <f>_xlfn.XLOOKUP(A12,#REF!,#REF!)</f>
        <v>#VALUE!</v>
      </c>
      <c r="E12" s="10" t="e">
        <f>_xlfn.XLOOKUP(A12,#REF!,#REF!)</f>
        <v>#VALUE!</v>
      </c>
      <c r="F12" s="39" t="str">
        <f>IF(ISNUMBER(_xlfn.XLOOKUP(A12,#REF!,#REF!)),_xlfn.XLOOKUP(A12,#REF!,#REF!),"N/A")</f>
        <v>N/A</v>
      </c>
      <c r="G12" s="33" t="e">
        <f>IF(ISNUMBER(D12),IF(ISNUMBER(_xlfn.XLOOKUP(A12,#REF!,#REF!)),(_xlfn.XLOOKUP(A12,#REF!,#REF!)),D12/2),D12)</f>
        <v>#VALUE!</v>
      </c>
      <c r="H12" s="34" t="e">
        <f>IF(ISNUMBER(E12),IF(ISNUMBER(_xlfn.XLOOKUP(A12,#REF!,#REF!)),(_xlfn.XLOOKUP(A12,#REF!,#REF!)),E12/2),E12)</f>
        <v>#VALUE!</v>
      </c>
      <c r="I12" t="e">
        <f>IF(ISNUMBER(swpra1[[#This Row],[AA EQS (ug/l)]]),swpra1[[#This Row],[AA EQS (ug/l)]]*0.04,swpra1[[#This Row],[AA EQS (ug/l)]])</f>
        <v>#VALUE!</v>
      </c>
      <c r="J12" t="e">
        <f>IF(ISNUMBER(swpra1[[#This Row],[MAC EQS (ug/l)]]),swpra1[[#This Row],[MAC EQS (ug/l)]]*0.04,swpra1[[#This Row],[MAC EQS (ug/l)]])</f>
        <v>#VALUE!</v>
      </c>
      <c r="K12" s="23" t="e">
        <f>IF(swpra1[[#This Row],[AA EQS (ug/l)]]="N/A","N/A",IF(swpra1[[#This Row],[Discharge Average(ug/l)]]&gt;swpra1[[#This Row],[AA EQS (ug/l)]],"Yes","No"))</f>
        <v>#VALUE!</v>
      </c>
      <c r="L12" t="e">
        <f>IF(swpra1[[#This Row],[MAC EQS (ug/l)]]="N/A","N/A",IF(swpra1[[#This Row],[Discharge Maximum]]&gt;swpra1[[#This Row],[MAC EQS (ug/l)]],"Yes","No"))</f>
        <v>#VALUE!</v>
      </c>
      <c r="M12" s="24" t="e">
        <f>IF(swpra1[[#This Row],[Is conc&gt; AAEQS?]]="No","No",IF(swpra1[[#This Row],[Is conc. &gt; MAC EQS?]]="No","No","Yes"))</f>
        <v>#VALUE!</v>
      </c>
      <c r="N12" s="23" t="e">
        <f>IF(swpra1[[#This Row],[Is conc&gt; AAEQS?]]="No",(($B$1*swpra1[[#This Row],[Discharge Average(ug/l)]])/($B$1+$B$3)))</f>
        <v>#VALUE!</v>
      </c>
      <c r="O12" t="e">
        <f>(($B$1*swpra1[[#This Row],[Discharge Maximum]])/($B$1+$B$3))</f>
        <v>#VALUE!</v>
      </c>
      <c r="P12" t="e">
        <f>IF(swpra1[[#This Row],[Is conc&gt; AAEQS?]]="NO","",IF(swpra1[[#This Row],[AA EQS (ug/l)]]="N/A","N/A",IF(swpra1[[#This Row],[MEAN PC]]&gt;0.04*swpra1[[#This Row],[AA EQS (ug/l)]],"YES","NO")))</f>
        <v>#VALUE!</v>
      </c>
      <c r="Q12" t="e">
        <f>IF(swpra1[[#This Row],[Screening Test 1 requires further screening]]="NO","",IF(swpra1[[#This Row],[4% of MAC EQS (ug/l)]]="N/A","N/A",IF(swpra1[[#This Row],[MAX PC]]&gt;swpra1[[#This Row],[4% of MAC EQS (ug/l)]],"YES","NO")))</f>
        <v>#VALUE!</v>
      </c>
      <c r="R12" s="24"/>
      <c r="S12" s="23" t="str">
        <f>IF(AND(ISNUMBER(swpra1[[#This Row],[MEAN PC]]),swpra1[[#This Row],[Screening Test 2 requires further screenig]]="YES"),swpra1[[#This Row],[MEAN PC]]+swpra1[[#This Row],[AA BC]],"")</f>
        <v/>
      </c>
      <c r="U12" t="e">
        <f>swpra1[[#This Row],[MEAN PC]]</f>
        <v>#VALUE!</v>
      </c>
      <c r="V12" s="24"/>
      <c r="W12" s="23" t="str">
        <f>IF(swpra1[[#This Row],[PEC (mean) (ug/l)]]="","",IF(swpra1[[#This Row],[PEC (mean) (ug/l)]]="N/A","N/A",IF((swpra1[[#This Row],[PEC - BC (Mean)]])&gt;#REF!,"YES","NO")))</f>
        <v/>
      </c>
      <c r="X12" s="24"/>
      <c r="Y12" s="23" t="str">
        <f>IF(swpra1[[#This Row],[PEC (mean) (ug/l)]]="","",IF(swpra1[[#This Row],[PEC (mean) (ug/l)]]="N/A","N/A",IF(swpra1[[#This Row],[PEC (mean) (ug/l)]]&gt;swpra1[[#This Row],[AA EQS (ug/l)]],"YES","NO")))</f>
        <v/>
      </c>
      <c r="Z12" s="24"/>
      <c r="AA12" s="30">
        <f>IF(OR(swpra1[[#This Row],[IS PEC&gt;MAC EQS]]="YES",swpra1[[#This Row],[Is PEC-BC &gt;10% of MAC EQS?]]="YES"),"YES",2)</f>
        <v>2</v>
      </c>
      <c r="AB12" s="23" t="str">
        <f>IF(swpra1[[#This Row],[Significant Load]]="N/A","N/A",(swpra1[[#This Row],[Discharge Average(ug/l)]]*$B$1*1000*$B$4/1000/1000/1000))</f>
        <v>N/A</v>
      </c>
      <c r="AC12" s="24" t="str">
        <f>IF(swpra1[[#This Row],[Annual Load (kg)]]="N/A","N/A",IF(swpra1[[#This Row],[Annual Load (kg)]]&gt;swpra1[[#This Row],[Significant Load]],"YES","NO"))</f>
        <v>N/A</v>
      </c>
      <c r="AD12" s="30" t="e">
        <f>IF(AND(OR(#REF!="NO",#REF!="NO",#REF!="NO"),#REF!&lt;&gt;"YES"),"NO","YES")</f>
        <v>#REF!</v>
      </c>
    </row>
    <row r="13" spans="1:30" hidden="1" x14ac:dyDescent="0.25">
      <c r="A13" s="41" t="str">
        <f>#REF!</f>
        <v>1,1,1-trichloroethane</v>
      </c>
      <c r="B13" s="33">
        <f>_xlfn.XLOOKUP(swpra1[[#This Row],[Substance]],inputdata[[#This Row],[Substance]],inputdata[[#This Row],[Average Concentration in Discharge]])</f>
        <v>0</v>
      </c>
      <c r="C13" s="33">
        <f>_xlfn.XLOOKUP(swpra1[[#This Row],[Substance]],inputdata[[#This Row],[Substance]],inputdata[[#This Row],[Maximum Concentration in Discharge ]])</f>
        <v>0</v>
      </c>
      <c r="D13" s="38">
        <f>_xlfn.XLOOKUP(swpra1[[#This Row],[Substance]],inputdata[[#This Row],[Substance]],inputdata[[#This Row],[Annual average EQS (micrograms per litre)]])</f>
        <v>100</v>
      </c>
      <c r="E13" s="10" t="str">
        <f>_xlfn.XLOOKUP(swpra1[[#This Row],[Substance]],inputdata[[#This Row],[Substance]],inputdata[[#This Row],[Maximum allowable concentration EQS (micrograms per litre)]])</f>
        <v>Not applicable</v>
      </c>
      <c r="F13" s="39" t="str">
        <f>IF(ISNUMBER(_xlfn.XLOOKUP(A13,inputdata[[#This Row],[Substance]],inputdata[[#This Row],[Annual Significant Load Limit (kg)]])),_xlfn.XLOOKUP(A13,inputdata[[#This Row],[Substance]],inputdata[[#This Row],[Annual Significant Load Limit (kg)]]),"N/A")</f>
        <v>N/A</v>
      </c>
      <c r="G13" s="33">
        <f>IF(ISNUMBER(D13),IF(ISNUMBER(_xlfn.XLOOKUP(A13,#REF!,#REF!)),(_xlfn.XLOOKUP(A13,#REF!,#REF!)),D13/2),D13)</f>
        <v>50</v>
      </c>
      <c r="H13" s="34" t="str">
        <f>IF(ISNUMBER(E13),IF(ISNUMBER(_xlfn.XLOOKUP(A13,#REF!,#REF!)),(_xlfn.XLOOKUP(A13,#REF!,#REF!)),E13/2),E13)</f>
        <v>Not applicable</v>
      </c>
      <c r="I13">
        <f>IF(ISNUMBER(swpra1[[#This Row],[AA EQS (ug/l)]]),swpra1[[#This Row],[AA EQS (ug/l)]]*0.04,swpra1[[#This Row],[AA EQS (ug/l)]])</f>
        <v>4</v>
      </c>
      <c r="J13" t="str">
        <f>IF(ISNUMBER(swpra1[[#This Row],[MAC EQS (ug/l)]]),swpra1[[#This Row],[MAC EQS (ug/l)]]*0.04,swpra1[[#This Row],[MAC EQS (ug/l)]])</f>
        <v>Not applicable</v>
      </c>
      <c r="K13" s="23" t="str">
        <f>IF(swpra1[[#This Row],[AA EQS (ug/l)]]="N/A","N/A",IF(swpra1[[#This Row],[Discharge Average(ug/l)]]&gt;swpra1[[#This Row],[AA EQS (ug/l)]],"Yes","No"))</f>
        <v>No</v>
      </c>
      <c r="L13" t="str">
        <f>IF(swpra1[[#This Row],[MAC EQS (ug/l)]]="N/A","N/A",IF(swpra1[[#This Row],[Discharge Maximum]]&gt;swpra1[[#This Row],[MAC EQS (ug/l)]],"Yes","No"))</f>
        <v>No</v>
      </c>
      <c r="M13" s="24" t="str">
        <f>IF(swpra1[[#This Row],[Is conc&gt; AAEQS?]]="No","No",IF(swpra1[[#This Row],[Is conc. &gt; MAC EQS?]]="No","No","Yes"))</f>
        <v>No</v>
      </c>
      <c r="N13" s="23" t="str">
        <f>IF(swpra1[[#This Row],[Is conc&gt; AAEQS?]]="No","",IF(swpra1[[#This Row],[AA EQS (ug/l)]]="N/A","",($B$1*swpra1[[#This Row],[Discharge Average(ug/l)]])/($B$1+$B$3)))</f>
        <v/>
      </c>
      <c r="O13" t="str">
        <f>IF(swpra1[[#This Row],[Is conc. &gt; MAC EQS?]]="No","",IF(swpra1[[#This Row],[MAC EQS (ug/l)]]="N/A","",($B$2*swpra1[[#This Row],[Discharge Maximum]])/($B$2+$B$3)))</f>
        <v/>
      </c>
      <c r="P13" t="str">
        <f>IF(swpra1[[#This Row],[Is conc&gt; AAEQS?]]="NO","",IF(swpra1[[#This Row],[AA EQS (ug/l)]]="N/A","N/A",IF(swpra1[[#This Row],[MEAN PC]]&gt;0.04*swpra1[[#This Row],[AA EQS (ug/l)]],"YES","NO")))</f>
        <v/>
      </c>
      <c r="Q13" t="str">
        <f>IF(swpra1[[#This Row],[Screening Test 1 requires further screening]]="NO","",IF(swpra1[[#This Row],[4% of MAC EQS (ug/l)]]="N/A","N/A",IF(swpra1[[#This Row],[MAX PC]]&gt;swpra1[[#This Row],[4% of MAC EQS (ug/l)]],"YES","NO")))</f>
        <v/>
      </c>
      <c r="R13" s="24"/>
      <c r="S13" s="23" t="str">
        <f>IF(AND(ISNUMBER(swpra1[[#This Row],[MEAN PC]]),swpra1[[#This Row],[Screening Test 2 requires further screenig]]="YES"),swpra1[[#This Row],[MEAN PC]]+swpra1[[#This Row],[AA BC]],"")</f>
        <v/>
      </c>
      <c r="U13" t="str">
        <f>swpra1[[#This Row],[MEAN PC]]</f>
        <v/>
      </c>
      <c r="V13" s="24"/>
      <c r="W13" s="23" t="str">
        <f>IF(swpra1[[#This Row],[PEC (mean) (ug/l)]]="","",IF(swpra1[[#This Row],[PEC (mean) (ug/l)]]="N/A","N/A",IF((swpra1[[#This Row],[PEC - BC (Mean)]])&gt;#REF!,"YES","NO")))</f>
        <v/>
      </c>
      <c r="X13" s="24"/>
      <c r="Y13" s="23" t="str">
        <f>IF(swpra1[[#This Row],[PEC (mean) (ug/l)]]="","",IF(swpra1[[#This Row],[PEC (mean) (ug/l)]]="N/A","N/A",IF(swpra1[[#This Row],[PEC (mean) (ug/l)]]&gt;swpra1[[#This Row],[AA EQS (ug/l)]],"YES","NO")))</f>
        <v/>
      </c>
      <c r="Z13" s="24"/>
      <c r="AA13" s="30">
        <f>IF(OR(swpra1[[#This Row],[IS PEC&gt;MAC EQS]]="YES",swpra1[[#This Row],[Is PEC-BC &gt;10% of MAC EQS?]]="YES"),"YES",)</f>
        <v>0</v>
      </c>
      <c r="AB13" s="23" t="str">
        <f>IF(swpra1[[#This Row],[Significant Load]]="N/A","N/A",(swpra1[[#This Row],[Discharge Average(ug/l)]]*$B$1*1000*$B$4/1000/1000/1000))</f>
        <v>N/A</v>
      </c>
      <c r="AC13" s="24" t="str">
        <f>IF(swpra1[[#This Row],[Annual Load (kg)]]="N/A","N/A",IF(swpra1[[#This Row],[Annual Load (kg)]]&gt;swpra1[[#This Row],[Significant Load]],"YES","NO"))</f>
        <v>N/A</v>
      </c>
      <c r="AD13" s="30" t="str">
        <f>IF(AND(OR(swpra1[[#This Row],[Further Assessment Required?]]="NO",swpra1[[#This Row],[Screening Test 2 requires further screenig]]="NO",swpra1[[#This Row],[Screening Test 1 requires further screening]]="NO"),swpra1[[#This Row],[IS Is Annual Load&gt;Liit]]&lt;&gt;"YES"),"NO","YES")</f>
        <v>NO</v>
      </c>
    </row>
    <row r="14" spans="1:30" hidden="1" x14ac:dyDescent="0.25">
      <c r="A14" s="41" t="str">
        <f>#REF!</f>
        <v>1,1,2-trichloroethane</v>
      </c>
      <c r="B14" s="33">
        <f>_xlfn.XLOOKUP(swpra1[[#This Row],[Substance]],inputdata[[#This Row],[Substance]],inputdata[[#This Row],[Average Concentration in Discharge]])</f>
        <v>0</v>
      </c>
      <c r="C14" s="33">
        <f>_xlfn.XLOOKUP(swpra1[[#This Row],[Substance]],inputdata[[#This Row],[Substance]],inputdata[[#This Row],[Maximum Concentration in Discharge ]])</f>
        <v>0</v>
      </c>
      <c r="D14" s="38">
        <f>_xlfn.XLOOKUP(swpra1[[#This Row],[Substance]],inputdata[[#This Row],[Substance]],inputdata[[#This Row],[Annual average EQS (micrograms per litre)]])</f>
        <v>300</v>
      </c>
      <c r="E14" s="10" t="str">
        <f>_xlfn.XLOOKUP(swpra1[[#This Row],[Substance]],inputdata[[#This Row],[Substance]],inputdata[[#This Row],[Maximum allowable concentration EQS (micrograms per litre)]])</f>
        <v>Not applicable</v>
      </c>
      <c r="F14" s="39" t="str">
        <f>IF(ISNUMBER(_xlfn.XLOOKUP(A14,inputdata[[#This Row],[Substance]],inputdata[[#This Row],[Annual Significant Load Limit (kg)]])),_xlfn.XLOOKUP(A14,inputdata[[#This Row],[Substance]],inputdata[[#This Row],[Annual Significant Load Limit (kg)]]),"N/A")</f>
        <v>N/A</v>
      </c>
      <c r="G14" s="33">
        <f>IF(ISNUMBER(D14),IF(ISNUMBER(_xlfn.XLOOKUP(A14,#REF!,#REF!)),(_xlfn.XLOOKUP(A14,#REF!,#REF!)),D14/2),D14)</f>
        <v>150</v>
      </c>
      <c r="H14" s="34" t="str">
        <f>IF(ISNUMBER(E14),IF(ISNUMBER(_xlfn.XLOOKUP(A14,#REF!,#REF!)),(_xlfn.XLOOKUP(A14,#REF!,#REF!)),E14/2),E14)</f>
        <v>Not applicable</v>
      </c>
      <c r="I14">
        <f>IF(ISNUMBER(swpra1[[#This Row],[AA EQS (ug/l)]]),swpra1[[#This Row],[AA EQS (ug/l)]]*0.04,swpra1[[#This Row],[AA EQS (ug/l)]])</f>
        <v>12</v>
      </c>
      <c r="J14" t="str">
        <f>IF(ISNUMBER(swpra1[[#This Row],[MAC EQS (ug/l)]]),swpra1[[#This Row],[MAC EQS (ug/l)]]*0.04,swpra1[[#This Row],[MAC EQS (ug/l)]])</f>
        <v>Not applicable</v>
      </c>
      <c r="K14" s="23" t="str">
        <f>IF(swpra1[[#This Row],[AA EQS (ug/l)]]="N/A","N/A",IF(swpra1[[#This Row],[Discharge Average(ug/l)]]&gt;swpra1[[#This Row],[AA EQS (ug/l)]],"Yes","No"))</f>
        <v>No</v>
      </c>
      <c r="L14" t="str">
        <f>IF(swpra1[[#This Row],[MAC EQS (ug/l)]]="N/A","N/A",IF(swpra1[[#This Row],[Discharge Maximum]]&gt;swpra1[[#This Row],[MAC EQS (ug/l)]],"Yes","No"))</f>
        <v>No</v>
      </c>
      <c r="M14" s="24" t="str">
        <f>IF(swpra1[[#This Row],[Is conc&gt; AAEQS?]]="No","No",IF(swpra1[[#This Row],[Is conc. &gt; MAC EQS?]]="No","No","Yes"))</f>
        <v>No</v>
      </c>
      <c r="N14" s="23" t="str">
        <f>IF(swpra1[[#This Row],[Is conc&gt; AAEQS?]]="No","",IF(swpra1[[#This Row],[AA EQS (ug/l)]]="N/A","",($B$1*swpra1[[#This Row],[Discharge Average(ug/l)]])/($B$1+$B$3)))</f>
        <v/>
      </c>
      <c r="O14" t="str">
        <f>IF(swpra1[[#This Row],[Is conc. &gt; MAC EQS?]]="No","",IF(swpra1[[#This Row],[MAC EQS (ug/l)]]="N/A","",($B$2*swpra1[[#This Row],[Discharge Maximum]])/($B$2+$B$3)))</f>
        <v/>
      </c>
      <c r="P14" t="str">
        <f>IF(swpra1[[#This Row],[Is conc&gt; AAEQS?]]="NO","",IF(swpra1[[#This Row],[AA EQS (ug/l)]]="N/A","N/A",IF(swpra1[[#This Row],[MEAN PC]]&gt;0.04*swpra1[[#This Row],[AA EQS (ug/l)]],"YES","NO")))</f>
        <v/>
      </c>
      <c r="Q14" t="str">
        <f>IF(swpra1[[#This Row],[Screening Test 1 requires further screening]]="NO","",IF(swpra1[[#This Row],[4% of MAC EQS (ug/l)]]="N/A","N/A",IF(swpra1[[#This Row],[MAX PC]]&gt;swpra1[[#This Row],[4% of MAC EQS (ug/l)]],"YES","NO")))</f>
        <v/>
      </c>
      <c r="R14" s="24"/>
      <c r="S14" s="23" t="str">
        <f>IF(AND(ISNUMBER(swpra1[[#This Row],[MEAN PC]]),swpra1[[#This Row],[Screening Test 2 requires further screenig]]="YES"),swpra1[[#This Row],[MEAN PC]]+swpra1[[#This Row],[AA BC]],"")</f>
        <v/>
      </c>
      <c r="U14" t="str">
        <f>swpra1[[#This Row],[MEAN PC]]</f>
        <v/>
      </c>
      <c r="V14" s="24"/>
      <c r="W14" s="23" t="str">
        <f>IF(swpra1[[#This Row],[PEC (mean) (ug/l)]]="","",IF(swpra1[[#This Row],[PEC (mean) (ug/l)]]="N/A","N/A",IF((swpra1[[#This Row],[PEC - BC (Mean)]])&gt;#REF!,"YES","NO")))</f>
        <v/>
      </c>
      <c r="X14" s="24"/>
      <c r="Y14" s="23" t="str">
        <f>IF(swpra1[[#This Row],[PEC (mean) (ug/l)]]="","",IF(swpra1[[#This Row],[PEC (mean) (ug/l)]]="N/A","N/A",IF(swpra1[[#This Row],[PEC (mean) (ug/l)]]&gt;swpra1[[#This Row],[AA EQS (ug/l)]],"YES","NO")))</f>
        <v/>
      </c>
      <c r="Z14" s="24"/>
      <c r="AA14" s="30">
        <f>IF(OR(swpra1[[#This Row],[IS PEC&gt;MAC EQS]]="YES",swpra1[[#This Row],[Is PEC-BC &gt;10% of MAC EQS?]]="YES"),"YES",2)</f>
        <v>2</v>
      </c>
      <c r="AB14" s="23" t="str">
        <f>IF(swpra1[[#This Row],[Significant Load]]="N/A","N/A",(swpra1[[#This Row],[Discharge Average(ug/l)]]*$B$1*1000*$B$4/1000/1000/1000))</f>
        <v>N/A</v>
      </c>
      <c r="AC14" s="24" t="str">
        <f>IF(swpra1[[#This Row],[Annual Load (kg)]]="N/A","N/A",IF(swpra1[[#This Row],[Annual Load (kg)]]&gt;swpra1[[#This Row],[Significant Load]],"YES","NO"))</f>
        <v>N/A</v>
      </c>
      <c r="AD14" s="30" t="str">
        <f>IF(AND(OR(swpra1[[#This Row],[Further Assessment Required?]]="NO",swpra1[[#This Row],[Screening Test 2 requires further screenig]]="NO",swpra1[[#This Row],[Screening Test 1 requires further screening]]="NO"),swpra1[[#This Row],[IS Is Annual Load&gt;Liit]]&lt;&gt;"YES"),"NO","YES")</f>
        <v>NO</v>
      </c>
    </row>
    <row r="15" spans="1:30" hidden="1" x14ac:dyDescent="0.25">
      <c r="A15" s="41" t="str">
        <f>#REF!</f>
        <v>1,2-dichloro-ethane</v>
      </c>
      <c r="B15" s="33">
        <f>_xlfn.XLOOKUP(swpra1[[#This Row],[Substance]],inputdata[[#This Row],[Substance]],inputdata[[#This Row],[Average Concentration in Discharge]])</f>
        <v>0</v>
      </c>
      <c r="C15" s="33">
        <f>_xlfn.XLOOKUP(swpra1[[#This Row],[Substance]],inputdata[[#This Row],[Substance]],inputdata[[#This Row],[Maximum Concentration in Discharge ]])</f>
        <v>0</v>
      </c>
      <c r="D15" s="38">
        <f>_xlfn.XLOOKUP(swpra1[[#This Row],[Substance]],inputdata[[#This Row],[Substance]],inputdata[[#This Row],[Annual average EQS (micrograms per litre)]])</f>
        <v>10</v>
      </c>
      <c r="E15" s="10" t="str">
        <f>_xlfn.XLOOKUP(swpra1[[#This Row],[Substance]],inputdata[[#This Row],[Substance]],inputdata[[#This Row],[Maximum allowable concentration EQS (micrograms per litre)]])</f>
        <v>Not applicable</v>
      </c>
      <c r="F15" s="39" t="str">
        <f>IF(ISNUMBER(_xlfn.XLOOKUP(A15,inputdata[[#This Row],[Substance]],inputdata[[#This Row],[Annual Significant Load Limit (kg)]])),_xlfn.XLOOKUP(A15,inputdata[[#This Row],[Substance]],inputdata[[#This Row],[Annual Significant Load Limit (kg)]]),"N/A")</f>
        <v>N/A</v>
      </c>
      <c r="G15" s="33">
        <f>IF(ISNUMBER(D15),IF(ISNUMBER(_xlfn.XLOOKUP(A15,#REF!,#REF!)),(_xlfn.XLOOKUP(A15,#REF!,#REF!)),D15/2),D15)</f>
        <v>5</v>
      </c>
      <c r="H15" s="34" t="str">
        <f>IF(ISNUMBER(E15),IF(ISNUMBER(_xlfn.XLOOKUP(A15,#REF!,#REF!)),(_xlfn.XLOOKUP(A15,#REF!,#REF!)),E15/2),E15)</f>
        <v>Not applicable</v>
      </c>
      <c r="I15">
        <f>IF(ISNUMBER(swpra1[[#This Row],[AA EQS (ug/l)]]),swpra1[[#This Row],[AA EQS (ug/l)]]*0.04,swpra1[[#This Row],[AA EQS (ug/l)]])</f>
        <v>0.4</v>
      </c>
      <c r="J15" t="str">
        <f>IF(ISNUMBER(swpra1[[#This Row],[MAC EQS (ug/l)]]),swpra1[[#This Row],[MAC EQS (ug/l)]]*0.04,swpra1[[#This Row],[MAC EQS (ug/l)]])</f>
        <v>Not applicable</v>
      </c>
      <c r="K15" s="23" t="str">
        <f>IF(swpra1[[#This Row],[AA EQS (ug/l)]]="N/A","N/A",IF(swpra1[[#This Row],[Discharge Average(ug/l)]]&gt;swpra1[[#This Row],[AA EQS (ug/l)]],"Yes","No"))</f>
        <v>No</v>
      </c>
      <c r="L15" t="str">
        <f>IF(swpra1[[#This Row],[MAC EQS (ug/l)]]="N/A","N/A",IF(swpra1[[#This Row],[Discharge Maximum]]&gt;swpra1[[#This Row],[MAC EQS (ug/l)]],"Yes","No"))</f>
        <v>No</v>
      </c>
      <c r="M15" s="24" t="str">
        <f>IF(swpra1[[#This Row],[Is conc&gt; AAEQS?]]="No","No",IF(swpra1[[#This Row],[Is conc. &gt; MAC EQS?]]="No","No","Yes"))</f>
        <v>No</v>
      </c>
      <c r="N15" s="23" t="str">
        <f>IF(swpra1[[#This Row],[Is conc&gt; AAEQS?]]="No","",IF(swpra1[[#This Row],[AA EQS (ug/l)]]="N/A","",($B$1*swpra1[[#This Row],[Discharge Average(ug/l)]])/($B$1+$B$3)))</f>
        <v/>
      </c>
      <c r="O15" t="str">
        <f>IF(swpra1[[#This Row],[Is conc. &gt; MAC EQS?]]="No","",IF(swpra1[[#This Row],[MAC EQS (ug/l)]]="N/A","",($B$2*swpra1[[#This Row],[Discharge Maximum]])/($B$2+$B$3)))</f>
        <v/>
      </c>
      <c r="P15" t="str">
        <f>IF(swpra1[[#This Row],[Is conc&gt; AAEQS?]]="NO","",IF(swpra1[[#This Row],[AA EQS (ug/l)]]="N/A","N/A",IF(swpra1[[#This Row],[MEAN PC]]&gt;0.04*swpra1[[#This Row],[AA EQS (ug/l)]],"YES","NO")))</f>
        <v/>
      </c>
      <c r="Q15" t="str">
        <f>IF(swpra1[[#This Row],[Screening Test 1 requires further screening]]="NO","",IF(swpra1[[#This Row],[4% of MAC EQS (ug/l)]]="N/A","N/A",IF(swpra1[[#This Row],[MAX PC]]&gt;swpra1[[#This Row],[4% of MAC EQS (ug/l)]],"YES","NO")))</f>
        <v/>
      </c>
      <c r="R15" s="24"/>
      <c r="S15" s="23" t="str">
        <f>IF(AND(ISNUMBER(swpra1[[#This Row],[MEAN PC]]),swpra1[[#This Row],[Screening Test 2 requires further screenig]]="YES"),swpra1[[#This Row],[MEAN PC]]+swpra1[[#This Row],[AA BC]],"")</f>
        <v/>
      </c>
      <c r="U15" t="str">
        <f>swpra1[[#This Row],[MEAN PC]]</f>
        <v/>
      </c>
      <c r="V15" s="24"/>
      <c r="W15" s="23" t="str">
        <f>IF(swpra1[[#This Row],[PEC (mean) (ug/l)]]="","",IF(swpra1[[#This Row],[PEC (mean) (ug/l)]]="N/A","N/A",IF((swpra1[[#This Row],[PEC - BC (Mean)]])&gt;#REF!,"YES","NO")))</f>
        <v/>
      </c>
      <c r="X15" s="24"/>
      <c r="Y15" s="23" t="str">
        <f>IF(swpra1[[#This Row],[PEC (mean) (ug/l)]]="","",IF(swpra1[[#This Row],[PEC (mean) (ug/l)]]="N/A","N/A",IF(swpra1[[#This Row],[PEC (mean) (ug/l)]]&gt;swpra1[[#This Row],[AA EQS (ug/l)]],"YES","NO")))</f>
        <v/>
      </c>
      <c r="Z15" s="24"/>
      <c r="AA15" s="30">
        <f>IF(OR(swpra1[[#This Row],[IS PEC&gt;MAC EQS]]="YES",swpra1[[#This Row],[Is PEC-BC &gt;10% of MAC EQS?]]="YES"),"YES",2)</f>
        <v>2</v>
      </c>
      <c r="AB15" s="23" t="str">
        <f>IF(swpra1[[#This Row],[Significant Load]]="N/A","N/A",(swpra1[[#This Row],[Discharge Average(ug/l)]]*$B$1*1000*$B$4/1000/1000/1000))</f>
        <v>N/A</v>
      </c>
      <c r="AC15" s="24" t="str">
        <f>IF(swpra1[[#This Row],[Annual Load (kg)]]="N/A","N/A",IF(swpra1[[#This Row],[Annual Load (kg)]]&gt;swpra1[[#This Row],[Significant Load]],"YES","NO"))</f>
        <v>N/A</v>
      </c>
      <c r="AD15" s="30" t="str">
        <f>IF(AND(OR(swpra1[[#This Row],[Further Assessment Required?]]="NO",swpra1[[#This Row],[Screening Test 2 requires further screenig]]="NO",swpra1[[#This Row],[Screening Test 1 requires further screening]]="NO"),swpra1[[#This Row],[IS Is Annual Load&gt;Liit]]&lt;&gt;"YES"),"NO","YES")</f>
        <v>NO</v>
      </c>
    </row>
    <row r="16" spans="1:30" hidden="1" x14ac:dyDescent="0.25">
      <c r="A16" s="41" t="str">
        <f>#REF!</f>
        <v>2,4-dichlorophenol</v>
      </c>
      <c r="B16" s="33">
        <f>_xlfn.XLOOKUP(swpra1[[#This Row],[Substance]],inputdata[[#This Row],[Substance]],inputdata[[#This Row],[Average Concentration in Discharge]])</f>
        <v>0</v>
      </c>
      <c r="C16" s="33">
        <f>_xlfn.XLOOKUP(swpra1[[#This Row],[Substance]],inputdata[[#This Row],[Substance]],inputdata[[#This Row],[Maximum Concentration in Discharge ]])</f>
        <v>0</v>
      </c>
      <c r="D16" s="38">
        <f>_xlfn.XLOOKUP(swpra1[[#This Row],[Substance]],inputdata[[#This Row],[Substance]],inputdata[[#This Row],[Annual average EQS (micrograms per litre)]])</f>
        <v>0.42</v>
      </c>
      <c r="E16" s="10" t="str">
        <f>_xlfn.XLOOKUP(swpra1[[#This Row],[Substance]],inputdata[[#This Row],[Substance]],inputdata[[#This Row],[Maximum allowable concentration EQS (micrograms per litre)]])</f>
        <v>6 (95th percentile)</v>
      </c>
      <c r="F16" s="39" t="str">
        <f>IF(ISNUMBER(_xlfn.XLOOKUP(A16,inputdata[[#This Row],[Substance]],inputdata[[#This Row],[Annual Significant Load Limit (kg)]])),_xlfn.XLOOKUP(A16,inputdata[[#This Row],[Substance]],inputdata[[#This Row],[Annual Significant Load Limit (kg)]]),"N/A")</f>
        <v>N/A</v>
      </c>
      <c r="G16" s="33">
        <f>IF(ISNUMBER(D16),IF(ISNUMBER(_xlfn.XLOOKUP(A16,#REF!,#REF!)),(_xlfn.XLOOKUP(A16,#REF!,#REF!)),D16/2),D16)</f>
        <v>0.21</v>
      </c>
      <c r="H16" s="34" t="str">
        <f>IF(ISNUMBER(E16),IF(ISNUMBER(_xlfn.XLOOKUP(A16,#REF!,#REF!)),(_xlfn.XLOOKUP(A16,#REF!,#REF!)),E16/2),E16)</f>
        <v>6 (95th percentile)</v>
      </c>
      <c r="I16">
        <f>IF(ISNUMBER(swpra1[[#This Row],[AA EQS (ug/l)]]),swpra1[[#This Row],[AA EQS (ug/l)]]*0.04,swpra1[[#This Row],[AA EQS (ug/l)]])</f>
        <v>1.6799999999999999E-2</v>
      </c>
      <c r="J16" t="str">
        <f>IF(ISNUMBER(swpra1[[#This Row],[MAC EQS (ug/l)]]),swpra1[[#This Row],[MAC EQS (ug/l)]]*0.04,swpra1[[#This Row],[MAC EQS (ug/l)]])</f>
        <v>6 (95th percentile)</v>
      </c>
      <c r="K16" s="23" t="str">
        <f>IF(swpra1[[#This Row],[AA EQS (ug/l)]]="N/A","N/A",IF(swpra1[[#This Row],[Discharge Average(ug/l)]]&gt;swpra1[[#This Row],[AA EQS (ug/l)]],"Yes","No"))</f>
        <v>No</v>
      </c>
      <c r="L16" t="str">
        <f>IF(swpra1[[#This Row],[MAC EQS (ug/l)]]="N/A","N/A",IF(swpra1[[#This Row],[Discharge Maximum]]&gt;swpra1[[#This Row],[MAC EQS (ug/l)]],"Yes","No"))</f>
        <v>No</v>
      </c>
      <c r="M16" s="24" t="str">
        <f>IF(swpra1[[#This Row],[Is conc&gt; AAEQS?]]="No","No",IF(swpra1[[#This Row],[Is conc. &gt; MAC EQS?]]="No","No","Yes"))</f>
        <v>No</v>
      </c>
      <c r="N16" s="23" t="str">
        <f>IF(swpra1[[#This Row],[Is conc&gt; AAEQS?]]="No","",IF(swpra1[[#This Row],[AA EQS (ug/l)]]="N/A","",($B$1*swpra1[[#This Row],[Discharge Average(ug/l)]])/($B$1+$B$3)))</f>
        <v/>
      </c>
      <c r="O16" t="str">
        <f>IF(swpra1[[#This Row],[Is conc. &gt; MAC EQS?]]="No","",IF(swpra1[[#This Row],[MAC EQS (ug/l)]]="N/A","",($B$2*swpra1[[#This Row],[Discharge Maximum]])/($B$2+$B$3)))</f>
        <v/>
      </c>
      <c r="P16" t="str">
        <f>IF(swpra1[[#This Row],[Is conc&gt; AAEQS?]]="NO","",IF(swpra1[[#This Row],[AA EQS (ug/l)]]="N/A","N/A",IF(swpra1[[#This Row],[MEAN PC]]&gt;0.04*swpra1[[#This Row],[AA EQS (ug/l)]],"YES","NO")))</f>
        <v/>
      </c>
      <c r="Q16" t="str">
        <f>IF(swpra1[[#This Row],[Screening Test 1 requires further screening]]="NO","",IF(swpra1[[#This Row],[4% of MAC EQS (ug/l)]]="N/A","N/A",IF(swpra1[[#This Row],[MAX PC]]&gt;swpra1[[#This Row],[4% of MAC EQS (ug/l)]],"YES","NO")))</f>
        <v/>
      </c>
      <c r="R16" s="24"/>
      <c r="S16" s="23" t="str">
        <f>IF(AND(ISNUMBER(swpra1[[#This Row],[MEAN PC]]),swpra1[[#This Row],[Screening Test 2 requires further screenig]]="YES"),swpra1[[#This Row],[MEAN PC]]+swpra1[[#This Row],[AA BC]],"")</f>
        <v/>
      </c>
      <c r="U16" t="str">
        <f>swpra1[[#This Row],[MEAN PC]]</f>
        <v/>
      </c>
      <c r="V16" s="24"/>
      <c r="W16" s="23" t="str">
        <f>IF(swpra1[[#This Row],[PEC (mean) (ug/l)]]="","",IF(swpra1[[#This Row],[PEC (mean) (ug/l)]]="N/A","N/A",IF((swpra1[[#This Row],[PEC - BC (Mean)]])&gt;#REF!,"YES","NO")))</f>
        <v/>
      </c>
      <c r="X16" s="24"/>
      <c r="Y16" s="23" t="str">
        <f>IF(swpra1[[#This Row],[PEC (mean) (ug/l)]]="","",IF(swpra1[[#This Row],[PEC (mean) (ug/l)]]="N/A","N/A",IF(swpra1[[#This Row],[PEC (mean) (ug/l)]]&gt;swpra1[[#This Row],[AA EQS (ug/l)]],"YES","NO")))</f>
        <v/>
      </c>
      <c r="Z16" s="24"/>
      <c r="AA16" s="30">
        <f>IF(OR(swpra1[[#This Row],[IS PEC&gt;MAC EQS]]="YES",swpra1[[#This Row],[Is PEC-BC &gt;10% of MAC EQS?]]="YES"),"YES",2)</f>
        <v>2</v>
      </c>
      <c r="AB16" s="23" t="str">
        <f>IF(swpra1[[#This Row],[Significant Load]]="N/A","N/A",(swpra1[[#This Row],[Discharge Average(ug/l)]]*$B$1*1000*$B$4/1000/1000/1000))</f>
        <v>N/A</v>
      </c>
      <c r="AC16" s="24" t="str">
        <f>IF(swpra1[[#This Row],[Annual Load (kg)]]="N/A","N/A",IF(swpra1[[#This Row],[Annual Load (kg)]]&gt;swpra1[[#This Row],[Significant Load]],"YES","NO"))</f>
        <v>N/A</v>
      </c>
      <c r="AD16" s="30" t="str">
        <f>IF(AND(OR(swpra1[[#This Row],[Further Assessment Required?]]="NO",swpra1[[#This Row],[Screening Test 2 requires further screenig]]="NO",swpra1[[#This Row],[Screening Test 1 requires further screening]]="NO"),swpra1[[#This Row],[IS Is Annual Load&gt;Liit]]&lt;&gt;"YES"),"NO","YES")</f>
        <v>NO</v>
      </c>
    </row>
    <row r="17" spans="1:30" ht="27.6" hidden="1" x14ac:dyDescent="0.25">
      <c r="A17" s="41" t="str">
        <f>#REF!</f>
        <v>2,4-dichlorophenoxyacetic acid (2,4-D)</v>
      </c>
      <c r="B17" s="33">
        <f>_xlfn.XLOOKUP(swpra1[[#This Row],[Substance]],inputdata[[#This Row],[Substance]],inputdata[[#This Row],[Average Concentration in Discharge]])</f>
        <v>0</v>
      </c>
      <c r="C17" s="33">
        <f>_xlfn.XLOOKUP(swpra1[[#This Row],[Substance]],inputdata[[#This Row],[Substance]],inputdata[[#This Row],[Maximum Concentration in Discharge ]])</f>
        <v>0</v>
      </c>
      <c r="D17" s="38">
        <f>_xlfn.XLOOKUP(swpra1[[#This Row],[Substance]],inputdata[[#This Row],[Substance]],inputdata[[#This Row],[Annual average EQS (micrograms per litre)]])</f>
        <v>0.3</v>
      </c>
      <c r="E17" s="10" t="str">
        <f>_xlfn.XLOOKUP(swpra1[[#This Row],[Substance]],inputdata[[#This Row],[Substance]],inputdata[[#This Row],[Maximum allowable concentration EQS (micrograms per litre)]])</f>
        <v>1.3 (95th percentile)</v>
      </c>
      <c r="F17" s="39" t="str">
        <f>IF(ISNUMBER(_xlfn.XLOOKUP(A17,inputdata[[#This Row],[Substance]],inputdata[[#This Row],[Annual Significant Load Limit (kg)]])),_xlfn.XLOOKUP(A17,inputdata[[#This Row],[Substance]],inputdata[[#This Row],[Annual Significant Load Limit (kg)]]),"N/A")</f>
        <v>N/A</v>
      </c>
      <c r="G17" s="33">
        <f>IF(ISNUMBER(D17),IF(ISNUMBER(_xlfn.XLOOKUP(A17,#REF!,#REF!)),(_xlfn.XLOOKUP(A17,#REF!,#REF!)),D17/2),D17)</f>
        <v>0.15</v>
      </c>
      <c r="H17" s="34" t="str">
        <f>IF(ISNUMBER(E17),IF(ISNUMBER(_xlfn.XLOOKUP(A17,#REF!,#REF!)),(_xlfn.XLOOKUP(A17,#REF!,#REF!)),E17/2),E17)</f>
        <v>1.3 (95th percentile)</v>
      </c>
      <c r="I17">
        <f>IF(ISNUMBER(swpra1[[#This Row],[AA EQS (ug/l)]]),swpra1[[#This Row],[AA EQS (ug/l)]]*0.04,swpra1[[#This Row],[AA EQS (ug/l)]])</f>
        <v>1.2E-2</v>
      </c>
      <c r="J17" t="str">
        <f>IF(ISNUMBER(swpra1[[#This Row],[MAC EQS (ug/l)]]),swpra1[[#This Row],[MAC EQS (ug/l)]]*0.04,swpra1[[#This Row],[MAC EQS (ug/l)]])</f>
        <v>1.3 (95th percentile)</v>
      </c>
      <c r="K17" s="23" t="str">
        <f>IF(swpra1[[#This Row],[AA EQS (ug/l)]]="N/A","N/A",IF(swpra1[[#This Row],[Discharge Average(ug/l)]]&gt;swpra1[[#This Row],[AA EQS (ug/l)]],"Yes","No"))</f>
        <v>No</v>
      </c>
      <c r="L17" t="str">
        <f>IF(swpra1[[#This Row],[MAC EQS (ug/l)]]="N/A","N/A",IF(swpra1[[#This Row],[Discharge Maximum]]&gt;swpra1[[#This Row],[MAC EQS (ug/l)]],"Yes","No"))</f>
        <v>No</v>
      </c>
      <c r="M17" s="24" t="str">
        <f>IF(swpra1[[#This Row],[Is conc&gt; AAEQS?]]="No","No",IF(swpra1[[#This Row],[Is conc. &gt; MAC EQS?]]="No","No","Yes"))</f>
        <v>No</v>
      </c>
      <c r="N17" s="23" t="str">
        <f>IF(swpra1[[#This Row],[Is conc&gt; AAEQS?]]="No","",IF(swpra1[[#This Row],[AA EQS (ug/l)]]="N/A","",($B$1*swpra1[[#This Row],[Discharge Average(ug/l)]])/($B$1+$B$3)))</f>
        <v/>
      </c>
      <c r="O17" t="str">
        <f>IF(swpra1[[#This Row],[Is conc. &gt; MAC EQS?]]="No","",IF(swpra1[[#This Row],[MAC EQS (ug/l)]]="N/A","",($B$2*swpra1[[#This Row],[Discharge Maximum]])/($B$2+$B$3)))</f>
        <v/>
      </c>
      <c r="P17" t="str">
        <f>IF(swpra1[[#This Row],[Is conc&gt; AAEQS?]]="NO","",IF(swpra1[[#This Row],[AA EQS (ug/l)]]="N/A","N/A",IF(swpra1[[#This Row],[MEAN PC]]&gt;0.04*swpra1[[#This Row],[AA EQS (ug/l)]],"YES","NO")))</f>
        <v/>
      </c>
      <c r="Q17" t="str">
        <f>IF(swpra1[[#This Row],[Screening Test 1 requires further screening]]="NO","",IF(swpra1[[#This Row],[4% of MAC EQS (ug/l)]]="N/A","N/A",IF(swpra1[[#This Row],[MAX PC]]&gt;swpra1[[#This Row],[4% of MAC EQS (ug/l)]],"YES","NO")))</f>
        <v/>
      </c>
      <c r="R17" s="24"/>
      <c r="S17" s="23" t="str">
        <f>IF(AND(ISNUMBER(swpra1[[#This Row],[MEAN PC]]),swpra1[[#This Row],[Screening Test 2 requires further screenig]]="YES"),swpra1[[#This Row],[MEAN PC]]+swpra1[[#This Row],[AA BC]],"")</f>
        <v/>
      </c>
      <c r="U17" t="str">
        <f>swpra1[[#This Row],[MEAN PC]]</f>
        <v/>
      </c>
      <c r="V17" s="24"/>
      <c r="W17" s="23" t="str">
        <f>IF(swpra1[[#This Row],[PEC (mean) (ug/l)]]="","",IF(swpra1[[#This Row],[PEC (mean) (ug/l)]]="N/A","N/A",IF((swpra1[[#This Row],[PEC - BC (Mean)]])&gt;#REF!,"YES","NO")))</f>
        <v/>
      </c>
      <c r="X17" s="24"/>
      <c r="Y17" s="23" t="str">
        <f>IF(swpra1[[#This Row],[PEC (mean) (ug/l)]]="","",IF(swpra1[[#This Row],[PEC (mean) (ug/l)]]="N/A","N/A",IF(swpra1[[#This Row],[PEC (mean) (ug/l)]]&gt;swpra1[[#This Row],[AA EQS (ug/l)]],"YES","NO")))</f>
        <v/>
      </c>
      <c r="Z17" s="24"/>
      <c r="AA17" s="30">
        <f>IF(OR(swpra1[[#This Row],[IS PEC&gt;MAC EQS]]="YES",swpra1[[#This Row],[Is PEC-BC &gt;10% of MAC EQS?]]="YES"),"YES",2)</f>
        <v>2</v>
      </c>
      <c r="AB17" s="23" t="str">
        <f>IF(swpra1[[#This Row],[Significant Load]]="N/A","N/A",(swpra1[[#This Row],[Discharge Average(ug/l)]]*$B$1*1000*$B$4/1000/1000/1000))</f>
        <v>N/A</v>
      </c>
      <c r="AC17" s="24" t="str">
        <f>IF(swpra1[[#This Row],[Annual Load (kg)]]="N/A","N/A",IF(swpra1[[#This Row],[Annual Load (kg)]]&gt;swpra1[[#This Row],[Significant Load]],"YES","NO"))</f>
        <v>N/A</v>
      </c>
      <c r="AD17" s="30" t="str">
        <f>IF(AND(OR(swpra1[[#This Row],[Further Assessment Required?]]="NO",swpra1[[#This Row],[Screening Test 2 requires further screenig]]="NO",swpra1[[#This Row],[Screening Test 1 requires further screening]]="NO"),swpra1[[#This Row],[IS Is Annual Load&gt;Liit]]&lt;&gt;"YES"),"NO","YES")</f>
        <v>NO</v>
      </c>
    </row>
    <row r="18" spans="1:30" hidden="1" x14ac:dyDescent="0.25">
      <c r="A18" s="41" t="str">
        <f>#REF!</f>
        <v>2-chlorophenol</v>
      </c>
      <c r="B18" s="33">
        <f>_xlfn.XLOOKUP(swpra1[[#This Row],[Substance]],inputdata[[#This Row],[Substance]],inputdata[[#This Row],[Average Concentration in Discharge]])</f>
        <v>0</v>
      </c>
      <c r="C18" s="33">
        <f>_xlfn.XLOOKUP(swpra1[[#This Row],[Substance]],inputdata[[#This Row],[Substance]],inputdata[[#This Row],[Maximum Concentration in Discharge ]])</f>
        <v>0</v>
      </c>
      <c r="D18" s="38">
        <f>_xlfn.XLOOKUP(swpra1[[#This Row],[Substance]],inputdata[[#This Row],[Substance]],inputdata[[#This Row],[Annual average EQS (micrograms per litre)]])</f>
        <v>50</v>
      </c>
      <c r="E18" s="10" t="str">
        <f>_xlfn.XLOOKUP(swpra1[[#This Row],[Substance]],inputdata[[#This Row],[Substance]],inputdata[[#This Row],[Maximum allowable concentration EQS (micrograms per litre)]])</f>
        <v>Not applicable</v>
      </c>
      <c r="F18" s="39" t="str">
        <f>IF(ISNUMBER(_xlfn.XLOOKUP(A18,inputdata[[#This Row],[Substance]],inputdata[[#This Row],[Annual Significant Load Limit (kg)]])),_xlfn.XLOOKUP(A18,inputdata[[#This Row],[Substance]],inputdata[[#This Row],[Annual Significant Load Limit (kg)]]),"N/A")</f>
        <v>N/A</v>
      </c>
      <c r="G18" s="33">
        <f>IF(ISNUMBER(D18),IF(ISNUMBER(_xlfn.XLOOKUP(A18,#REF!,#REF!)),(_xlfn.XLOOKUP(A18,#REF!,#REF!)),D18/2),D18)</f>
        <v>25</v>
      </c>
      <c r="H18" s="34" t="str">
        <f>IF(ISNUMBER(E18),IF(ISNUMBER(_xlfn.XLOOKUP(A18,#REF!,#REF!)),(_xlfn.XLOOKUP(A18,#REF!,#REF!)),E18/2),E18)</f>
        <v>Not applicable</v>
      </c>
      <c r="I18">
        <f>IF(ISNUMBER(swpra1[[#This Row],[AA EQS (ug/l)]]),swpra1[[#This Row],[AA EQS (ug/l)]]*0.04,swpra1[[#This Row],[AA EQS (ug/l)]])</f>
        <v>2</v>
      </c>
      <c r="J18" t="str">
        <f>IF(ISNUMBER(swpra1[[#This Row],[MAC EQS (ug/l)]]),swpra1[[#This Row],[MAC EQS (ug/l)]]*0.04,swpra1[[#This Row],[MAC EQS (ug/l)]])</f>
        <v>Not applicable</v>
      </c>
      <c r="K18" s="23" t="str">
        <f>IF(swpra1[[#This Row],[AA EQS (ug/l)]]="N/A","N/A",IF(swpra1[[#This Row],[Discharge Average(ug/l)]]&gt;swpra1[[#This Row],[AA EQS (ug/l)]],"Yes","No"))</f>
        <v>No</v>
      </c>
      <c r="L18" t="str">
        <f>IF(swpra1[[#This Row],[MAC EQS (ug/l)]]="N/A","N/A",IF(swpra1[[#This Row],[Discharge Maximum]]&gt;swpra1[[#This Row],[MAC EQS (ug/l)]],"Yes","No"))</f>
        <v>No</v>
      </c>
      <c r="M18" s="24" t="str">
        <f>IF(swpra1[[#This Row],[Is conc&gt; AAEQS?]]="No","No",IF(swpra1[[#This Row],[Is conc. &gt; MAC EQS?]]="No","No","Yes"))</f>
        <v>No</v>
      </c>
      <c r="N18" s="23" t="str">
        <f>IF(swpra1[[#This Row],[Is conc&gt; AAEQS?]]="No","",IF(swpra1[[#This Row],[AA EQS (ug/l)]]="N/A","",($B$1*swpra1[[#This Row],[Discharge Average(ug/l)]])/($B$1+$B$3)))</f>
        <v/>
      </c>
      <c r="O18" t="str">
        <f>IF(swpra1[[#This Row],[Is conc. &gt; MAC EQS?]]="No","",IF(swpra1[[#This Row],[MAC EQS (ug/l)]]="N/A","",($B$2*swpra1[[#This Row],[Discharge Maximum]])/($B$2+$B$3)))</f>
        <v/>
      </c>
      <c r="P18" t="str">
        <f>IF(swpra1[[#This Row],[Is conc&gt; AAEQS?]]="NO","",IF(swpra1[[#This Row],[AA EQS (ug/l)]]="N/A","N/A",IF(swpra1[[#This Row],[MEAN PC]]&gt;0.04*swpra1[[#This Row],[AA EQS (ug/l)]],"YES","NO")))</f>
        <v/>
      </c>
      <c r="Q18" t="str">
        <f>IF(swpra1[[#This Row],[Screening Test 1 requires further screening]]="NO","",IF(swpra1[[#This Row],[4% of MAC EQS (ug/l)]]="N/A","N/A",IF(swpra1[[#This Row],[MAX PC]]&gt;swpra1[[#This Row],[4% of MAC EQS (ug/l)]],"YES","NO")))</f>
        <v/>
      </c>
      <c r="R18" s="24"/>
      <c r="S18" s="23" t="str">
        <f>IF(AND(ISNUMBER(swpra1[[#This Row],[MEAN PC]]),swpra1[[#This Row],[Screening Test 2 requires further screenig]]="YES"),swpra1[[#This Row],[MEAN PC]]+swpra1[[#This Row],[AA BC]],"")</f>
        <v/>
      </c>
      <c r="U18" t="str">
        <f>swpra1[[#This Row],[MEAN PC]]</f>
        <v/>
      </c>
      <c r="V18" s="24"/>
      <c r="W18" s="23" t="str">
        <f>IF(swpra1[[#This Row],[PEC (mean) (ug/l)]]="","",IF(swpra1[[#This Row],[PEC (mean) (ug/l)]]="N/A","N/A",IF((swpra1[[#This Row],[PEC - BC (Mean)]])&gt;#REF!,"YES","NO")))</f>
        <v/>
      </c>
      <c r="X18" s="24"/>
      <c r="Y18" s="23" t="str">
        <f>IF(swpra1[[#This Row],[PEC (mean) (ug/l)]]="","",IF(swpra1[[#This Row],[PEC (mean) (ug/l)]]="N/A","N/A",IF(swpra1[[#This Row],[PEC (mean) (ug/l)]]&gt;swpra1[[#This Row],[AA EQS (ug/l)]],"YES","NO")))</f>
        <v/>
      </c>
      <c r="Z18" s="24"/>
      <c r="AA18" s="30">
        <f>IF(OR(swpra1[[#This Row],[IS PEC&gt;MAC EQS]]="YES",swpra1[[#This Row],[Is PEC-BC &gt;10% of MAC EQS?]]="YES"),"YES",2)</f>
        <v>2</v>
      </c>
      <c r="AB18" s="23" t="str">
        <f>IF(swpra1[[#This Row],[Significant Load]]="N/A","N/A",(swpra1[[#This Row],[Discharge Average(ug/l)]]*$B$1*1000*$B$4/1000/1000/1000))</f>
        <v>N/A</v>
      </c>
      <c r="AC18" s="24" t="str">
        <f>IF(swpra1[[#This Row],[Annual Load (kg)]]="N/A","N/A",IF(swpra1[[#This Row],[Annual Load (kg)]]&gt;swpra1[[#This Row],[Significant Load]],"YES","NO"))</f>
        <v>N/A</v>
      </c>
      <c r="AD18" s="30" t="str">
        <f>IF(AND(OR(swpra1[[#This Row],[Further Assessment Required?]]="NO",swpra1[[#This Row],[Screening Test 2 requires further screenig]]="NO",swpra1[[#This Row],[Screening Test 1 requires further screening]]="NO"),swpra1[[#This Row],[IS Is Annual Load&gt;Liit]]&lt;&gt;"YES"),"NO","YES")</f>
        <v>NO</v>
      </c>
    </row>
    <row r="19" spans="1:30" ht="27.6" hidden="1" x14ac:dyDescent="0.25">
      <c r="A19" s="41" t="str">
        <f>#REF!</f>
        <v>3,4-dichloroaniline</v>
      </c>
      <c r="B19" s="33">
        <f>_xlfn.XLOOKUP(swpra1[[#This Row],[Substance]],inputdata[[#This Row],[Substance]],inputdata[[#This Row],[Average Concentration in Discharge]])</f>
        <v>0</v>
      </c>
      <c r="C19" s="33">
        <f>_xlfn.XLOOKUP(swpra1[[#This Row],[Substance]],inputdata[[#This Row],[Substance]],inputdata[[#This Row],[Maximum Concentration in Discharge ]])</f>
        <v>0</v>
      </c>
      <c r="D19" s="38">
        <f>_xlfn.XLOOKUP(swpra1[[#This Row],[Substance]],inputdata[[#This Row],[Substance]],inputdata[[#This Row],[Annual average EQS (micrograms per litre)]])</f>
        <v>0.2</v>
      </c>
      <c r="E19" s="10" t="str">
        <f>_xlfn.XLOOKUP(swpra1[[#This Row],[Substance]],inputdata[[#This Row],[Substance]],inputdata[[#This Row],[Maximum allowable concentration EQS (micrograms per litre)]])</f>
        <v>5.4 (95th percentile)</v>
      </c>
      <c r="F19" s="39" t="str">
        <f>IF(ISNUMBER(_xlfn.XLOOKUP(A19,inputdata[[#This Row],[Substance]],inputdata[[#This Row],[Annual Significant Load Limit (kg)]])),_xlfn.XLOOKUP(A19,inputdata[[#This Row],[Substance]],inputdata[[#This Row],[Annual Significant Load Limit (kg)]]),"N/A")</f>
        <v>N/A</v>
      </c>
      <c r="G19" s="33">
        <f>IF(ISNUMBER(D19),IF(ISNUMBER(_xlfn.XLOOKUP(A19,#REF!,#REF!)),(_xlfn.XLOOKUP(A19,#REF!,#REF!)),D19/2),D19)</f>
        <v>0.1</v>
      </c>
      <c r="H19" s="34" t="str">
        <f>IF(ISNUMBER(E19),IF(ISNUMBER(_xlfn.XLOOKUP(A19,#REF!,#REF!)),(_xlfn.XLOOKUP(A19,#REF!,#REF!)),E19/2),E19)</f>
        <v>5.4 (95th percentile)</v>
      </c>
      <c r="I19">
        <f>IF(ISNUMBER(swpra1[[#This Row],[AA EQS (ug/l)]]),swpra1[[#This Row],[AA EQS (ug/l)]]*0.04,swpra1[[#This Row],[AA EQS (ug/l)]])</f>
        <v>8.0000000000000002E-3</v>
      </c>
      <c r="J19" t="str">
        <f>IF(ISNUMBER(swpra1[[#This Row],[MAC EQS (ug/l)]]),swpra1[[#This Row],[MAC EQS (ug/l)]]*0.04,swpra1[[#This Row],[MAC EQS (ug/l)]])</f>
        <v>5.4 (95th percentile)</v>
      </c>
      <c r="K19" s="23" t="str">
        <f>IF(swpra1[[#This Row],[AA EQS (ug/l)]]="N/A","N/A",IF(swpra1[[#This Row],[Discharge Average(ug/l)]]&gt;swpra1[[#This Row],[AA EQS (ug/l)]],"Yes","No"))</f>
        <v>No</v>
      </c>
      <c r="L19" t="str">
        <f>IF(swpra1[[#This Row],[MAC EQS (ug/l)]]="N/A","N/A",IF(swpra1[[#This Row],[Discharge Maximum]]&gt;swpra1[[#This Row],[MAC EQS (ug/l)]],"Yes","No"))</f>
        <v>No</v>
      </c>
      <c r="M19" s="24" t="str">
        <f>IF(swpra1[[#This Row],[Is conc&gt; AAEQS?]]="No","No",IF(swpra1[[#This Row],[Is conc. &gt; MAC EQS?]]="No","No","Yes"))</f>
        <v>No</v>
      </c>
      <c r="N19" s="23" t="str">
        <f>IF(swpra1[[#This Row],[Is conc&gt; AAEQS?]]="No","",IF(swpra1[[#This Row],[AA EQS (ug/l)]]="N/A","",($B$1*swpra1[[#This Row],[Discharge Average(ug/l)]])/($B$1+$B$3)))</f>
        <v/>
      </c>
      <c r="O19" t="str">
        <f>IF(swpra1[[#This Row],[Is conc. &gt; MAC EQS?]]="No","",IF(swpra1[[#This Row],[MAC EQS (ug/l)]]="N/A","",($B$2*swpra1[[#This Row],[Discharge Maximum]])/($B$2+$B$3)))</f>
        <v/>
      </c>
      <c r="P19" t="str">
        <f>IF(swpra1[[#This Row],[Is conc&gt; AAEQS?]]="NO","",IF(swpra1[[#This Row],[AA EQS (ug/l)]]="N/A","N/A",IF(swpra1[[#This Row],[MEAN PC]]&gt;0.04*swpra1[[#This Row],[AA EQS (ug/l)]],"YES","NO")))</f>
        <v/>
      </c>
      <c r="Q19" t="str">
        <f>IF(swpra1[[#This Row],[Screening Test 1 requires further screening]]="NO","",IF(swpra1[[#This Row],[4% of MAC EQS (ug/l)]]="N/A","N/A",IF(swpra1[[#This Row],[MAX PC]]&gt;swpra1[[#This Row],[4% of MAC EQS (ug/l)]],"YES","NO")))</f>
        <v/>
      </c>
      <c r="R19" s="24"/>
      <c r="S19" s="23" t="str">
        <f>IF(AND(ISNUMBER(swpra1[[#This Row],[MEAN PC]]),swpra1[[#This Row],[Screening Test 2 requires further screenig]]="YES"),swpra1[[#This Row],[MEAN PC]]+swpra1[[#This Row],[AA BC]],"")</f>
        <v/>
      </c>
      <c r="U19" t="str">
        <f>swpra1[[#This Row],[MEAN PC]]</f>
        <v/>
      </c>
      <c r="V19" s="24"/>
      <c r="W19" s="23" t="str">
        <f>IF(swpra1[[#This Row],[PEC (mean) (ug/l)]]="","",IF(swpra1[[#This Row],[PEC (mean) (ug/l)]]="N/A","N/A",IF((swpra1[[#This Row],[PEC - BC (Mean)]])&gt;#REF!,"YES","NO")))</f>
        <v/>
      </c>
      <c r="X19" s="24"/>
      <c r="Y19" s="23" t="str">
        <f>IF(swpra1[[#This Row],[PEC (mean) (ug/l)]]="","",IF(swpra1[[#This Row],[PEC (mean) (ug/l)]]="N/A","N/A",IF(swpra1[[#This Row],[PEC (mean) (ug/l)]]&gt;swpra1[[#This Row],[AA EQS (ug/l)]],"YES","NO")))</f>
        <v/>
      </c>
      <c r="Z19" s="24"/>
      <c r="AA19" s="30">
        <f>IF(OR(swpra1[[#This Row],[IS PEC&gt;MAC EQS]]="YES",swpra1[[#This Row],[Is PEC-BC &gt;10% of MAC EQS?]]="YES"),"YES",2)</f>
        <v>2</v>
      </c>
      <c r="AB19" s="23" t="str">
        <f>IF(swpra1[[#This Row],[Significant Load]]="N/A","N/A",(swpra1[[#This Row],[Discharge Average(ug/l)]]*$B$1*1000*$B$4/1000/1000/1000))</f>
        <v>N/A</v>
      </c>
      <c r="AC19" s="24" t="str">
        <f>IF(swpra1[[#This Row],[Annual Load (kg)]]="N/A","N/A",IF(swpra1[[#This Row],[Annual Load (kg)]]&gt;swpra1[[#This Row],[Significant Load]],"YES","NO"))</f>
        <v>N/A</v>
      </c>
      <c r="AD19" s="30" t="str">
        <f>IF(AND(OR(swpra1[[#This Row],[Further Assessment Required?]]="NO",swpra1[[#This Row],[Screening Test 2 requires further screenig]]="NO",swpra1[[#This Row],[Screening Test 1 requires further screening]]="NO"),swpra1[[#This Row],[IS Is Annual Load&gt;Liit]]&lt;&gt;"YES"),"NO","YES")</f>
        <v>NO</v>
      </c>
    </row>
    <row r="20" spans="1:30" ht="27.6" hidden="1" x14ac:dyDescent="0.25">
      <c r="A20" s="41" t="str">
        <f>#REF!</f>
        <v>3-chlorophenol 4-chlorophenol - total or individual monochlorophenols</v>
      </c>
      <c r="B20" s="33">
        <f>_xlfn.XLOOKUP(swpra1[[#This Row],[Substance]],inputdata[[#This Row],[Substance]],inputdata[[#This Row],[Average Concentration in Discharge]])</f>
        <v>0</v>
      </c>
      <c r="C20" s="33">
        <f>_xlfn.XLOOKUP(swpra1[[#This Row],[Substance]],inputdata[[#This Row],[Substance]],inputdata[[#This Row],[Maximum Concentration in Discharge ]])</f>
        <v>0</v>
      </c>
      <c r="D20" s="38">
        <f>_xlfn.XLOOKUP(swpra1[[#This Row],[Substance]],inputdata[[#This Row],[Substance]],inputdata[[#This Row],[Annual average EQS (micrograms per litre)]])</f>
        <v>50</v>
      </c>
      <c r="E20" s="10">
        <f>_xlfn.XLOOKUP(swpra1[[#This Row],[Substance]],inputdata[[#This Row],[Substance]],inputdata[[#This Row],[Maximum allowable concentration EQS (micrograms per litre)]])</f>
        <v>250</v>
      </c>
      <c r="F20" s="39" t="str">
        <f>IF(ISNUMBER(_xlfn.XLOOKUP(A20,inputdata[[#This Row],[Substance]],inputdata[[#This Row],[Annual Significant Load Limit (kg)]])),_xlfn.XLOOKUP(A20,inputdata[[#This Row],[Substance]],inputdata[[#This Row],[Annual Significant Load Limit (kg)]]),"N/A")</f>
        <v>N/A</v>
      </c>
      <c r="G20" s="33">
        <f>IF(ISNUMBER(swpra1[[#This Row],[AA EQS (ug/l)]]),swpra1[[#This Row],[AA EQS (ug/l)]]/2,swpra1[[#This Row],[AA EQS (ug/l)]])</f>
        <v>25</v>
      </c>
      <c r="H20" s="33">
        <f>IF(ISNUMBER(swpra1[[#This Row],[MAC EQS (ug/l)]]),swpra1[[#This Row],[MAC EQS (ug/l)]]/2,swpra1[[#This Row],[MAC EQS (ug/l)]])</f>
        <v>125</v>
      </c>
      <c r="I20">
        <f>IF(ISNUMBER(swpra1[[#This Row],[AA EQS (ug/l)]]),swpra1[[#This Row],[AA EQS (ug/l)]]*0.04,swpra1[[#This Row],[AA EQS (ug/l)]])</f>
        <v>2</v>
      </c>
      <c r="J20">
        <f>IF(ISNUMBER(swpra1[[#This Row],[MAC EQS (ug/l)]]),swpra1[[#This Row],[MAC EQS (ug/l)]]*0.04,swpra1[[#This Row],[MAC EQS (ug/l)]])</f>
        <v>10</v>
      </c>
      <c r="K20" s="23" t="str">
        <f>IF(swpra1[[#This Row],[AA EQS (ug/l)]]="N/A","N/A",IF(swpra1[[#This Row],[Discharge Average(ug/l)]]&gt;swpra1[[#This Row],[AA EQS (ug/l)]],"Yes","No"))</f>
        <v>No</v>
      </c>
      <c r="L20" t="str">
        <f>IF(swpra1[[#This Row],[MAC EQS (ug/l)]]="N/A","N/A",IF(swpra1[[#This Row],[Discharge Maximum]]&gt;swpra1[[#This Row],[MAC EQS (ug/l)]],"Yes","No"))</f>
        <v>No</v>
      </c>
      <c r="M20" s="24" t="str">
        <f>IF(swpra1[[#This Row],[Is conc. &gt; MAC EQS?]]="N/A",swpra1[[#This Row],[Is conc&gt; AAEQS?]],swpra1[[#This Row],[Is conc. &gt; MAC EQS?]])</f>
        <v>No</v>
      </c>
      <c r="N20" s="23" t="str">
        <f>IF(swpra1[[#This Row],[Is conc&gt; AAEQS?]]="No","",IF(swpra1[[#This Row],[AA EQS (ug/l)]]="N/A","",($B$1*swpra1[[#This Row],[Discharge Average(ug/l)]])/($B$1+$B$3)))</f>
        <v/>
      </c>
      <c r="O20" t="str">
        <f>IF(swpra1[[#This Row],[Is conc. &gt; MAC EQS?]]="No","",IF(swpra1[[#This Row],[MAC EQS (ug/l)]]="N/A","",($B$2*swpra1[[#This Row],[Discharge Maximum]])/($B$2+$B$3)))</f>
        <v/>
      </c>
      <c r="P20" t="str">
        <f>IF(swpra1[[#This Row],[Screening Test 1 requires further screening]]="NO","",IF(swpra1[[#This Row],[4% of AA EQS (ug/l)]]="N/A","N/A",IF(swpra1[[#This Row],[MEAN PC]]&gt;swpra1[[#This Row],[4% of AA EQS (ug/l)]],"YES","NO")))</f>
        <v/>
      </c>
      <c r="Q20" t="str">
        <f>IF(swpra1[[#This Row],[Screening Test 1 requires further screening]]="NO","",IF(swpra1[[#This Row],[4% of MAC EQS (ug/l)]]="N/A","N/A",IF(swpra1[[#This Row],[MAX PC]]&gt;swpra1[[#This Row],[4% of MAC EQS (ug/l)]],"YES","NO")))</f>
        <v/>
      </c>
      <c r="R20" s="24" t="str">
        <f>IF(swpra1[[#This Row],[Is PC. &gt;4% of MAC EQS?]]="N/A",swpra1[[#This Row],[Is PC. &gt;4% of AA EQS?]],swpra1[[#This Row],[Is PC. &gt;4% of MAC EQS?]])</f>
        <v/>
      </c>
      <c r="S20" s="23" t="str">
        <f>IF(AND(ISNUMBER(swpra1[[#This Row],[MEAN PC]]),swpra1[[#This Row],[Screening Test 2 requires further screenig]]="YES"),swpra1[[#This Row],[MEAN PC]]+swpra1[[#This Row],[AA BC]],"")</f>
        <v/>
      </c>
      <c r="T20" t="str">
        <f>IF(AND(ISNUMBER(swpra1[[#This Row],[MAX PC]]),swpra1[[#This Row],[Screening Test 2 requires further screenig]]="YES"),swpra1[[#This Row],[MAX PC]]+swpra1[[#This Row],[MAC BC]],"")</f>
        <v/>
      </c>
      <c r="U20" t="str">
        <f>swpra1[[#This Row],[MEAN PC]]</f>
        <v/>
      </c>
      <c r="V20" s="24" t="str">
        <f>IF(AND(ISNUMBER(swpra1[[#This Row],[PEC (Max) (ug/l)]]),ISNUMBER(swpra1[[#This Row],[MAC BC]])),swpra1[[#This Row],[PEC (Max) (ug/l)]]-swpra1[[#This Row],[MAC BC]],"")</f>
        <v/>
      </c>
      <c r="W20" s="23" t="str">
        <f>IF(swpra1[[#This Row],[PEC (mean) (ug/l)]]="","",IF(swpra1[[#This Row],[PEC (mean) (ug/l)]]="N/A","N/A",IF((swpra1[[#This Row],[PEC - BC (Mean)]])&gt;#REF!,"YES","NO")))</f>
        <v/>
      </c>
      <c r="X20" s="24" t="str">
        <f>IF(swpra1[[#This Row],[PEC (Max) (ug/l)]]="","",IF(swpra1[[#This Row],[PEC (Max) (ug/l)]]="N/A","N/A",IF((swpra1[[#This Row],[PEC - BC (Max)]])&gt;#REF!,"YES","NO")))</f>
        <v/>
      </c>
      <c r="Y20" s="23" t="str">
        <f>IF(swpra1[[#This Row],[PEC (mean) (ug/l)]]="","",IF(swpra1[[#This Row],[PEC (mean) (ug/l)]]="N/A","N/A",IF(swpra1[[#This Row],[PEC (mean) (ug/l)]]&gt;swpra1[[#This Row],[AA EQS (ug/l)]],"YES","NO")))</f>
        <v/>
      </c>
      <c r="Z20" s="24" t="str">
        <f>IF(swpra1[[#This Row],[PEC (Max) (ug/l)]]="","",IF(swpra1[[#This Row],[PEC (Max) (ug/l)]]="N/A","N/A",IF(swpra1[[#This Row],[PEC (Max) (ug/l)]]&gt;swpra1[[#This Row],[MAC EQS (ug/l)]],"YES","NO")))</f>
        <v/>
      </c>
      <c r="AA20" s="30" t="str">
        <f>IF(swpra1[[#This Row],[Screening Test 2 requires further screenig]]="YES",IF(OR(swpra1[[#This Row],[Is PEC-BC &gt;10% of MAC EQS?]]="YES",swpra1[[#This Row],[IS PEC&gt;MAC EQS]]="YES"),"YES",IF(OR(swpra1[[#This Row],[Is PEC&gt;AA EQS]]="YES",swpra1[[#This Row],[Is PEC-BC &gt;10% of AA EQS?]]="YES"),"YES","NO")),"")</f>
        <v/>
      </c>
      <c r="AB20" s="23" t="str">
        <f>IF(swpra1[[#This Row],[Significant Load]]="N/A","N/A",(swpra1[[#This Row],[Discharge Average(ug/l)]]*$B$1*1000*$B$4/1000/1000/1000))</f>
        <v>N/A</v>
      </c>
      <c r="AC20" s="24" t="str">
        <f>IF(swpra1[[#This Row],[Annual Load (kg)]]="N/A","N/A",IF(swpra1[[#This Row],[Annual Load (kg)]]&gt;swpra1[[#This Row],[Significant Load]],"YES","NO"))</f>
        <v>N/A</v>
      </c>
      <c r="AD20" s="30" t="str">
        <f>IF(AND(OR(swpra1[[#This Row],[Further Assessment Required?]]="NO",swpra1[[#This Row],[Screening Test 2 requires further screenig]]="NO",swpra1[[#This Row],[Screening Test 1 requires further screening]]="NO"),swpra1[[#This Row],[IS Is Annual Load&gt;Liit]]&lt;&gt;"YES"),"NO","YES")</f>
        <v>NO</v>
      </c>
    </row>
    <row r="21" spans="1:30" hidden="1" x14ac:dyDescent="0.25">
      <c r="A21" s="41" t="str">
        <f>#REF!</f>
        <v>4-chloro-3-methylphenol</v>
      </c>
      <c r="B21" s="33">
        <f>_xlfn.XLOOKUP(swpra1[[#This Row],[Substance]],inputdata[[#This Row],[Substance]],inputdata[[#This Row],[Average Concentration in Discharge]])</f>
        <v>0</v>
      </c>
      <c r="C21" s="33">
        <f>_xlfn.XLOOKUP(swpra1[[#This Row],[Substance]],inputdata[[#This Row],[Substance]],inputdata[[#This Row],[Maximum Concentration in Discharge ]])</f>
        <v>0</v>
      </c>
      <c r="D21" s="38">
        <f>_xlfn.XLOOKUP(swpra1[[#This Row],[Substance]],inputdata[[#This Row],[Substance]],inputdata[[#This Row],[Annual average EQS (micrograms per litre)]])</f>
        <v>40</v>
      </c>
      <c r="E21" s="10" t="str">
        <f>_xlfn.XLOOKUP(swpra1[[#This Row],[Substance]],inputdata[[#This Row],[Substance]],inputdata[[#This Row],[Maximum allowable concentration EQS (micrograms per litre)]])</f>
        <v>Not applicable</v>
      </c>
      <c r="F21" s="39" t="str">
        <f>IF(ISNUMBER(_xlfn.XLOOKUP(A21,inputdata[[#This Row],[Substance]],inputdata[[#This Row],[Annual Significant Load Limit (kg)]])),_xlfn.XLOOKUP(A21,inputdata[[#This Row],[Substance]],inputdata[[#This Row],[Annual Significant Load Limit (kg)]]),"N/A")</f>
        <v>N/A</v>
      </c>
      <c r="G21" s="33">
        <f>IF(ISNUMBER(swpra1[[#This Row],[AA EQS (ug/l)]]),swpra1[[#This Row],[AA EQS (ug/l)]]/2,swpra1[[#This Row],[AA EQS (ug/l)]])</f>
        <v>20</v>
      </c>
      <c r="H21" s="33" t="str">
        <f>IF(ISNUMBER(swpra1[[#This Row],[MAC EQS (ug/l)]]),swpra1[[#This Row],[MAC EQS (ug/l)]]/2,swpra1[[#This Row],[MAC EQS (ug/l)]])</f>
        <v>Not applicable</v>
      </c>
      <c r="I21">
        <f>IF(ISNUMBER(swpra1[[#This Row],[AA EQS (ug/l)]]),swpra1[[#This Row],[AA EQS (ug/l)]]*0.04,swpra1[[#This Row],[AA EQS (ug/l)]])</f>
        <v>1.6</v>
      </c>
      <c r="J21" t="str">
        <f>IF(ISNUMBER(swpra1[[#This Row],[MAC EQS (ug/l)]]),swpra1[[#This Row],[MAC EQS (ug/l)]]*0.04,swpra1[[#This Row],[MAC EQS (ug/l)]])</f>
        <v>Not applicable</v>
      </c>
      <c r="K21" s="23" t="str">
        <f>IF(swpra1[[#This Row],[AA EQS (ug/l)]]="N/A","N/A",IF(swpra1[[#This Row],[Discharge Average(ug/l)]]&gt;swpra1[[#This Row],[AA EQS (ug/l)]],"Yes","No"))</f>
        <v>No</v>
      </c>
      <c r="L21" t="str">
        <f>IF(swpra1[[#This Row],[MAC EQS (ug/l)]]="N/A","N/A",IF(swpra1[[#This Row],[Discharge Maximum]]&gt;swpra1[[#This Row],[MAC EQS (ug/l)]],"Yes","No"))</f>
        <v>No</v>
      </c>
      <c r="M21" s="24" t="str">
        <f>IF(swpra1[[#This Row],[Is conc. &gt; MAC EQS?]]="N/A",swpra1[[#This Row],[Is conc&gt; AAEQS?]],swpra1[[#This Row],[Is conc. &gt; MAC EQS?]])</f>
        <v>No</v>
      </c>
      <c r="N21" s="23" t="str">
        <f>IF(swpra1[[#This Row],[Is conc&gt; AAEQS?]]="No","",IF(swpra1[[#This Row],[AA EQS (ug/l)]]="N/A","",($B$1*swpra1[[#This Row],[Discharge Average(ug/l)]])/($B$1+$B$3)))</f>
        <v/>
      </c>
      <c r="O21" t="str">
        <f>IF(swpra1[[#This Row],[Is conc. &gt; MAC EQS?]]="No","",IF(swpra1[[#This Row],[MAC EQS (ug/l)]]="N/A","",($B$2*swpra1[[#This Row],[Discharge Maximum]])/($B$2+$B$3)))</f>
        <v/>
      </c>
      <c r="P21" t="str">
        <f>IF(swpra1[[#This Row],[Screening Test 1 requires further screening]]="NO","",IF(swpra1[[#This Row],[4% of AA EQS (ug/l)]]="N/A","N/A",IF(swpra1[[#This Row],[MEAN PC]]&gt;swpra1[[#This Row],[4% of AA EQS (ug/l)]],"YES","NO")))</f>
        <v/>
      </c>
      <c r="Q21" t="str">
        <f>IF(swpra1[[#This Row],[Screening Test 1 requires further screening]]="NO","",IF(swpra1[[#This Row],[4% of MAC EQS (ug/l)]]="N/A","N/A",IF(swpra1[[#This Row],[MAX PC]]&gt;swpra1[[#This Row],[4% of MAC EQS (ug/l)]],"YES","NO")))</f>
        <v/>
      </c>
      <c r="R21" s="24" t="str">
        <f>IF(swpra1[[#This Row],[Is PC. &gt;4% of MAC EQS?]]="N/A",swpra1[[#This Row],[Is PC. &gt;4% of AA EQS?]],swpra1[[#This Row],[Is PC. &gt;4% of MAC EQS?]])</f>
        <v/>
      </c>
      <c r="S21" s="23" t="str">
        <f>IF(AND(ISNUMBER(swpra1[[#This Row],[MEAN PC]]),swpra1[[#This Row],[Screening Test 2 requires further screenig]]="YES"),swpra1[[#This Row],[MEAN PC]]+swpra1[[#This Row],[AA BC]],"")</f>
        <v/>
      </c>
      <c r="T21" t="str">
        <f>IF(AND(ISNUMBER(swpra1[[#This Row],[MAX PC]]),swpra1[[#This Row],[Screening Test 2 requires further screenig]]="YES"),swpra1[[#This Row],[MAX PC]]+swpra1[[#This Row],[MAC BC]],"")</f>
        <v/>
      </c>
      <c r="U21" t="str">
        <f>swpra1[[#This Row],[MEAN PC]]</f>
        <v/>
      </c>
      <c r="V21" s="24" t="str">
        <f>IF(AND(ISNUMBER(swpra1[[#This Row],[PEC (Max) (ug/l)]]),ISNUMBER(swpra1[[#This Row],[MAC BC]])),swpra1[[#This Row],[PEC (Max) (ug/l)]]-swpra1[[#This Row],[MAC BC]],"")</f>
        <v/>
      </c>
      <c r="W21" s="23" t="str">
        <f>IF(swpra1[[#This Row],[PEC (mean) (ug/l)]]="","",IF(swpra1[[#This Row],[PEC (mean) (ug/l)]]="N/A","N/A",IF((swpra1[[#This Row],[PEC - BC (Mean)]])&gt;#REF!,"YES","NO")))</f>
        <v/>
      </c>
      <c r="X21" s="24" t="str">
        <f>IF(swpra1[[#This Row],[PEC (Max) (ug/l)]]="","",IF(swpra1[[#This Row],[PEC (Max) (ug/l)]]="N/A","N/A",IF((swpra1[[#This Row],[PEC - BC (Max)]])&gt;#REF!,"YES","NO")))</f>
        <v/>
      </c>
      <c r="Y21" s="23" t="str">
        <f>IF(swpra1[[#This Row],[PEC (mean) (ug/l)]]="","",IF(swpra1[[#This Row],[PEC (mean) (ug/l)]]="N/A","N/A",IF(swpra1[[#This Row],[PEC (mean) (ug/l)]]&gt;swpra1[[#This Row],[AA EQS (ug/l)]],"YES","NO")))</f>
        <v/>
      </c>
      <c r="Z21" s="24" t="str">
        <f>IF(swpra1[[#This Row],[PEC (Max) (ug/l)]]="","",IF(swpra1[[#This Row],[PEC (Max) (ug/l)]]="N/A","N/A",IF(swpra1[[#This Row],[PEC (Max) (ug/l)]]&gt;swpra1[[#This Row],[MAC EQS (ug/l)]],"YES","NO")))</f>
        <v/>
      </c>
      <c r="AA21" s="30" t="str">
        <f>IF(swpra1[[#This Row],[Screening Test 2 requires further screenig]]="YES",IF(OR(swpra1[[#This Row],[Is PEC-BC &gt;10% of MAC EQS?]]="YES",swpra1[[#This Row],[IS PEC&gt;MAC EQS]]="YES"),"YES",IF(OR(swpra1[[#This Row],[Is PEC&gt;AA EQS]]="YES",swpra1[[#This Row],[Is PEC-BC &gt;10% of AA EQS?]]="YES"),"YES","NO")),"")</f>
        <v/>
      </c>
      <c r="AB21" s="23" t="str">
        <f>IF(swpra1[[#This Row],[Significant Load]]="N/A","N/A",(swpra1[[#This Row],[Discharge Average(ug/l)]]*$B$1*1000*$B$4/1000/1000/1000))</f>
        <v>N/A</v>
      </c>
      <c r="AC21" s="24" t="str">
        <f>IF(swpra1[[#This Row],[Annual Load (kg)]]="N/A","N/A",IF(swpra1[[#This Row],[Annual Load (kg)]]&gt;swpra1[[#This Row],[Significant Load]],"YES","NO"))</f>
        <v>N/A</v>
      </c>
      <c r="AD21" s="30" t="str">
        <f>IF(AND(OR(swpra1[[#This Row],[Further Assessment Required?]]="NO",swpra1[[#This Row],[Screening Test 2 requires further screenig]]="NO",swpra1[[#This Row],[Screening Test 1 requires further screening]]="NO"),swpra1[[#This Row],[IS Is Annual Load&gt;Liit]]&lt;&gt;"YES"),"NO","YES")</f>
        <v>NO</v>
      </c>
    </row>
    <row r="22" spans="1:30" hidden="1" x14ac:dyDescent="0.25">
      <c r="A22" s="41" t="str">
        <f>#REF!</f>
        <v>Abamectin</v>
      </c>
      <c r="B22" s="33">
        <f>_xlfn.XLOOKUP(swpra1[[#This Row],[Substance]],inputdata[[#This Row],[Substance]],inputdata[[#This Row],[Average Concentration in Discharge]])</f>
        <v>0</v>
      </c>
      <c r="C22" s="33">
        <f>_xlfn.XLOOKUP(swpra1[[#This Row],[Substance]],inputdata[[#This Row],[Substance]],inputdata[[#This Row],[Maximum Concentration in Discharge ]])</f>
        <v>0</v>
      </c>
      <c r="D22" s="38">
        <f>_xlfn.XLOOKUP(swpra1[[#This Row],[Substance]],inputdata[[#This Row],[Substance]],inputdata[[#This Row],[Annual average EQS (micrograms per litre)]])</f>
        <v>3.0000000000000001E-3</v>
      </c>
      <c r="E22" s="10">
        <f>_xlfn.XLOOKUP(swpra1[[#This Row],[Substance]],inputdata[[#This Row],[Substance]],inputdata[[#This Row],[Maximum allowable concentration EQS (micrograms per litre)]])</f>
        <v>0.01</v>
      </c>
      <c r="F22" s="39" t="str">
        <f>IF(ISNUMBER(_xlfn.XLOOKUP(A22,inputdata[[#This Row],[Substance]],inputdata[[#This Row],[Annual Significant Load Limit (kg)]])),_xlfn.XLOOKUP(A22,inputdata[[#This Row],[Substance]],inputdata[[#This Row],[Annual Significant Load Limit (kg)]]),"N/A")</f>
        <v>N/A</v>
      </c>
      <c r="G22" s="33">
        <f>IF(ISNUMBER(D22),IF(ISNUMBER(_xlfn.XLOOKUP(A22,#REF!,#REF!)),(_xlfn.XLOOKUP(A22,#REF!,#REF!)),D22/2),D22)</f>
        <v>1.5E-3</v>
      </c>
      <c r="H22" s="34">
        <f>IF(ISNUMBER(E22),IF(ISNUMBER(_xlfn.XLOOKUP(A22,#REF!,#REF!)),(_xlfn.XLOOKUP(A22,#REF!,#REF!)),E22/2),E22)</f>
        <v>5.0000000000000001E-3</v>
      </c>
      <c r="I22">
        <f>IF(ISNUMBER(swpra1[[#This Row],[AA EQS (ug/l)]]),swpra1[[#This Row],[AA EQS (ug/l)]]*0.04,swpra1[[#This Row],[AA EQS (ug/l)]])</f>
        <v>1.2E-4</v>
      </c>
      <c r="J22">
        <f>IF(ISNUMBER(swpra1[[#This Row],[MAC EQS (ug/l)]]),swpra1[[#This Row],[MAC EQS (ug/l)]]*0.04,swpra1[[#This Row],[MAC EQS (ug/l)]])</f>
        <v>4.0000000000000002E-4</v>
      </c>
      <c r="K22" s="23" t="str">
        <f>IF(swpra1[[#This Row],[AA EQS (ug/l)]]="N/A","N/A",IF(swpra1[[#This Row],[Discharge Average(ug/l)]]&gt;swpra1[[#This Row],[AA EQS (ug/l)]],"Yes","No"))</f>
        <v>No</v>
      </c>
      <c r="L22" t="str">
        <f>IF(swpra1[[#This Row],[MAC EQS (ug/l)]]="N/A","N/A",IF(swpra1[[#This Row],[Discharge Maximum]]&gt;swpra1[[#This Row],[MAC EQS (ug/l)]],"Yes","No"))</f>
        <v>No</v>
      </c>
      <c r="M22" s="24" t="str">
        <f>IF(swpra1[[#This Row],[Is conc&gt; AAEQS?]]="No","No",IF(swpra1[[#This Row],[Is conc. &gt; MAC EQS?]]="No","No","Yes"))</f>
        <v>No</v>
      </c>
      <c r="N22" s="23" t="str">
        <f>IF(swpra1[[#This Row],[Is conc&gt; AAEQS?]]="No","",IF(swpra1[[#This Row],[AA EQS (ug/l)]]="N/A","",($B$1*swpra1[[#This Row],[Discharge Average(ug/l)]])/($B$1+$B$3)))</f>
        <v/>
      </c>
      <c r="O22" t="str">
        <f>IF(swpra1[[#This Row],[Is conc. &gt; MAC EQS?]]="No","",IF(swpra1[[#This Row],[MAC EQS (ug/l)]]="N/A","",($B$2*swpra1[[#This Row],[Discharge Maximum]])/($B$2+$B$3)))</f>
        <v/>
      </c>
      <c r="P22" t="str">
        <f>IF(swpra1[[#This Row],[Is conc&gt; AAEQS?]]="NO","",IF(swpra1[[#This Row],[AA EQS (ug/l)]]="N/A","N/A",IF(swpra1[[#This Row],[MEAN PC]]&gt;0.04*swpra1[[#This Row],[AA EQS (ug/l)]],"YES","NO")))</f>
        <v/>
      </c>
      <c r="Q22" t="str">
        <f>IF(swpra1[[#This Row],[Screening Test 1 requires further screening]]="NO","",IF(swpra1[[#This Row],[4% of MAC EQS (ug/l)]]="N/A","N/A",IF(swpra1[[#This Row],[MAX PC]]&gt;swpra1[[#This Row],[4% of MAC EQS (ug/l)]],"YES","NO")))</f>
        <v/>
      </c>
      <c r="R22" s="24"/>
      <c r="S22" s="23" t="str">
        <f>IF(AND(ISNUMBER(swpra1[[#This Row],[MEAN PC]]),swpra1[[#This Row],[Screening Test 2 requires further screenig]]="YES"),swpra1[[#This Row],[MEAN PC]]+swpra1[[#This Row],[AA BC]],"")</f>
        <v/>
      </c>
      <c r="U22" t="str">
        <f>swpra1[[#This Row],[MEAN PC]]</f>
        <v/>
      </c>
      <c r="V22" s="24"/>
      <c r="W22" s="23" t="str">
        <f>IF(swpra1[[#This Row],[PEC (mean) (ug/l)]]="","",IF(swpra1[[#This Row],[PEC (mean) (ug/l)]]="N/A","N/A",IF((swpra1[[#This Row],[PEC - BC (Mean)]])&gt;#REF!,"YES","NO")))</f>
        <v/>
      </c>
      <c r="X22" s="24"/>
      <c r="Y22" s="23" t="str">
        <f>IF(swpra1[[#This Row],[PEC (mean) (ug/l)]]="","",IF(swpra1[[#This Row],[PEC (mean) (ug/l)]]="N/A","N/A",IF(swpra1[[#This Row],[PEC (mean) (ug/l)]]&gt;swpra1[[#This Row],[AA EQS (ug/l)]],"YES","NO")))</f>
        <v/>
      </c>
      <c r="Z22" s="24"/>
      <c r="AA22" s="30">
        <f>IF(OR(swpra1[[#This Row],[IS PEC&gt;MAC EQS]]="YES",swpra1[[#This Row],[Is PEC-BC &gt;10% of MAC EQS?]]="YES"),"YES",2)</f>
        <v>2</v>
      </c>
      <c r="AB22" s="23" t="str">
        <f>IF(swpra1[[#This Row],[Significant Load]]="N/A","N/A",(swpra1[[#This Row],[Discharge Average(ug/l)]]*$B$1*1000*$B$4/1000/1000/1000))</f>
        <v>N/A</v>
      </c>
      <c r="AC22" s="24" t="str">
        <f>IF(swpra1[[#This Row],[Annual Load (kg)]]="N/A","N/A",IF(swpra1[[#This Row],[Annual Load (kg)]]&gt;swpra1[[#This Row],[Significant Load]],"YES","NO"))</f>
        <v>N/A</v>
      </c>
      <c r="AD22" s="30" t="str">
        <f>IF(AND(OR(swpra1[[#This Row],[Further Assessment Required?]]="NO",swpra1[[#This Row],[Screening Test 2 requires further screenig]]="NO",swpra1[[#This Row],[Screening Test 1 requires further screening]]="NO"),swpra1[[#This Row],[IS Is Annual Load&gt;Liit]]&lt;&gt;"YES"),"NO","YES")</f>
        <v>NO</v>
      </c>
    </row>
    <row r="23" spans="1:30" hidden="1" x14ac:dyDescent="0.25">
      <c r="A23" s="41" t="str">
        <f>#REF!</f>
        <v>Aclonifen</v>
      </c>
      <c r="B23" s="33">
        <f>_xlfn.XLOOKUP(swpra1[[#This Row],[Substance]],inputdata[[#This Row],[Substance]],inputdata[[#This Row],[Average Concentration in Discharge]])</f>
        <v>0</v>
      </c>
      <c r="C23" s="33">
        <f>_xlfn.XLOOKUP(swpra1[[#This Row],[Substance]],inputdata[[#This Row],[Substance]],inputdata[[#This Row],[Maximum Concentration in Discharge ]])</f>
        <v>0</v>
      </c>
      <c r="D23" s="38">
        <f>_xlfn.XLOOKUP(swpra1[[#This Row],[Substance]],inputdata[[#This Row],[Substance]],inputdata[[#This Row],[Annual average EQS (micrograms per litre)]])</f>
        <v>1.2E-2</v>
      </c>
      <c r="E23" s="10">
        <f>_xlfn.XLOOKUP(swpra1[[#This Row],[Substance]],inputdata[[#This Row],[Substance]],inputdata[[#This Row],[Maximum allowable concentration EQS (micrograms per litre)]])</f>
        <v>1.2E-2</v>
      </c>
      <c r="F23" s="39" t="str">
        <f>IF(ISNUMBER(_xlfn.XLOOKUP(A23,inputdata[[#This Row],[Substance]],inputdata[[#This Row],[Annual Significant Load Limit (kg)]])),_xlfn.XLOOKUP(A23,inputdata[[#This Row],[Substance]],inputdata[[#This Row],[Annual Significant Load Limit (kg)]]),"N/A")</f>
        <v>N/A</v>
      </c>
      <c r="G23" s="33">
        <f>IF(ISNUMBER(D23),IF(ISNUMBER(_xlfn.XLOOKUP(A23,#REF!,#REF!)),(_xlfn.XLOOKUP(A23,#REF!,#REF!)),D23/2),D23)</f>
        <v>6.0000000000000001E-3</v>
      </c>
      <c r="H23" s="34">
        <f>IF(ISNUMBER(E23),IF(ISNUMBER(_xlfn.XLOOKUP(A23,#REF!,#REF!)),(_xlfn.XLOOKUP(A23,#REF!,#REF!)),E23/2),E23)</f>
        <v>6.0000000000000001E-3</v>
      </c>
      <c r="I23">
        <f>IF(ISNUMBER(swpra1[[#This Row],[AA EQS (ug/l)]]),swpra1[[#This Row],[AA EQS (ug/l)]]*0.04,swpra1[[#This Row],[AA EQS (ug/l)]])</f>
        <v>4.8000000000000001E-4</v>
      </c>
      <c r="J23">
        <f>IF(ISNUMBER(swpra1[[#This Row],[MAC EQS (ug/l)]]),swpra1[[#This Row],[MAC EQS (ug/l)]]*0.04,swpra1[[#This Row],[MAC EQS (ug/l)]])</f>
        <v>4.8000000000000001E-4</v>
      </c>
      <c r="K23" s="23" t="str">
        <f>IF(swpra1[[#This Row],[AA EQS (ug/l)]]="N/A","N/A",IF(swpra1[[#This Row],[Discharge Average(ug/l)]]&gt;swpra1[[#This Row],[AA EQS (ug/l)]],"Yes","No"))</f>
        <v>No</v>
      </c>
      <c r="L23" t="str">
        <f>IF(swpra1[[#This Row],[MAC EQS (ug/l)]]="N/A","N/A",IF(swpra1[[#This Row],[Discharge Maximum]]&gt;swpra1[[#This Row],[MAC EQS (ug/l)]],"Yes","No"))</f>
        <v>No</v>
      </c>
      <c r="M23" s="24" t="str">
        <f>IF(swpra1[[#This Row],[Is conc&gt; AAEQS?]]="No","No",IF(swpra1[[#This Row],[Is conc. &gt; MAC EQS?]]="No","No","Yes"))</f>
        <v>No</v>
      </c>
      <c r="N23" s="23" t="str">
        <f>IF(swpra1[[#This Row],[Is conc&gt; AAEQS?]]="No","",IF(swpra1[[#This Row],[AA EQS (ug/l)]]="N/A","",($B$1*swpra1[[#This Row],[Discharge Average(ug/l)]])/($B$1+$B$3)))</f>
        <v/>
      </c>
      <c r="O23" t="str">
        <f>IF(swpra1[[#This Row],[Is conc. &gt; MAC EQS?]]="No","",IF(swpra1[[#This Row],[MAC EQS (ug/l)]]="N/A","",($B$2*swpra1[[#This Row],[Discharge Maximum]])/($B$2+$B$3)))</f>
        <v/>
      </c>
      <c r="P23" t="str">
        <f>IF(swpra1[[#This Row],[Is conc&gt; AAEQS?]]="NO","",IF(swpra1[[#This Row],[AA EQS (ug/l)]]="N/A","N/A",IF(swpra1[[#This Row],[MEAN PC]]&gt;0.04*swpra1[[#This Row],[AA EQS (ug/l)]],"YES","NO")))</f>
        <v/>
      </c>
      <c r="Q23" t="str">
        <f>IF(swpra1[[#This Row],[Screening Test 1 requires further screening]]="NO","",IF(swpra1[[#This Row],[4% of MAC EQS (ug/l)]]="N/A","N/A",IF(swpra1[[#This Row],[MAX PC]]&gt;swpra1[[#This Row],[4% of MAC EQS (ug/l)]],"YES","NO")))</f>
        <v/>
      </c>
      <c r="R23" s="24"/>
      <c r="S23" s="23" t="str">
        <f>IF(AND(ISNUMBER(swpra1[[#This Row],[MEAN PC]]),swpra1[[#This Row],[Screening Test 2 requires further screenig]]="YES"),swpra1[[#This Row],[MEAN PC]]+swpra1[[#This Row],[AA BC]],"")</f>
        <v/>
      </c>
      <c r="U23" t="str">
        <f>swpra1[[#This Row],[MEAN PC]]</f>
        <v/>
      </c>
      <c r="V23" s="24"/>
      <c r="W23" s="23" t="str">
        <f>IF(swpra1[[#This Row],[PEC (mean) (ug/l)]]="","",IF(swpra1[[#This Row],[PEC (mean) (ug/l)]]="N/A","N/A",IF((swpra1[[#This Row],[PEC - BC (Mean)]])&gt;#REF!,"YES","NO")))</f>
        <v/>
      </c>
      <c r="X23" s="24"/>
      <c r="Y23" s="23" t="str">
        <f>IF(swpra1[[#This Row],[PEC (mean) (ug/l)]]="","",IF(swpra1[[#This Row],[PEC (mean) (ug/l)]]="N/A","N/A",IF(swpra1[[#This Row],[PEC (mean) (ug/l)]]&gt;swpra1[[#This Row],[AA EQS (ug/l)]],"YES","NO")))</f>
        <v/>
      </c>
      <c r="Z23" s="24"/>
      <c r="AA23" s="30">
        <f>IF(OR(swpra1[[#This Row],[IS PEC&gt;MAC EQS]]="YES",swpra1[[#This Row],[Is PEC-BC &gt;10% of MAC EQS?]]="YES"),"YES",2)</f>
        <v>2</v>
      </c>
      <c r="AB23" s="23" t="str">
        <f>IF(swpra1[[#This Row],[Significant Load]]="N/A","N/A",(swpra1[[#This Row],[Discharge Average(ug/l)]]*$B$1*1000*$B$4/1000/1000/1000))</f>
        <v>N/A</v>
      </c>
      <c r="AC23" s="24" t="str">
        <f>IF(swpra1[[#This Row],[Annual Load (kg)]]="N/A","N/A",IF(swpra1[[#This Row],[Annual Load (kg)]]&gt;swpra1[[#This Row],[Significant Load]],"YES","NO"))</f>
        <v>N/A</v>
      </c>
      <c r="AD23" s="30" t="str">
        <f>IF(AND(OR(swpra1[[#This Row],[Further Assessment Required?]]="NO",swpra1[[#This Row],[Screening Test 2 requires further screenig]]="NO",swpra1[[#This Row],[Screening Test 1 requires further screening]]="NO"),swpra1[[#This Row],[IS Is Annual Load&gt;Liit]]&lt;&gt;"YES"),"NO","YES")</f>
        <v>NO</v>
      </c>
    </row>
    <row r="24" spans="1:30" hidden="1" x14ac:dyDescent="0.25">
      <c r="A24" s="41" t="str">
        <f>#REF!</f>
        <v>Alachlor</v>
      </c>
      <c r="B24" s="33">
        <f>_xlfn.XLOOKUP(swpra1[[#This Row],[Substance]],inputdata[[#This Row],[Substance]],inputdata[[#This Row],[Average Concentration in Discharge]])</f>
        <v>0</v>
      </c>
      <c r="C24" s="33">
        <f>_xlfn.XLOOKUP(swpra1[[#This Row],[Substance]],inputdata[[#This Row],[Substance]],inputdata[[#This Row],[Maximum Concentration in Discharge ]])</f>
        <v>0</v>
      </c>
      <c r="D24" s="38">
        <f>_xlfn.XLOOKUP(swpra1[[#This Row],[Substance]],inputdata[[#This Row],[Substance]],inputdata[[#This Row],[Annual average EQS (micrograms per litre)]])</f>
        <v>0.3</v>
      </c>
      <c r="E24" s="10">
        <f>_xlfn.XLOOKUP(swpra1[[#This Row],[Substance]],inputdata[[#This Row],[Substance]],inputdata[[#This Row],[Maximum allowable concentration EQS (micrograms per litre)]])</f>
        <v>0.7</v>
      </c>
      <c r="F24" s="39" t="str">
        <f>IF(ISNUMBER(_xlfn.XLOOKUP(A24,inputdata[[#This Row],[Substance]],inputdata[[#This Row],[Annual Significant Load Limit (kg)]])),_xlfn.XLOOKUP(A24,inputdata[[#This Row],[Substance]],inputdata[[#This Row],[Annual Significant Load Limit (kg)]]),"N/A")</f>
        <v>N/A</v>
      </c>
      <c r="G24" s="33">
        <f>IF(ISNUMBER(D24),IF(ISNUMBER(_xlfn.XLOOKUP(A24,#REF!,#REF!)),(_xlfn.XLOOKUP(A24,#REF!,#REF!)),D24/2),D24)</f>
        <v>0.15</v>
      </c>
      <c r="H24" s="34">
        <f>IF(ISNUMBER(E24),IF(ISNUMBER(_xlfn.XLOOKUP(A24,#REF!,#REF!)),(_xlfn.XLOOKUP(A24,#REF!,#REF!)),E24/2),E24)</f>
        <v>0.35</v>
      </c>
      <c r="I24">
        <f>IF(ISNUMBER(swpra1[[#This Row],[AA EQS (ug/l)]]),swpra1[[#This Row],[AA EQS (ug/l)]]*0.04,swpra1[[#This Row],[AA EQS (ug/l)]])</f>
        <v>1.2E-2</v>
      </c>
      <c r="J24">
        <f>IF(ISNUMBER(swpra1[[#This Row],[MAC EQS (ug/l)]]),swpra1[[#This Row],[MAC EQS (ug/l)]]*0.04,swpra1[[#This Row],[MAC EQS (ug/l)]])</f>
        <v>2.7999999999999997E-2</v>
      </c>
      <c r="K24" s="23" t="str">
        <f>IF(swpra1[[#This Row],[AA EQS (ug/l)]]="N/A","N/A",IF(swpra1[[#This Row],[Discharge Average(ug/l)]]&gt;swpra1[[#This Row],[AA EQS (ug/l)]],"Yes","No"))</f>
        <v>No</v>
      </c>
      <c r="L24" t="str">
        <f>IF(swpra1[[#This Row],[MAC EQS (ug/l)]]="N/A","N/A",IF(swpra1[[#This Row],[Discharge Maximum]]&gt;swpra1[[#This Row],[MAC EQS (ug/l)]],"Yes","No"))</f>
        <v>No</v>
      </c>
      <c r="M24" s="24" t="str">
        <f>IF(swpra1[[#This Row],[Is conc&gt; AAEQS?]]="No","No",IF(swpra1[[#This Row],[Is conc. &gt; MAC EQS?]]="No","No","Yes"))</f>
        <v>No</v>
      </c>
      <c r="N24" s="23" t="str">
        <f>IF(swpra1[[#This Row],[Is conc&gt; AAEQS?]]="No","",IF(swpra1[[#This Row],[AA EQS (ug/l)]]="N/A","",($B$1*swpra1[[#This Row],[Discharge Average(ug/l)]])/($B$1+$B$3)))</f>
        <v/>
      </c>
      <c r="O24" t="str">
        <f>IF(swpra1[[#This Row],[Is conc. &gt; MAC EQS?]]="No","",IF(swpra1[[#This Row],[MAC EQS (ug/l)]]="N/A","",($B$2*swpra1[[#This Row],[Discharge Maximum]])/($B$2+$B$3)))</f>
        <v/>
      </c>
      <c r="P24" t="str">
        <f>IF(swpra1[[#This Row],[Is conc&gt; AAEQS?]]="NO","",IF(swpra1[[#This Row],[AA EQS (ug/l)]]="N/A","N/A",IF(swpra1[[#This Row],[MEAN PC]]&gt;0.04*swpra1[[#This Row],[AA EQS (ug/l)]],"YES","NO")))</f>
        <v/>
      </c>
      <c r="Q24" t="str">
        <f>IF(swpra1[[#This Row],[Screening Test 1 requires further screening]]="NO","",IF(swpra1[[#This Row],[4% of MAC EQS (ug/l)]]="N/A","N/A",IF(swpra1[[#This Row],[MAX PC]]&gt;swpra1[[#This Row],[4% of MAC EQS (ug/l)]],"YES","NO")))</f>
        <v/>
      </c>
      <c r="R24" s="24"/>
      <c r="S24" s="23" t="str">
        <f>IF(AND(ISNUMBER(swpra1[[#This Row],[MEAN PC]]),swpra1[[#This Row],[Screening Test 2 requires further screenig]]="YES"),swpra1[[#This Row],[MEAN PC]]+swpra1[[#This Row],[AA BC]],"")</f>
        <v/>
      </c>
      <c r="U24" t="str">
        <f>swpra1[[#This Row],[MEAN PC]]</f>
        <v/>
      </c>
      <c r="V24" s="24"/>
      <c r="W24" s="23" t="str">
        <f>IF(swpra1[[#This Row],[PEC (mean) (ug/l)]]="","",IF(swpra1[[#This Row],[PEC (mean) (ug/l)]]="N/A","N/A",IF((swpra1[[#This Row],[PEC - BC (Mean)]])&gt;#REF!,"YES","NO")))</f>
        <v/>
      </c>
      <c r="X24" s="24"/>
      <c r="Y24" s="23" t="str">
        <f>IF(swpra1[[#This Row],[PEC (mean) (ug/l)]]="","",IF(swpra1[[#This Row],[PEC (mean) (ug/l)]]="N/A","N/A",IF(swpra1[[#This Row],[PEC (mean) (ug/l)]]&gt;swpra1[[#This Row],[AA EQS (ug/l)]],"YES","NO")))</f>
        <v/>
      </c>
      <c r="Z24" s="24"/>
      <c r="AA24" s="30">
        <f>IF(OR(swpra1[[#This Row],[IS PEC&gt;MAC EQS]]="YES",swpra1[[#This Row],[Is PEC-BC &gt;10% of MAC EQS?]]="YES"),"YES",2)</f>
        <v>2</v>
      </c>
      <c r="AB24" s="23" t="str">
        <f>IF(swpra1[[#This Row],[Significant Load]]="N/A","N/A",(swpra1[[#This Row],[Discharge Average(ug/l)]]*$B$1*1000*$B$4/1000/1000/1000))</f>
        <v>N/A</v>
      </c>
      <c r="AC24" s="24" t="str">
        <f>IF(swpra1[[#This Row],[Annual Load (kg)]]="N/A","N/A",IF(swpra1[[#This Row],[Annual Load (kg)]]&gt;swpra1[[#This Row],[Significant Load]],"YES","NO"))</f>
        <v>N/A</v>
      </c>
      <c r="AD24" s="30" t="str">
        <f>IF(AND(OR(swpra1[[#This Row],[Further Assessment Required?]]="NO",swpra1[[#This Row],[Screening Test 2 requires further screenig]]="NO",swpra1[[#This Row],[Screening Test 1 requires further screening]]="NO"),swpra1[[#This Row],[IS Is Annual Load&gt;Liit]]&lt;&gt;"YES"),"NO","YES")</f>
        <v>NO</v>
      </c>
    </row>
    <row r="25" spans="1:30" hidden="1" x14ac:dyDescent="0.25">
      <c r="A25" s="41" t="str">
        <f>#REF!</f>
        <v>Ammonia (un-ionised)</v>
      </c>
      <c r="B25" s="33">
        <f>_xlfn.XLOOKUP(swpra1[[#This Row],[Substance]],inputdata[[#This Row],[Substance]],inputdata[[#This Row],[Average Concentration in Discharge]])</f>
        <v>0</v>
      </c>
      <c r="C25" s="33">
        <f>_xlfn.XLOOKUP(swpra1[[#This Row],[Substance]],inputdata[[#This Row],[Substance]],inputdata[[#This Row],[Maximum Concentration in Discharge ]])</f>
        <v>0</v>
      </c>
      <c r="D25" s="38">
        <f>_xlfn.XLOOKUP(swpra1[[#This Row],[Substance]],inputdata[[#This Row],[Substance]],inputdata[[#This Row],[Annual average EQS (micrograms per litre)]])</f>
        <v>21</v>
      </c>
      <c r="E25" s="10" t="str">
        <f>_xlfn.XLOOKUP(swpra1[[#This Row],[Substance]],inputdata[[#This Row],[Substance]],inputdata[[#This Row],[Maximum allowable concentration EQS (micrograms per litre)]])</f>
        <v>Not applicable</v>
      </c>
      <c r="F25" s="39" t="str">
        <f>IF(ISNUMBER(_xlfn.XLOOKUP(A25,inputdata[[#This Row],[Substance]],inputdata[[#This Row],[Annual Significant Load Limit (kg)]])),_xlfn.XLOOKUP(A25,inputdata[[#This Row],[Substance]],inputdata[[#This Row],[Annual Significant Load Limit (kg)]]),"N/A")</f>
        <v>N/A</v>
      </c>
      <c r="G25" s="33">
        <f>IF(ISNUMBER(swpra1[[#This Row],[AA EQS (ug/l)]]),swpra1[[#This Row],[AA EQS (ug/l)]]/2,swpra1[[#This Row],[AA EQS (ug/l)]])</f>
        <v>10.5</v>
      </c>
      <c r="H25" s="33" t="str">
        <f>IF(ISNUMBER(swpra1[[#This Row],[MAC EQS (ug/l)]]),swpra1[[#This Row],[MAC EQS (ug/l)]]/2,swpra1[[#This Row],[MAC EQS (ug/l)]])</f>
        <v>Not applicable</v>
      </c>
      <c r="I25">
        <f>IF(ISNUMBER(swpra1[[#This Row],[AA EQS (ug/l)]]),swpra1[[#This Row],[AA EQS (ug/l)]]*0.04,swpra1[[#This Row],[AA EQS (ug/l)]])</f>
        <v>0.84</v>
      </c>
      <c r="J25" t="str">
        <f>IF(ISNUMBER(swpra1[[#This Row],[MAC EQS (ug/l)]]),swpra1[[#This Row],[MAC EQS (ug/l)]]*0.04,swpra1[[#This Row],[MAC EQS (ug/l)]])</f>
        <v>Not applicable</v>
      </c>
      <c r="K25" s="23" t="str">
        <f>IF(swpra1[[#This Row],[AA EQS (ug/l)]]="N/A","N/A",IF(swpra1[[#This Row],[Discharge Average(ug/l)]]&gt;swpra1[[#This Row],[AA EQS (ug/l)]],"Yes","No"))</f>
        <v>No</v>
      </c>
      <c r="L25" t="str">
        <f>IF(swpra1[[#This Row],[MAC EQS (ug/l)]]="N/A","N/A",IF(swpra1[[#This Row],[Discharge Maximum]]&gt;swpra1[[#This Row],[MAC EQS (ug/l)]],"Yes","No"))</f>
        <v>No</v>
      </c>
      <c r="M25" s="24" t="str">
        <f>IF(swpra1[[#This Row],[Is conc. &gt; MAC EQS?]]="N/A",swpra1[[#This Row],[Is conc&gt; AAEQS?]],swpra1[[#This Row],[Is conc. &gt; MAC EQS?]])</f>
        <v>No</v>
      </c>
      <c r="N25" s="23" t="str">
        <f>IF(swpra1[[#This Row],[Is conc&gt; AAEQS?]]="No","",IF(swpra1[[#This Row],[AA EQS (ug/l)]]="N/A","",($B$1*swpra1[[#This Row],[Discharge Average(ug/l)]])/($B$1+$B$3)))</f>
        <v/>
      </c>
      <c r="O25" t="str">
        <f>IF(swpra1[[#This Row],[Is conc. &gt; MAC EQS?]]="No","",IF(swpra1[[#This Row],[MAC EQS (ug/l)]]="N/A","",($B$2*swpra1[[#This Row],[Discharge Maximum]])/($B$2+$B$3)))</f>
        <v/>
      </c>
      <c r="P25" t="str">
        <f>IF(swpra1[[#This Row],[Screening Test 1 requires further screening]]="NO","",IF(swpra1[[#This Row],[4% of AA EQS (ug/l)]]="N/A","N/A",IF(swpra1[[#This Row],[MEAN PC]]&gt;swpra1[[#This Row],[4% of AA EQS (ug/l)]],"YES","NO")))</f>
        <v/>
      </c>
      <c r="Q25" t="str">
        <f>IF(swpra1[[#This Row],[Screening Test 1 requires further screening]]="NO","",IF(swpra1[[#This Row],[4% of MAC EQS (ug/l)]]="N/A","N/A",IF(swpra1[[#This Row],[MAX PC]]&gt;swpra1[[#This Row],[4% of MAC EQS (ug/l)]],"YES","NO")))</f>
        <v/>
      </c>
      <c r="R25" s="24" t="str">
        <f>IF(swpra1[[#This Row],[Is PC. &gt;4% of MAC EQS?]]="N/A",swpra1[[#This Row],[Is PC. &gt;4% of AA EQS?]],swpra1[[#This Row],[Is PC. &gt;4% of MAC EQS?]])</f>
        <v/>
      </c>
      <c r="S25" s="23" t="str">
        <f>IF(AND(ISNUMBER(swpra1[[#This Row],[MEAN PC]]),swpra1[[#This Row],[Screening Test 2 requires further screenig]]="YES"),swpra1[[#This Row],[MEAN PC]]+swpra1[[#This Row],[AA BC]],"")</f>
        <v/>
      </c>
      <c r="T25" t="str">
        <f>IF(AND(ISNUMBER(swpra1[[#This Row],[MAX PC]]),swpra1[[#This Row],[Screening Test 2 requires further screenig]]="YES"),swpra1[[#This Row],[MAX PC]]+swpra1[[#This Row],[MAC BC]],"")</f>
        <v/>
      </c>
      <c r="U25" t="str">
        <f>swpra1[[#This Row],[MEAN PC]]</f>
        <v/>
      </c>
      <c r="V25" s="24" t="str">
        <f>IF(AND(ISNUMBER(swpra1[[#This Row],[PEC (Max) (ug/l)]]),ISNUMBER(swpra1[[#This Row],[MAC BC]])),swpra1[[#This Row],[PEC (Max) (ug/l)]]-swpra1[[#This Row],[MAC BC]],"")</f>
        <v/>
      </c>
      <c r="W25" s="23" t="str">
        <f>IF(swpra1[[#This Row],[PEC (mean) (ug/l)]]="","",IF(swpra1[[#This Row],[PEC (mean) (ug/l)]]="N/A","N/A",IF((swpra1[[#This Row],[PEC - BC (Mean)]])&gt;#REF!,"YES","NO")))</f>
        <v/>
      </c>
      <c r="X25" s="24" t="str">
        <f>IF(swpra1[[#This Row],[PEC (Max) (ug/l)]]="","",IF(swpra1[[#This Row],[PEC (Max) (ug/l)]]="N/A","N/A",IF((swpra1[[#This Row],[PEC - BC (Max)]])&gt;#REF!,"YES","NO")))</f>
        <v/>
      </c>
      <c r="Y25" s="23" t="str">
        <f>IF(swpra1[[#This Row],[PEC (mean) (ug/l)]]="","",IF(swpra1[[#This Row],[PEC (mean) (ug/l)]]="N/A","N/A",IF(swpra1[[#This Row],[PEC (mean) (ug/l)]]&gt;swpra1[[#This Row],[AA EQS (ug/l)]],"YES","NO")))</f>
        <v/>
      </c>
      <c r="Z25" s="24" t="str">
        <f>IF(swpra1[[#This Row],[PEC (Max) (ug/l)]]="","",IF(swpra1[[#This Row],[PEC (Max) (ug/l)]]="N/A","N/A",IF(swpra1[[#This Row],[PEC (Max) (ug/l)]]&gt;swpra1[[#This Row],[MAC EQS (ug/l)]],"YES","NO")))</f>
        <v/>
      </c>
      <c r="AA25" s="30" t="str">
        <f>IF(swpra1[[#This Row],[Screening Test 2 requires further screenig]]="YES",IF(OR(swpra1[[#This Row],[Is PEC-BC &gt;10% of MAC EQS?]]="YES",swpra1[[#This Row],[IS PEC&gt;MAC EQS]]="YES"),"YES",IF(OR(swpra1[[#This Row],[Is PEC&gt;AA EQS]]="YES",swpra1[[#This Row],[Is PEC-BC &gt;10% of AA EQS?]]="YES"),"YES","NO")),"")</f>
        <v/>
      </c>
      <c r="AB25" s="23" t="str">
        <f>IF(swpra1[[#This Row],[Significant Load]]="N/A","N/A",(swpra1[[#This Row],[Discharge Average(ug/l)]]*$B$1*1000*$B$4/1000/1000/1000))</f>
        <v>N/A</v>
      </c>
      <c r="AC25" s="24" t="str">
        <f>IF(swpra1[[#This Row],[Annual Load (kg)]]="N/A","N/A",IF(swpra1[[#This Row],[Annual Load (kg)]]&gt;swpra1[[#This Row],[Significant Load]],"YES","NO"))</f>
        <v>N/A</v>
      </c>
      <c r="AD25" s="30" t="str">
        <f>IF(AND(OR(swpra1[[#This Row],[Further Assessment Required?]]="NO",swpra1[[#This Row],[Screening Test 2 requires further screenig]]="NO",swpra1[[#This Row],[Screening Test 1 requires further screening]]="NO"),swpra1[[#This Row],[IS Is Annual Load&gt;Liit]]&lt;&gt;"YES"),"NO","YES")</f>
        <v>NO</v>
      </c>
    </row>
    <row r="26" spans="1:30" hidden="1" x14ac:dyDescent="0.25">
      <c r="A26" s="41" t="str">
        <f>#REF!</f>
        <v>Anthracene</v>
      </c>
      <c r="B26" s="33">
        <f>_xlfn.XLOOKUP(swpra1[[#This Row],[Substance]],inputdata[[#This Row],[Substance]],inputdata[[#This Row],[Average Concentration in Discharge]])</f>
        <v>0</v>
      </c>
      <c r="C26" s="33">
        <f>_xlfn.XLOOKUP(swpra1[[#This Row],[Substance]],inputdata[[#This Row],[Substance]],inputdata[[#This Row],[Maximum Concentration in Discharge ]])</f>
        <v>0</v>
      </c>
      <c r="D26" s="38">
        <f>_xlfn.XLOOKUP(swpra1[[#This Row],[Substance]],inputdata[[#This Row],[Substance]],inputdata[[#This Row],[Annual average EQS (micrograms per litre)]])</f>
        <v>0.1</v>
      </c>
      <c r="E26" s="10">
        <f>_xlfn.XLOOKUP(swpra1[[#This Row],[Substance]],inputdata[[#This Row],[Substance]],inputdata[[#This Row],[Maximum allowable concentration EQS (micrograms per litre)]])</f>
        <v>0.1</v>
      </c>
      <c r="F26" s="39">
        <f>IF(ISNUMBER(_xlfn.XLOOKUP(A26,inputdata[[#This Row],[Substance]],inputdata[[#This Row],[Annual Significant Load Limit (kg)]])),_xlfn.XLOOKUP(A26,inputdata[[#This Row],[Substance]],inputdata[[#This Row],[Annual Significant Load Limit (kg)]]),"N/A")</f>
        <v>1</v>
      </c>
      <c r="G26" s="33">
        <f>IF(ISNUMBER(swpra1[[#This Row],[AA EQS (ug/l)]]),swpra1[[#This Row],[AA EQS (ug/l)]]/2,swpra1[[#This Row],[AA EQS (ug/l)]])</f>
        <v>0.05</v>
      </c>
      <c r="H26" s="33">
        <f>IF(ISNUMBER(swpra1[[#This Row],[MAC EQS (ug/l)]]),swpra1[[#This Row],[MAC EQS (ug/l)]]/2,swpra1[[#This Row],[MAC EQS (ug/l)]])</f>
        <v>0.05</v>
      </c>
      <c r="I26">
        <f>IF(ISNUMBER(swpra1[[#This Row],[AA EQS (ug/l)]]),swpra1[[#This Row],[AA EQS (ug/l)]]*0.04,swpra1[[#This Row],[AA EQS (ug/l)]])</f>
        <v>4.0000000000000001E-3</v>
      </c>
      <c r="J26">
        <f>IF(ISNUMBER(swpra1[[#This Row],[MAC EQS (ug/l)]]),swpra1[[#This Row],[MAC EQS (ug/l)]]*0.04,swpra1[[#This Row],[MAC EQS (ug/l)]])</f>
        <v>4.0000000000000001E-3</v>
      </c>
      <c r="K26" s="23" t="str">
        <f>IF(swpra1[[#This Row],[AA EQS (ug/l)]]="N/A","N/A",IF(swpra1[[#This Row],[Discharge Average(ug/l)]]&gt;swpra1[[#This Row],[AA EQS (ug/l)]],"Yes","No"))</f>
        <v>No</v>
      </c>
      <c r="L26" t="str">
        <f>IF(swpra1[[#This Row],[MAC EQS (ug/l)]]="N/A","N/A",IF(swpra1[[#This Row],[Discharge Maximum]]&gt;swpra1[[#This Row],[MAC EQS (ug/l)]],"Yes","No"))</f>
        <v>No</v>
      </c>
      <c r="M26" s="24" t="str">
        <f>IF(swpra1[[#This Row],[Is conc. &gt; MAC EQS?]]="N/A",swpra1[[#This Row],[Is conc&gt; AAEQS?]],swpra1[[#This Row],[Is conc. &gt; MAC EQS?]])</f>
        <v>No</v>
      </c>
      <c r="N26" s="23" t="str">
        <f>IF(swpra1[[#This Row],[Is conc&gt; AAEQS?]]="No","",IF(swpra1[[#This Row],[AA EQS (ug/l)]]="N/A","",($B$1*swpra1[[#This Row],[Discharge Average(ug/l)]])/($B$1+$B$3)))</f>
        <v/>
      </c>
      <c r="O26" t="str">
        <f>IF(swpra1[[#This Row],[Is conc. &gt; MAC EQS?]]="No","",IF(swpra1[[#This Row],[MAC EQS (ug/l)]]="N/A","",($B$2*swpra1[[#This Row],[Discharge Maximum]])/($B$2+$B$3)))</f>
        <v/>
      </c>
      <c r="P26" t="str">
        <f>IF(swpra1[[#This Row],[Screening Test 1 requires further screening]]="NO","",IF(swpra1[[#This Row],[4% of AA EQS (ug/l)]]="N/A","N/A",IF(swpra1[[#This Row],[MEAN PC]]&gt;swpra1[[#This Row],[4% of AA EQS (ug/l)]],"YES","NO")))</f>
        <v/>
      </c>
      <c r="Q26" t="str">
        <f>IF(swpra1[[#This Row],[Screening Test 1 requires further screening]]="NO","",IF(swpra1[[#This Row],[4% of MAC EQS (ug/l)]]="N/A","N/A",IF(swpra1[[#This Row],[MAX PC]]&gt;swpra1[[#This Row],[4% of MAC EQS (ug/l)]],"YES","NO")))</f>
        <v/>
      </c>
      <c r="R26" s="24" t="str">
        <f>IF(swpra1[[#This Row],[Is PC. &gt;4% of MAC EQS?]]="N/A",swpra1[[#This Row],[Is PC. &gt;4% of AA EQS?]],swpra1[[#This Row],[Is PC. &gt;4% of MAC EQS?]])</f>
        <v/>
      </c>
      <c r="S26" s="23" t="str">
        <f>IF(AND(ISNUMBER(swpra1[[#This Row],[MEAN PC]]),swpra1[[#This Row],[Screening Test 2 requires further screenig]]="YES"),swpra1[[#This Row],[MEAN PC]]+swpra1[[#This Row],[AA BC]],"")</f>
        <v/>
      </c>
      <c r="T26" t="str">
        <f>IF(AND(ISNUMBER(swpra1[[#This Row],[MAX PC]]),swpra1[[#This Row],[Screening Test 2 requires further screenig]]="YES"),swpra1[[#This Row],[MAX PC]]+swpra1[[#This Row],[MAC BC]],"")</f>
        <v/>
      </c>
      <c r="U26" t="str">
        <f>swpra1[[#This Row],[MEAN PC]]</f>
        <v/>
      </c>
      <c r="V26" s="24" t="str">
        <f>IF(AND(ISNUMBER(swpra1[[#This Row],[PEC (Max) (ug/l)]]),ISNUMBER(swpra1[[#This Row],[MAC BC]])),swpra1[[#This Row],[PEC (Max) (ug/l)]]-swpra1[[#This Row],[MAC BC]],"")</f>
        <v/>
      </c>
      <c r="W26" s="23" t="str">
        <f>IF(swpra1[[#This Row],[PEC (mean) (ug/l)]]="","",IF(swpra1[[#This Row],[PEC (mean) (ug/l)]]="N/A","N/A",IF((swpra1[[#This Row],[PEC - BC (Mean)]])&gt;#REF!,"YES","NO")))</f>
        <v/>
      </c>
      <c r="X26" s="24" t="str">
        <f>IF(swpra1[[#This Row],[PEC (Max) (ug/l)]]="","",IF(swpra1[[#This Row],[PEC (Max) (ug/l)]]="N/A","N/A",IF((swpra1[[#This Row],[PEC - BC (Max)]])&gt;#REF!,"YES","NO")))</f>
        <v/>
      </c>
      <c r="Y26" s="23" t="str">
        <f>IF(swpra1[[#This Row],[PEC (mean) (ug/l)]]="","",IF(swpra1[[#This Row],[PEC (mean) (ug/l)]]="N/A","N/A",IF(swpra1[[#This Row],[PEC (mean) (ug/l)]]&gt;swpra1[[#This Row],[AA EQS (ug/l)]],"YES","NO")))</f>
        <v/>
      </c>
      <c r="Z26" s="24" t="str">
        <f>IF(swpra1[[#This Row],[PEC (Max) (ug/l)]]="","",IF(swpra1[[#This Row],[PEC (Max) (ug/l)]]="N/A","N/A",IF(swpra1[[#This Row],[PEC (Max) (ug/l)]]&gt;swpra1[[#This Row],[MAC EQS (ug/l)]],"YES","NO")))</f>
        <v/>
      </c>
      <c r="AA26" s="30" t="str">
        <f>IF(swpra1[[#This Row],[Screening Test 2 requires further screenig]]="YES",IF(OR(swpra1[[#This Row],[Is PEC-BC &gt;10% of MAC EQS?]]="YES",swpra1[[#This Row],[IS PEC&gt;MAC EQS]]="YES"),"YES",IF(OR(swpra1[[#This Row],[Is PEC&gt;AA EQS]]="YES",swpra1[[#This Row],[Is PEC-BC &gt;10% of AA EQS?]]="YES"),"YES","NO")),"")</f>
        <v/>
      </c>
      <c r="AB26" s="23">
        <f>IF(swpra1[[#This Row],[Significant Load]]="N/A","N/A",(swpra1[[#This Row],[Discharge Average(ug/l)]]*$B$1*1000*$B$4/1000/1000/1000))</f>
        <v>0</v>
      </c>
      <c r="AC26" s="24" t="str">
        <f>IF(swpra1[[#This Row],[Annual Load (kg)]]="N/A","N/A",IF(swpra1[[#This Row],[Annual Load (kg)]]&gt;swpra1[[#This Row],[Significant Load]],"YES","NO"))</f>
        <v>NO</v>
      </c>
      <c r="AD26" s="30" t="str">
        <f>IF(AND(OR(swpra1[[#This Row],[Further Assessment Required?]]="NO",swpra1[[#This Row],[Screening Test 2 requires further screenig]]="NO",swpra1[[#This Row],[Screening Test 1 requires further screening]]="NO"),swpra1[[#This Row],[IS Is Annual Load&gt;Liit]]&lt;&gt;"YES"),"NO","YES")</f>
        <v>NO</v>
      </c>
    </row>
    <row r="27" spans="1:30" x14ac:dyDescent="0.25">
      <c r="A27" s="41" t="str">
        <f>#REF!</f>
        <v>Arsenic (dissolved)</v>
      </c>
      <c r="B27" s="33">
        <f>_xlfn.XLOOKUP(swpra1[[#This Row],[Substance]],inputdata[[#This Row],[Substance]],inputdata[[#This Row],[Average Concentration in Discharge]])</f>
        <v>2.16</v>
      </c>
      <c r="C27" s="33">
        <f>_xlfn.XLOOKUP(swpra1[[#This Row],[Substance]],inputdata[[#This Row],[Substance]],inputdata[[#This Row],[Maximum Concentration in Discharge ]])</f>
        <v>2.16</v>
      </c>
      <c r="D27" s="38">
        <f>_xlfn.XLOOKUP(swpra1[[#This Row],[Substance]],inputdata[[#This Row],[Substance]],inputdata[[#This Row],[Annual average EQS (micrograms per litre)]])</f>
        <v>25</v>
      </c>
      <c r="E27" s="10" t="str">
        <f>_xlfn.XLOOKUP(swpra1[[#This Row],[Substance]],inputdata[[#This Row],[Substance]],inputdata[[#This Row],[Maximum allowable concentration EQS (micrograms per litre)]])</f>
        <v>Not applicable</v>
      </c>
      <c r="F27" s="39" t="str">
        <f>IF(ISNUMBER(_xlfn.XLOOKUP(A27,inputdata[[#This Row],[Substance]],inputdata[[#This Row],[Annual Significant Load Limit (kg)]])),_xlfn.XLOOKUP(A27,inputdata[[#This Row],[Substance]],inputdata[[#This Row],[Annual Significant Load Limit (kg)]]),"N/A")</f>
        <v>N/A</v>
      </c>
      <c r="G27" s="33">
        <f>IF(ISNUMBER(swpra1[[#This Row],[AA EQS (ug/l)]]),swpra1[[#This Row],[AA EQS (ug/l)]]/2,swpra1[[#This Row],[AA EQS (ug/l)]])</f>
        <v>12.5</v>
      </c>
      <c r="H27" s="33" t="str">
        <f>IF(ISNUMBER(swpra1[[#This Row],[MAC EQS (ug/l)]]),swpra1[[#This Row],[MAC EQS (ug/l)]]/2,swpra1[[#This Row],[MAC EQS (ug/l)]])</f>
        <v>Not applicable</v>
      </c>
      <c r="I27">
        <f>IF(ISNUMBER(swpra1[[#This Row],[AA EQS (ug/l)]]),swpra1[[#This Row],[AA EQS (ug/l)]]*0.04,swpra1[[#This Row],[AA EQS (ug/l)]])</f>
        <v>1</v>
      </c>
      <c r="J27" t="str">
        <f>IF(ISNUMBER(swpra1[[#This Row],[MAC EQS (ug/l)]]),swpra1[[#This Row],[MAC EQS (ug/l)]]*0.04,swpra1[[#This Row],[MAC EQS (ug/l)]])</f>
        <v>Not applicable</v>
      </c>
      <c r="K27" s="23" t="str">
        <f>IF(swpra1[[#This Row],[AA EQS (ug/l)]]="N/A","N/A",IF(swpra1[[#This Row],[Discharge Average(ug/l)]]&gt;swpra1[[#This Row],[AA EQS (ug/l)]],"Yes","No"))</f>
        <v>No</v>
      </c>
      <c r="L27" t="str">
        <f>IF(swpra1[[#This Row],[MAC EQS (ug/l)]]="N/A","N/A",IF(swpra1[[#This Row],[Discharge Maximum]]&gt;swpra1[[#This Row],[MAC EQS (ug/l)]],"Yes","No"))</f>
        <v>No</v>
      </c>
      <c r="M27" s="24" t="str">
        <f>IF(swpra1[[#This Row],[Is conc. &gt; MAC EQS?]]="N/A",swpra1[[#This Row],[Is conc&gt; AAEQS?]],swpra1[[#This Row],[Is conc. &gt; MAC EQS?]])</f>
        <v>No</v>
      </c>
      <c r="N27" s="23" t="str">
        <f>IF(swpra1[[#This Row],[Is conc&gt; AAEQS?]]="No","",IF(swpra1[[#This Row],[AA EQS (ug/l)]]="N/A","",($B$1*swpra1[[#This Row],[Discharge Average(ug/l)]])/($B$1+$B$3)))</f>
        <v/>
      </c>
      <c r="O27" t="str">
        <f>IF(swpra1[[#This Row],[Is conc. &gt; MAC EQS?]]="No","",IF(swpra1[[#This Row],[MAC EQS (ug/l)]]="N/A","",($B$2*swpra1[[#This Row],[Discharge Maximum]])/($B$2+$B$3)))</f>
        <v/>
      </c>
      <c r="P27" t="str">
        <f>IF(swpra1[[#This Row],[Screening Test 1 requires further screening]]="NO","",IF(swpra1[[#This Row],[4% of AA EQS (ug/l)]]="N/A","N/A",IF(swpra1[[#This Row],[MEAN PC]]&gt;swpra1[[#This Row],[4% of AA EQS (ug/l)]],"YES","NO")))</f>
        <v/>
      </c>
      <c r="Q27" t="str">
        <f>IF(swpra1[[#This Row],[Screening Test 1 requires further screening]]="NO","",IF(swpra1[[#This Row],[4% of MAC EQS (ug/l)]]="N/A","N/A",IF(swpra1[[#This Row],[MAX PC]]&gt;swpra1[[#This Row],[4% of MAC EQS (ug/l)]],"YES","NO")))</f>
        <v/>
      </c>
      <c r="R27" s="24" t="str">
        <f>IF(swpra1[[#This Row],[Is PC. &gt;4% of MAC EQS?]]="N/A",swpra1[[#This Row],[Is PC. &gt;4% of AA EQS?]],swpra1[[#This Row],[Is PC. &gt;4% of MAC EQS?]])</f>
        <v/>
      </c>
      <c r="S27" s="23" t="str">
        <f>IF(AND(ISNUMBER(swpra1[[#This Row],[MEAN PC]]),swpra1[[#This Row],[Screening Test 2 requires further screenig]]="YES"),swpra1[[#This Row],[MEAN PC]]+swpra1[[#This Row],[AA BC]],"")</f>
        <v/>
      </c>
      <c r="T27" t="str">
        <f>IF(AND(ISNUMBER(swpra1[[#This Row],[MAX PC]]),swpra1[[#This Row],[Screening Test 2 requires further screenig]]="YES"),swpra1[[#This Row],[MAX PC]]+swpra1[[#This Row],[MAC BC]],"")</f>
        <v/>
      </c>
      <c r="U27" t="str">
        <f>swpra1[[#This Row],[MEAN PC]]</f>
        <v/>
      </c>
      <c r="V27" s="24" t="str">
        <f>IF(AND(ISNUMBER(swpra1[[#This Row],[PEC (Max) (ug/l)]]),ISNUMBER(swpra1[[#This Row],[MAC BC]])),swpra1[[#This Row],[PEC (Max) (ug/l)]]-swpra1[[#This Row],[MAC BC]],"")</f>
        <v/>
      </c>
      <c r="W27" s="23" t="str">
        <f>IF(swpra1[[#This Row],[PEC (mean) (ug/l)]]="","",IF(swpra1[[#This Row],[PEC (mean) (ug/l)]]="N/A","N/A",IF((swpra1[[#This Row],[PEC - BC (Mean)]])&gt;swpra1[[#This Row],[AA EQS (ug/l)]]*0.1,"YES","NO")))</f>
        <v/>
      </c>
      <c r="X27" s="24" t="str">
        <f>IF(swpra1[[#This Row],[PEC (Max) (ug/l)]]="","",IF(swpra1[[#This Row],[PEC (Max) (ug/l)]]="N/A","N/A",IF((swpra1[[#This Row],[PEC - BC (Max)]])&gt;swpra1[[#This Row],[AA EQS (ug/l)]]*0.1,"YES","NO")))</f>
        <v/>
      </c>
      <c r="Y27" s="23" t="str">
        <f>IF(swpra1[[#This Row],[PEC (mean) (ug/l)]]="","",IF(swpra1[[#This Row],[PEC (mean) (ug/l)]]="N/A","N/A",IF(swpra1[[#This Row],[PEC (mean) (ug/l)]]&gt;swpra1[[#This Row],[AA EQS (ug/l)]],"YES","NO")))</f>
        <v/>
      </c>
      <c r="Z27" s="24" t="str">
        <f>IF(swpra1[[#This Row],[PEC (Max) (ug/l)]]="","",IF(swpra1[[#This Row],[PEC (Max) (ug/l)]]="N/A","N/A",IF(swpra1[[#This Row],[PEC (Max) (ug/l)]]&gt;swpra1[[#This Row],[MAC EQS (ug/l)]],"YES","NO")))</f>
        <v/>
      </c>
      <c r="AA27" s="30" t="str">
        <f>IF(swpra1[[#This Row],[Screening Test 2 requires further screenig]]="YES",IF(OR(swpra1[[#This Row],[Is PEC-BC &gt;10% of MAC EQS?]]="YES",swpra1[[#This Row],[IS PEC&gt;MAC EQS]]="YES"),"YES",IF(OR(swpra1[[#This Row],[Is PEC&gt;AA EQS]]="YES",swpra1[[#This Row],[Is PEC-BC &gt;10% of AA EQS?]]="YES"),"YES","NO")),"")</f>
        <v/>
      </c>
      <c r="AB27" s="23" t="str">
        <f>IF(swpra1[[#This Row],[Significant Load]]="N/A","N/A",(swpra1[[#This Row],[Discharge Average(ug/l)]]*$B$1*1000*$B$4/1000/1000/1000))</f>
        <v>N/A</v>
      </c>
      <c r="AC27" s="24" t="str">
        <f>IF(swpra1[[#This Row],[Annual Load (kg)]]="N/A","N/A",IF(swpra1[[#This Row],[Annual Load (kg)]]&gt;swpra1[[#This Row],[Significant Load]],"YES","NO"))</f>
        <v>N/A</v>
      </c>
      <c r="AD27" s="30" t="str">
        <f>IF(AND(OR(swpra1[[#This Row],[Further Assessment Required?]]="NO",swpra1[[#This Row],[Screening Test 2 requires further screenig]]="NO",swpra1[[#This Row],[Screening Test 1 requires further screening]]="NO"),swpra1[[#This Row],[IS Is Annual Load&gt;Liit]]&lt;&gt;"YES"),"NO","YES")</f>
        <v>NO</v>
      </c>
    </row>
    <row r="28" spans="1:30" hidden="1" x14ac:dyDescent="0.25">
      <c r="A28" s="41" t="str">
        <f>#REF!</f>
        <v>Atrazine</v>
      </c>
      <c r="B28" s="33">
        <f>_xlfn.XLOOKUP(swpra1[[#This Row],[Substance]],inputdata[[#This Row],[Substance]],inputdata[[#This Row],[Average Concentration in Discharge]])</f>
        <v>0</v>
      </c>
      <c r="C28" s="33">
        <f>_xlfn.XLOOKUP(swpra1[[#This Row],[Substance]],inputdata[[#This Row],[Substance]],inputdata[[#This Row],[Maximum Concentration in Discharge ]])</f>
        <v>0</v>
      </c>
      <c r="D28" s="38">
        <f>_xlfn.XLOOKUP(swpra1[[#This Row],[Substance]],inputdata[[#This Row],[Substance]],inputdata[[#This Row],[Annual average EQS (micrograms per litre)]])</f>
        <v>0.6</v>
      </c>
      <c r="E28" s="10">
        <f>_xlfn.XLOOKUP(swpra1[[#This Row],[Substance]],inputdata[[#This Row],[Substance]],inputdata[[#This Row],[Maximum allowable concentration EQS (micrograms per litre)]])</f>
        <v>2</v>
      </c>
      <c r="F28" s="39" t="str">
        <f>IF(ISNUMBER(_xlfn.XLOOKUP(A28,inputdata[[#This Row],[Substance]],inputdata[[#This Row],[Annual Significant Load Limit (kg)]])),_xlfn.XLOOKUP(A28,inputdata[[#This Row],[Substance]],inputdata[[#This Row],[Annual Significant Load Limit (kg)]]),"N/A")</f>
        <v>N/A</v>
      </c>
      <c r="G28" s="33">
        <f>IF(ISNUMBER(swpra1[[#This Row],[AA EQS (ug/l)]]),swpra1[[#This Row],[AA EQS (ug/l)]]/2,swpra1[[#This Row],[AA EQS (ug/l)]])</f>
        <v>0.3</v>
      </c>
      <c r="H28" s="33">
        <f>IF(ISNUMBER(swpra1[[#This Row],[MAC EQS (ug/l)]]),swpra1[[#This Row],[MAC EQS (ug/l)]]/2,swpra1[[#This Row],[MAC EQS (ug/l)]])</f>
        <v>1</v>
      </c>
      <c r="I28">
        <f>IF(ISNUMBER(swpra1[[#This Row],[AA EQS (ug/l)]]),swpra1[[#This Row],[AA EQS (ug/l)]]*0.04,swpra1[[#This Row],[AA EQS (ug/l)]])</f>
        <v>2.4E-2</v>
      </c>
      <c r="J28">
        <f>IF(ISNUMBER(swpra1[[#This Row],[MAC EQS (ug/l)]]),swpra1[[#This Row],[MAC EQS (ug/l)]]*0.04,swpra1[[#This Row],[MAC EQS (ug/l)]])</f>
        <v>0.08</v>
      </c>
      <c r="K28" s="23" t="str">
        <f>IF(swpra1[[#This Row],[AA EQS (ug/l)]]="N/A","N/A",IF(swpra1[[#This Row],[Discharge Average(ug/l)]]&gt;swpra1[[#This Row],[AA EQS (ug/l)]],"Yes","No"))</f>
        <v>No</v>
      </c>
      <c r="L28" t="str">
        <f>IF(swpra1[[#This Row],[MAC EQS (ug/l)]]="N/A","N/A",IF(swpra1[[#This Row],[Discharge Maximum]]&gt;swpra1[[#This Row],[MAC EQS (ug/l)]],"Yes","No"))</f>
        <v>No</v>
      </c>
      <c r="M28" s="24" t="str">
        <f>IF(swpra1[[#This Row],[Is conc. &gt; MAC EQS?]]="N/A",swpra1[[#This Row],[Is conc&gt; AAEQS?]],swpra1[[#This Row],[Is conc. &gt; MAC EQS?]])</f>
        <v>No</v>
      </c>
      <c r="N28" s="23" t="str">
        <f>IF(swpra1[[#This Row],[Is conc&gt; AAEQS?]]="No","",IF(swpra1[[#This Row],[AA EQS (ug/l)]]="N/A","",($B$1*swpra1[[#This Row],[Discharge Average(ug/l)]])/($B$1+$B$3)))</f>
        <v/>
      </c>
      <c r="O28" t="str">
        <f>IF(swpra1[[#This Row],[Is conc. &gt; MAC EQS?]]="No","",IF(swpra1[[#This Row],[MAC EQS (ug/l)]]="N/A","",($B$2*swpra1[[#This Row],[Discharge Maximum]])/($B$2+$B$3)))</f>
        <v/>
      </c>
      <c r="P28" t="str">
        <f>IF(swpra1[[#This Row],[Screening Test 1 requires further screening]]="NO","",IF(swpra1[[#This Row],[4% of AA EQS (ug/l)]]="N/A","N/A",IF(swpra1[[#This Row],[MEAN PC]]&gt;swpra1[[#This Row],[4% of AA EQS (ug/l)]],"YES","NO")))</f>
        <v/>
      </c>
      <c r="Q28" t="str">
        <f>IF(swpra1[[#This Row],[Screening Test 1 requires further screening]]="NO","",IF(swpra1[[#This Row],[4% of MAC EQS (ug/l)]]="N/A","N/A",IF(swpra1[[#This Row],[MAX PC]]&gt;swpra1[[#This Row],[4% of MAC EQS (ug/l)]],"YES","NO")))</f>
        <v/>
      </c>
      <c r="R28" s="24" t="str">
        <f>IF(swpra1[[#This Row],[Is PC. &gt;4% of MAC EQS?]]="N/A",swpra1[[#This Row],[Is PC. &gt;4% of AA EQS?]],swpra1[[#This Row],[Is PC. &gt;4% of MAC EQS?]])</f>
        <v/>
      </c>
      <c r="S28" s="23" t="str">
        <f>IF(AND(ISNUMBER(swpra1[[#This Row],[MEAN PC]]),swpra1[[#This Row],[Screening Test 2 requires further screenig]]="YES"),swpra1[[#This Row],[MEAN PC]]+swpra1[[#This Row],[AA BC]],"")</f>
        <v/>
      </c>
      <c r="T28" t="str">
        <f>IF(AND(ISNUMBER(swpra1[[#This Row],[MAX PC]]),swpra1[[#This Row],[Screening Test 2 requires further screenig]]="YES"),swpra1[[#This Row],[MAX PC]]+swpra1[[#This Row],[MAC BC]],"")</f>
        <v/>
      </c>
      <c r="U28" t="str">
        <f>swpra1[[#This Row],[MEAN PC]]</f>
        <v/>
      </c>
      <c r="V28" s="24" t="str">
        <f>IF(AND(ISNUMBER(swpra1[[#This Row],[PEC (Max) (ug/l)]]),ISNUMBER(swpra1[[#This Row],[MAC BC]])),swpra1[[#This Row],[PEC (Max) (ug/l)]]-swpra1[[#This Row],[MAC BC]],"")</f>
        <v/>
      </c>
      <c r="W28" s="23" t="str">
        <f>IF(swpra1[[#This Row],[PEC (mean) (ug/l)]]="","",IF(swpra1[[#This Row],[PEC (mean) (ug/l)]]="N/A","N/A",IF((swpra1[[#This Row],[PEC - BC (Mean)]])&gt;swpra1[[#This Row],[AA EQS (ug/l)]]*0.1,"YES","NO")))</f>
        <v/>
      </c>
      <c r="X28" s="24" t="str">
        <f>IF(swpra1[[#This Row],[PEC (Max) (ug/l)]]="","",IF(swpra1[[#This Row],[PEC (Max) (ug/l)]]="N/A","N/A",IF((swpra1[[#This Row],[PEC - BC (Max)]])&gt;swpra1[[#This Row],[AA EQS (ug/l)]]*0.1,"YES","NO")))</f>
        <v/>
      </c>
      <c r="Y28" s="23" t="str">
        <f>IF(swpra1[[#This Row],[PEC (mean) (ug/l)]]="","",IF(swpra1[[#This Row],[PEC (mean) (ug/l)]]="N/A","N/A",IF(swpra1[[#This Row],[PEC (mean) (ug/l)]]&gt;swpra1[[#This Row],[AA EQS (ug/l)]],"YES","NO")))</f>
        <v/>
      </c>
      <c r="Z28" s="24" t="str">
        <f>IF(swpra1[[#This Row],[PEC (Max) (ug/l)]]="","",IF(swpra1[[#This Row],[PEC (Max) (ug/l)]]="N/A","N/A",IF(swpra1[[#This Row],[PEC (Max) (ug/l)]]&gt;swpra1[[#This Row],[MAC EQS (ug/l)]],"YES","NO")))</f>
        <v/>
      </c>
      <c r="AA28" s="30" t="str">
        <f>IF(swpra1[[#This Row],[Screening Test 2 requires further screenig]]="YES",IF(OR(swpra1[[#This Row],[Is PEC-BC &gt;10% of MAC EQS?]]="YES",swpra1[[#This Row],[IS PEC&gt;MAC EQS]]="YES"),"YES",IF(OR(swpra1[[#This Row],[Is PEC&gt;AA EQS]]="YES",swpra1[[#This Row],[Is PEC-BC &gt;10% of AA EQS?]]="YES"),"YES","NO")),"")</f>
        <v/>
      </c>
      <c r="AB28" s="23" t="str">
        <f>IF(swpra1[[#This Row],[Significant Load]]="N/A","N/A",(swpra1[[#This Row],[Discharge Average(ug/l)]]*$B$1*1000*$B$4/1000/1000/1000))</f>
        <v>N/A</v>
      </c>
      <c r="AC28" s="24" t="str">
        <f>IF(swpra1[[#This Row],[Annual Load (kg)]]="N/A","N/A",IF(swpra1[[#This Row],[Annual Load (kg)]]&gt;swpra1[[#This Row],[Significant Load]],"YES","NO"))</f>
        <v>N/A</v>
      </c>
      <c r="AD28" s="30" t="str">
        <f>IF(AND(OR(swpra1[[#This Row],[Further Assessment Required?]]="NO",swpra1[[#This Row],[Screening Test 2 requires further screenig]]="NO",swpra1[[#This Row],[Screening Test 1 requires further screening]]="NO"),swpra1[[#This Row],[IS Is Annual Load&gt;Liit]]&lt;&gt;"YES"),"NO","YES")</f>
        <v>NO</v>
      </c>
    </row>
    <row r="29" spans="1:30" hidden="1" x14ac:dyDescent="0.25">
      <c r="A29" s="41" t="str">
        <f>#REF!</f>
        <v xml:space="preserve">Azinphos methyl </v>
      </c>
      <c r="B29" s="33">
        <f>_xlfn.XLOOKUP(swpra1[[#This Row],[Substance]],inputdata[[#This Row],[Substance]],inputdata[[#This Row],[Average Concentration in Discharge]])</f>
        <v>0</v>
      </c>
      <c r="C29" s="33">
        <f>_xlfn.XLOOKUP(swpra1[[#This Row],[Substance]],inputdata[[#This Row],[Substance]],inputdata[[#This Row],[Maximum Concentration in Discharge ]])</f>
        <v>0</v>
      </c>
      <c r="D29" s="38">
        <f>_xlfn.XLOOKUP(swpra1[[#This Row],[Substance]],inputdata[[#This Row],[Substance]],inputdata[[#This Row],[Annual average EQS (micrograms per litre)]])</f>
        <v>0.01</v>
      </c>
      <c r="E29" s="10" t="str">
        <f>_xlfn.XLOOKUP(swpra1[[#This Row],[Substance]],inputdata[[#This Row],[Substance]],inputdata[[#This Row],[Maximum allowable concentration EQS (micrograms per litre)]])</f>
        <v>Not applicable</v>
      </c>
      <c r="F29" s="39" t="str">
        <f>IF(ISNUMBER(_xlfn.XLOOKUP(A29,inputdata[[#This Row],[Substance]],inputdata[[#This Row],[Annual Significant Load Limit (kg)]])),_xlfn.XLOOKUP(A29,inputdata[[#This Row],[Substance]],inputdata[[#This Row],[Annual Significant Load Limit (kg)]]),"N/A")</f>
        <v>N/A</v>
      </c>
      <c r="G29" s="33">
        <f>IF(ISNUMBER(swpra1[[#This Row],[AA EQS (ug/l)]]),swpra1[[#This Row],[AA EQS (ug/l)]]/2,swpra1[[#This Row],[AA EQS (ug/l)]])</f>
        <v>5.0000000000000001E-3</v>
      </c>
      <c r="H29" s="33" t="str">
        <f>IF(ISNUMBER(swpra1[[#This Row],[MAC EQS (ug/l)]]),swpra1[[#This Row],[MAC EQS (ug/l)]]/2,swpra1[[#This Row],[MAC EQS (ug/l)]])</f>
        <v>Not applicable</v>
      </c>
      <c r="I29">
        <f>IF(ISNUMBER(swpra1[[#This Row],[AA EQS (ug/l)]]),swpra1[[#This Row],[AA EQS (ug/l)]]*0.04,swpra1[[#This Row],[AA EQS (ug/l)]])</f>
        <v>4.0000000000000002E-4</v>
      </c>
      <c r="J29" t="str">
        <f>IF(ISNUMBER(swpra1[[#This Row],[MAC EQS (ug/l)]]),swpra1[[#This Row],[MAC EQS (ug/l)]]*0.04,swpra1[[#This Row],[MAC EQS (ug/l)]])</f>
        <v>Not applicable</v>
      </c>
      <c r="K29" s="23" t="str">
        <f>IF(swpra1[[#This Row],[AA EQS (ug/l)]]="N/A","N/A",IF(swpra1[[#This Row],[Discharge Average(ug/l)]]&gt;swpra1[[#This Row],[AA EQS (ug/l)]],"Yes","No"))</f>
        <v>No</v>
      </c>
      <c r="L29" t="str">
        <f>IF(swpra1[[#This Row],[MAC EQS (ug/l)]]="N/A","N/A",IF(swpra1[[#This Row],[Discharge Maximum]]&gt;swpra1[[#This Row],[MAC EQS (ug/l)]],"Yes","No"))</f>
        <v>No</v>
      </c>
      <c r="M29" s="24" t="str">
        <f>IF(swpra1[[#This Row],[Is conc. &gt; MAC EQS?]]="N/A",swpra1[[#This Row],[Is conc&gt; AAEQS?]],swpra1[[#This Row],[Is conc. &gt; MAC EQS?]])</f>
        <v>No</v>
      </c>
      <c r="N29" s="23" t="str">
        <f>IF(swpra1[[#This Row],[Is conc&gt; AAEQS?]]="No","",IF(swpra1[[#This Row],[AA EQS (ug/l)]]="N/A","",($B$1*swpra1[[#This Row],[Discharge Average(ug/l)]])/($B$1+$B$3)))</f>
        <v/>
      </c>
      <c r="O29" t="str">
        <f>IF(swpra1[[#This Row],[Is conc. &gt; MAC EQS?]]="No","",IF(swpra1[[#This Row],[MAC EQS (ug/l)]]="N/A","",($B$2*swpra1[[#This Row],[Discharge Maximum]])/($B$2+$B$3)))</f>
        <v/>
      </c>
      <c r="P29" t="str">
        <f>IF(swpra1[[#This Row],[Screening Test 1 requires further screening]]="NO","",IF(swpra1[[#This Row],[4% of AA EQS (ug/l)]]="N/A","N/A",IF(swpra1[[#This Row],[MEAN PC]]&gt;swpra1[[#This Row],[4% of AA EQS (ug/l)]],"YES","NO")))</f>
        <v/>
      </c>
      <c r="Q29" t="str">
        <f>IF(swpra1[[#This Row],[Screening Test 1 requires further screening]]="NO","",IF(swpra1[[#This Row],[4% of MAC EQS (ug/l)]]="N/A","N/A",IF(swpra1[[#This Row],[MAX PC]]&gt;swpra1[[#This Row],[4% of MAC EQS (ug/l)]],"YES","NO")))</f>
        <v/>
      </c>
      <c r="R29" s="24" t="str">
        <f>IF(swpra1[[#This Row],[Is PC. &gt;4% of MAC EQS?]]="N/A",swpra1[[#This Row],[Is PC. &gt;4% of AA EQS?]],swpra1[[#This Row],[Is PC. &gt;4% of MAC EQS?]])</f>
        <v/>
      </c>
      <c r="S29" s="23" t="str">
        <f>IF(AND(ISNUMBER(swpra1[[#This Row],[MEAN PC]]),swpra1[[#This Row],[Screening Test 2 requires further screenig]]="YES"),swpra1[[#This Row],[MEAN PC]]+swpra1[[#This Row],[AA BC]],"")</f>
        <v/>
      </c>
      <c r="T29" t="str">
        <f>IF(AND(ISNUMBER(swpra1[[#This Row],[MAX PC]]),swpra1[[#This Row],[Screening Test 2 requires further screenig]]="YES"),swpra1[[#This Row],[MAX PC]]+swpra1[[#This Row],[MAC BC]],"")</f>
        <v/>
      </c>
      <c r="U29" t="str">
        <f>swpra1[[#This Row],[MEAN PC]]</f>
        <v/>
      </c>
      <c r="V29" s="24" t="str">
        <f>IF(AND(ISNUMBER(swpra1[[#This Row],[PEC (Max) (ug/l)]]),ISNUMBER(swpra1[[#This Row],[MAC BC]])),swpra1[[#This Row],[PEC (Max) (ug/l)]]-swpra1[[#This Row],[MAC BC]],"")</f>
        <v/>
      </c>
      <c r="W29" s="23" t="str">
        <f>IF(swpra1[[#This Row],[PEC (mean) (ug/l)]]="","",IF(swpra1[[#This Row],[PEC (mean) (ug/l)]]="N/A","N/A",IF((swpra1[[#This Row],[PEC - BC (Mean)]])&gt;swpra1[[#This Row],[AA EQS (ug/l)]]*0.1,"YES","NO")))</f>
        <v/>
      </c>
      <c r="X29" s="24" t="str">
        <f>IF(swpra1[[#This Row],[PEC (Max) (ug/l)]]="","",IF(swpra1[[#This Row],[PEC (Max) (ug/l)]]="N/A","N/A",IF((swpra1[[#This Row],[PEC - BC (Max)]])&gt;swpra1[[#This Row],[AA EQS (ug/l)]]*0.1,"YES","NO")))</f>
        <v/>
      </c>
      <c r="Y29" s="23" t="str">
        <f>IF(swpra1[[#This Row],[PEC (mean) (ug/l)]]="","",IF(swpra1[[#This Row],[PEC (mean) (ug/l)]]="N/A","N/A",IF(swpra1[[#This Row],[PEC (mean) (ug/l)]]&gt;swpra1[[#This Row],[AA EQS (ug/l)]],"YES","NO")))</f>
        <v/>
      </c>
      <c r="Z29" s="24" t="str">
        <f>IF(swpra1[[#This Row],[PEC (Max) (ug/l)]]="","",IF(swpra1[[#This Row],[PEC (Max) (ug/l)]]="N/A","N/A",IF(swpra1[[#This Row],[PEC (Max) (ug/l)]]&gt;swpra1[[#This Row],[MAC EQS (ug/l)]],"YES","NO")))</f>
        <v/>
      </c>
      <c r="AA29" s="30" t="str">
        <f>IF(swpra1[[#This Row],[Screening Test 2 requires further screenig]]="YES",IF(OR(swpra1[[#This Row],[Is PEC-BC &gt;10% of MAC EQS?]]="YES",swpra1[[#This Row],[IS PEC&gt;MAC EQS]]="YES"),"YES",IF(OR(swpra1[[#This Row],[Is PEC&gt;AA EQS]]="YES",swpra1[[#This Row],[Is PEC-BC &gt;10% of AA EQS?]]="YES"),"YES","NO")),"")</f>
        <v/>
      </c>
      <c r="AB29" s="23" t="str">
        <f>IF(swpra1[[#This Row],[Significant Load]]="N/A","N/A",(swpra1[[#This Row],[Discharge Average(ug/l)]]*$B$1*1000*$B$4/1000/1000/1000))</f>
        <v>N/A</v>
      </c>
      <c r="AC29" s="24" t="str">
        <f>IF(swpra1[[#This Row],[Annual Load (kg)]]="N/A","N/A",IF(swpra1[[#This Row],[Annual Load (kg)]]&gt;swpra1[[#This Row],[Significant Load]],"YES","NO"))</f>
        <v>N/A</v>
      </c>
      <c r="AD29" s="30" t="str">
        <f>IF(AND(OR(swpra1[[#This Row],[Further Assessment Required?]]="NO",swpra1[[#This Row],[Screening Test 2 requires further screenig]]="NO",swpra1[[#This Row],[Screening Test 1 requires further screening]]="NO"),swpra1[[#This Row],[IS Is Annual Load&gt;Liit]]&lt;&gt;"YES"),"NO","YES")</f>
        <v>NO</v>
      </c>
    </row>
    <row r="30" spans="1:30" hidden="1" x14ac:dyDescent="0.25">
      <c r="A30" s="41" t="str">
        <f>#REF!</f>
        <v>Bentazone</v>
      </c>
      <c r="B30" s="33">
        <f>_xlfn.XLOOKUP(swpra1[[#This Row],[Substance]],inputdata[[#This Row],[Substance]],inputdata[[#This Row],[Average Concentration in Discharge]])</f>
        <v>0</v>
      </c>
      <c r="C30" s="33">
        <f>_xlfn.XLOOKUP(swpra1[[#This Row],[Substance]],inputdata[[#This Row],[Substance]],inputdata[[#This Row],[Maximum Concentration in Discharge ]])</f>
        <v>0</v>
      </c>
      <c r="D30" s="38">
        <f>_xlfn.XLOOKUP(swpra1[[#This Row],[Substance]],inputdata[[#This Row],[Substance]],inputdata[[#This Row],[Annual average EQS (micrograms per litre)]])</f>
        <v>500</v>
      </c>
      <c r="E30" s="10" t="str">
        <f>_xlfn.XLOOKUP(swpra1[[#This Row],[Substance]],inputdata[[#This Row],[Substance]],inputdata[[#This Row],[Maximum allowable concentration EQS (micrograms per litre)]])</f>
        <v>Not applicable</v>
      </c>
      <c r="F30" s="39" t="str">
        <f>IF(ISNUMBER(_xlfn.XLOOKUP(A30,inputdata[[#This Row],[Substance]],inputdata[[#This Row],[Annual Significant Load Limit (kg)]])),_xlfn.XLOOKUP(A30,inputdata[[#This Row],[Substance]],inputdata[[#This Row],[Annual Significant Load Limit (kg)]]),"N/A")</f>
        <v>N/A</v>
      </c>
      <c r="G30" s="33">
        <f>IF(ISNUMBER(swpra1[[#This Row],[AA EQS (ug/l)]]),swpra1[[#This Row],[AA EQS (ug/l)]]/2,swpra1[[#This Row],[AA EQS (ug/l)]])</f>
        <v>250</v>
      </c>
      <c r="H30" s="33" t="str">
        <f>IF(ISNUMBER(swpra1[[#This Row],[MAC EQS (ug/l)]]),swpra1[[#This Row],[MAC EQS (ug/l)]]/2,swpra1[[#This Row],[MAC EQS (ug/l)]])</f>
        <v>Not applicable</v>
      </c>
      <c r="I30">
        <f>IF(ISNUMBER(swpra1[[#This Row],[AA EQS (ug/l)]]),swpra1[[#This Row],[AA EQS (ug/l)]]*0.04,swpra1[[#This Row],[AA EQS (ug/l)]])</f>
        <v>20</v>
      </c>
      <c r="J30" t="str">
        <f>IF(ISNUMBER(swpra1[[#This Row],[MAC EQS (ug/l)]]),swpra1[[#This Row],[MAC EQS (ug/l)]]*0.04,swpra1[[#This Row],[MAC EQS (ug/l)]])</f>
        <v>Not applicable</v>
      </c>
      <c r="K30" s="23" t="str">
        <f>IF(swpra1[[#This Row],[AA EQS (ug/l)]]="N/A","N/A",IF(swpra1[[#This Row],[Discharge Average(ug/l)]]&gt;swpra1[[#This Row],[AA EQS (ug/l)]],"Yes","No"))</f>
        <v>No</v>
      </c>
      <c r="L30" t="str">
        <f>IF(swpra1[[#This Row],[MAC EQS (ug/l)]]="N/A","N/A",IF(swpra1[[#This Row],[Discharge Maximum]]&gt;swpra1[[#This Row],[MAC EQS (ug/l)]],"Yes","No"))</f>
        <v>No</v>
      </c>
      <c r="M30" s="24" t="str">
        <f>IF(swpra1[[#This Row],[Is conc. &gt; MAC EQS?]]="N/A",swpra1[[#This Row],[Is conc&gt; AAEQS?]],swpra1[[#This Row],[Is conc. &gt; MAC EQS?]])</f>
        <v>No</v>
      </c>
      <c r="N30" s="23" t="str">
        <f>IF(swpra1[[#This Row],[Is conc&gt; AAEQS?]]="No","",IF(swpra1[[#This Row],[AA EQS (ug/l)]]="N/A","",($B$1*swpra1[[#This Row],[Discharge Average(ug/l)]])/($B$1+$B$3)))</f>
        <v/>
      </c>
      <c r="O30" t="str">
        <f>IF(swpra1[[#This Row],[Is conc. &gt; MAC EQS?]]="No","",IF(swpra1[[#This Row],[MAC EQS (ug/l)]]="N/A","",($B$2*swpra1[[#This Row],[Discharge Maximum]])/($B$2+$B$3)))</f>
        <v/>
      </c>
      <c r="P30" t="str">
        <f>IF(swpra1[[#This Row],[Screening Test 1 requires further screening]]="NO","",IF(swpra1[[#This Row],[4% of AA EQS (ug/l)]]="N/A","N/A",IF(swpra1[[#This Row],[MEAN PC]]&gt;swpra1[[#This Row],[4% of AA EQS (ug/l)]],"YES","NO")))</f>
        <v/>
      </c>
      <c r="Q30" t="str">
        <f>IF(swpra1[[#This Row],[Screening Test 1 requires further screening]]="NO","",IF(swpra1[[#This Row],[4% of MAC EQS (ug/l)]]="N/A","N/A",IF(swpra1[[#This Row],[MAX PC]]&gt;swpra1[[#This Row],[4% of MAC EQS (ug/l)]],"YES","NO")))</f>
        <v/>
      </c>
      <c r="R30" s="24" t="str">
        <f>IF(swpra1[[#This Row],[Is PC. &gt;4% of MAC EQS?]]="N/A",swpra1[[#This Row],[Is PC. &gt;4% of AA EQS?]],swpra1[[#This Row],[Is PC. &gt;4% of MAC EQS?]])</f>
        <v/>
      </c>
      <c r="S30" s="23" t="str">
        <f>IF(AND(ISNUMBER(swpra1[[#This Row],[MEAN PC]]),swpra1[[#This Row],[Screening Test 2 requires further screenig]]="YES"),swpra1[[#This Row],[MEAN PC]]+swpra1[[#This Row],[AA BC]],"")</f>
        <v/>
      </c>
      <c r="T30" t="str">
        <f>IF(AND(ISNUMBER(swpra1[[#This Row],[MAX PC]]),swpra1[[#This Row],[Screening Test 2 requires further screenig]]="YES"),swpra1[[#This Row],[MAX PC]]+swpra1[[#This Row],[MAC BC]],"")</f>
        <v/>
      </c>
      <c r="U30" t="str">
        <f>swpra1[[#This Row],[MEAN PC]]</f>
        <v/>
      </c>
      <c r="V30" s="24" t="str">
        <f>IF(AND(ISNUMBER(swpra1[[#This Row],[PEC (Max) (ug/l)]]),ISNUMBER(swpra1[[#This Row],[MAC BC]])),swpra1[[#This Row],[PEC (Max) (ug/l)]]-swpra1[[#This Row],[MAC BC]],"")</f>
        <v/>
      </c>
      <c r="W30" s="23" t="str">
        <f>IF(swpra1[[#This Row],[PEC (mean) (ug/l)]]="","",IF(swpra1[[#This Row],[PEC (mean) (ug/l)]]="N/A","N/A",IF((swpra1[[#This Row],[PEC - BC (Mean)]])&gt;swpra1[[#This Row],[AA EQS (ug/l)]]*0.1,"YES","NO")))</f>
        <v/>
      </c>
      <c r="X30" s="24" t="str">
        <f>IF(swpra1[[#This Row],[PEC (Max) (ug/l)]]="","",IF(swpra1[[#This Row],[PEC (Max) (ug/l)]]="N/A","N/A",IF((swpra1[[#This Row],[PEC - BC (Max)]])&gt;swpra1[[#This Row],[AA EQS (ug/l)]]*0.1,"YES","NO")))</f>
        <v/>
      </c>
      <c r="Y30" s="23" t="str">
        <f>IF(swpra1[[#This Row],[PEC (mean) (ug/l)]]="","",IF(swpra1[[#This Row],[PEC (mean) (ug/l)]]="N/A","N/A",IF(swpra1[[#This Row],[PEC (mean) (ug/l)]]&gt;swpra1[[#This Row],[AA EQS (ug/l)]],"YES","NO")))</f>
        <v/>
      </c>
      <c r="Z30" s="24" t="str">
        <f>IF(swpra1[[#This Row],[PEC (Max) (ug/l)]]="","",IF(swpra1[[#This Row],[PEC (Max) (ug/l)]]="N/A","N/A",IF(swpra1[[#This Row],[PEC (Max) (ug/l)]]&gt;swpra1[[#This Row],[MAC EQS (ug/l)]],"YES","NO")))</f>
        <v/>
      </c>
      <c r="AA30" s="30" t="str">
        <f>IF(swpra1[[#This Row],[Screening Test 2 requires further screenig]]="YES",IF(OR(swpra1[[#This Row],[Is PEC-BC &gt;10% of MAC EQS?]]="YES",swpra1[[#This Row],[IS PEC&gt;MAC EQS]]="YES"),"YES",IF(OR(swpra1[[#This Row],[Is PEC&gt;AA EQS]]="YES",swpra1[[#This Row],[Is PEC-BC &gt;10% of AA EQS?]]="YES"),"YES","NO")),"")</f>
        <v/>
      </c>
      <c r="AB30" s="23" t="str">
        <f>IF(swpra1[[#This Row],[Significant Load]]="N/A","N/A",(swpra1[[#This Row],[Discharge Average(ug/l)]]*$B$1*1000*$B$4/1000/1000/1000))</f>
        <v>N/A</v>
      </c>
      <c r="AC30" s="24" t="str">
        <f>IF(swpra1[[#This Row],[Annual Load (kg)]]="N/A","N/A",IF(swpra1[[#This Row],[Annual Load (kg)]]&gt;swpra1[[#This Row],[Significant Load]],"YES","NO"))</f>
        <v>N/A</v>
      </c>
      <c r="AD30" s="30" t="str">
        <f>IF(AND(OR(swpra1[[#This Row],[Further Assessment Required?]]="NO",swpra1[[#This Row],[Screening Test 2 requires further screenig]]="NO",swpra1[[#This Row],[Screening Test 1 requires further screening]]="NO"),swpra1[[#This Row],[IS Is Annual Load&gt;Liit]]&lt;&gt;"YES"),"NO","YES")</f>
        <v>NO</v>
      </c>
    </row>
    <row r="31" spans="1:30" hidden="1" x14ac:dyDescent="0.25">
      <c r="A31" s="41" t="str">
        <f>#REF!</f>
        <v>Benzene</v>
      </c>
      <c r="B31" s="33">
        <f>_xlfn.XLOOKUP(swpra1[[#This Row],[Substance]],inputdata[[#This Row],[Substance]],inputdata[[#This Row],[Average Concentration in Discharge]])</f>
        <v>0</v>
      </c>
      <c r="C31" s="33">
        <f>_xlfn.XLOOKUP(swpra1[[#This Row],[Substance]],inputdata[[#This Row],[Substance]],inputdata[[#This Row],[Maximum Concentration in Discharge ]])</f>
        <v>0</v>
      </c>
      <c r="D31" s="38">
        <f>_xlfn.XLOOKUP(swpra1[[#This Row],[Substance]],inputdata[[#This Row],[Substance]],inputdata[[#This Row],[Annual average EQS (micrograms per litre)]])</f>
        <v>8</v>
      </c>
      <c r="E31" s="10">
        <f>_xlfn.XLOOKUP(swpra1[[#This Row],[Substance]],inputdata[[#This Row],[Substance]],inputdata[[#This Row],[Maximum allowable concentration EQS (micrograms per litre)]])</f>
        <v>50</v>
      </c>
      <c r="F31" s="39" t="str">
        <f>IF(ISNUMBER(_xlfn.XLOOKUP(A31,inputdata[[#This Row],[Substance]],inputdata[[#This Row],[Annual Significant Load Limit (kg)]])),_xlfn.XLOOKUP(A31,inputdata[[#This Row],[Substance]],inputdata[[#This Row],[Annual Significant Load Limit (kg)]]),"N/A")</f>
        <v>N/A</v>
      </c>
      <c r="G31" s="33">
        <f>IF(ISNUMBER(D31),IF(ISNUMBER(_xlfn.XLOOKUP(A31,#REF!,#REF!)),(_xlfn.XLOOKUP(A31,#REF!,#REF!)),D31/2),D31)</f>
        <v>4</v>
      </c>
      <c r="H31" s="34">
        <f>IF(ISNUMBER(E31),IF(ISNUMBER(_xlfn.XLOOKUP(A31,#REF!,#REF!)),(_xlfn.XLOOKUP(A31,#REF!,#REF!)),E31/2),E31)</f>
        <v>25</v>
      </c>
      <c r="I31">
        <f>IF(ISNUMBER(swpra1[[#This Row],[AA EQS (ug/l)]]),swpra1[[#This Row],[AA EQS (ug/l)]]*0.04,swpra1[[#This Row],[AA EQS (ug/l)]])</f>
        <v>0.32</v>
      </c>
      <c r="J31">
        <f>IF(ISNUMBER(swpra1[[#This Row],[MAC EQS (ug/l)]]),swpra1[[#This Row],[MAC EQS (ug/l)]]*0.04,swpra1[[#This Row],[MAC EQS (ug/l)]])</f>
        <v>2</v>
      </c>
      <c r="K31" s="23" t="str">
        <f>IF(swpra1[[#This Row],[AA EQS (ug/l)]]="N/A","N/A",IF(swpra1[[#This Row],[Discharge Average(ug/l)]]&gt;swpra1[[#This Row],[AA EQS (ug/l)]],"Yes","No"))</f>
        <v>No</v>
      </c>
      <c r="L31" t="str">
        <f>IF(swpra1[[#This Row],[MAC EQS (ug/l)]]="N/A","N/A",IF(swpra1[[#This Row],[Discharge Maximum]]&gt;swpra1[[#This Row],[MAC EQS (ug/l)]],"Yes","No"))</f>
        <v>No</v>
      </c>
      <c r="M31" s="24" t="str">
        <f>IF(swpra1[[#This Row],[Is conc&gt; AAEQS?]]="No","No",IF(swpra1[[#This Row],[Is conc. &gt; MAC EQS?]]="No","No","Yes"))</f>
        <v>No</v>
      </c>
      <c r="N31" s="23" t="str">
        <f>IF(swpra1[[#This Row],[Is conc&gt; AAEQS?]]="No","",IF(swpra1[[#This Row],[AA EQS (ug/l)]]="N/A","",($B$1*swpra1[[#This Row],[Discharge Average(ug/l)]])/($B$1+$B$3)))</f>
        <v/>
      </c>
      <c r="O31" t="str">
        <f>IF(swpra1[[#This Row],[Is conc. &gt; MAC EQS?]]="No","",IF(swpra1[[#This Row],[MAC EQS (ug/l)]]="N/A","",($B$2*swpra1[[#This Row],[Discharge Maximum]])/($B$2+$B$3)))</f>
        <v/>
      </c>
      <c r="P31" t="str">
        <f>IF(swpra1[[#This Row],[Is conc&gt; AAEQS?]]="NO","",IF(swpra1[[#This Row],[AA EQS (ug/l)]]="N/A","N/A",IF(swpra1[[#This Row],[MEAN PC]]&gt;0.04*swpra1[[#This Row],[AA EQS (ug/l)]],"YES","NO")))</f>
        <v/>
      </c>
      <c r="Q31" t="str">
        <f>IF(swpra1[[#This Row],[Screening Test 1 requires further screening]]="NO","",IF(swpra1[[#This Row],[4% of MAC EQS (ug/l)]]="N/A","N/A",IF(swpra1[[#This Row],[MAX PC]]&gt;swpra1[[#This Row],[4% of MAC EQS (ug/l)]],"YES","NO")))</f>
        <v/>
      </c>
      <c r="R31" s="24"/>
      <c r="S31" s="23" t="str">
        <f>IF(AND(ISNUMBER(swpra1[[#This Row],[MEAN PC]]),swpra1[[#This Row],[Screening Test 2 requires further screenig]]="YES"),swpra1[[#This Row],[MEAN PC]]+swpra1[[#This Row],[AA BC]],"")</f>
        <v/>
      </c>
      <c r="U31" t="str">
        <f>swpra1[[#This Row],[MEAN PC]]</f>
        <v/>
      </c>
      <c r="V31" s="24"/>
      <c r="W31" s="23" t="str">
        <f>IF(swpra1[[#This Row],[PEC (mean) (ug/l)]]="","",IF(swpra1[[#This Row],[PEC (mean) (ug/l)]]="N/A","N/A",IF((swpra1[[#This Row],[PEC - BC (Mean)]])&gt;swpra1[[#This Row],[AA EQS (ug/l)]]*0.1,"YES","NO")))</f>
        <v/>
      </c>
      <c r="X31" s="24" t="str">
        <f>IF(swpra1[[#This Row],[PEC (Max) (ug/l)]]="","",IF(swpra1[[#This Row],[PEC (Max) (ug/l)]]="N/A","N/A",IF((swpra1[[#This Row],[PEC - BC (Max)]])&gt;swpra1[[#This Row],[AA EQS (ug/l)]]*0.1,"YES","NO")))</f>
        <v/>
      </c>
      <c r="Y31" s="23" t="str">
        <f>IF(swpra1[[#This Row],[PEC (mean) (ug/l)]]="","",IF(swpra1[[#This Row],[PEC (mean) (ug/l)]]="N/A","N/A",IF(swpra1[[#This Row],[PEC (mean) (ug/l)]]&gt;swpra1[[#This Row],[AA EQS (ug/l)]],"YES","NO")))</f>
        <v/>
      </c>
      <c r="Z31" s="24"/>
      <c r="AA31" s="30" t="str">
        <f>IF(swpra1[[#This Row],[Screening Test 2 requires further screenig]]="YES",IF(OR(swpra1[[#This Row],[Is PEC-BC &gt;10% of MAC EQS?]]="YES",swpra1[[#This Row],[IS PEC&gt;MAC EQS]]="YES"),"YES",IF(OR(swpra1[[#This Row],[Is PEC&gt;AA EQS]]="YES",swpra1[[#This Row],[Is PEC-BC &gt;10% of AA EQS?]]="YES"),"YES","NO")),"")</f>
        <v/>
      </c>
      <c r="AB31" s="23" t="str">
        <f>IF(swpra1[[#This Row],[Significant Load]]="N/A","N/A",(swpra1[[#This Row],[Discharge Average(ug/l)]]*$B$1*1000*$B$4/1000/1000/1000))</f>
        <v>N/A</v>
      </c>
      <c r="AC31" s="24" t="str">
        <f>IF(swpra1[[#This Row],[Annual Load (kg)]]="N/A","N/A",IF(swpra1[[#This Row],[Annual Load (kg)]]&gt;swpra1[[#This Row],[Significant Load]],"YES","NO"))</f>
        <v>N/A</v>
      </c>
      <c r="AD31" s="30" t="str">
        <f>IF(AND(OR(swpra1[[#This Row],[Further Assessment Required?]]="NO",swpra1[[#This Row],[Screening Test 2 requires further screenig]]="NO",swpra1[[#This Row],[Screening Test 1 requires further screening]]="NO"),swpra1[[#This Row],[IS Is Annual Load&gt;Liit]]&lt;&gt;"YES"),"NO","YES")</f>
        <v>NO</v>
      </c>
    </row>
    <row r="32" spans="1:30" ht="27.6" hidden="1" x14ac:dyDescent="0.25">
      <c r="A32" s="41" t="str">
        <f>#REF!</f>
        <v>Benzo(a)pyrene (BaP) (see PAHs below for AA and biota EQS)</v>
      </c>
      <c r="B32" s="33">
        <f>_xlfn.XLOOKUP(swpra1[[#This Row],[Substance]],inputdata[[#This Row],[Substance]],inputdata[[#This Row],[Average Concentration in Discharge]])</f>
        <v>0</v>
      </c>
      <c r="C32" s="33">
        <f>_xlfn.XLOOKUP(swpra1[[#This Row],[Substance]],inputdata[[#This Row],[Substance]],inputdata[[#This Row],[Maximum Concentration in Discharge ]])</f>
        <v>0</v>
      </c>
      <c r="D32" s="38" t="str">
        <f>_xlfn.XLOOKUP(swpra1[[#This Row],[Substance]],inputdata[[#This Row],[Substance]],inputdata[[#This Row],[Annual average EQS (micrograms per litre)]])</f>
        <v>Not applicable</v>
      </c>
      <c r="E32" s="10">
        <f>_xlfn.XLOOKUP(swpra1[[#This Row],[Substance]],inputdata[[#This Row],[Substance]],inputdata[[#This Row],[Maximum allowable concentration EQS (micrograms per litre)]])</f>
        <v>2.7E-2</v>
      </c>
      <c r="F32" s="39" t="str">
        <f>IF(ISNUMBER(_xlfn.XLOOKUP(A32,inputdata[[#This Row],[Substance]],inputdata[[#This Row],[Annual Significant Load Limit (kg)]])),_xlfn.XLOOKUP(A32,inputdata[[#This Row],[Substance]],inputdata[[#This Row],[Annual Significant Load Limit (kg)]]),"N/A")</f>
        <v>N/A</v>
      </c>
      <c r="G32" s="33" t="str">
        <f>IF(ISNUMBER(D32),IF(ISNUMBER(_xlfn.XLOOKUP(A32,#REF!,#REF!)),(_xlfn.XLOOKUP(A32,#REF!,#REF!)),D32/2),D32)</f>
        <v>Not applicable</v>
      </c>
      <c r="H32" s="34">
        <f>IF(ISNUMBER(E32),IF(ISNUMBER(_xlfn.XLOOKUP(A32,#REF!,#REF!)),(_xlfn.XLOOKUP(A32,#REF!,#REF!)),E32/2),E32)</f>
        <v>1.35E-2</v>
      </c>
      <c r="I32" t="str">
        <f>IF(ISNUMBER(swpra1[[#This Row],[AA EQS (ug/l)]]),swpra1[[#This Row],[AA EQS (ug/l)]]*0.04,swpra1[[#This Row],[AA EQS (ug/l)]])</f>
        <v>Not applicable</v>
      </c>
      <c r="J32">
        <f>IF(ISNUMBER(swpra1[[#This Row],[MAC EQS (ug/l)]]),swpra1[[#This Row],[MAC EQS (ug/l)]]*0.04,swpra1[[#This Row],[MAC EQS (ug/l)]])</f>
        <v>1.08E-3</v>
      </c>
      <c r="K32" s="23" t="str">
        <f>IF(swpra1[[#This Row],[AA EQS (ug/l)]]="N/A","N/A",IF(swpra1[[#This Row],[Discharge Average(ug/l)]]&gt;swpra1[[#This Row],[AA EQS (ug/l)]],"Yes","No"))</f>
        <v>No</v>
      </c>
      <c r="L32" t="str">
        <f>IF(swpra1[[#This Row],[MAC EQS (ug/l)]]="N/A","N/A",IF(swpra1[[#This Row],[Discharge Maximum]]&gt;swpra1[[#This Row],[MAC EQS (ug/l)]],"Yes","No"))</f>
        <v>No</v>
      </c>
      <c r="M32" s="24" t="str">
        <f>IF(swpra1[[#This Row],[Is conc&gt; AAEQS?]]="No","No",IF(swpra1[[#This Row],[Is conc. &gt; MAC EQS?]]="No","No","Yes"))</f>
        <v>No</v>
      </c>
      <c r="N32" s="23" t="str">
        <f>IF(swpra1[[#This Row],[Is conc&gt; AAEQS?]]="No","",IF(swpra1[[#This Row],[AA EQS (ug/l)]]="N/A","",($B$1*swpra1[[#This Row],[Discharge Average(ug/l)]])/($B$1+$B$3)))</f>
        <v/>
      </c>
      <c r="O32" t="str">
        <f>IF(swpra1[[#This Row],[Is conc. &gt; MAC EQS?]]="No","",IF(swpra1[[#This Row],[MAC EQS (ug/l)]]="N/A","",($B$2*swpra1[[#This Row],[Discharge Maximum]])/($B$2+$B$3)))</f>
        <v/>
      </c>
      <c r="P32" t="str">
        <f>IF(swpra1[[#This Row],[Is conc&gt; AAEQS?]]="NO","",IF(swpra1[[#This Row],[AA EQS (ug/l)]]="N/A","N/A",IF(swpra1[[#This Row],[MEAN PC]]&gt;0.04*swpra1[[#This Row],[AA EQS (ug/l)]],"YES","NO")))</f>
        <v/>
      </c>
      <c r="Q32" t="str">
        <f>IF(swpra1[[#This Row],[Screening Test 1 requires further screening]]="NO","",IF(swpra1[[#This Row],[4% of MAC EQS (ug/l)]]="N/A","N/A",IF(swpra1[[#This Row],[MAX PC]]&gt;swpra1[[#This Row],[4% of MAC EQS (ug/l)]],"YES","NO")))</f>
        <v/>
      </c>
      <c r="R32" s="24"/>
      <c r="S32" s="23" t="str">
        <f>IF(AND(ISNUMBER(swpra1[[#This Row],[MEAN PC]]),swpra1[[#This Row],[Screening Test 2 requires further screenig]]="YES"),swpra1[[#This Row],[MEAN PC]]+swpra1[[#This Row],[AA BC]],"")</f>
        <v/>
      </c>
      <c r="U32" t="str">
        <f>swpra1[[#This Row],[MEAN PC]]</f>
        <v/>
      </c>
      <c r="V32" s="24"/>
      <c r="W32" s="23" t="str">
        <f>IF(swpra1[[#This Row],[PEC (mean) (ug/l)]]="","",IF(swpra1[[#This Row],[PEC (mean) (ug/l)]]="N/A","N/A",IF((swpra1[[#This Row],[PEC - BC (Mean)]])&gt;swpra1[[#This Row],[AA EQS (ug/l)]]*0.1,"YES","NO")))</f>
        <v/>
      </c>
      <c r="X32" s="24" t="str">
        <f>IF(swpra1[[#This Row],[PEC (Max) (ug/l)]]="","",IF(swpra1[[#This Row],[PEC (Max) (ug/l)]]="N/A","N/A",IF((swpra1[[#This Row],[PEC - BC (Max)]])&gt;swpra1[[#This Row],[AA EQS (ug/l)]]*0.1,"YES","NO")))</f>
        <v/>
      </c>
      <c r="Y32" s="23" t="str">
        <f>IF(swpra1[[#This Row],[PEC (mean) (ug/l)]]="","",IF(swpra1[[#This Row],[PEC (mean) (ug/l)]]="N/A","N/A",IF(swpra1[[#This Row],[PEC (mean) (ug/l)]]&gt;swpra1[[#This Row],[AA EQS (ug/l)]],"YES","NO")))</f>
        <v/>
      </c>
      <c r="Z32" s="24"/>
      <c r="AA32" s="30" t="str">
        <f>IF(swpra1[[#This Row],[Screening Test 2 requires further screenig]]="YES",IF(OR(swpra1[[#This Row],[Is PEC-BC &gt;10% of MAC EQS?]]="YES",swpra1[[#This Row],[IS PEC&gt;MAC EQS]]="YES"),"YES",IF(OR(swpra1[[#This Row],[Is PEC&gt;AA EQS]]="YES",swpra1[[#This Row],[Is PEC-BC &gt;10% of AA EQS?]]="YES"),"YES","NO")),"")</f>
        <v/>
      </c>
      <c r="AB32" s="23" t="str">
        <f>IF(swpra1[[#This Row],[Significant Load]]="N/A","N/A",(swpra1[[#This Row],[Discharge Average(ug/l)]]*$B$1*1000*$B$4/1000/1000/1000))</f>
        <v>N/A</v>
      </c>
      <c r="AC32" s="24" t="str">
        <f>IF(swpra1[[#This Row],[Annual Load (kg)]]="N/A","N/A",IF(swpra1[[#This Row],[Annual Load (kg)]]&gt;swpra1[[#This Row],[Significant Load]],"YES","NO"))</f>
        <v>N/A</v>
      </c>
      <c r="AD32" s="30" t="str">
        <f>IF(AND(OR(swpra1[[#This Row],[Further Assessment Required?]]="NO",swpra1[[#This Row],[Screening Test 2 requires further screenig]]="NO",swpra1[[#This Row],[Screening Test 1 requires further screening]]="NO"),swpra1[[#This Row],[IS Is Annual Load&gt;Liit]]&lt;&gt;"YES"),"NO","YES")</f>
        <v>NO</v>
      </c>
    </row>
    <row r="33" spans="1:30" ht="27.6" hidden="1" x14ac:dyDescent="0.25">
      <c r="A33" s="41" t="str">
        <f>#REF!</f>
        <v>Benzo(b)fluoranthene (see PAHs below for AA and biota EQS)</v>
      </c>
      <c r="B33" s="33">
        <f>_xlfn.XLOOKUP(swpra1[[#This Row],[Substance]],inputdata[[#This Row],[Substance]],inputdata[[#This Row],[Average Concentration in Discharge]])</f>
        <v>0</v>
      </c>
      <c r="C33" s="33">
        <f>_xlfn.XLOOKUP(swpra1[[#This Row],[Substance]],inputdata[[#This Row],[Substance]],inputdata[[#This Row],[Maximum Concentration in Discharge ]])</f>
        <v>0</v>
      </c>
      <c r="D33" s="38" t="str">
        <f>_xlfn.XLOOKUP(swpra1[[#This Row],[Substance]],inputdata[[#This Row],[Substance]],inputdata[[#This Row],[Annual average EQS (micrograms per litre)]])</f>
        <v>Not applicable</v>
      </c>
      <c r="E33" s="10">
        <f>_xlfn.XLOOKUP(swpra1[[#This Row],[Substance]],inputdata[[#This Row],[Substance]],inputdata[[#This Row],[Maximum allowable concentration EQS (micrograms per litre)]])</f>
        <v>1.7000000000000001E-2</v>
      </c>
      <c r="F33" s="39" t="str">
        <f>IF(ISNUMBER(_xlfn.XLOOKUP(A33,inputdata[[#This Row],[Substance]],inputdata[[#This Row],[Annual Significant Load Limit (kg)]])),_xlfn.XLOOKUP(A33,inputdata[[#This Row],[Substance]],inputdata[[#This Row],[Annual Significant Load Limit (kg)]]),"N/A")</f>
        <v>N/A</v>
      </c>
      <c r="G33" s="33" t="str">
        <f>IF(ISNUMBER(swpra1[[#This Row],[AA EQS (ug/l)]]),swpra1[[#This Row],[AA EQS (ug/l)]]/2,swpra1[[#This Row],[AA EQS (ug/l)]])</f>
        <v>Not applicable</v>
      </c>
      <c r="H33" s="33">
        <f>IF(ISNUMBER(swpra1[[#This Row],[MAC EQS (ug/l)]]),swpra1[[#This Row],[MAC EQS (ug/l)]]/2,swpra1[[#This Row],[MAC EQS (ug/l)]])</f>
        <v>8.5000000000000006E-3</v>
      </c>
      <c r="I33" t="str">
        <f>IF(ISNUMBER(swpra1[[#This Row],[AA EQS (ug/l)]]),swpra1[[#This Row],[AA EQS (ug/l)]]*0.04,swpra1[[#This Row],[AA EQS (ug/l)]])</f>
        <v>Not applicable</v>
      </c>
      <c r="J33">
        <f>IF(ISNUMBER(swpra1[[#This Row],[MAC EQS (ug/l)]]),swpra1[[#This Row],[MAC EQS (ug/l)]]*0.04,swpra1[[#This Row],[MAC EQS (ug/l)]])</f>
        <v>6.8000000000000005E-4</v>
      </c>
      <c r="K33" s="23" t="str">
        <f>IF(swpra1[[#This Row],[AA EQS (ug/l)]]="N/A","N/A",IF(swpra1[[#This Row],[Discharge Average(ug/l)]]&gt;swpra1[[#This Row],[AA EQS (ug/l)]],"Yes","No"))</f>
        <v>No</v>
      </c>
      <c r="L33" t="str">
        <f>IF(swpra1[[#This Row],[MAC EQS (ug/l)]]="N/A","N/A",IF(swpra1[[#This Row],[Discharge Maximum]]&gt;swpra1[[#This Row],[MAC EQS (ug/l)]],"Yes","No"))</f>
        <v>No</v>
      </c>
      <c r="M33" s="24" t="str">
        <f>IF(swpra1[[#This Row],[Is conc. &gt; MAC EQS?]]="N/A",swpra1[[#This Row],[Is conc&gt; AAEQS?]],swpra1[[#This Row],[Is conc. &gt; MAC EQS?]])</f>
        <v>No</v>
      </c>
      <c r="N33" s="23" t="str">
        <f>IF(swpra1[[#This Row],[Is conc&gt; AAEQS?]]="No","",IF(swpra1[[#This Row],[AA EQS (ug/l)]]="N/A","",($B$1*swpra1[[#This Row],[Discharge Average(ug/l)]])/($B$1+$B$3)))</f>
        <v/>
      </c>
      <c r="O33" t="str">
        <f>IF(swpra1[[#This Row],[Is conc. &gt; MAC EQS?]]="No","",IF(swpra1[[#This Row],[MAC EQS (ug/l)]]="N/A","",($B$2*swpra1[[#This Row],[Discharge Maximum]])/($B$2+$B$3)))</f>
        <v/>
      </c>
      <c r="P33" t="str">
        <f>IF(swpra1[[#This Row],[Screening Test 1 requires further screening]]="NO","",IF(swpra1[[#This Row],[4% of AA EQS (ug/l)]]="N/A","N/A",IF(swpra1[[#This Row],[MEAN PC]]&gt;swpra1[[#This Row],[4% of AA EQS (ug/l)]],"YES","NO")))</f>
        <v/>
      </c>
      <c r="Q33" t="str">
        <f>IF(swpra1[[#This Row],[Screening Test 1 requires further screening]]="NO","",IF(swpra1[[#This Row],[4% of MAC EQS (ug/l)]]="N/A","N/A",IF(swpra1[[#This Row],[MAX PC]]&gt;swpra1[[#This Row],[4% of MAC EQS (ug/l)]],"YES","NO")))</f>
        <v/>
      </c>
      <c r="R33" s="24" t="str">
        <f>IF(swpra1[[#This Row],[Is PC. &gt;4% of MAC EQS?]]="N/A",swpra1[[#This Row],[Is PC. &gt;4% of AA EQS?]],swpra1[[#This Row],[Is PC. &gt;4% of MAC EQS?]])</f>
        <v/>
      </c>
      <c r="S33" s="23" t="str">
        <f>IF(AND(ISNUMBER(swpra1[[#This Row],[MEAN PC]]),swpra1[[#This Row],[Screening Test 2 requires further screenig]]="YES"),swpra1[[#This Row],[MEAN PC]]+swpra1[[#This Row],[AA BC]],"")</f>
        <v/>
      </c>
      <c r="T33" t="str">
        <f>IF(AND(ISNUMBER(swpra1[[#This Row],[MAX PC]]),swpra1[[#This Row],[Screening Test 2 requires further screenig]]="YES"),swpra1[[#This Row],[MAX PC]]+swpra1[[#This Row],[MAC BC]],"")</f>
        <v/>
      </c>
      <c r="U33" t="str">
        <f>swpra1[[#This Row],[MEAN PC]]</f>
        <v/>
      </c>
      <c r="V33" s="24" t="str">
        <f>IF(AND(ISNUMBER(swpra1[[#This Row],[PEC (Max) (ug/l)]]),ISNUMBER(swpra1[[#This Row],[MAC BC]])),swpra1[[#This Row],[PEC (Max) (ug/l)]]-swpra1[[#This Row],[MAC BC]],"")</f>
        <v/>
      </c>
      <c r="W33" s="23" t="str">
        <f>IF(swpra1[[#This Row],[PEC (mean) (ug/l)]]="","",IF(swpra1[[#This Row],[PEC (mean) (ug/l)]]="N/A","N/A",IF((swpra1[[#This Row],[PEC - BC (Mean)]])&gt;swpra1[[#This Row],[AA EQS (ug/l)]]*0.1,"YES","NO")))</f>
        <v/>
      </c>
      <c r="X33" s="24" t="str">
        <f>IF(swpra1[[#This Row],[PEC (Max) (ug/l)]]="","",IF(swpra1[[#This Row],[PEC (Max) (ug/l)]]="N/A","N/A",IF((swpra1[[#This Row],[PEC - BC (Max)]])&gt;swpra1[[#This Row],[AA EQS (ug/l)]]*0.1,"YES","NO")))</f>
        <v/>
      </c>
      <c r="Y33" s="23" t="str">
        <f>IF(swpra1[[#This Row],[PEC (mean) (ug/l)]]="","",IF(swpra1[[#This Row],[PEC (mean) (ug/l)]]="N/A","N/A",IF(swpra1[[#This Row],[PEC (mean) (ug/l)]]&gt;swpra1[[#This Row],[AA EQS (ug/l)]],"YES","NO")))</f>
        <v/>
      </c>
      <c r="Z33" s="24" t="str">
        <f>IF(swpra1[[#This Row],[PEC (Max) (ug/l)]]="","",IF(swpra1[[#This Row],[PEC (Max) (ug/l)]]="N/A","N/A",IF(swpra1[[#This Row],[PEC (Max) (ug/l)]]&gt;swpra1[[#This Row],[MAC EQS (ug/l)]],"YES","NO")))</f>
        <v/>
      </c>
      <c r="AA33" s="30" t="str">
        <f>IF(swpra1[[#This Row],[Screening Test 2 requires further screenig]]="YES",IF(OR(swpra1[[#This Row],[Is PEC-BC &gt;10% of MAC EQS?]]="YES",swpra1[[#This Row],[IS PEC&gt;MAC EQS]]="YES"),"YES",IF(OR(swpra1[[#This Row],[Is PEC&gt;AA EQS]]="YES",swpra1[[#This Row],[Is PEC-BC &gt;10% of AA EQS?]]="YES"),"YES","NO")),"")</f>
        <v/>
      </c>
      <c r="AB33" s="23" t="str">
        <f>IF(swpra1[[#This Row],[Significant Load]]="N/A","N/A",(swpra1[[#This Row],[Discharge Average(ug/l)]]*$B$1*1000*$B$4/1000/1000/1000))</f>
        <v>N/A</v>
      </c>
      <c r="AC33" s="24" t="str">
        <f>IF(swpra1[[#This Row],[Annual Load (kg)]]="N/A","N/A",IF(swpra1[[#This Row],[Annual Load (kg)]]&gt;swpra1[[#This Row],[Significant Load]],"YES","NO"))</f>
        <v>N/A</v>
      </c>
      <c r="AD33" s="30" t="str">
        <f>IF(AND(OR(swpra1[[#This Row],[Further Assessment Required?]]="NO",swpra1[[#This Row],[Screening Test 2 requires further screenig]]="NO",swpra1[[#This Row],[Screening Test 1 requires further screening]]="NO"),swpra1[[#This Row],[IS Is Annual Load&gt;Liit]]&lt;&gt;"YES"),"NO","YES")</f>
        <v>NO</v>
      </c>
    </row>
    <row r="34" spans="1:30" ht="27.6" hidden="1" x14ac:dyDescent="0.25">
      <c r="A34" s="41" t="str">
        <f>#REF!</f>
        <v>Benzo(g,h,i)perylene (see PAHs below for AA and biota EQS)</v>
      </c>
      <c r="B34" s="33">
        <f>_xlfn.XLOOKUP(swpra1[[#This Row],[Substance]],inputdata[[#This Row],[Substance]],inputdata[[#This Row],[Average Concentration in Discharge]])</f>
        <v>0</v>
      </c>
      <c r="C34" s="33">
        <f>_xlfn.XLOOKUP(swpra1[[#This Row],[Substance]],inputdata[[#This Row],[Substance]],inputdata[[#This Row],[Maximum Concentration in Discharge ]])</f>
        <v>0</v>
      </c>
      <c r="D34" s="38" t="str">
        <f>_xlfn.XLOOKUP(swpra1[[#This Row],[Substance]],inputdata[[#This Row],[Substance]],inputdata[[#This Row],[Annual average EQS (micrograms per litre)]])</f>
        <v>Not applicable</v>
      </c>
      <c r="E34" s="10">
        <f>_xlfn.XLOOKUP(swpra1[[#This Row],[Substance]],inputdata[[#This Row],[Substance]],inputdata[[#This Row],[Maximum allowable concentration EQS (micrograms per litre)]])</f>
        <v>8.1999999999999998E-4</v>
      </c>
      <c r="F34" s="39" t="str">
        <f>IF(ISNUMBER(_xlfn.XLOOKUP(A34,inputdata[[#This Row],[Substance]],inputdata[[#This Row],[Annual Significant Load Limit (kg)]])),_xlfn.XLOOKUP(A34,inputdata[[#This Row],[Substance]],inputdata[[#This Row],[Annual Significant Load Limit (kg)]]),"N/A")</f>
        <v>N/A</v>
      </c>
      <c r="G34" s="33" t="str">
        <f>IF(ISNUMBER(D34),IF(ISNUMBER(_xlfn.XLOOKUP(A34,#REF!,#REF!)),(_xlfn.XLOOKUP(A34,#REF!,#REF!)),D34/2),D34)</f>
        <v>Not applicable</v>
      </c>
      <c r="H34" s="34">
        <f>IF(ISNUMBER(E34),IF(ISNUMBER(_xlfn.XLOOKUP(A34,#REF!,#REF!)),(_xlfn.XLOOKUP(A34,#REF!,#REF!)),E34/2),E34)</f>
        <v>4.0999999999999999E-4</v>
      </c>
      <c r="I34" t="str">
        <f>IF(ISNUMBER(swpra1[[#This Row],[AA EQS (ug/l)]]),swpra1[[#This Row],[AA EQS (ug/l)]]*0.04,swpra1[[#This Row],[AA EQS (ug/l)]])</f>
        <v>Not applicable</v>
      </c>
      <c r="J34">
        <f>IF(ISNUMBER(swpra1[[#This Row],[MAC EQS (ug/l)]]),swpra1[[#This Row],[MAC EQS (ug/l)]]*0.04,swpra1[[#This Row],[MAC EQS (ug/l)]])</f>
        <v>3.2799999999999998E-5</v>
      </c>
      <c r="K34" s="23" t="str">
        <f>IF(swpra1[[#This Row],[AA EQS (ug/l)]]="N/A","N/A",IF(swpra1[[#This Row],[Discharge Average(ug/l)]]&gt;swpra1[[#This Row],[AA EQS (ug/l)]],"Yes","No"))</f>
        <v>No</v>
      </c>
      <c r="L34" t="str">
        <f>IF(swpra1[[#This Row],[MAC EQS (ug/l)]]="N/A","N/A",IF(swpra1[[#This Row],[Discharge Maximum]]&gt;swpra1[[#This Row],[MAC EQS (ug/l)]],"Yes","No"))</f>
        <v>No</v>
      </c>
      <c r="M34" s="24" t="str">
        <f>IF(swpra1[[#This Row],[Is conc&gt; AAEQS?]]="No","No",IF(swpra1[[#This Row],[Is conc. &gt; MAC EQS?]]="No","No","Yes"))</f>
        <v>No</v>
      </c>
      <c r="N34" s="23" t="str">
        <f>IF(swpra1[[#This Row],[Is conc&gt; AAEQS?]]="No","",IF(swpra1[[#This Row],[AA EQS (ug/l)]]="N/A","",($B$1*swpra1[[#This Row],[Discharge Average(ug/l)]])/($B$1+$B$3)))</f>
        <v/>
      </c>
      <c r="O34" t="str">
        <f>IF(swpra1[[#This Row],[Is conc. &gt; MAC EQS?]]="No","",IF(swpra1[[#This Row],[MAC EQS (ug/l)]]="N/A","",($B$2*swpra1[[#This Row],[Discharge Maximum]])/($B$2+$B$3)))</f>
        <v/>
      </c>
      <c r="P34" t="str">
        <f>IF(swpra1[[#This Row],[Is conc&gt; AAEQS?]]="NO","",IF(swpra1[[#This Row],[AA EQS (ug/l)]]="N/A","N/A",IF(swpra1[[#This Row],[MEAN PC]]&gt;0.04*swpra1[[#This Row],[AA EQS (ug/l)]],"YES","NO")))</f>
        <v/>
      </c>
      <c r="Q34" t="str">
        <f>IF(swpra1[[#This Row],[Screening Test 1 requires further screening]]="NO","",IF(swpra1[[#This Row],[4% of MAC EQS (ug/l)]]="N/A","N/A",IF(swpra1[[#This Row],[MAX PC]]&gt;swpra1[[#This Row],[4% of MAC EQS (ug/l)]],"YES","NO")))</f>
        <v/>
      </c>
      <c r="R34" s="24"/>
      <c r="S34" s="23" t="str">
        <f>IF(AND(ISNUMBER(swpra1[[#This Row],[MEAN PC]]),swpra1[[#This Row],[Screening Test 2 requires further screenig]]="YES"),swpra1[[#This Row],[MEAN PC]]+swpra1[[#This Row],[AA BC]],"")</f>
        <v/>
      </c>
      <c r="U34" t="str">
        <f>swpra1[[#This Row],[MEAN PC]]</f>
        <v/>
      </c>
      <c r="V34" s="24"/>
      <c r="W34" s="23" t="str">
        <f>IF(swpra1[[#This Row],[PEC (mean) (ug/l)]]="","",IF(swpra1[[#This Row],[PEC (mean) (ug/l)]]="N/A","N/A",IF((swpra1[[#This Row],[PEC - BC (Mean)]])&gt;swpra1[[#This Row],[AA EQS (ug/l)]]*0.1,"YES","NO")))</f>
        <v/>
      </c>
      <c r="X34" s="24" t="str">
        <f>IF(swpra1[[#This Row],[PEC (Max) (ug/l)]]="","",IF(swpra1[[#This Row],[PEC (Max) (ug/l)]]="N/A","N/A",IF((swpra1[[#This Row],[PEC - BC (Max)]])&gt;swpra1[[#This Row],[AA EQS (ug/l)]]*0.1,"YES","NO")))</f>
        <v/>
      </c>
      <c r="Y34" s="23" t="str">
        <f>IF(swpra1[[#This Row],[PEC (mean) (ug/l)]]="","",IF(swpra1[[#This Row],[PEC (mean) (ug/l)]]="N/A","N/A",IF(swpra1[[#This Row],[PEC (mean) (ug/l)]]&gt;swpra1[[#This Row],[AA EQS (ug/l)]],"YES","NO")))</f>
        <v/>
      </c>
      <c r="Z34" s="24"/>
      <c r="AA34" s="30" t="str">
        <f>IF(swpra1[[#This Row],[Screening Test 2 requires further screenig]]="YES",IF(OR(swpra1[[#This Row],[Is PEC-BC &gt;10% of MAC EQS?]]="YES",swpra1[[#This Row],[IS PEC&gt;MAC EQS]]="YES"),"YES",IF(OR(swpra1[[#This Row],[Is PEC&gt;AA EQS]]="YES",swpra1[[#This Row],[Is PEC-BC &gt;10% of AA EQS?]]="YES"),"YES","NO")),"")</f>
        <v/>
      </c>
      <c r="AB34" s="23" t="str">
        <f>IF(swpra1[[#This Row],[Significant Load]]="N/A","N/A",1)</f>
        <v>N/A</v>
      </c>
      <c r="AC34" s="24" t="str">
        <f>IF(swpra1[[#This Row],[Annual Load (kg)]]="N/A","N/A",IF(swpra1[[#This Row],[Annual Load (kg)]]&gt;swpra1[[#This Row],[Significant Load]],"YES","NO"))</f>
        <v>N/A</v>
      </c>
      <c r="AD34" s="30" t="str">
        <f>IF(AND(OR(swpra1[[#This Row],[Further Assessment Required?]]="NO",swpra1[[#This Row],[Screening Test 2 requires further screenig]]="NO",swpra1[[#This Row],[Screening Test 1 requires further screening]]="NO"),swpra1[[#This Row],[IS Is Annual Load&gt;Liit]]&lt;&gt;"YES"),"NO","YES")</f>
        <v>NO</v>
      </c>
    </row>
    <row r="35" spans="1:30" ht="27.6" hidden="1" x14ac:dyDescent="0.25">
      <c r="A35" s="41" t="str">
        <f>#REF!</f>
        <v>Benzo(k)fluoranthene (see PAHs below for AA and biota EQS)</v>
      </c>
      <c r="B35" s="33">
        <f>_xlfn.XLOOKUP(swpra1[[#This Row],[Substance]],inputdata[[#This Row],[Substance]],inputdata[[#This Row],[Average Concentration in Discharge]])</f>
        <v>0</v>
      </c>
      <c r="C35" s="33">
        <f>_xlfn.XLOOKUP(swpra1[[#This Row],[Substance]],inputdata[[#This Row],[Substance]],inputdata[[#This Row],[Maximum Concentration in Discharge ]])</f>
        <v>0</v>
      </c>
      <c r="D35" s="38" t="str">
        <f>_xlfn.XLOOKUP(swpra1[[#This Row],[Substance]],inputdata[[#This Row],[Substance]],inputdata[[#This Row],[Annual average EQS (micrograms per litre)]])</f>
        <v>Not applicable</v>
      </c>
      <c r="E35" s="10">
        <f>_xlfn.XLOOKUP(swpra1[[#This Row],[Substance]],inputdata[[#This Row],[Substance]],inputdata[[#This Row],[Maximum allowable concentration EQS (micrograms per litre)]])</f>
        <v>1.7000000000000001E-2</v>
      </c>
      <c r="F35" s="39" t="str">
        <f>IF(ISNUMBER(_xlfn.XLOOKUP(A35,inputdata[[#This Row],[Substance]],inputdata[[#This Row],[Annual Significant Load Limit (kg)]])),_xlfn.XLOOKUP(A35,inputdata[[#This Row],[Substance]],inputdata[[#This Row],[Annual Significant Load Limit (kg)]]),"N/A")</f>
        <v>N/A</v>
      </c>
      <c r="G35" s="33" t="str">
        <f>IF(ISNUMBER(D35),IF(ISNUMBER(_xlfn.XLOOKUP(A35,#REF!,#REF!)),(_xlfn.XLOOKUP(A35,#REF!,#REF!)),D35/2),D35)</f>
        <v>Not applicable</v>
      </c>
      <c r="H35" s="34">
        <f>IF(ISNUMBER(E35),IF(ISNUMBER(_xlfn.XLOOKUP(A35,#REF!,#REF!)),(_xlfn.XLOOKUP(A35,#REF!,#REF!)),E35/2),E35)</f>
        <v>8.5000000000000006E-3</v>
      </c>
      <c r="I35" t="str">
        <f>IF(ISNUMBER(swpra1[[#This Row],[AA EQS (ug/l)]]),swpra1[[#This Row],[AA EQS (ug/l)]]*0.04,swpra1[[#This Row],[AA EQS (ug/l)]])</f>
        <v>Not applicable</v>
      </c>
      <c r="J35">
        <f>IF(ISNUMBER(swpra1[[#This Row],[MAC EQS (ug/l)]]),swpra1[[#This Row],[MAC EQS (ug/l)]]*0.04,swpra1[[#This Row],[MAC EQS (ug/l)]])</f>
        <v>6.8000000000000005E-4</v>
      </c>
      <c r="K35" s="23" t="str">
        <f>IF(swpra1[[#This Row],[AA EQS (ug/l)]]="N/A","N/A",IF(swpra1[[#This Row],[Discharge Average(ug/l)]]&gt;swpra1[[#This Row],[AA EQS (ug/l)]],"Yes","No"))</f>
        <v>No</v>
      </c>
      <c r="L35" t="str">
        <f>IF(swpra1[[#This Row],[MAC EQS (ug/l)]]="N/A","N/A",IF(swpra1[[#This Row],[Discharge Maximum]]&gt;swpra1[[#This Row],[MAC EQS (ug/l)]],"Yes","No"))</f>
        <v>No</v>
      </c>
      <c r="M35" s="24" t="str">
        <f>IF(swpra1[[#This Row],[Is conc&gt; AAEQS?]]="No","No",IF(swpra1[[#This Row],[Is conc. &gt; MAC EQS?]]="No","No","Yes"))</f>
        <v>No</v>
      </c>
      <c r="N35" s="23" t="str">
        <f>IF(swpra1[[#This Row],[Is conc&gt; AAEQS?]]="No","",IF(swpra1[[#This Row],[AA EQS (ug/l)]]="N/A","",($B$1*swpra1[[#This Row],[Discharge Average(ug/l)]])/($B$1+$B$3)))</f>
        <v/>
      </c>
      <c r="O35" t="str">
        <f>IF(swpra1[[#This Row],[Is conc. &gt; MAC EQS?]]="No","",IF(swpra1[[#This Row],[MAC EQS (ug/l)]]="N/A","",($B$2*swpra1[[#This Row],[Discharge Maximum]])/($B$2+$B$3)))</f>
        <v/>
      </c>
      <c r="P35" t="str">
        <f>IF(swpra1[[#This Row],[Is conc&gt; AAEQS?]]="NO","",IF(swpra1[[#This Row],[AA EQS (ug/l)]]="N/A","N/A",IF(swpra1[[#This Row],[MEAN PC]]&gt;0.04*swpra1[[#This Row],[AA EQS (ug/l)]],"YES","NO")))</f>
        <v/>
      </c>
      <c r="Q35" t="str">
        <f>IF(swpra1[[#This Row],[Screening Test 1 requires further screening]]="NO","",IF(swpra1[[#This Row],[4% of MAC EQS (ug/l)]]="N/A","N/A",IF(swpra1[[#This Row],[MAX PC]]&gt;swpra1[[#This Row],[4% of MAC EQS (ug/l)]],"YES","NO")))</f>
        <v/>
      </c>
      <c r="R35" s="24"/>
      <c r="S35" s="23" t="str">
        <f>IF(AND(ISNUMBER(swpra1[[#This Row],[MEAN PC]]),swpra1[[#This Row],[Screening Test 2 requires further screenig]]="YES"),swpra1[[#This Row],[MEAN PC]]+swpra1[[#This Row],[AA BC]],"")</f>
        <v/>
      </c>
      <c r="U35" t="str">
        <f>swpra1[[#This Row],[MEAN PC]]</f>
        <v/>
      </c>
      <c r="V35" s="24"/>
      <c r="W35" s="23" t="str">
        <f>IF(swpra1[[#This Row],[PEC (mean) (ug/l)]]="","",IF(swpra1[[#This Row],[PEC (mean) (ug/l)]]="N/A","N/A",IF((swpra1[[#This Row],[PEC - BC (Mean)]])&gt;swpra1[[#This Row],[AA EQS (ug/l)]]*0.1,"YES","NO")))</f>
        <v/>
      </c>
      <c r="X35" s="24" t="str">
        <f>IF(swpra1[[#This Row],[PEC (Max) (ug/l)]]="","",IF(swpra1[[#This Row],[PEC (Max) (ug/l)]]="N/A","N/A",IF((swpra1[[#This Row],[PEC - BC (Max)]])&gt;swpra1[[#This Row],[AA EQS (ug/l)]]*0.1,"YES","NO")))</f>
        <v/>
      </c>
      <c r="Y35" s="23" t="str">
        <f>IF(swpra1[[#This Row],[PEC (mean) (ug/l)]]="","",IF(swpra1[[#This Row],[PEC (mean) (ug/l)]]="N/A","N/A",IF(swpra1[[#This Row],[PEC (mean) (ug/l)]]&gt;swpra1[[#This Row],[AA EQS (ug/l)]],"YES","NO")))</f>
        <v/>
      </c>
      <c r="Z35" s="24"/>
      <c r="AA35" s="30" t="str">
        <f>IF(swpra1[[#This Row],[Screening Test 2 requires further screenig]]="YES",IF(OR(swpra1[[#This Row],[Is PEC-BC &gt;10% of MAC EQS?]]="YES",swpra1[[#This Row],[IS PEC&gt;MAC EQS]]="YES"),"YES",IF(OR(swpra1[[#This Row],[Is PEC&gt;AA EQS]]="YES",swpra1[[#This Row],[Is PEC-BC &gt;10% of AA EQS?]]="YES"),"YES","NO")),"")</f>
        <v/>
      </c>
      <c r="AB35" s="23" t="str">
        <f>IF(swpra1[[#This Row],[Significant Load]]="N/A","N/A",(swpra1[[#This Row],[Discharge Average(ug/l)]]*$B$1*1000*$B$4/1000/1000/1000))</f>
        <v>N/A</v>
      </c>
      <c r="AC35" s="24" t="str">
        <f>IF(swpra1[[#This Row],[Annual Load (kg)]]="N/A","N/A",IF(swpra1[[#This Row],[Annual Load (kg)]]&gt;swpra1[[#This Row],[Significant Load]],"YES","NO"))</f>
        <v>N/A</v>
      </c>
      <c r="AD35" s="30" t="str">
        <f>IF(AND(OR(swpra1[[#This Row],[Further Assessment Required?]]="NO",swpra1[[#This Row],[Screening Test 2 requires further screenig]]="NO",swpra1[[#This Row],[Screening Test 1 requires further screening]]="NO"),swpra1[[#This Row],[IS Is Annual Load&gt;Liit]]&lt;&gt;"YES"),"NO","YES")</f>
        <v>NO</v>
      </c>
    </row>
    <row r="36" spans="1:30" ht="27.6" hidden="1" x14ac:dyDescent="0.25">
      <c r="A36" s="41" t="str">
        <f>#REF!</f>
        <v>Benzyl butyl phthalate</v>
      </c>
      <c r="B36" s="33">
        <f>_xlfn.XLOOKUP(swpra1[[#This Row],[Substance]],inputdata[[#This Row],[Substance]],inputdata[[#This Row],[Average Concentration in Discharge]])</f>
        <v>0</v>
      </c>
      <c r="C36" s="33">
        <f>_xlfn.XLOOKUP(swpra1[[#This Row],[Substance]],inputdata[[#This Row],[Substance]],inputdata[[#This Row],[Maximum Concentration in Discharge ]])</f>
        <v>0</v>
      </c>
      <c r="D36" s="38">
        <f>_xlfn.XLOOKUP(swpra1[[#This Row],[Substance]],inputdata[[#This Row],[Substance]],inputdata[[#This Row],[Annual average EQS (micrograms per litre)]])</f>
        <v>0.75</v>
      </c>
      <c r="E36" s="10" t="str">
        <f>_xlfn.XLOOKUP(swpra1[[#This Row],[Substance]],inputdata[[#This Row],[Substance]],inputdata[[#This Row],[Maximum allowable concentration EQS (micrograms per litre)]])</f>
        <v>10 (95th percentile)</v>
      </c>
      <c r="F36" s="39" t="str">
        <f>IF(ISNUMBER(_xlfn.XLOOKUP(A36,inputdata[[#This Row],[Substance]],inputdata[[#This Row],[Annual Significant Load Limit (kg)]])),_xlfn.XLOOKUP(A36,inputdata[[#This Row],[Substance]],inputdata[[#This Row],[Annual Significant Load Limit (kg)]]),"N/A")</f>
        <v>N/A</v>
      </c>
      <c r="G36" s="33">
        <f>IF(ISNUMBER(D36),IF(ISNUMBER(_xlfn.XLOOKUP(A36,#REF!,#REF!)),(_xlfn.XLOOKUP(A36,#REF!,#REF!)),D36/2),D36)</f>
        <v>0.375</v>
      </c>
      <c r="H36" s="34" t="str">
        <f>IF(ISNUMBER(E36),IF(ISNUMBER(_xlfn.XLOOKUP(A36,#REF!,#REF!)),(_xlfn.XLOOKUP(A36,#REF!,#REF!)),E36/2),E36)</f>
        <v>10 (95th percentile)</v>
      </c>
      <c r="I36">
        <f>IF(ISNUMBER(swpra1[[#This Row],[AA EQS (ug/l)]]),swpra1[[#This Row],[AA EQS (ug/l)]]*0.04,swpra1[[#This Row],[AA EQS (ug/l)]])</f>
        <v>0.03</v>
      </c>
      <c r="J36" t="str">
        <f>IF(ISNUMBER(swpra1[[#This Row],[MAC EQS (ug/l)]]),swpra1[[#This Row],[MAC EQS (ug/l)]]*0.04,swpra1[[#This Row],[MAC EQS (ug/l)]])</f>
        <v>10 (95th percentile)</v>
      </c>
      <c r="K36" s="23" t="str">
        <f>IF(swpra1[[#This Row],[AA EQS (ug/l)]]="N/A","N/A",IF(swpra1[[#This Row],[Discharge Average(ug/l)]]&gt;swpra1[[#This Row],[AA EQS (ug/l)]],"Yes","No"))</f>
        <v>No</v>
      </c>
      <c r="L36" t="str">
        <f>IF(swpra1[[#This Row],[MAC EQS (ug/l)]]="N/A","N/A",IF(swpra1[[#This Row],[Discharge Maximum]]&gt;swpra1[[#This Row],[MAC EQS (ug/l)]],"Yes","No"))</f>
        <v>No</v>
      </c>
      <c r="M36" s="24" t="str">
        <f>IF(swpra1[[#This Row],[Is conc&gt; AAEQS?]]="No","No",IF(swpra1[[#This Row],[Is conc. &gt; MAC EQS?]]="No","No","Yes"))</f>
        <v>No</v>
      </c>
      <c r="N36" s="23" t="str">
        <f>IF(swpra1[[#This Row],[Is conc&gt; AAEQS?]]="No","",IF(swpra1[[#This Row],[AA EQS (ug/l)]]="N/A","",($B$1*swpra1[[#This Row],[Discharge Average(ug/l)]])/($B$1+$B$3)))</f>
        <v/>
      </c>
      <c r="O36" t="str">
        <f>IF(swpra1[[#This Row],[Is conc. &gt; MAC EQS?]]="No","",IF(swpra1[[#This Row],[MAC EQS (ug/l)]]="N/A","",($B$2*swpra1[[#This Row],[Discharge Maximum]])/($B$2+$B$3)))</f>
        <v/>
      </c>
      <c r="P36" t="str">
        <f>IF(swpra1[[#This Row],[Is conc&gt; AAEQS?]]="NO","",IF(swpra1[[#This Row],[AA EQS (ug/l)]]="N/A","N/A",IF(swpra1[[#This Row],[MEAN PC]]&gt;0.04*swpra1[[#This Row],[AA EQS (ug/l)]],"YES","NO")))</f>
        <v/>
      </c>
      <c r="Q36" t="str">
        <f>IF(swpra1[[#This Row],[Screening Test 1 requires further screening]]="NO","",IF(swpra1[[#This Row],[4% of MAC EQS (ug/l)]]="N/A","N/A",IF(swpra1[[#This Row],[MAX PC]]&gt;swpra1[[#This Row],[4% of MAC EQS (ug/l)]],"YES","NO")))</f>
        <v/>
      </c>
      <c r="R36" s="24"/>
      <c r="S36" s="23" t="str">
        <f>IF(AND(ISNUMBER(swpra1[[#This Row],[MEAN PC]]),swpra1[[#This Row],[Screening Test 2 requires further screenig]]="YES"),swpra1[[#This Row],[MEAN PC]]+swpra1[[#This Row],[AA BC]],"")</f>
        <v/>
      </c>
      <c r="U36" t="str">
        <f>swpra1[[#This Row],[MEAN PC]]</f>
        <v/>
      </c>
      <c r="V36" s="24"/>
      <c r="W36" s="23" t="str">
        <f>IF(swpra1[[#This Row],[PEC (mean) (ug/l)]]="","",IF(swpra1[[#This Row],[PEC (mean) (ug/l)]]="N/A","N/A",IF((swpra1[[#This Row],[PEC - BC (Mean)]])&gt;swpra1[[#This Row],[AA EQS (ug/l)]]*0.1,"YES","NO")))</f>
        <v/>
      </c>
      <c r="X36" s="24" t="str">
        <f>IF(swpra1[[#This Row],[PEC (Max) (ug/l)]]="","",IF(swpra1[[#This Row],[PEC (Max) (ug/l)]]="N/A","N/A",IF((swpra1[[#This Row],[PEC - BC (Max)]])&gt;swpra1[[#This Row],[AA EQS (ug/l)]]*0.1,"YES","NO")))</f>
        <v/>
      </c>
      <c r="Y36" s="23" t="str">
        <f>IF(swpra1[[#This Row],[PEC (mean) (ug/l)]]="","",IF(swpra1[[#This Row],[PEC (mean) (ug/l)]]="N/A","N/A",IF(swpra1[[#This Row],[PEC (mean) (ug/l)]]&gt;swpra1[[#This Row],[AA EQS (ug/l)]],"YES","NO")))</f>
        <v/>
      </c>
      <c r="Z36" s="24"/>
      <c r="AA36" s="30" t="str">
        <f>IF(swpra1[[#This Row],[Screening Test 2 requires further screenig]]="YES",IF(OR(swpra1[[#This Row],[Is PEC-BC &gt;10% of MAC EQS?]]="YES",swpra1[[#This Row],[IS PEC&gt;MAC EQS]]="YES"),"YES",IF(OR(swpra1[[#This Row],[Is PEC&gt;AA EQS]]="YES",swpra1[[#This Row],[Is PEC-BC &gt;10% of AA EQS?]]="YES"),"YES","NO")),"")</f>
        <v/>
      </c>
      <c r="AB36" s="23" t="str">
        <f>IF(swpra1[[#This Row],[Significant Load]]="N/A","N/A",(swpra1[[#This Row],[Discharge Average(ug/l)]]*$B$1*1000*$B$4/1000/1000/1000))</f>
        <v>N/A</v>
      </c>
      <c r="AC36" s="24" t="str">
        <f>IF(swpra1[[#This Row],[Annual Load (kg)]]="N/A","N/A",IF(swpra1[[#This Row],[Annual Load (kg)]]&gt;swpra1[[#This Row],[Significant Load]],"YES","NO"))</f>
        <v>N/A</v>
      </c>
      <c r="AD36" s="30" t="str">
        <f>IF(AND(OR(swpra1[[#This Row],[Further Assessment Required?]]="NO",swpra1[[#This Row],[Screening Test 2 requires further screenig]]="NO",swpra1[[#This Row],[Screening Test 1 requires further screening]]="NO"),swpra1[[#This Row],[IS Is Annual Load&gt;Liit]]&lt;&gt;"YES"),"NO","YES")</f>
        <v>NO</v>
      </c>
    </row>
    <row r="37" spans="1:30" ht="27.6" hidden="1" x14ac:dyDescent="0.25">
      <c r="A37" s="41" t="str">
        <f>#REF!</f>
        <v>Bifenox (Methyl 5-(2,4-dichlorophenoxy)-2-nitrobenzoate)</v>
      </c>
      <c r="B37" s="33">
        <f>_xlfn.XLOOKUP(swpra1[[#This Row],[Substance]],inputdata[[#This Row],[Substance]],inputdata[[#This Row],[Average Concentration in Discharge]])</f>
        <v>0</v>
      </c>
      <c r="C37" s="33">
        <f>_xlfn.XLOOKUP(swpra1[[#This Row],[Substance]],inputdata[[#This Row],[Substance]],inputdata[[#This Row],[Maximum Concentration in Discharge ]])</f>
        <v>0</v>
      </c>
      <c r="D37" s="38">
        <f>_xlfn.XLOOKUP(swpra1[[#This Row],[Substance]],inputdata[[#This Row],[Substance]],inputdata[[#This Row],[Annual average EQS (micrograms per litre)]])</f>
        <v>1.1999999999999999E-3</v>
      </c>
      <c r="E37" s="10">
        <f>_xlfn.XLOOKUP(swpra1[[#This Row],[Substance]],inputdata[[#This Row],[Substance]],inputdata[[#This Row],[Maximum allowable concentration EQS (micrograms per litre)]])</f>
        <v>4.0000000000000001E-3</v>
      </c>
      <c r="F37" s="39" t="str">
        <f>IF(ISNUMBER(_xlfn.XLOOKUP(A37,inputdata[[#This Row],[Substance]],inputdata[[#This Row],[Annual Significant Load Limit (kg)]])),_xlfn.XLOOKUP(A37,inputdata[[#This Row],[Substance]],inputdata[[#This Row],[Annual Significant Load Limit (kg)]]),"N/A")</f>
        <v>N/A</v>
      </c>
      <c r="G37" s="33">
        <f>IF(ISNUMBER(D37),IF(ISNUMBER(_xlfn.XLOOKUP(A37,#REF!,#REF!)),(_xlfn.XLOOKUP(A37,#REF!,#REF!)),D37/2),D37)</f>
        <v>5.9999999999999995E-4</v>
      </c>
      <c r="H37" s="34">
        <f>IF(ISNUMBER(E37),IF(ISNUMBER(_xlfn.XLOOKUP(A37,#REF!,#REF!)),(_xlfn.XLOOKUP(A37,#REF!,#REF!)),E37/2),E37)</f>
        <v>2E-3</v>
      </c>
      <c r="I37">
        <f>IF(ISNUMBER(swpra1[[#This Row],[AA EQS (ug/l)]]),swpra1[[#This Row],[AA EQS (ug/l)]]*0.04,swpra1[[#This Row],[AA EQS (ug/l)]])</f>
        <v>4.7999999999999994E-5</v>
      </c>
      <c r="J37">
        <f>IF(ISNUMBER(swpra1[[#This Row],[MAC EQS (ug/l)]]),swpra1[[#This Row],[MAC EQS (ug/l)]]*0.04,swpra1[[#This Row],[MAC EQS (ug/l)]])</f>
        <v>1.6000000000000001E-4</v>
      </c>
      <c r="K37" s="23" t="str">
        <f>IF(swpra1[[#This Row],[AA EQS (ug/l)]]="N/A","N/A",IF(swpra1[[#This Row],[Discharge Average(ug/l)]]&gt;swpra1[[#This Row],[AA EQS (ug/l)]],"Yes","No"))</f>
        <v>No</v>
      </c>
      <c r="L37" t="str">
        <f>IF(swpra1[[#This Row],[MAC EQS (ug/l)]]="N/A","N/A",IF(swpra1[[#This Row],[Discharge Maximum]]&gt;swpra1[[#This Row],[MAC EQS (ug/l)]],"Yes","No"))</f>
        <v>No</v>
      </c>
      <c r="M37" s="24" t="str">
        <f>IF(swpra1[[#This Row],[Is conc&gt; AAEQS?]]="No","No",IF(swpra1[[#This Row],[Is conc. &gt; MAC EQS?]]="No","No","Yes"))</f>
        <v>No</v>
      </c>
      <c r="N37" s="23" t="str">
        <f>IF(swpra1[[#This Row],[Is conc&gt; AAEQS?]]="No","",IF(swpra1[[#This Row],[AA EQS (ug/l)]]="N/A","",($B$1*swpra1[[#This Row],[Discharge Average(ug/l)]])/($B$1+$B$3)))</f>
        <v/>
      </c>
      <c r="O37" t="str">
        <f>IF(swpra1[[#This Row],[Is conc. &gt; MAC EQS?]]="No","",IF(swpra1[[#This Row],[MAC EQS (ug/l)]]="N/A","",($B$2*swpra1[[#This Row],[Discharge Maximum]])/($B$2+$B$3)))</f>
        <v/>
      </c>
      <c r="P37" t="str">
        <f>IF(swpra1[[#This Row],[Is conc&gt; AAEQS?]]="NO","",IF(swpra1[[#This Row],[AA EQS (ug/l)]]="N/A","N/A",IF(swpra1[[#This Row],[MEAN PC]]&gt;0.04*swpra1[[#This Row],[AA EQS (ug/l)]],"YES","NO")))</f>
        <v/>
      </c>
      <c r="Q37" t="str">
        <f>IF(swpra1[[#This Row],[Screening Test 1 requires further screening]]="NO","",IF(swpra1[[#This Row],[4% of MAC EQS (ug/l)]]="N/A","N/A",IF(swpra1[[#This Row],[MAX PC]]&gt;swpra1[[#This Row],[4% of MAC EQS (ug/l)]],"YES","NO")))</f>
        <v/>
      </c>
      <c r="R37" s="24"/>
      <c r="S37" s="23" t="str">
        <f>IF(AND(ISNUMBER(swpra1[[#This Row],[MEAN PC]]),swpra1[[#This Row],[Screening Test 2 requires further screenig]]="YES"),swpra1[[#This Row],[MEAN PC]]+swpra1[[#This Row],[AA BC]],"")</f>
        <v/>
      </c>
      <c r="U37" t="str">
        <f>swpra1[[#This Row],[MEAN PC]]</f>
        <v/>
      </c>
      <c r="V37" s="24"/>
      <c r="W37" s="23" t="str">
        <f>IF(swpra1[[#This Row],[PEC (mean) (ug/l)]]="","",IF(swpra1[[#This Row],[PEC (mean) (ug/l)]]="N/A","N/A",IF((swpra1[[#This Row],[PEC - BC (Mean)]])&gt;swpra1[[#This Row],[AA EQS (ug/l)]]*0.1,"YES","NO")))</f>
        <v/>
      </c>
      <c r="X37" s="24" t="str">
        <f>IF(swpra1[[#This Row],[PEC (Max) (ug/l)]]="","",IF(swpra1[[#This Row],[PEC (Max) (ug/l)]]="N/A","N/A",IF((swpra1[[#This Row],[PEC - BC (Max)]])&gt;swpra1[[#This Row],[AA EQS (ug/l)]]*0.1,"YES","NO")))</f>
        <v/>
      </c>
      <c r="Y37" s="23" t="str">
        <f>IF(swpra1[[#This Row],[PEC (mean) (ug/l)]]="","",IF(swpra1[[#This Row],[PEC (mean) (ug/l)]]="N/A","N/A",IF(swpra1[[#This Row],[PEC (mean) (ug/l)]]&gt;swpra1[[#This Row],[AA EQS (ug/l)]],"YES","NO")))</f>
        <v/>
      </c>
      <c r="Z37" s="24"/>
      <c r="AA37" s="30" t="str">
        <f>IF(swpra1[[#This Row],[Screening Test 2 requires further screenig]]="YES",IF(OR(swpra1[[#This Row],[Is PEC-BC &gt;10% of MAC EQS?]]="YES",swpra1[[#This Row],[IS PEC&gt;MAC EQS]]="YES"),"YES",IF(OR(swpra1[[#This Row],[Is PEC&gt;AA EQS]]="YES",swpra1[[#This Row],[Is PEC-BC &gt;10% of AA EQS?]]="YES"),"YES","NO")),"")</f>
        <v/>
      </c>
      <c r="AB37" s="23" t="str">
        <f>IF(swpra1[[#This Row],[Significant Load]]="N/A","N/A",(swpra1[[#This Row],[Discharge Average(ug/l)]]*$B$1*1000*$B$4/1000/1000/1000))</f>
        <v>N/A</v>
      </c>
      <c r="AC37" s="24" t="str">
        <f>IF(swpra1[[#This Row],[Annual Load (kg)]]="N/A","N/A",IF(swpra1[[#This Row],[Annual Load (kg)]]&gt;swpra1[[#This Row],[Significant Load]],"YES","NO"))</f>
        <v>N/A</v>
      </c>
      <c r="AD37" s="30" t="str">
        <f>IF(AND(OR(swpra1[[#This Row],[Further Assessment Required?]]="NO",swpra1[[#This Row],[Screening Test 2 requires further screenig]]="NO",swpra1[[#This Row],[Screening Test 1 requires further screening]]="NO"),swpra1[[#This Row],[IS Is Annual Load&gt;Liit]]&lt;&gt;"YES"),"NO","YES")</f>
        <v>NO</v>
      </c>
    </row>
    <row r="38" spans="1:30" hidden="1" x14ac:dyDescent="0.25">
      <c r="A38" s="41" t="str">
        <f>#REF!</f>
        <v>Biphenyl</v>
      </c>
      <c r="B38" s="33">
        <f>_xlfn.XLOOKUP(swpra1[[#This Row],[Substance]],inputdata[[#This Row],[Substance]],inputdata[[#This Row],[Average Concentration in Discharge]])</f>
        <v>0</v>
      </c>
      <c r="C38" s="33">
        <f>_xlfn.XLOOKUP(swpra1[[#This Row],[Substance]],inputdata[[#This Row],[Substance]],inputdata[[#This Row],[Maximum Concentration in Discharge ]])</f>
        <v>0</v>
      </c>
      <c r="D38" s="38">
        <f>_xlfn.XLOOKUP(swpra1[[#This Row],[Substance]],inputdata[[#This Row],[Substance]],inputdata[[#This Row],[Annual average EQS (micrograms per litre)]])</f>
        <v>25</v>
      </c>
      <c r="E38" s="10" t="str">
        <f>_xlfn.XLOOKUP(swpra1[[#This Row],[Substance]],inputdata[[#This Row],[Substance]],inputdata[[#This Row],[Maximum allowable concentration EQS (micrograms per litre)]])</f>
        <v>Not applicable</v>
      </c>
      <c r="F38" s="39" t="str">
        <f>IF(ISNUMBER(_xlfn.XLOOKUP(A38,inputdata[[#This Row],[Substance]],inputdata[[#This Row],[Annual Significant Load Limit (kg)]])),_xlfn.XLOOKUP(A38,inputdata[[#This Row],[Substance]],inputdata[[#This Row],[Annual Significant Load Limit (kg)]]),"N/A")</f>
        <v>N/A</v>
      </c>
      <c r="G38" s="33">
        <f>IF(ISNUMBER(swpra1[[#This Row],[AA EQS (ug/l)]]),swpra1[[#This Row],[AA EQS (ug/l)]]/2,swpra1[[#This Row],[AA EQS (ug/l)]])</f>
        <v>12.5</v>
      </c>
      <c r="H38" s="33" t="str">
        <f>IF(ISNUMBER(swpra1[[#This Row],[MAC EQS (ug/l)]]),swpra1[[#This Row],[MAC EQS (ug/l)]]/2,swpra1[[#This Row],[MAC EQS (ug/l)]])</f>
        <v>Not applicable</v>
      </c>
      <c r="I38">
        <f>IF(ISNUMBER(swpra1[[#This Row],[AA EQS (ug/l)]]),swpra1[[#This Row],[AA EQS (ug/l)]]*0.04,swpra1[[#This Row],[AA EQS (ug/l)]])</f>
        <v>1</v>
      </c>
      <c r="J38" t="str">
        <f>IF(ISNUMBER(swpra1[[#This Row],[MAC EQS (ug/l)]]),swpra1[[#This Row],[MAC EQS (ug/l)]]*0.04,swpra1[[#This Row],[MAC EQS (ug/l)]])</f>
        <v>Not applicable</v>
      </c>
      <c r="K38" s="23" t="str">
        <f>IF(swpra1[[#This Row],[AA EQS (ug/l)]]="N/A","N/A",IF(swpra1[[#This Row],[Discharge Average(ug/l)]]&gt;swpra1[[#This Row],[AA EQS (ug/l)]],"Yes","No"))</f>
        <v>No</v>
      </c>
      <c r="L38" t="str">
        <f>IF(swpra1[[#This Row],[MAC EQS (ug/l)]]="N/A","N/A",IF(swpra1[[#This Row],[Discharge Maximum]]&gt;swpra1[[#This Row],[MAC EQS (ug/l)]],"Yes","No"))</f>
        <v>No</v>
      </c>
      <c r="M38" s="24" t="str">
        <f>IF(swpra1[[#This Row],[Is conc. &gt; MAC EQS?]]="N/A",swpra1[[#This Row],[Is conc&gt; AAEQS?]],swpra1[[#This Row],[Is conc. &gt; MAC EQS?]])</f>
        <v>No</v>
      </c>
      <c r="N38" s="23" t="str">
        <f>IF(swpra1[[#This Row],[Is conc&gt; AAEQS?]]="No","",IF(swpra1[[#This Row],[AA EQS (ug/l)]]="N/A","",($B$1*swpra1[[#This Row],[Discharge Average(ug/l)]])/($B$1+$B$3)))</f>
        <v/>
      </c>
      <c r="O38" t="str">
        <f>IF(swpra1[[#This Row],[Is conc. &gt; MAC EQS?]]="No","",IF(swpra1[[#This Row],[MAC EQS (ug/l)]]="N/A","",($B$2*swpra1[[#This Row],[Discharge Maximum]])/($B$2+$B$3)))</f>
        <v/>
      </c>
      <c r="P38" t="str">
        <f>IF(swpra1[[#This Row],[Screening Test 1 requires further screening]]="NO","",IF(swpra1[[#This Row],[4% of AA EQS (ug/l)]]="N/A","N/A",IF(swpra1[[#This Row],[MEAN PC]]&gt;swpra1[[#This Row],[4% of AA EQS (ug/l)]],"YES","NO")))</f>
        <v/>
      </c>
      <c r="Q38" t="str">
        <f>IF(swpra1[[#This Row],[Screening Test 1 requires further screening]]="NO","",IF(swpra1[[#This Row],[4% of MAC EQS (ug/l)]]="N/A","N/A",IF(swpra1[[#This Row],[MAX PC]]&gt;swpra1[[#This Row],[4% of MAC EQS (ug/l)]],"YES","NO")))</f>
        <v/>
      </c>
      <c r="R38" s="24" t="str">
        <f>IF(swpra1[[#This Row],[Is PC. &gt;4% of MAC EQS?]]="N/A",swpra1[[#This Row],[Is PC. &gt;4% of AA EQS?]],swpra1[[#This Row],[Is PC. &gt;4% of MAC EQS?]])</f>
        <v/>
      </c>
      <c r="S38" s="23" t="str">
        <f>IF(AND(ISNUMBER(swpra1[[#This Row],[MEAN PC]]),swpra1[[#This Row],[Screening Test 2 requires further screenig]]="YES"),swpra1[[#This Row],[MEAN PC]]+swpra1[[#This Row],[AA BC]],"")</f>
        <v/>
      </c>
      <c r="T38" t="str">
        <f>IF(AND(ISNUMBER(swpra1[[#This Row],[MAX PC]]),swpra1[[#This Row],[Screening Test 2 requires further screenig]]="YES"),swpra1[[#This Row],[MAX PC]]+swpra1[[#This Row],[MAC BC]],"")</f>
        <v/>
      </c>
      <c r="U38" t="str">
        <f>swpra1[[#This Row],[MEAN PC]]</f>
        <v/>
      </c>
      <c r="V38" s="24" t="str">
        <f>IF(AND(ISNUMBER(swpra1[[#This Row],[PEC (Max) (ug/l)]]),ISNUMBER(swpra1[[#This Row],[MAC BC]])),swpra1[[#This Row],[PEC (Max) (ug/l)]]-swpra1[[#This Row],[MAC BC]],"")</f>
        <v/>
      </c>
      <c r="W38" s="23" t="str">
        <f>IF(swpra1[[#This Row],[PEC (mean) (ug/l)]]="","",IF(swpra1[[#This Row],[PEC (mean) (ug/l)]]="N/A","N/A",IF((swpra1[[#This Row],[PEC - BC (Mean)]])&gt;swpra1[[#This Row],[AA EQS (ug/l)]]*0.1,"YES","NO")))</f>
        <v/>
      </c>
      <c r="X38" s="24" t="str">
        <f>IF(swpra1[[#This Row],[PEC (Max) (ug/l)]]="","",IF(swpra1[[#This Row],[PEC (Max) (ug/l)]]="N/A","N/A",IF((swpra1[[#This Row],[PEC - BC (Max)]])&gt;swpra1[[#This Row],[AA EQS (ug/l)]]*0.1,"YES","NO")))</f>
        <v/>
      </c>
      <c r="Y38" s="23" t="str">
        <f>IF(swpra1[[#This Row],[PEC (mean) (ug/l)]]="","",IF(swpra1[[#This Row],[PEC (mean) (ug/l)]]="N/A","N/A",IF(swpra1[[#This Row],[PEC (mean) (ug/l)]]&gt;swpra1[[#This Row],[AA EQS (ug/l)]],"YES","NO")))</f>
        <v/>
      </c>
      <c r="Z38" s="24" t="str">
        <f>IF(swpra1[[#This Row],[PEC (Max) (ug/l)]]="","",IF(swpra1[[#This Row],[PEC (Max) (ug/l)]]="N/A","N/A",IF(swpra1[[#This Row],[PEC (Max) (ug/l)]]&gt;swpra1[[#This Row],[MAC EQS (ug/l)]],"YES","NO")))</f>
        <v/>
      </c>
      <c r="AA38" s="30" t="str">
        <f>IF(swpra1[[#This Row],[Screening Test 2 requires further screenig]]="YES",IF(OR(swpra1[[#This Row],[Is PEC-BC &gt;10% of MAC EQS?]]="YES",swpra1[[#This Row],[IS PEC&gt;MAC EQS]]="YES"),"YES",IF(OR(swpra1[[#This Row],[Is PEC&gt;AA EQS]]="YES",swpra1[[#This Row],[Is PEC-BC &gt;10% of AA EQS?]]="YES"),"YES","NO")),"")</f>
        <v/>
      </c>
      <c r="AB38" s="23" t="str">
        <f>IF(swpra1[[#This Row],[Significant Load]]="N/A","N/A",(swpra1[[#This Row],[Discharge Average(ug/l)]]*$B$1*1000*$B$4/1000/1000/1000))</f>
        <v>N/A</v>
      </c>
      <c r="AC38" s="24" t="str">
        <f>IF(swpra1[[#This Row],[Annual Load (kg)]]="N/A","N/A",IF(swpra1[[#This Row],[Annual Load (kg)]]&gt;swpra1[[#This Row],[Significant Load]],"YES","NO"))</f>
        <v>N/A</v>
      </c>
      <c r="AD38" s="30" t="str">
        <f>IF(AND(OR(swpra1[[#This Row],[Further Assessment Required?]]="NO",swpra1[[#This Row],[Screening Test 2 requires further screenig]]="NO",swpra1[[#This Row],[Screening Test 1 requires further screening]]="NO"),swpra1[[#This Row],[IS Is Annual Load&gt;Liit]]&lt;&gt;"YES"),"NO","YES")</f>
        <v>NO</v>
      </c>
    </row>
    <row r="39" spans="1:30" x14ac:dyDescent="0.25">
      <c r="A39" s="41" t="str">
        <f>#REF!</f>
        <v>Boron</v>
      </c>
      <c r="B39" s="33">
        <f>_xlfn.XLOOKUP(swpra1[[#This Row],[Substance]],inputdata[[#This Row],[Substance]],inputdata[[#This Row],[Average Concentration in Discharge]])</f>
        <v>812</v>
      </c>
      <c r="C39" s="33">
        <f>_xlfn.XLOOKUP(swpra1[[#This Row],[Substance]],inputdata[[#This Row],[Substance]],inputdata[[#This Row],[Maximum Concentration in Discharge ]])</f>
        <v>812</v>
      </c>
      <c r="D39" s="38">
        <f>_xlfn.XLOOKUP(swpra1[[#This Row],[Substance]],inputdata[[#This Row],[Substance]],inputdata[[#This Row],[Annual average EQS (micrograms per litre)]])</f>
        <v>7000</v>
      </c>
      <c r="E39" s="10" t="str">
        <f>_xlfn.XLOOKUP(swpra1[[#This Row],[Substance]],inputdata[[#This Row],[Substance]],inputdata[[#This Row],[Maximum allowable concentration EQS (micrograms per litre)]])</f>
        <v>Not applicable</v>
      </c>
      <c r="F39" s="39" t="str">
        <f>IF(ISNUMBER(_xlfn.XLOOKUP(A39,inputdata[[#This Row],[Substance]],inputdata[[#This Row],[Annual Significant Load Limit (kg)]])),_xlfn.XLOOKUP(A39,inputdata[[#This Row],[Substance]],inputdata[[#This Row],[Annual Significant Load Limit (kg)]]),"N/A")</f>
        <v>N/A</v>
      </c>
      <c r="G39" s="33">
        <f>IF(ISNUMBER(D39),IF(ISNUMBER(_xlfn.XLOOKUP(A39,#REF!,#REF!)),(_xlfn.XLOOKUP(A39,#REF!,#REF!)),D39/2),D39)</f>
        <v>3500</v>
      </c>
      <c r="H39" s="34" t="str">
        <f>IF(ISNUMBER(E39),IF(ISNUMBER(_xlfn.XLOOKUP(A39,#REF!,#REF!)),(_xlfn.XLOOKUP(A39,#REF!,#REF!)),E39/2),E39)</f>
        <v>Not applicable</v>
      </c>
      <c r="I39">
        <f>IF(ISNUMBER(swpra1[[#This Row],[AA EQS (ug/l)]]),swpra1[[#This Row],[AA EQS (ug/l)]]*0.04,swpra1[[#This Row],[AA EQS (ug/l)]])</f>
        <v>280</v>
      </c>
      <c r="J39" t="str">
        <f>IF(ISNUMBER(swpra1[[#This Row],[MAC EQS (ug/l)]]),swpra1[[#This Row],[MAC EQS (ug/l)]]*0.04,swpra1[[#This Row],[MAC EQS (ug/l)]])</f>
        <v>Not applicable</v>
      </c>
      <c r="K39" s="23" t="str">
        <f>IF(swpra1[[#This Row],[AA EQS (ug/l)]]="N/A","N/A",IF(swpra1[[#This Row],[Discharge Average(ug/l)]]&gt;swpra1[[#This Row],[AA EQS (ug/l)]],"Yes","No"))</f>
        <v>No</v>
      </c>
      <c r="L39" t="str">
        <f>IF(swpra1[[#This Row],[MAC EQS (ug/l)]]="N/A","N/A",IF(swpra1[[#This Row],[Discharge Maximum]]&gt;swpra1[[#This Row],[MAC EQS (ug/l)]],"Yes","No"))</f>
        <v>No</v>
      </c>
      <c r="M39" s="24" t="str">
        <f>IF(swpra1[[#This Row],[Is conc&gt; AAEQS?]]="No","No",IF(swpra1[[#This Row],[Is conc. &gt; MAC EQS?]]="No","No","Yes"))</f>
        <v>No</v>
      </c>
      <c r="N39" s="23" t="str">
        <f>IF(swpra1[[#This Row],[Is conc&gt; AAEQS?]]="No","",IF(swpra1[[#This Row],[AA EQS (ug/l)]]="N/A","",($B$1*swpra1[[#This Row],[Discharge Average(ug/l)]])/($B$1+$B$3)))</f>
        <v/>
      </c>
      <c r="O39" t="str">
        <f>IF(swpra1[[#This Row],[Is conc. &gt; MAC EQS?]]="No","",IF(swpra1[[#This Row],[MAC EQS (ug/l)]]="N/A","",($B$2*swpra1[[#This Row],[Discharge Maximum]])/($B$2+$B$3)))</f>
        <v/>
      </c>
      <c r="P39" t="str">
        <f>IF(swpra1[[#This Row],[Is conc&gt; AAEQS?]]="NO","",IF(swpra1[[#This Row],[AA EQS (ug/l)]]="N/A","N/A",IF(swpra1[[#This Row],[MEAN PC]]&gt;0.04*swpra1[[#This Row],[AA EQS (ug/l)]],"YES","NO")))</f>
        <v/>
      </c>
      <c r="Q39" t="str">
        <f>IF(swpra1[[#This Row],[Screening Test 1 requires further screening]]="NO","",IF(swpra1[[#This Row],[4% of MAC EQS (ug/l)]]="N/A","N/A",IF(swpra1[[#This Row],[MAX PC]]&gt;swpra1[[#This Row],[4% of MAC EQS (ug/l)]],"YES","NO")))</f>
        <v/>
      </c>
      <c r="R39" s="24"/>
      <c r="S39" s="23" t="str">
        <f>IF(AND(ISNUMBER(swpra1[[#This Row],[MEAN PC]]),swpra1[[#This Row],[Screening Test 2 requires further screenig]]="YES"),swpra1[[#This Row],[MEAN PC]]+swpra1[[#This Row],[AA BC]],"")</f>
        <v/>
      </c>
      <c r="U39" t="str">
        <f>swpra1[[#This Row],[MEAN PC]]</f>
        <v/>
      </c>
      <c r="V39" s="24"/>
      <c r="W39" s="23" t="str">
        <f>IF(swpra1[[#This Row],[PEC (mean) (ug/l)]]="","",IF(swpra1[[#This Row],[PEC (mean) (ug/l)]]="N/A","N/A",IF((swpra1[[#This Row],[PEC - BC (Mean)]])&gt;swpra1[[#This Row],[AA EQS (ug/l)]]*0.1,"YES","NO")))</f>
        <v/>
      </c>
      <c r="X39" s="24" t="str">
        <f>IF(swpra1[[#This Row],[PEC (Max) (ug/l)]]="","",IF(swpra1[[#This Row],[PEC (Max) (ug/l)]]="N/A","N/A",IF((swpra1[[#This Row],[PEC - BC (Max)]])&gt;swpra1[[#This Row],[AA EQS (ug/l)]]*0.1,"YES","NO")))</f>
        <v/>
      </c>
      <c r="Y39" s="23" t="str">
        <f>IF(swpra1[[#This Row],[PEC (mean) (ug/l)]]="","",IF(swpra1[[#This Row],[PEC (mean) (ug/l)]]="N/A","N/A",IF(swpra1[[#This Row],[PEC (mean) (ug/l)]]&gt;swpra1[[#This Row],[AA EQS (ug/l)]],"YES","NO")))</f>
        <v/>
      </c>
      <c r="Z39" s="24"/>
      <c r="AA39" s="30" t="str">
        <f>IF(swpra1[[#This Row],[Screening Test 2 requires further screenig]]="YES",IF(OR(swpra1[[#This Row],[Is PEC-BC &gt;10% of MAC EQS?]]="YES",swpra1[[#This Row],[IS PEC&gt;MAC EQS]]="YES"),"YES",IF(OR(swpra1[[#This Row],[Is PEC&gt;AA EQS]]="YES",swpra1[[#This Row],[Is PEC-BC &gt;10% of AA EQS?]]="YES"),"YES","NO")),"")</f>
        <v/>
      </c>
      <c r="AB39" s="23" t="str">
        <f>IF(swpra1[[#This Row],[Significant Load]]="N/A","N/A",(swpra1[[#This Row],[Discharge Average(ug/l)]]*$B$1*1000*$B$4/1000/1000/1000))</f>
        <v>N/A</v>
      </c>
      <c r="AC39" s="24" t="str">
        <f>IF(swpra1[[#This Row],[Annual Load (kg)]]="N/A","N/A",IF(swpra1[[#This Row],[Annual Load (kg)]]&gt;swpra1[[#This Row],[Significant Load]],"YES","NO"))</f>
        <v>N/A</v>
      </c>
      <c r="AD39" s="30" t="str">
        <f>IF(AND(OR(swpra1[[#This Row],[Further Assessment Required?]]="NO",swpra1[[#This Row],[Screening Test 2 requires further screenig]]="NO",swpra1[[#This Row],[Screening Test 1 requires further screening]]="NO"),swpra1[[#This Row],[IS Is Annual Load&gt;Liit]]&lt;&gt;"YES"),"NO","YES")</f>
        <v>NO</v>
      </c>
    </row>
    <row r="40" spans="1:30" ht="41.4" hidden="1" x14ac:dyDescent="0.25">
      <c r="A40" s="41" t="str">
        <f>#REF!</f>
        <v>Brominated diphenylether ((sum of the concentration of congener numbers 28, 47, 99, 100, 153 and 154)</v>
      </c>
      <c r="B40" s="33">
        <f>_xlfn.XLOOKUP(swpra1[[#This Row],[Substance]],inputdata[[#This Row],[Substance]],inputdata[[#This Row],[Average Concentration in Discharge]])</f>
        <v>0</v>
      </c>
      <c r="C40" s="33">
        <f>_xlfn.XLOOKUP(swpra1[[#This Row],[Substance]],inputdata[[#This Row],[Substance]],inputdata[[#This Row],[Maximum Concentration in Discharge ]])</f>
        <v>0</v>
      </c>
      <c r="D40" s="38" t="str">
        <f>_xlfn.XLOOKUP(swpra1[[#This Row],[Substance]],inputdata[[#This Row],[Substance]],inputdata[[#This Row],[Annual average EQS (micrograms per litre)]])</f>
        <v>Not applicable</v>
      </c>
      <c r="E40" s="10">
        <f>_xlfn.XLOOKUP(swpra1[[#This Row],[Substance]],inputdata[[#This Row],[Substance]],inputdata[[#This Row],[Maximum allowable concentration EQS (micrograms per litre)]])</f>
        <v>1.4E-2</v>
      </c>
      <c r="F40" s="39">
        <f>IF(ISNUMBER(_xlfn.XLOOKUP(A40,inputdata[[#This Row],[Substance]],inputdata[[#This Row],[Annual Significant Load Limit (kg)]])),_xlfn.XLOOKUP(A40,inputdata[[#This Row],[Substance]],inputdata[[#This Row],[Annual Significant Load Limit (kg)]]),"N/A")</f>
        <v>1</v>
      </c>
      <c r="G40" s="33" t="str">
        <f>IF(ISNUMBER(D40),IF(ISNUMBER(_xlfn.XLOOKUP(A40,#REF!,#REF!)),(_xlfn.XLOOKUP(A40,#REF!,#REF!)),D40/2),D40)</f>
        <v>Not applicable</v>
      </c>
      <c r="H40" s="34">
        <f>IF(ISNUMBER(E40),IF(ISNUMBER(_xlfn.XLOOKUP(A40,#REF!,#REF!)),(_xlfn.XLOOKUP(A40,#REF!,#REF!)),E40/2),E40)</f>
        <v>7.0000000000000001E-3</v>
      </c>
      <c r="I40" t="str">
        <f>IF(ISNUMBER(swpra1[[#This Row],[AA EQS (ug/l)]]),swpra1[[#This Row],[AA EQS (ug/l)]]*0.04,swpra1[[#This Row],[AA EQS (ug/l)]])</f>
        <v>Not applicable</v>
      </c>
      <c r="J40">
        <f>IF(ISNUMBER(swpra1[[#This Row],[MAC EQS (ug/l)]]),swpra1[[#This Row],[MAC EQS (ug/l)]]*0.04,swpra1[[#This Row],[MAC EQS (ug/l)]])</f>
        <v>5.6000000000000006E-4</v>
      </c>
      <c r="K40" s="23" t="str">
        <f>IF(swpra1[[#This Row],[AA EQS (ug/l)]]="N/A","N/A",IF(swpra1[[#This Row],[Discharge Average(ug/l)]]&gt;swpra1[[#This Row],[AA EQS (ug/l)]],"Yes","No"))</f>
        <v>No</v>
      </c>
      <c r="L40" t="str">
        <f>IF(swpra1[[#This Row],[MAC EQS (ug/l)]]="N/A","N/A",IF(swpra1[[#This Row],[Discharge Maximum]]&gt;swpra1[[#This Row],[MAC EQS (ug/l)]],"Yes","No"))</f>
        <v>No</v>
      </c>
      <c r="M40" s="24" t="str">
        <f>IF(swpra1[[#This Row],[Is conc&gt; AAEQS?]]="No","No",IF(swpra1[[#This Row],[Is conc. &gt; MAC EQS?]]="No","No","Yes"))</f>
        <v>No</v>
      </c>
      <c r="N40" s="23" t="str">
        <f>IF(swpra1[[#This Row],[Is conc&gt; AAEQS?]]="No","",IF(swpra1[[#This Row],[AA EQS (ug/l)]]="N/A","",($B$1*swpra1[[#This Row],[Discharge Average(ug/l)]])/($B$1+$B$3)))</f>
        <v/>
      </c>
      <c r="O40" t="str">
        <f>IF(swpra1[[#This Row],[Is conc. &gt; MAC EQS?]]="No","",IF(swpra1[[#This Row],[MAC EQS (ug/l)]]="N/A","",($B$2*swpra1[[#This Row],[Discharge Maximum]])/($B$2+$B$3)))</f>
        <v/>
      </c>
      <c r="P40" t="str">
        <f>IF(swpra1[[#This Row],[Is conc&gt; AAEQS?]]="NO","",IF(swpra1[[#This Row],[AA EQS (ug/l)]]="N/A","N/A",IF(swpra1[[#This Row],[MEAN PC]]&gt;0.04*swpra1[[#This Row],[AA EQS (ug/l)]],"YES","NO")))</f>
        <v/>
      </c>
      <c r="Q40" t="str">
        <f>IF(swpra1[[#This Row],[Screening Test 1 requires further screening]]="NO","",IF(swpra1[[#This Row],[4% of MAC EQS (ug/l)]]="N/A","N/A",IF(swpra1[[#This Row],[MAX PC]]&gt;swpra1[[#This Row],[4% of MAC EQS (ug/l)]],"YES","NO")))</f>
        <v/>
      </c>
      <c r="R40" s="24"/>
      <c r="S40" s="23" t="str">
        <f>IF(AND(ISNUMBER(swpra1[[#This Row],[MEAN PC]]),swpra1[[#This Row],[Screening Test 2 requires further screenig]]="YES"),swpra1[[#This Row],[MEAN PC]]+swpra1[[#This Row],[AA BC]],"")</f>
        <v/>
      </c>
      <c r="U40" t="str">
        <f>swpra1[[#This Row],[MEAN PC]]</f>
        <v/>
      </c>
      <c r="V40" s="24"/>
      <c r="W40" s="23" t="str">
        <f>IF(swpra1[[#This Row],[PEC (mean) (ug/l)]]="","",IF(swpra1[[#This Row],[PEC (mean) (ug/l)]]="N/A","N/A",IF((swpra1[[#This Row],[PEC - BC (Mean)]])&gt;swpra1[[#This Row],[AA EQS (ug/l)]]*0.1,"YES","NO")))</f>
        <v/>
      </c>
      <c r="X40" s="24" t="str">
        <f>IF(swpra1[[#This Row],[PEC (Max) (ug/l)]]="","",IF(swpra1[[#This Row],[PEC (Max) (ug/l)]]="N/A","N/A",IF((swpra1[[#This Row],[PEC - BC (Max)]])&gt;swpra1[[#This Row],[AA EQS (ug/l)]]*0.1,"YES","NO")))</f>
        <v/>
      </c>
      <c r="Y40" s="23" t="str">
        <f>IF(swpra1[[#This Row],[PEC (mean) (ug/l)]]="","",IF(swpra1[[#This Row],[PEC (mean) (ug/l)]]="N/A","N/A",IF(swpra1[[#This Row],[PEC (mean) (ug/l)]]&gt;swpra1[[#This Row],[AA EQS (ug/l)]],"YES","NO")))</f>
        <v/>
      </c>
      <c r="Z40" s="24"/>
      <c r="AA40" s="30" t="str">
        <f>IF(swpra1[[#This Row],[Screening Test 2 requires further screenig]]="YES",IF(OR(swpra1[[#This Row],[Is PEC-BC &gt;10% of MAC EQS?]]="YES",swpra1[[#This Row],[IS PEC&gt;MAC EQS]]="YES"),"YES",IF(OR(swpra1[[#This Row],[Is PEC&gt;AA EQS]]="YES",swpra1[[#This Row],[Is PEC-BC &gt;10% of AA EQS?]]="YES"),"YES","NO")),"")</f>
        <v/>
      </c>
      <c r="AB40" s="23">
        <f>IF(swpra1[[#This Row],[Significant Load]]="N/A","N/A",(swpra1[[#This Row],[Discharge Average(ug/l)]]*$B$1*1000*$B$4/1000/1000/1000))</f>
        <v>0</v>
      </c>
      <c r="AC40" s="24" t="str">
        <f>IF(swpra1[[#This Row],[Annual Load (kg)]]="N/A","N/A",IF(swpra1[[#This Row],[Annual Load (kg)]]&gt;swpra1[[#This Row],[Significant Load]],"YES","NO"))</f>
        <v>NO</v>
      </c>
      <c r="AD40" s="30" t="str">
        <f>IF(AND(OR(swpra1[[#This Row],[Further Assessment Required?]]="NO",swpra1[[#This Row],[Screening Test 2 requires further screenig]]="NO",swpra1[[#This Row],[Screening Test 1 requires further screening]]="NO"),swpra1[[#This Row],[IS Is Annual Load&gt;Liit]]&lt;&gt;"YES"),"NO","YES")</f>
        <v>NO</v>
      </c>
    </row>
    <row r="41" spans="1:30" hidden="1" x14ac:dyDescent="0.25">
      <c r="A41" s="41" t="str">
        <f>#REF!</f>
        <v>Bromine -total residual oxidant</v>
      </c>
      <c r="B41" s="33">
        <f>_xlfn.XLOOKUP(swpra1[[#This Row],[Substance]],inputdata[[#This Row],[Substance]],inputdata[[#This Row],[Average Concentration in Discharge]])</f>
        <v>0</v>
      </c>
      <c r="C41" s="33">
        <f>_xlfn.XLOOKUP(swpra1[[#This Row],[Substance]],inputdata[[#This Row],[Substance]],inputdata[[#This Row],[Maximum Concentration in Discharge ]])</f>
        <v>0</v>
      </c>
      <c r="D41" s="38" t="str">
        <f>_xlfn.XLOOKUP(swpra1[[#This Row],[Substance]],inputdata[[#This Row],[Substance]],inputdata[[#This Row],[Annual average EQS (micrograms per litre)]])</f>
        <v>Not applicable</v>
      </c>
      <c r="E41" s="10">
        <f>_xlfn.XLOOKUP(swpra1[[#This Row],[Substance]],inputdata[[#This Row],[Substance]],inputdata[[#This Row],[Maximum allowable concentration EQS (micrograms per litre)]])</f>
        <v>10</v>
      </c>
      <c r="F41" s="39" t="str">
        <f>IF(ISNUMBER(_xlfn.XLOOKUP(A41,inputdata[[#This Row],[Substance]],inputdata[[#This Row],[Annual Significant Load Limit (kg)]])),_xlfn.XLOOKUP(A41,inputdata[[#This Row],[Substance]],inputdata[[#This Row],[Annual Significant Load Limit (kg)]]),"N/A")</f>
        <v>N/A</v>
      </c>
      <c r="G41" s="33" t="str">
        <f>IF(ISNUMBER(D41),IF(ISNUMBER(_xlfn.XLOOKUP(A41,#REF!,#REF!)),(_xlfn.XLOOKUP(A41,#REF!,#REF!)),D41/2),D41)</f>
        <v>Not applicable</v>
      </c>
      <c r="H41" s="34">
        <f>IF(ISNUMBER(E41),IF(ISNUMBER(_xlfn.XLOOKUP(A41,#REF!,#REF!)),(_xlfn.XLOOKUP(A41,#REF!,#REF!)),E41/2),E41)</f>
        <v>5</v>
      </c>
      <c r="I41" t="str">
        <f>IF(ISNUMBER(swpra1[[#This Row],[AA EQS (ug/l)]]),swpra1[[#This Row],[AA EQS (ug/l)]]*0.04,swpra1[[#This Row],[AA EQS (ug/l)]])</f>
        <v>Not applicable</v>
      </c>
      <c r="J41">
        <f>IF(ISNUMBER(swpra1[[#This Row],[MAC EQS (ug/l)]]),swpra1[[#This Row],[MAC EQS (ug/l)]]*0.04,swpra1[[#This Row],[MAC EQS (ug/l)]])</f>
        <v>0.4</v>
      </c>
      <c r="K41" s="23" t="str">
        <f>IF(swpra1[[#This Row],[AA EQS (ug/l)]]="N/A","N/A",IF(swpra1[[#This Row],[Discharge Average(ug/l)]]&gt;swpra1[[#This Row],[AA EQS (ug/l)]],"Yes","No"))</f>
        <v>No</v>
      </c>
      <c r="L41" t="str">
        <f>IF(swpra1[[#This Row],[MAC EQS (ug/l)]]="N/A","N/A",IF(swpra1[[#This Row],[Discharge Maximum]]&gt;swpra1[[#This Row],[MAC EQS (ug/l)]],"Yes","No"))</f>
        <v>No</v>
      </c>
      <c r="M41" s="24" t="str">
        <f>IF(swpra1[[#This Row],[Is conc&gt; AAEQS?]]="No","No",IF(swpra1[[#This Row],[Is conc. &gt; MAC EQS?]]="No","No","Yes"))</f>
        <v>No</v>
      </c>
      <c r="N41" s="23" t="str">
        <f>IF(swpra1[[#This Row],[Is conc&gt; AAEQS?]]="No","",IF(swpra1[[#This Row],[AA EQS (ug/l)]]="N/A","",($B$1*swpra1[[#This Row],[Discharge Average(ug/l)]])/($B$1+$B$3)))</f>
        <v/>
      </c>
      <c r="O41" t="str">
        <f>IF(swpra1[[#This Row],[Is conc. &gt; MAC EQS?]]="No","",IF(swpra1[[#This Row],[MAC EQS (ug/l)]]="N/A","",($B$2*swpra1[[#This Row],[Discharge Maximum]])/($B$2+$B$3)))</f>
        <v/>
      </c>
      <c r="P41" t="str">
        <f>IF(swpra1[[#This Row],[Is conc&gt; AAEQS?]]="NO","",IF(swpra1[[#This Row],[AA EQS (ug/l)]]="N/A","N/A",IF(swpra1[[#This Row],[MEAN PC]]&gt;0.04*swpra1[[#This Row],[AA EQS (ug/l)]],"YES","NO")))</f>
        <v/>
      </c>
      <c r="Q41" t="str">
        <f>IF(swpra1[[#This Row],[Screening Test 1 requires further screening]]="NO","",IF(swpra1[[#This Row],[4% of MAC EQS (ug/l)]]="N/A","N/A",IF(swpra1[[#This Row],[MAX PC]]&gt;swpra1[[#This Row],[4% of MAC EQS (ug/l)]],"YES","NO")))</f>
        <v/>
      </c>
      <c r="R41" s="24"/>
      <c r="S41" s="23" t="str">
        <f>IF(AND(ISNUMBER(swpra1[[#This Row],[MEAN PC]]),swpra1[[#This Row],[Screening Test 2 requires further screenig]]="YES"),swpra1[[#This Row],[MEAN PC]]+swpra1[[#This Row],[AA BC]],"")</f>
        <v/>
      </c>
      <c r="U41" t="str">
        <f>swpra1[[#This Row],[MEAN PC]]</f>
        <v/>
      </c>
      <c r="V41" s="24"/>
      <c r="W41" s="23" t="str">
        <f>IF(swpra1[[#This Row],[PEC (mean) (ug/l)]]="","",IF(swpra1[[#This Row],[PEC (mean) (ug/l)]]="N/A","N/A",IF((swpra1[[#This Row],[PEC - BC (Mean)]])&gt;swpra1[[#This Row],[AA EQS (ug/l)]]*0.1,"YES","NO")))</f>
        <v/>
      </c>
      <c r="X41" s="24" t="str">
        <f>IF(swpra1[[#This Row],[PEC (Max) (ug/l)]]="","",IF(swpra1[[#This Row],[PEC (Max) (ug/l)]]="N/A","N/A",IF((swpra1[[#This Row],[PEC - BC (Max)]])&gt;swpra1[[#This Row],[AA EQS (ug/l)]]*0.1,"YES","NO")))</f>
        <v/>
      </c>
      <c r="Y41" s="23" t="str">
        <f>IF(swpra1[[#This Row],[PEC (mean) (ug/l)]]="","",IF(swpra1[[#This Row],[PEC (mean) (ug/l)]]="N/A","N/A",IF(swpra1[[#This Row],[PEC (mean) (ug/l)]]&gt;swpra1[[#This Row],[AA EQS (ug/l)]],"YES","NO")))</f>
        <v/>
      </c>
      <c r="Z41" s="24"/>
      <c r="AA41" s="30" t="str">
        <f>IF(swpra1[[#This Row],[Screening Test 2 requires further screenig]]="YES",IF(OR(swpra1[[#This Row],[Is PEC-BC &gt;10% of MAC EQS?]]="YES",swpra1[[#This Row],[IS PEC&gt;MAC EQS]]="YES"),"YES",IF(OR(swpra1[[#This Row],[Is PEC&gt;AA EQS]]="YES",swpra1[[#This Row],[Is PEC-BC &gt;10% of AA EQS?]]="YES"),"YES","NO")),"")</f>
        <v/>
      </c>
      <c r="AB41" s="23" t="str">
        <f>IF(swpra1[[#This Row],[Significant Load]]="N/A","N/A",(swpra1[[#This Row],[Discharge Average(ug/l)]]*$B$1*1000*$B$4/1000/1000/1000))</f>
        <v>N/A</v>
      </c>
      <c r="AC41" s="24" t="str">
        <f>IF(swpra1[[#This Row],[Annual Load (kg)]]="N/A","N/A",IF(swpra1[[#This Row],[Annual Load (kg)]]&gt;swpra1[[#This Row],[Significant Load]],"YES","NO"))</f>
        <v>N/A</v>
      </c>
      <c r="AD41" s="30" t="str">
        <f>IF(AND(OR(swpra1[[#This Row],[Further Assessment Required?]]="NO",swpra1[[#This Row],[Screening Test 2 requires further screenig]]="NO",swpra1[[#This Row],[Screening Test 1 requires further screening]]="NO"),swpra1[[#This Row],[IS Is Annual Load&gt;Liit]]&lt;&gt;"YES"),"NO","YES")</f>
        <v>NO</v>
      </c>
    </row>
    <row r="42" spans="1:30" hidden="1" x14ac:dyDescent="0.25">
      <c r="A42" s="41" t="str">
        <f>#REF!</f>
        <v>Bromoxynil</v>
      </c>
      <c r="B42" s="33">
        <f>_xlfn.XLOOKUP(swpra1[[#This Row],[Substance]],inputdata[[#This Row],[Substance]],inputdata[[#This Row],[Average Concentration in Discharge]])</f>
        <v>0</v>
      </c>
      <c r="C42" s="33">
        <f>_xlfn.XLOOKUP(swpra1[[#This Row],[Substance]],inputdata[[#This Row],[Substance]],inputdata[[#This Row],[Maximum Concentration in Discharge ]])</f>
        <v>0</v>
      </c>
      <c r="D42" s="38">
        <f>_xlfn.XLOOKUP(swpra1[[#This Row],[Substance]],inputdata[[#This Row],[Substance]],inputdata[[#This Row],[Annual average EQS (micrograms per litre)]])</f>
        <v>100</v>
      </c>
      <c r="E42" s="10">
        <f>_xlfn.XLOOKUP(swpra1[[#This Row],[Substance]],inputdata[[#This Row],[Substance]],inputdata[[#This Row],[Maximum allowable concentration EQS (micrograms per litre)]])</f>
        <v>1000</v>
      </c>
      <c r="F42" s="39" t="str">
        <f>IF(ISNUMBER(_xlfn.XLOOKUP(A42,inputdata[[#This Row],[Substance]],inputdata[[#This Row],[Annual Significant Load Limit (kg)]])),_xlfn.XLOOKUP(A42,inputdata[[#This Row],[Substance]],inputdata[[#This Row],[Annual Significant Load Limit (kg)]]),"N/A")</f>
        <v>N/A</v>
      </c>
      <c r="G42" s="33">
        <f>IF(ISNUMBER(swpra1[[#This Row],[AA EQS (ug/l)]]),swpra1[[#This Row],[AA EQS (ug/l)]]/2,swpra1[[#This Row],[AA EQS (ug/l)]])</f>
        <v>50</v>
      </c>
      <c r="H42" s="33">
        <f>IF(ISNUMBER(swpra1[[#This Row],[MAC EQS (ug/l)]]),swpra1[[#This Row],[MAC EQS (ug/l)]]/2,swpra1[[#This Row],[MAC EQS (ug/l)]])</f>
        <v>500</v>
      </c>
      <c r="I42">
        <f>IF(ISNUMBER(swpra1[[#This Row],[AA EQS (ug/l)]]),swpra1[[#This Row],[AA EQS (ug/l)]]*0.04,swpra1[[#This Row],[AA EQS (ug/l)]])</f>
        <v>4</v>
      </c>
      <c r="J42">
        <f>IF(ISNUMBER(swpra1[[#This Row],[MAC EQS (ug/l)]]),swpra1[[#This Row],[MAC EQS (ug/l)]]*0.04,swpra1[[#This Row],[MAC EQS (ug/l)]])</f>
        <v>40</v>
      </c>
      <c r="K42" s="23" t="str">
        <f>IF(swpra1[[#This Row],[AA EQS (ug/l)]]="N/A","N/A",IF(swpra1[[#This Row],[Discharge Average(ug/l)]]&gt;swpra1[[#This Row],[AA EQS (ug/l)]],"Yes","No"))</f>
        <v>No</v>
      </c>
      <c r="L42" t="str">
        <f>IF(swpra1[[#This Row],[MAC EQS (ug/l)]]="N/A","N/A",IF(swpra1[[#This Row],[Discharge Maximum]]&gt;swpra1[[#This Row],[MAC EQS (ug/l)]],"Yes","No"))</f>
        <v>No</v>
      </c>
      <c r="M42" s="24" t="str">
        <f>IF(swpra1[[#This Row],[Is conc. &gt; MAC EQS?]]="N/A",swpra1[[#This Row],[Is conc&gt; AAEQS?]],swpra1[[#This Row],[Is conc. &gt; MAC EQS?]])</f>
        <v>No</v>
      </c>
      <c r="N42" s="23" t="str">
        <f>IF(swpra1[[#This Row],[Is conc&gt; AAEQS?]]="No","",IF(swpra1[[#This Row],[AA EQS (ug/l)]]="N/A","",($B$1*swpra1[[#This Row],[Discharge Average(ug/l)]])/($B$1+$B$3)))</f>
        <v/>
      </c>
      <c r="O42" t="str">
        <f>IF(swpra1[[#This Row],[Is conc. &gt; MAC EQS?]]="No","",IF(swpra1[[#This Row],[MAC EQS (ug/l)]]="N/A","",($B$2*swpra1[[#This Row],[Discharge Maximum]])/($B$2+$B$3)))</f>
        <v/>
      </c>
      <c r="P42" t="str">
        <f>IF(swpra1[[#This Row],[Screening Test 1 requires further screening]]="NO","",IF(swpra1[[#This Row],[4% of AA EQS (ug/l)]]="N/A","N/A",IF(swpra1[[#This Row],[MEAN PC]]&gt;swpra1[[#This Row],[4% of AA EQS (ug/l)]],"YES","NO")))</f>
        <v/>
      </c>
      <c r="Q42" t="str">
        <f>IF(swpra1[[#This Row],[Screening Test 1 requires further screening]]="NO","",IF(swpra1[[#This Row],[4% of MAC EQS (ug/l)]]="N/A","N/A",IF(swpra1[[#This Row],[MAX PC]]&gt;swpra1[[#This Row],[4% of MAC EQS (ug/l)]],"YES","NO")))</f>
        <v/>
      </c>
      <c r="R42" s="24" t="str">
        <f>IF(swpra1[[#This Row],[Is PC. &gt;4% of MAC EQS?]]="N/A",swpra1[[#This Row],[Is PC. &gt;4% of AA EQS?]],swpra1[[#This Row],[Is PC. &gt;4% of MAC EQS?]])</f>
        <v/>
      </c>
      <c r="S42" s="23" t="str">
        <f>IF(AND(ISNUMBER(swpra1[[#This Row],[MEAN PC]]),swpra1[[#This Row],[Screening Test 2 requires further screenig]]="YES"),swpra1[[#This Row],[MEAN PC]]+swpra1[[#This Row],[AA BC]],"")</f>
        <v/>
      </c>
      <c r="T42" t="str">
        <f>IF(AND(ISNUMBER(swpra1[[#This Row],[MAX PC]]),swpra1[[#This Row],[Screening Test 2 requires further screenig]]="YES"),swpra1[[#This Row],[MAX PC]]+swpra1[[#This Row],[MAC BC]],"")</f>
        <v/>
      </c>
      <c r="U42" t="str">
        <f>swpra1[[#This Row],[MEAN PC]]</f>
        <v/>
      </c>
      <c r="V42" s="24" t="str">
        <f>IF(AND(ISNUMBER(swpra1[[#This Row],[PEC (Max) (ug/l)]]),ISNUMBER(swpra1[[#This Row],[MAC BC]])),swpra1[[#This Row],[PEC (Max) (ug/l)]]-swpra1[[#This Row],[MAC BC]],"")</f>
        <v/>
      </c>
      <c r="W42" s="23" t="str">
        <f>IF(swpra1[[#This Row],[PEC (mean) (ug/l)]]="","",IF(swpra1[[#This Row],[PEC (mean) (ug/l)]]="N/A","N/A",IF((swpra1[[#This Row],[PEC - BC (Mean)]])&gt;swpra1[[#This Row],[AA EQS (ug/l)]]*0.1,"YES","NO")))</f>
        <v/>
      </c>
      <c r="X42" s="24" t="str">
        <f>IF(swpra1[[#This Row],[PEC (Max) (ug/l)]]="","",IF(swpra1[[#This Row],[PEC (Max) (ug/l)]]="N/A","N/A",IF((swpra1[[#This Row],[PEC - BC (Max)]])&gt;swpra1[[#This Row],[AA EQS (ug/l)]]*0.1,"YES","NO")))</f>
        <v/>
      </c>
      <c r="Y42" s="23" t="str">
        <f>IF(swpra1[[#This Row],[PEC (mean) (ug/l)]]="","",IF(swpra1[[#This Row],[PEC (mean) (ug/l)]]="N/A","N/A",IF(swpra1[[#This Row],[PEC (mean) (ug/l)]]&gt;swpra1[[#This Row],[AA EQS (ug/l)]],"YES","NO")))</f>
        <v/>
      </c>
      <c r="Z42" s="24" t="str">
        <f>IF(swpra1[[#This Row],[PEC (Max) (ug/l)]]="","",IF(swpra1[[#This Row],[PEC (Max) (ug/l)]]="N/A","N/A",IF(swpra1[[#This Row],[PEC (Max) (ug/l)]]&gt;swpra1[[#This Row],[MAC EQS (ug/l)]],"YES","NO")))</f>
        <v/>
      </c>
      <c r="AA42" s="30" t="str">
        <f>IF(swpra1[[#This Row],[Screening Test 2 requires further screenig]]="YES",IF(OR(swpra1[[#This Row],[Is PEC-BC &gt;10% of MAC EQS?]]="YES",swpra1[[#This Row],[IS PEC&gt;MAC EQS]]="YES"),"YES",IF(OR(swpra1[[#This Row],[Is PEC&gt;AA EQS]]="YES",swpra1[[#This Row],[Is PEC-BC &gt;10% of AA EQS?]]="YES"),"YES","NO")),"")</f>
        <v/>
      </c>
      <c r="AB42" s="23" t="str">
        <f>IF(swpra1[[#This Row],[Significant Load]]="N/A","N/A",(swpra1[[#This Row],[Discharge Average(ug/l)]]*$B$1*1000*$B$4/1000/1000/1000))</f>
        <v>N/A</v>
      </c>
      <c r="AC42" s="24" t="str">
        <f>IF(swpra1[[#This Row],[Annual Load (kg)]]="N/A","N/A",IF(swpra1[[#This Row],[Annual Load (kg)]]&gt;swpra1[[#This Row],[Significant Load]],"YES","NO"))</f>
        <v>N/A</v>
      </c>
      <c r="AD42" s="30" t="str">
        <f>IF(AND(OR(swpra1[[#This Row],[Further Assessment Required?]]="NO",swpra1[[#This Row],[Screening Test 2 requires further screenig]]="NO",swpra1[[#This Row],[Screening Test 1 requires further screening]]="NO"),swpra1[[#This Row],[IS Is Annual Load&gt;Liit]]&lt;&gt;"YES"),"NO","YES")</f>
        <v>NO</v>
      </c>
    </row>
    <row r="43" spans="1:30" hidden="1" x14ac:dyDescent="0.25">
      <c r="A43" s="41" t="str">
        <f>#REF!</f>
        <v>C10-13 chloroalkanes</v>
      </c>
      <c r="B43" s="33">
        <f>_xlfn.XLOOKUP(swpra1[[#This Row],[Substance]],inputdata[[#This Row],[Substance]],inputdata[[#This Row],[Average Concentration in Discharge]])</f>
        <v>0</v>
      </c>
      <c r="C43" s="33">
        <f>_xlfn.XLOOKUP(swpra1[[#This Row],[Substance]],inputdata[[#This Row],[Substance]],inputdata[[#This Row],[Maximum Concentration in Discharge ]])</f>
        <v>0</v>
      </c>
      <c r="D43" s="38">
        <f>_xlfn.XLOOKUP(swpra1[[#This Row],[Substance]],inputdata[[#This Row],[Substance]],inputdata[[#This Row],[Annual average EQS (micrograms per litre)]])</f>
        <v>0.4</v>
      </c>
      <c r="E43" s="10">
        <f>_xlfn.XLOOKUP(swpra1[[#This Row],[Substance]],inputdata[[#This Row],[Substance]],inputdata[[#This Row],[Maximum allowable concentration EQS (micrograms per litre)]])</f>
        <v>1.4</v>
      </c>
      <c r="F43" s="39">
        <f>IF(ISNUMBER(_xlfn.XLOOKUP(A43,inputdata[[#This Row],[Substance]],inputdata[[#This Row],[Annual Significant Load Limit (kg)]])),_xlfn.XLOOKUP(A43,inputdata[[#This Row],[Substance]],inputdata[[#This Row],[Annual Significant Load Limit (kg)]]),"N/A")</f>
        <v>1</v>
      </c>
      <c r="G43" s="33">
        <f>IF(ISNUMBER(D43),IF(ISNUMBER(_xlfn.XLOOKUP(A43,#REF!,#REF!)),(_xlfn.XLOOKUP(A43,#REF!,#REF!)),D43/2),D43)</f>
        <v>0.2</v>
      </c>
      <c r="H43" s="34">
        <f>IF(ISNUMBER(E43),IF(ISNUMBER(_xlfn.XLOOKUP(A43,#REF!,#REF!)),(_xlfn.XLOOKUP(A43,#REF!,#REF!)),E43/2),E43)</f>
        <v>0.7</v>
      </c>
      <c r="I43">
        <f>IF(ISNUMBER(swpra1[[#This Row],[AA EQS (ug/l)]]),swpra1[[#This Row],[AA EQS (ug/l)]]*0.04,swpra1[[#This Row],[AA EQS (ug/l)]])</f>
        <v>1.6E-2</v>
      </c>
      <c r="J43">
        <f>IF(ISNUMBER(swpra1[[#This Row],[MAC EQS (ug/l)]]),swpra1[[#This Row],[MAC EQS (ug/l)]]*0.04,swpra1[[#This Row],[MAC EQS (ug/l)]])</f>
        <v>5.5999999999999994E-2</v>
      </c>
      <c r="K43" s="23" t="str">
        <f>IF(swpra1[[#This Row],[AA EQS (ug/l)]]="N/A","N/A",IF(swpra1[[#This Row],[Discharge Average(ug/l)]]&gt;swpra1[[#This Row],[AA EQS (ug/l)]],"Yes","No"))</f>
        <v>No</v>
      </c>
      <c r="L43" t="str">
        <f>IF(swpra1[[#This Row],[MAC EQS (ug/l)]]="N/A","N/A",IF(swpra1[[#This Row],[Discharge Maximum]]&gt;swpra1[[#This Row],[MAC EQS (ug/l)]],"Yes","No"))</f>
        <v>No</v>
      </c>
      <c r="M43" s="24" t="str">
        <f>IF(swpra1[[#This Row],[Is conc&gt; AAEQS?]]="No","No",IF(swpra1[[#This Row],[Is conc. &gt; MAC EQS?]]="No","No","Yes"))</f>
        <v>No</v>
      </c>
      <c r="N43" s="23" t="str">
        <f>IF(swpra1[[#This Row],[Is conc&gt; AAEQS?]]="No","",IF(swpra1[[#This Row],[AA EQS (ug/l)]]="N/A","",($B$1*swpra1[[#This Row],[Discharge Average(ug/l)]])/($B$1+$B$3)))</f>
        <v/>
      </c>
      <c r="O43" t="str">
        <f>IF(swpra1[[#This Row],[Is conc. &gt; MAC EQS?]]="No","",IF(swpra1[[#This Row],[MAC EQS (ug/l)]]="N/A","",($B$2*swpra1[[#This Row],[Discharge Maximum]])/($B$2+$B$3)))</f>
        <v/>
      </c>
      <c r="P43" t="str">
        <f>IF(swpra1[[#This Row],[Is conc&gt; AAEQS?]]="NO","",IF(swpra1[[#This Row],[AA EQS (ug/l)]]="N/A","N/A",IF(swpra1[[#This Row],[MEAN PC]]&gt;0.04*swpra1[[#This Row],[AA EQS (ug/l)]],"YES","NO")))</f>
        <v/>
      </c>
      <c r="Q43" t="str">
        <f>IF(swpra1[[#This Row],[Screening Test 1 requires further screening]]="NO","",IF(swpra1[[#This Row],[4% of MAC EQS (ug/l)]]="N/A","N/A",IF(swpra1[[#This Row],[MAX PC]]&gt;swpra1[[#This Row],[4% of MAC EQS (ug/l)]],"YES","NO")))</f>
        <v/>
      </c>
      <c r="R43" s="24"/>
      <c r="S43" s="23" t="str">
        <f>IF(AND(ISNUMBER(swpra1[[#This Row],[MEAN PC]]),swpra1[[#This Row],[Screening Test 2 requires further screenig]]="YES"),swpra1[[#This Row],[MEAN PC]]+swpra1[[#This Row],[AA BC]],"")</f>
        <v/>
      </c>
      <c r="U43" t="str">
        <f>swpra1[[#This Row],[MEAN PC]]</f>
        <v/>
      </c>
      <c r="V43" s="24"/>
      <c r="W43" s="23" t="str">
        <f>IF(swpra1[[#This Row],[PEC (mean) (ug/l)]]="","",IF(swpra1[[#This Row],[PEC (mean) (ug/l)]]="N/A","N/A",IF((swpra1[[#This Row],[PEC - BC (Mean)]])&gt;swpra1[[#This Row],[AA EQS (ug/l)]]*0.1,"YES","NO")))</f>
        <v/>
      </c>
      <c r="X43" s="24" t="str">
        <f>IF(swpra1[[#This Row],[PEC (Max) (ug/l)]]="","",IF(swpra1[[#This Row],[PEC (Max) (ug/l)]]="N/A","N/A",IF((swpra1[[#This Row],[PEC - BC (Max)]])&gt;swpra1[[#This Row],[AA EQS (ug/l)]]*0.1,"YES","NO")))</f>
        <v/>
      </c>
      <c r="Y43" s="23" t="str">
        <f>IF(swpra1[[#This Row],[PEC (mean) (ug/l)]]="","",IF(swpra1[[#This Row],[PEC (mean) (ug/l)]]="N/A","N/A",IF(swpra1[[#This Row],[PEC (mean) (ug/l)]]&gt;swpra1[[#This Row],[AA EQS (ug/l)]],"YES","NO")))</f>
        <v/>
      </c>
      <c r="Z43" s="24"/>
      <c r="AA43" s="30" t="str">
        <f>IF(swpra1[[#This Row],[Screening Test 2 requires further screenig]]="YES",IF(OR(swpra1[[#This Row],[Is PEC-BC &gt;10% of MAC EQS?]]="YES",swpra1[[#This Row],[IS PEC&gt;MAC EQS]]="YES"),"YES",IF(OR(swpra1[[#This Row],[Is PEC&gt;AA EQS]]="YES",swpra1[[#This Row],[Is PEC-BC &gt;10% of AA EQS?]]="YES"),"YES","NO")),"")</f>
        <v/>
      </c>
      <c r="AB43" s="23">
        <f>IF(swpra1[[#This Row],[Significant Load]]="N/A","N/A",(swpra1[[#This Row],[Discharge Average(ug/l)]]*$B$1*1000*$B$4/1000/1000/1000))</f>
        <v>0</v>
      </c>
      <c r="AC43" s="24" t="str">
        <f>IF(swpra1[[#This Row],[Annual Load (kg)]]="N/A","N/A",IF(swpra1[[#This Row],[Annual Load (kg)]]&gt;swpra1[[#This Row],[Significant Load]],"YES","NO"))</f>
        <v>NO</v>
      </c>
      <c r="AD43" s="30" t="str">
        <f>IF(AND(OR(swpra1[[#This Row],[Further Assessment Required?]]="NO",swpra1[[#This Row],[Screening Test 2 requires further screenig]]="NO",swpra1[[#This Row],[Screening Test 1 requires further screening]]="NO"),swpra1[[#This Row],[IS Is Annual Load&gt;Liit]]&lt;&gt;"YES"),"NO","YES")</f>
        <v>NO</v>
      </c>
    </row>
    <row r="44" spans="1:30" x14ac:dyDescent="0.25">
      <c r="A44" s="41" t="str">
        <f>#REF!</f>
        <v>Cadmium and its compounds (dissolved)</v>
      </c>
      <c r="B44" s="33">
        <f>_xlfn.XLOOKUP(swpra1[[#This Row],[Substance]],inputdata[[#This Row],[Substance]],inputdata[[#This Row],[Average Concentration in Discharge]])</f>
        <v>0.02</v>
      </c>
      <c r="C44" s="33">
        <f>_xlfn.XLOOKUP(swpra1[[#This Row],[Substance]],inputdata[[#This Row],[Substance]],inputdata[[#This Row],[Maximum Concentration in Discharge ]])</f>
        <v>0.02</v>
      </c>
      <c r="D44" s="38">
        <f>_xlfn.XLOOKUP(swpra1[[#This Row],[Substance]],inputdata[[#This Row],[Substance]],inputdata[[#This Row],[Annual average EQS (micrograms per litre)]])</f>
        <v>0.2</v>
      </c>
      <c r="E44" s="10" t="str">
        <f>_xlfn.XLOOKUP(swpra1[[#This Row],[Substance]],inputdata[[#This Row],[Substance]],inputdata[[#This Row],[Maximum allowable concentration EQS (micrograms per litre)]])</f>
        <v>Not applicable</v>
      </c>
      <c r="F44" s="39">
        <f>IF(ISNUMBER(_xlfn.XLOOKUP(A44,inputdata[[#This Row],[Substance]],inputdata[[#This Row],[Annual Significant Load Limit (kg)]])),_xlfn.XLOOKUP(A44,inputdata[[#This Row],[Substance]],inputdata[[#This Row],[Annual Significant Load Limit (kg)]]),"N/A")</f>
        <v>5</v>
      </c>
      <c r="G44" s="33">
        <f>IF(ISNUMBER(D44),IF(ISNUMBER(_xlfn.XLOOKUP(A44,#REF!,#REF!)),(_xlfn.XLOOKUP(A44,#REF!,#REF!)),D44/2),D44)</f>
        <v>0.1</v>
      </c>
      <c r="H44" s="34" t="str">
        <f>IF(ISNUMBER(E44),IF(ISNUMBER(_xlfn.XLOOKUP(A44,#REF!,#REF!)),(_xlfn.XLOOKUP(A44,#REF!,#REF!)),E44/2),E44)</f>
        <v>Not applicable</v>
      </c>
      <c r="I44">
        <f>IF(ISNUMBER(swpra1[[#This Row],[AA EQS (ug/l)]]),swpra1[[#This Row],[AA EQS (ug/l)]]*0.04,swpra1[[#This Row],[AA EQS (ug/l)]])</f>
        <v>8.0000000000000002E-3</v>
      </c>
      <c r="J44" t="str">
        <f>IF(ISNUMBER(swpra1[[#This Row],[MAC EQS (ug/l)]]),swpra1[[#This Row],[MAC EQS (ug/l)]]*0.04,swpra1[[#This Row],[MAC EQS (ug/l)]])</f>
        <v>Not applicable</v>
      </c>
      <c r="K44" s="23" t="str">
        <f>IF(swpra1[[#This Row],[AA EQS (ug/l)]]="N/A","N/A",IF(swpra1[[#This Row],[Discharge Average(ug/l)]]&gt;swpra1[[#This Row],[AA EQS (ug/l)]],"Yes","No"))</f>
        <v>No</v>
      </c>
      <c r="L44" t="str">
        <f>IF(swpra1[[#This Row],[MAC EQS (ug/l)]]="N/A","N/A",IF(swpra1[[#This Row],[Discharge Maximum]]&gt;swpra1[[#This Row],[MAC EQS (ug/l)]],"Yes","No"))</f>
        <v>No</v>
      </c>
      <c r="M44" s="24" t="str">
        <f>IF(swpra1[[#This Row],[Is conc&gt; AAEQS?]]="No","No",IF(swpra1[[#This Row],[Is conc. &gt; MAC EQS?]]="No","No","Yes"))</f>
        <v>No</v>
      </c>
      <c r="N44" s="23" t="str">
        <f>IF(swpra1[[#This Row],[Is conc&gt; AAEQS?]]="No","",IF(swpra1[[#This Row],[AA EQS (ug/l)]]="N/A","",($B$1*swpra1[[#This Row],[Discharge Average(ug/l)]])/($B$1+$B$3)))</f>
        <v/>
      </c>
      <c r="O44" t="str">
        <f>IF(swpra1[[#This Row],[Is conc. &gt; MAC EQS?]]="No","",IF(swpra1[[#This Row],[MAC EQS (ug/l)]]="N/A","",($B$2*swpra1[[#This Row],[Discharge Maximum]])/($B$2+$B$3)))</f>
        <v/>
      </c>
      <c r="P44" t="str">
        <f>IF(swpra1[[#This Row],[Is conc&gt; AAEQS?]]="NO","",IF(swpra1[[#This Row],[AA EQS (ug/l)]]="N/A","N/A",IF(swpra1[[#This Row],[MEAN PC]]&gt;0.04*swpra1[[#This Row],[AA EQS (ug/l)]],"YES","NO")))</f>
        <v/>
      </c>
      <c r="Q44" t="str">
        <f>IF(swpra1[[#This Row],[Screening Test 1 requires further screening]]="NO","",IF(swpra1[[#This Row],[4% of MAC EQS (ug/l)]]="N/A","N/A",IF(swpra1[[#This Row],[MAX PC]]&gt;swpra1[[#This Row],[4% of MAC EQS (ug/l)]],"YES","NO")))</f>
        <v/>
      </c>
      <c r="R44" s="24"/>
      <c r="S44" s="23" t="str">
        <f>IF(AND(ISNUMBER(swpra1[[#This Row],[MEAN PC]]),swpra1[[#This Row],[Screening Test 2 requires further screenig]]="YES"),swpra1[[#This Row],[MEAN PC]]+swpra1[[#This Row],[AA BC]],"")</f>
        <v/>
      </c>
      <c r="U44" t="str">
        <f>swpra1[[#This Row],[MEAN PC]]</f>
        <v/>
      </c>
      <c r="V44" s="24"/>
      <c r="W44" s="23" t="str">
        <f>IF(swpra1[[#This Row],[PEC (mean) (ug/l)]]="","",IF(swpra1[[#This Row],[PEC (mean) (ug/l)]]="N/A","N/A",IF((swpra1[[#This Row],[PEC - BC (Mean)]])&gt;swpra1[[#This Row],[AA EQS (ug/l)]]*0.1,"YES","NO")))</f>
        <v/>
      </c>
      <c r="X44" s="24" t="str">
        <f>IF(swpra1[[#This Row],[PEC (Max) (ug/l)]]="","",IF(swpra1[[#This Row],[PEC (Max) (ug/l)]]="N/A","N/A",IF((swpra1[[#This Row],[PEC - BC (Max)]])&gt;swpra1[[#This Row],[AA EQS (ug/l)]]*0.1,"YES","NO")))</f>
        <v/>
      </c>
      <c r="Y44" s="23" t="str">
        <f>IF(swpra1[[#This Row],[PEC (mean) (ug/l)]]="","",IF(swpra1[[#This Row],[PEC (mean) (ug/l)]]="N/A","N/A",IF(swpra1[[#This Row],[PEC (mean) (ug/l)]]&gt;swpra1[[#This Row],[AA EQS (ug/l)]],"YES","NO")))</f>
        <v/>
      </c>
      <c r="Z44" s="24"/>
      <c r="AA44" s="30" t="str">
        <f>IF(swpra1[[#This Row],[Screening Test 2 requires further screenig]]="YES",IF(OR(swpra1[[#This Row],[Is PEC-BC &gt;10% of MAC EQS?]]="YES",swpra1[[#This Row],[IS PEC&gt;MAC EQS]]="YES"),"YES",IF(OR(swpra1[[#This Row],[Is PEC&gt;AA EQS]]="YES",swpra1[[#This Row],[Is PEC-BC &gt;10% of AA EQS?]]="YES"),"YES","NO")),"")</f>
        <v/>
      </c>
      <c r="AB44" s="23">
        <f>IF(swpra1[[#This Row],[Significant Load]]="N/A","N/A",(swpra1[[#This Row],[Discharge Average(ug/l)]]*$B$1*1000*60*60*24/1000/1000/1000*$B$4))</f>
        <v>9.9462500000000009E-2</v>
      </c>
      <c r="AC44" s="24" t="str">
        <f>IF(swpra1[[#This Row],[Annual Load (kg)]]="N/A","N/A",IF(swpra1[[#This Row],[Annual Load (kg)]]&gt;swpra1[[#This Row],[Significant Load]],"YES","NO"))</f>
        <v>NO</v>
      </c>
      <c r="AD44" s="30" t="str">
        <f>IF(AND(OR(swpra1[[#This Row],[Further Assessment Required?]]="NO",swpra1[[#This Row],[Screening Test 2 requires further screenig]]="NO",swpra1[[#This Row],[Screening Test 1 requires further screening]]="NO"),swpra1[[#This Row],[IS Is Annual Load&gt;Liit]]&lt;&gt;"YES"),"NO","YES")</f>
        <v>NO</v>
      </c>
    </row>
    <row r="45" spans="1:30" hidden="1" x14ac:dyDescent="0.25">
      <c r="A45" s="41" t="str">
        <f>#REF!</f>
        <v>Carbendazim</v>
      </c>
      <c r="B45" s="33">
        <f>_xlfn.XLOOKUP(swpra1[[#This Row],[Substance]],inputdata[[#This Row],[Substance]],inputdata[[#This Row],[Average Concentration in Discharge]])</f>
        <v>0</v>
      </c>
      <c r="C45" s="33">
        <f>_xlfn.XLOOKUP(swpra1[[#This Row],[Substance]],inputdata[[#This Row],[Substance]],inputdata[[#This Row],[Maximum Concentration in Discharge ]])</f>
        <v>0</v>
      </c>
      <c r="D45" s="38" t="str">
        <f>_xlfn.XLOOKUP(swpra1[[#This Row],[Substance]],inputdata[[#This Row],[Substance]],inputdata[[#This Row],[Annual average EQS (micrograms per litre)]])</f>
        <v>Not applicable</v>
      </c>
      <c r="E45" s="10" t="str">
        <f>_xlfn.XLOOKUP(swpra1[[#This Row],[Substance]],inputdata[[#This Row],[Substance]],inputdata[[#This Row],[Maximum allowable concentration EQS (micrograms per litre)]])</f>
        <v>Not applicable</v>
      </c>
      <c r="F45" s="39" t="str">
        <f>IF(ISNUMBER(_xlfn.XLOOKUP(A45,inputdata[[#This Row],[Substance]],inputdata[[#This Row],[Annual Significant Load Limit (kg)]])),_xlfn.XLOOKUP(A45,inputdata[[#This Row],[Substance]],inputdata[[#This Row],[Annual Significant Load Limit (kg)]]),"N/A")</f>
        <v>N/A</v>
      </c>
      <c r="G45" s="33" t="str">
        <f>IF(ISNUMBER(D45),IF(ISNUMBER(_xlfn.XLOOKUP(A45,#REF!,#REF!)),(_xlfn.XLOOKUP(A45,#REF!,#REF!)),D45/2),D45)</f>
        <v>Not applicable</v>
      </c>
      <c r="H45" s="34" t="str">
        <f>IF(ISNUMBER(E45),IF(ISNUMBER(_xlfn.XLOOKUP(A45,#REF!,#REF!)),(_xlfn.XLOOKUP(A45,#REF!,#REF!)),E45/2),E45)</f>
        <v>Not applicable</v>
      </c>
      <c r="I45" t="str">
        <f>IF(ISNUMBER(swpra1[[#This Row],[AA EQS (ug/l)]]),swpra1[[#This Row],[AA EQS (ug/l)]]*0.04,swpra1[[#This Row],[AA EQS (ug/l)]])</f>
        <v>Not applicable</v>
      </c>
      <c r="J45" t="str">
        <f>IF(ISNUMBER(swpra1[[#This Row],[MAC EQS (ug/l)]]),swpra1[[#This Row],[MAC EQS (ug/l)]]*0.04,swpra1[[#This Row],[MAC EQS (ug/l)]])</f>
        <v>Not applicable</v>
      </c>
      <c r="K45" s="23" t="str">
        <f>IF(swpra1[[#This Row],[AA EQS (ug/l)]]="N/A","N/A",IF(swpra1[[#This Row],[Discharge Average(ug/l)]]&gt;swpra1[[#This Row],[AA EQS (ug/l)]],"Yes","No"))</f>
        <v>No</v>
      </c>
      <c r="L45" t="str">
        <f>IF(swpra1[[#This Row],[MAC EQS (ug/l)]]="N/A","N/A",IF(swpra1[[#This Row],[Discharge Maximum]]&gt;swpra1[[#This Row],[MAC EQS (ug/l)]],"Yes","No"))</f>
        <v>No</v>
      </c>
      <c r="M45" s="24" t="str">
        <f>IF(swpra1[[#This Row],[Is conc&gt; AAEQS?]]="No","No",IF(swpra1[[#This Row],[Is conc. &gt; MAC EQS?]]="No","No","Yes"))</f>
        <v>No</v>
      </c>
      <c r="N45" s="23" t="str">
        <f>IF(swpra1[[#This Row],[Is conc&gt; AAEQS?]]="No","",IF(swpra1[[#This Row],[AA EQS (ug/l)]]="N/A","",($B$1*swpra1[[#This Row],[Discharge Average(ug/l)]])/($B$1+$B$3)))</f>
        <v/>
      </c>
      <c r="O45" t="str">
        <f>IF(swpra1[[#This Row],[Is conc. &gt; MAC EQS?]]="No","",IF(swpra1[[#This Row],[MAC EQS (ug/l)]]="N/A","",($B$2*swpra1[[#This Row],[Discharge Maximum]])/($B$2+$B$3)))</f>
        <v/>
      </c>
      <c r="P45" t="str">
        <f>IF(swpra1[[#This Row],[Is conc&gt; AAEQS?]]="NO","",IF(swpra1[[#This Row],[AA EQS (ug/l)]]="N/A","N/A",IF(swpra1[[#This Row],[MEAN PC]]&gt;0.04*swpra1[[#This Row],[AA EQS (ug/l)]],"YES","NO")))</f>
        <v/>
      </c>
      <c r="Q45" t="str">
        <f>IF(swpra1[[#This Row],[Screening Test 1 requires further screening]]="NO","",IF(swpra1[[#This Row],[4% of MAC EQS (ug/l)]]="N/A","N/A",IF(swpra1[[#This Row],[MAX PC]]&gt;swpra1[[#This Row],[4% of MAC EQS (ug/l)]],"YES","NO")))</f>
        <v/>
      </c>
      <c r="R45" s="24"/>
      <c r="S45" s="23" t="str">
        <f>IF(AND(ISNUMBER(swpra1[[#This Row],[MEAN PC]]),swpra1[[#This Row],[Screening Test 2 requires further screenig]]="YES"),swpra1[[#This Row],[MEAN PC]]+swpra1[[#This Row],[AA BC]],"")</f>
        <v/>
      </c>
      <c r="U45" t="str">
        <f>swpra1[[#This Row],[MEAN PC]]</f>
        <v/>
      </c>
      <c r="V45" s="24"/>
      <c r="W45" s="23" t="str">
        <f>IF(swpra1[[#This Row],[PEC (mean) (ug/l)]]="","",IF(swpra1[[#This Row],[PEC (mean) (ug/l)]]="N/A","N/A",IF((swpra1[[#This Row],[PEC - BC (Mean)]])&gt;swpra1[[#This Row],[AA EQS (ug/l)]]*0.1,"YES","NO")))</f>
        <v/>
      </c>
      <c r="X45" s="24" t="str">
        <f>IF(swpra1[[#This Row],[PEC (Max) (ug/l)]]="","",IF(swpra1[[#This Row],[PEC (Max) (ug/l)]]="N/A","N/A",IF((swpra1[[#This Row],[PEC - BC (Max)]])&gt;swpra1[[#This Row],[AA EQS (ug/l)]]*0.1,"YES","NO")))</f>
        <v/>
      </c>
      <c r="Y45" s="23" t="str">
        <f>IF(swpra1[[#This Row],[PEC (mean) (ug/l)]]="","",IF(swpra1[[#This Row],[PEC (mean) (ug/l)]]="N/A","N/A",IF(swpra1[[#This Row],[PEC (mean) (ug/l)]]&gt;swpra1[[#This Row],[AA EQS (ug/l)]],"YES","NO")))</f>
        <v/>
      </c>
      <c r="Z45" s="24"/>
      <c r="AA45" s="30" t="str">
        <f>IF(swpra1[[#This Row],[Screening Test 2 requires further screenig]]="YES",IF(OR(swpra1[[#This Row],[Is PEC-BC &gt;10% of MAC EQS?]]="YES",swpra1[[#This Row],[IS PEC&gt;MAC EQS]]="YES"),"YES",IF(OR(swpra1[[#This Row],[Is PEC&gt;AA EQS]]="YES",swpra1[[#This Row],[Is PEC-BC &gt;10% of AA EQS?]]="YES"),"YES","NO")),"")</f>
        <v/>
      </c>
      <c r="AB45" s="23" t="str">
        <f>IF(swpra1[[#This Row],[Significant Load]]="N/A","N/A",(swpra1[[#This Row],[Discharge Average(ug/l)]]*$B$1*1000*$B$4/1000/1000/1000))</f>
        <v>N/A</v>
      </c>
      <c r="AC45" s="24" t="str">
        <f>IF(swpra1[[#This Row],[Annual Load (kg)]]="N/A","N/A",IF(swpra1[[#This Row],[Annual Load (kg)]]&gt;swpra1[[#This Row],[Significant Load]],"YES","NO"))</f>
        <v>N/A</v>
      </c>
      <c r="AD45" s="30" t="str">
        <f>IF(AND(OR(swpra1[[#This Row],[Further Assessment Required?]]="NO",swpra1[[#This Row],[Screening Test 2 requires further screenig]]="NO",swpra1[[#This Row],[Screening Test 1 requires further screening]]="NO"),swpra1[[#This Row],[IS Is Annual Load&gt;Liit]]&lt;&gt;"YES"),"NO","YES")</f>
        <v>NO</v>
      </c>
    </row>
    <row r="46" spans="1:30" hidden="1" x14ac:dyDescent="0.25">
      <c r="A46" s="41" t="str">
        <f>#REF!</f>
        <v>Carbon tetrachloride</v>
      </c>
      <c r="B46" s="33">
        <f>_xlfn.XLOOKUP(swpra1[[#This Row],[Substance]],inputdata[[#This Row],[Substance]],inputdata[[#This Row],[Average Concentration in Discharge]])</f>
        <v>0</v>
      </c>
      <c r="C46" s="33">
        <f>_xlfn.XLOOKUP(swpra1[[#This Row],[Substance]],inputdata[[#This Row],[Substance]],inputdata[[#This Row],[Maximum Concentration in Discharge ]])</f>
        <v>0</v>
      </c>
      <c r="D46" s="38">
        <f>_xlfn.XLOOKUP(swpra1[[#This Row],[Substance]],inputdata[[#This Row],[Substance]],inputdata[[#This Row],[Annual average EQS (micrograms per litre)]])</f>
        <v>12</v>
      </c>
      <c r="E46" s="10" t="str">
        <f>_xlfn.XLOOKUP(swpra1[[#This Row],[Substance]],inputdata[[#This Row],[Substance]],inputdata[[#This Row],[Maximum allowable concentration EQS (micrograms per litre)]])</f>
        <v>Not applicable</v>
      </c>
      <c r="F46" s="39" t="str">
        <f>IF(ISNUMBER(_xlfn.XLOOKUP(A46,inputdata[[#This Row],[Substance]],inputdata[[#This Row],[Annual Significant Load Limit (kg)]])),_xlfn.XLOOKUP(A46,inputdata[[#This Row],[Substance]],inputdata[[#This Row],[Annual Significant Load Limit (kg)]]),"N/A")</f>
        <v>N/A</v>
      </c>
      <c r="G46" s="33">
        <f>IF(ISNUMBER(D46),IF(ISNUMBER(_xlfn.XLOOKUP(A46,#REF!,#REF!)),(_xlfn.XLOOKUP(A46,#REF!,#REF!)),D46/2),D46)</f>
        <v>6</v>
      </c>
      <c r="H46" s="34" t="str">
        <f>IF(ISNUMBER(E46),IF(ISNUMBER(_xlfn.XLOOKUP(A46,#REF!,#REF!)),(_xlfn.XLOOKUP(A46,#REF!,#REF!)),E46/2),E46)</f>
        <v>Not applicable</v>
      </c>
      <c r="I46">
        <f>IF(ISNUMBER(swpra1[[#This Row],[AA EQS (ug/l)]]),swpra1[[#This Row],[AA EQS (ug/l)]]*0.04,swpra1[[#This Row],[AA EQS (ug/l)]])</f>
        <v>0.48</v>
      </c>
      <c r="J46" t="str">
        <f>IF(ISNUMBER(swpra1[[#This Row],[MAC EQS (ug/l)]]),swpra1[[#This Row],[MAC EQS (ug/l)]]*0.04,swpra1[[#This Row],[MAC EQS (ug/l)]])</f>
        <v>Not applicable</v>
      </c>
      <c r="K46" s="23" t="str">
        <f>IF(swpra1[[#This Row],[AA EQS (ug/l)]]="N/A","N/A",IF(swpra1[[#This Row],[Discharge Average(ug/l)]]&gt;swpra1[[#This Row],[AA EQS (ug/l)]],"Yes","No"))</f>
        <v>No</v>
      </c>
      <c r="L46" t="str">
        <f>IF(swpra1[[#This Row],[MAC EQS (ug/l)]]="N/A","N/A",IF(swpra1[[#This Row],[Discharge Maximum]]&gt;swpra1[[#This Row],[MAC EQS (ug/l)]],"Yes","No"))</f>
        <v>No</v>
      </c>
      <c r="M46" s="24" t="str">
        <f>IF(swpra1[[#This Row],[Is conc&gt; AAEQS?]]="No","No",IF(swpra1[[#This Row],[Is conc. &gt; MAC EQS?]]="No","No","Yes"))</f>
        <v>No</v>
      </c>
      <c r="N46" s="23" t="str">
        <f>IF(swpra1[[#This Row],[Is conc&gt; AAEQS?]]="No","",IF(swpra1[[#This Row],[AA EQS (ug/l)]]="N/A","",($B$1*swpra1[[#This Row],[Discharge Average(ug/l)]])/($B$1+$B$3)))</f>
        <v/>
      </c>
      <c r="O46" t="str">
        <f>IF(swpra1[[#This Row],[Is conc. &gt; MAC EQS?]]="No","",IF(swpra1[[#This Row],[MAC EQS (ug/l)]]="N/A","",($B$2*swpra1[[#This Row],[Discharge Maximum]])/($B$2+$B$3)))</f>
        <v/>
      </c>
      <c r="P46" t="str">
        <f>IF(swpra1[[#This Row],[Is conc&gt; AAEQS?]]="NO","",IF(swpra1[[#This Row],[AA EQS (ug/l)]]="N/A","N/A",IF(swpra1[[#This Row],[MEAN PC]]&gt;0.04*swpra1[[#This Row],[AA EQS (ug/l)]],"YES","NO")))</f>
        <v/>
      </c>
      <c r="Q46" t="str">
        <f>IF(swpra1[[#This Row],[Screening Test 1 requires further screening]]="NO","",IF(swpra1[[#This Row],[4% of MAC EQS (ug/l)]]="N/A","N/A",IF(swpra1[[#This Row],[MAX PC]]&gt;swpra1[[#This Row],[4% of MAC EQS (ug/l)]],"YES","NO")))</f>
        <v/>
      </c>
      <c r="R46" s="24"/>
      <c r="S46" s="23" t="str">
        <f>IF(AND(ISNUMBER(swpra1[[#This Row],[MEAN PC]]),swpra1[[#This Row],[Screening Test 2 requires further screenig]]="YES"),swpra1[[#This Row],[MEAN PC]]+swpra1[[#This Row],[AA BC]],"")</f>
        <v/>
      </c>
      <c r="U46" t="str">
        <f>swpra1[[#This Row],[MEAN PC]]</f>
        <v/>
      </c>
      <c r="V46" s="24"/>
      <c r="W46" s="23" t="str">
        <f>IF(swpra1[[#This Row],[PEC (mean) (ug/l)]]="","",IF(swpra1[[#This Row],[PEC (mean) (ug/l)]]="N/A","N/A",IF((swpra1[[#This Row],[PEC - BC (Mean)]])&gt;swpra1[[#This Row],[AA EQS (ug/l)]]*0.1,"YES","NO")))</f>
        <v/>
      </c>
      <c r="X46" s="24" t="str">
        <f>IF(swpra1[[#This Row],[PEC (Max) (ug/l)]]="","",IF(swpra1[[#This Row],[PEC (Max) (ug/l)]]="N/A","N/A",IF((swpra1[[#This Row],[PEC - BC (Max)]])&gt;swpra1[[#This Row],[AA EQS (ug/l)]]*0.1,"YES","NO")))</f>
        <v/>
      </c>
      <c r="Y46" s="23" t="str">
        <f>IF(swpra1[[#This Row],[PEC (mean) (ug/l)]]="","",IF(swpra1[[#This Row],[PEC (mean) (ug/l)]]="N/A","N/A",IF(swpra1[[#This Row],[PEC (mean) (ug/l)]]&gt;swpra1[[#This Row],[AA EQS (ug/l)]],"YES","NO")))</f>
        <v/>
      </c>
      <c r="Z46" s="24"/>
      <c r="AA46" s="30" t="str">
        <f>IF(swpra1[[#This Row],[Screening Test 2 requires further screenig]]="YES",IF(OR(swpra1[[#This Row],[Is PEC-BC &gt;10% of MAC EQS?]]="YES",swpra1[[#This Row],[IS PEC&gt;MAC EQS]]="YES"),"YES",IF(OR(swpra1[[#This Row],[Is PEC&gt;AA EQS]]="YES",swpra1[[#This Row],[Is PEC-BC &gt;10% of AA EQS?]]="YES"),"YES","NO")),"")</f>
        <v/>
      </c>
      <c r="AB46" s="23" t="str">
        <f>IF(swpra1[[#This Row],[Significant Load]]="N/A","N/A",(swpra1[[#This Row],[Discharge Average(ug/l)]]*$B$1*1000*$B$4/1000/1000/1000))</f>
        <v>N/A</v>
      </c>
      <c r="AC46" s="24" t="str">
        <f>IF(swpra1[[#This Row],[Annual Load (kg)]]="N/A","N/A",IF(swpra1[[#This Row],[Annual Load (kg)]]&gt;swpra1[[#This Row],[Significant Load]],"YES","NO"))</f>
        <v>N/A</v>
      </c>
      <c r="AD46" s="30" t="str">
        <f>IF(AND(OR(swpra1[[#This Row],[Further Assessment Required?]]="NO",swpra1[[#This Row],[Screening Test 2 requires further screenig]]="NO",swpra1[[#This Row],[Screening Test 1 requires further screening]]="NO"),swpra1[[#This Row],[IS Is Annual Load&gt;Liit]]&lt;&gt;"YES"),"NO","YES")</f>
        <v>NO</v>
      </c>
    </row>
    <row r="47" spans="1:30" hidden="1" x14ac:dyDescent="0.25">
      <c r="A47" s="41" t="str">
        <f>#REF!</f>
        <v>Chlorfenvinphos</v>
      </c>
      <c r="B47" s="33">
        <f>_xlfn.XLOOKUP(swpra1[[#This Row],[Substance]],inputdata[[#This Row],[Substance]],inputdata[[#This Row],[Average Concentration in Discharge]])</f>
        <v>0</v>
      </c>
      <c r="C47" s="33">
        <f>_xlfn.XLOOKUP(swpra1[[#This Row],[Substance]],inputdata[[#This Row],[Substance]],inputdata[[#This Row],[Maximum Concentration in Discharge ]])</f>
        <v>0</v>
      </c>
      <c r="D47" s="38">
        <f>_xlfn.XLOOKUP(swpra1[[#This Row],[Substance]],inputdata[[#This Row],[Substance]],inputdata[[#This Row],[Annual average EQS (micrograms per litre)]])</f>
        <v>0.1</v>
      </c>
      <c r="E47" s="10">
        <f>_xlfn.XLOOKUP(swpra1[[#This Row],[Substance]],inputdata[[#This Row],[Substance]],inputdata[[#This Row],[Maximum allowable concentration EQS (micrograms per litre)]])</f>
        <v>0.3</v>
      </c>
      <c r="F47" s="39" t="str">
        <f>IF(ISNUMBER(_xlfn.XLOOKUP(A47,inputdata[[#This Row],[Substance]],inputdata[[#This Row],[Annual Significant Load Limit (kg)]])),_xlfn.XLOOKUP(A47,inputdata[[#This Row],[Substance]],inputdata[[#This Row],[Annual Significant Load Limit (kg)]]),"N/A")</f>
        <v>N/A</v>
      </c>
      <c r="G47" s="33">
        <f>IF(ISNUMBER(D47),IF(ISNUMBER(_xlfn.XLOOKUP(A47,#REF!,#REF!)),(_xlfn.XLOOKUP(A47,#REF!,#REF!)),D47/2),D47)</f>
        <v>0.05</v>
      </c>
      <c r="H47" s="34">
        <f>IF(ISNUMBER(E47),IF(ISNUMBER(_xlfn.XLOOKUP(A47,#REF!,#REF!)),(_xlfn.XLOOKUP(A47,#REF!,#REF!)),E47/2),E47)</f>
        <v>0.15</v>
      </c>
      <c r="I47">
        <f>IF(ISNUMBER(swpra1[[#This Row],[AA EQS (ug/l)]]),swpra1[[#This Row],[AA EQS (ug/l)]]*0.04,swpra1[[#This Row],[AA EQS (ug/l)]])</f>
        <v>4.0000000000000001E-3</v>
      </c>
      <c r="J47">
        <f>IF(ISNUMBER(swpra1[[#This Row],[MAC EQS (ug/l)]]),swpra1[[#This Row],[MAC EQS (ug/l)]]*0.04,swpra1[[#This Row],[MAC EQS (ug/l)]])</f>
        <v>1.2E-2</v>
      </c>
      <c r="K47" s="23" t="str">
        <f>IF(swpra1[[#This Row],[AA EQS (ug/l)]]="N/A","N/A",IF(swpra1[[#This Row],[Discharge Average(ug/l)]]&gt;swpra1[[#This Row],[AA EQS (ug/l)]],"Yes","No"))</f>
        <v>No</v>
      </c>
      <c r="L47" t="str">
        <f>IF(swpra1[[#This Row],[MAC EQS (ug/l)]]="N/A","N/A",IF(swpra1[[#This Row],[Discharge Maximum]]&gt;swpra1[[#This Row],[MAC EQS (ug/l)]],"Yes","No"))</f>
        <v>No</v>
      </c>
      <c r="M47" s="24" t="str">
        <f>IF(swpra1[[#This Row],[Is conc&gt; AAEQS?]]="No","No",IF(swpra1[[#This Row],[Is conc. &gt; MAC EQS?]]="No","No","Yes"))</f>
        <v>No</v>
      </c>
      <c r="N47" s="23" t="str">
        <f>IF(swpra1[[#This Row],[Is conc&gt; AAEQS?]]="No","",IF(swpra1[[#This Row],[AA EQS (ug/l)]]="N/A","",($B$1*swpra1[[#This Row],[Discharge Average(ug/l)]])/($B$1+$B$3)))</f>
        <v/>
      </c>
      <c r="O47" t="str">
        <f>IF(swpra1[[#This Row],[Is conc. &gt; MAC EQS?]]="No","",IF(swpra1[[#This Row],[MAC EQS (ug/l)]]="N/A","",($B$2*swpra1[[#This Row],[Discharge Maximum]])/($B$2+$B$3)))</f>
        <v/>
      </c>
      <c r="P47" t="str">
        <f>IF(swpra1[[#This Row],[Is conc&gt; AAEQS?]]="NO","",IF(swpra1[[#This Row],[AA EQS (ug/l)]]="N/A","N/A",IF(swpra1[[#This Row],[MEAN PC]]&gt;0.04*swpra1[[#This Row],[AA EQS (ug/l)]],"YES","NO")))</f>
        <v/>
      </c>
      <c r="Q47" t="str">
        <f>IF(swpra1[[#This Row],[Screening Test 1 requires further screening]]="NO","",IF(swpra1[[#This Row],[4% of MAC EQS (ug/l)]]="N/A","N/A",IF(swpra1[[#This Row],[MAX PC]]&gt;swpra1[[#This Row],[4% of MAC EQS (ug/l)]],"YES","NO")))</f>
        <v/>
      </c>
      <c r="R47" s="24"/>
      <c r="S47" s="23" t="str">
        <f>IF(AND(ISNUMBER(swpra1[[#This Row],[MEAN PC]]),swpra1[[#This Row],[Screening Test 2 requires further screenig]]="YES"),swpra1[[#This Row],[MEAN PC]]+swpra1[[#This Row],[AA BC]],"")</f>
        <v/>
      </c>
      <c r="U47" t="str">
        <f>swpra1[[#This Row],[MEAN PC]]</f>
        <v/>
      </c>
      <c r="V47" s="24"/>
      <c r="W47" s="23" t="str">
        <f>IF(swpra1[[#This Row],[PEC (mean) (ug/l)]]="","",IF(swpra1[[#This Row],[PEC (mean) (ug/l)]]="N/A","N/A",IF((swpra1[[#This Row],[PEC - BC (Mean)]])&gt;swpra1[[#This Row],[AA EQS (ug/l)]]*0.1,"YES","NO")))</f>
        <v/>
      </c>
      <c r="X47" s="24" t="str">
        <f>IF(swpra1[[#This Row],[PEC (Max) (ug/l)]]="","",IF(swpra1[[#This Row],[PEC (Max) (ug/l)]]="N/A","N/A",IF((swpra1[[#This Row],[PEC - BC (Max)]])&gt;swpra1[[#This Row],[AA EQS (ug/l)]]*0.1,"YES","NO")))</f>
        <v/>
      </c>
      <c r="Y47" s="23" t="str">
        <f>IF(swpra1[[#This Row],[PEC (mean) (ug/l)]]="","",IF(swpra1[[#This Row],[PEC (mean) (ug/l)]]="N/A","N/A",IF(swpra1[[#This Row],[PEC (mean) (ug/l)]]&gt;swpra1[[#This Row],[AA EQS (ug/l)]],"YES","NO")))</f>
        <v/>
      </c>
      <c r="Z47" s="24"/>
      <c r="AA47" s="30" t="str">
        <f>IF(swpra1[[#This Row],[Screening Test 2 requires further screenig]]="YES",IF(OR(swpra1[[#This Row],[Is PEC-BC &gt;10% of MAC EQS?]]="YES",swpra1[[#This Row],[IS PEC&gt;MAC EQS]]="YES"),"YES",IF(OR(swpra1[[#This Row],[Is PEC&gt;AA EQS]]="YES",swpra1[[#This Row],[Is PEC-BC &gt;10% of AA EQS?]]="YES"),"YES","NO")),"")</f>
        <v/>
      </c>
      <c r="AB47" s="23" t="str">
        <f>IF(swpra1[[#This Row],[Significant Load]]="N/A","N/A",(swpra1[[#This Row],[Discharge Average(ug/l)]]*$B$1*1000*$B$4/1000/1000/1000))</f>
        <v>N/A</v>
      </c>
      <c r="AC47" s="24" t="str">
        <f>IF(swpra1[[#This Row],[Annual Load (kg)]]="N/A","N/A",IF(swpra1[[#This Row],[Annual Load (kg)]]&gt;swpra1[[#This Row],[Significant Load]],"YES","NO"))</f>
        <v>N/A</v>
      </c>
      <c r="AD47" s="30" t="str">
        <f>IF(AND(OR(swpra1[[#This Row],[Further Assessment Required?]]="NO",swpra1[[#This Row],[Screening Test 2 requires further screenig]]="NO",swpra1[[#This Row],[Screening Test 1 requires further screening]]="NO"),swpra1[[#This Row],[IS Is Annual Load&gt;Liit]]&lt;&gt;"YES"),"NO","YES")</f>
        <v>NO</v>
      </c>
    </row>
    <row r="48" spans="1:30" x14ac:dyDescent="0.25">
      <c r="A48" s="41" t="str">
        <f>#REF!</f>
        <v>Chloride</v>
      </c>
      <c r="B48" s="33">
        <f>_xlfn.XLOOKUP(swpra1[[#This Row],[Substance]],inputdata[[#This Row],[Substance]],inputdata[[#This Row],[Average Concentration in Discharge]])</f>
        <v>1190000</v>
      </c>
      <c r="C48" s="33">
        <f>_xlfn.XLOOKUP(swpra1[[#This Row],[Substance]],inputdata[[#This Row],[Substance]],inputdata[[#This Row],[Maximum Concentration in Discharge ]])</f>
        <v>1190000</v>
      </c>
      <c r="D48" s="38" t="str">
        <f>_xlfn.XLOOKUP(swpra1[[#This Row],[Substance]],inputdata[[#This Row],[Substance]],inputdata[[#This Row],[Annual average EQS (micrograms per litre)]])</f>
        <v>Not applicable</v>
      </c>
      <c r="E48" s="10" t="str">
        <f>_xlfn.XLOOKUP(swpra1[[#This Row],[Substance]],inputdata[[#This Row],[Substance]],inputdata[[#This Row],[Maximum allowable concentration EQS (micrograms per litre)]])</f>
        <v>Not applicable</v>
      </c>
      <c r="F48" s="39" t="str">
        <f>IF(ISNUMBER(_xlfn.XLOOKUP(A48,inputdata[[#This Row],[Substance]],inputdata[[#This Row],[Annual Significant Load Limit (kg)]])),_xlfn.XLOOKUP(A48,inputdata[[#This Row],[Substance]],inputdata[[#This Row],[Annual Significant Load Limit (kg)]]),"N/A")</f>
        <v>N/A</v>
      </c>
      <c r="G48" s="33" t="str">
        <f>IF(ISNUMBER(D48),IF(ISNUMBER(_xlfn.XLOOKUP(A48,#REF!,#REF!)),(_xlfn.XLOOKUP(A48,#REF!,#REF!)),D48/2),D48)</f>
        <v>Not applicable</v>
      </c>
      <c r="H48" s="34" t="str">
        <f>IF(ISNUMBER(E48),IF(ISNUMBER(_xlfn.XLOOKUP(A48,#REF!,#REF!)),(_xlfn.XLOOKUP(A48,#REF!,#REF!)),E48/2),E48)</f>
        <v>Not applicable</v>
      </c>
      <c r="I48" t="str">
        <f>IF(ISNUMBER(swpra1[[#This Row],[AA EQS (ug/l)]]),swpra1[[#This Row],[AA EQS (ug/l)]]*0.04,swpra1[[#This Row],[AA EQS (ug/l)]])</f>
        <v>Not applicable</v>
      </c>
      <c r="J48" t="str">
        <f>IF(ISNUMBER(swpra1[[#This Row],[MAC EQS (ug/l)]]),swpra1[[#This Row],[MAC EQS (ug/l)]]*0.04,swpra1[[#This Row],[MAC EQS (ug/l)]])</f>
        <v>Not applicable</v>
      </c>
      <c r="K48" s="23" t="str">
        <f>IF(swpra1[[#This Row],[AA EQS (ug/l)]]="N/A","N/A",IF(swpra1[[#This Row],[Discharge Average(ug/l)]]&gt;swpra1[[#This Row],[AA EQS (ug/l)]],"Yes","No"))</f>
        <v>No</v>
      </c>
      <c r="L48" t="str">
        <f>IF(swpra1[[#This Row],[MAC EQS (ug/l)]]="N/A","N/A",IF(swpra1[[#This Row],[Discharge Maximum]]&gt;swpra1[[#This Row],[MAC EQS (ug/l)]],"Yes","No"))</f>
        <v>No</v>
      </c>
      <c r="M48" s="24" t="str">
        <f>IF(swpra1[[#This Row],[Is conc&gt; AAEQS?]]="No","No",IF(swpra1[[#This Row],[Is conc. &gt; MAC EQS?]]="No","No","Yes"))</f>
        <v>No</v>
      </c>
      <c r="N48" s="23" t="str">
        <f>IF(swpra1[[#This Row],[Is conc&gt; AAEQS?]]="No","",IF(swpra1[[#This Row],[AA EQS (ug/l)]]="N/A","",($B$1*swpra1[[#This Row],[Discharge Average(ug/l)]])/($B$1+$B$3)))</f>
        <v/>
      </c>
      <c r="O48" t="str">
        <f>IF(swpra1[[#This Row],[Is conc. &gt; MAC EQS?]]="No","",IF(swpra1[[#This Row],[MAC EQS (ug/l)]]="N/A","",($B$2*swpra1[[#This Row],[Discharge Maximum]])/($B$2+$B$3)))</f>
        <v/>
      </c>
      <c r="P48" t="str">
        <f>IF(swpra1[[#This Row],[Is conc&gt; AAEQS?]]="NO","",IF(swpra1[[#This Row],[AA EQS (ug/l)]]="N/A","N/A",IF(swpra1[[#This Row],[MEAN PC]]&gt;0.04*swpra1[[#This Row],[AA EQS (ug/l)]],"YES","NO")))</f>
        <v/>
      </c>
      <c r="Q48" t="str">
        <f>IF(swpra1[[#This Row],[Screening Test 1 requires further screening]]="NO","",IF(swpra1[[#This Row],[4% of MAC EQS (ug/l)]]="N/A","N/A",IF(swpra1[[#This Row],[MAX PC]]&gt;swpra1[[#This Row],[4% of MAC EQS (ug/l)]],"YES","NO")))</f>
        <v/>
      </c>
      <c r="R48" s="24" t="str">
        <f>IF(swpra1[[#This Row],[Is PC. &gt;4% of MAC EQS?]]="N/A",swpra1[[#This Row],[Is PC. &gt;4% of AA EQS?]],swpra1[[#This Row],[Is PC. &gt;4% of MAC EQS?]])</f>
        <v/>
      </c>
      <c r="S48" s="23" t="str">
        <f>IF(AND(ISNUMBER(swpra1[[#This Row],[MEAN PC]]),swpra1[[#This Row],[Screening Test 2 requires further screenig]]="YES"),swpra1[[#This Row],[MEAN PC]]+swpra1[[#This Row],[AA BC]],"")</f>
        <v/>
      </c>
      <c r="U48" t="str">
        <f>swpra1[[#This Row],[MEAN PC]]</f>
        <v/>
      </c>
      <c r="V48" t="str">
        <f>swpra1[[#This Row],[MAX PC]]</f>
        <v/>
      </c>
      <c r="W48" s="23" t="str">
        <f>IF(swpra1[[#This Row],[PEC (mean) (ug/l)]]="","",IF(swpra1[[#This Row],[PEC (mean) (ug/l)]]="N/A","N/A",IF((swpra1[[#This Row],[PEC - BC (Mean)]])&gt;swpra1[[#This Row],[AA EQS (ug/l)]]*0.1,"YES","NO")))</f>
        <v/>
      </c>
      <c r="X48" s="24" t="str">
        <f>IF(swpra1[[#This Row],[PEC (Max) (ug/l)]]="","",IF(swpra1[[#This Row],[PEC (Max) (ug/l)]]="N/A","N/A",IF((swpra1[[#This Row],[PEC - BC (Max)]])&gt;swpra1[[#This Row],[AA EQS (ug/l)]]*0.1,"YES","NO")))</f>
        <v/>
      </c>
      <c r="Y48" s="23" t="str">
        <f>IF(swpra1[[#This Row],[PEC (mean) (ug/l)]]="","",IF(swpra1[[#This Row],[PEC (mean) (ug/l)]]="N/A","N/A",IF(swpra1[[#This Row],[PEC (mean) (ug/l)]]&gt;swpra1[[#This Row],[AA EQS (ug/l)]],"YES","NO")))</f>
        <v/>
      </c>
      <c r="Z48" s="24"/>
      <c r="AA48" s="30" t="str">
        <f>IF(swpra1[[#This Row],[Screening Test 2 requires further screenig]]="YES",IF(OR(swpra1[[#This Row],[Is PEC-BC &gt;10% of MAC EQS?]]="YES",swpra1[[#This Row],[IS PEC&gt;MAC EQS]]="YES"),"YES",IF(OR(swpra1[[#This Row],[Is PEC&gt;AA EQS]]="YES",swpra1[[#This Row],[Is PEC-BC &gt;10% of AA EQS?]]="YES"),"YES","NO")),"")</f>
        <v/>
      </c>
      <c r="AB48" s="23" t="str">
        <f>IF(swpra1[[#This Row],[Significant Load]]="N/A","N/A",(swpra1[[#This Row],[Discharge Average(ug/l)]]*$B$1*1000*$B$4/1000/1000/1000))</f>
        <v>N/A</v>
      </c>
      <c r="AC48" s="24" t="str">
        <f>IF(swpra1[[#This Row],[Annual Load (kg)]]="N/A","N/A",IF(swpra1[[#This Row],[Annual Load (kg)]]&gt;swpra1[[#This Row],[Significant Load]],"YES","NO"))</f>
        <v>N/A</v>
      </c>
      <c r="AD48" s="30" t="str">
        <f>IF(AND(OR(swpra1[[#This Row],[Further Assessment Required?]]="NO",swpra1[[#This Row],[Screening Test 2 requires further screenig]]="NO",swpra1[[#This Row],[Screening Test 1 requires further screening]]="NO"),swpra1[[#This Row],[IS Is Annual Load&gt;Liit]]&lt;&gt;"YES"),"NO","YES")</f>
        <v>NO</v>
      </c>
    </row>
    <row r="49" spans="1:30" ht="69" hidden="1" x14ac:dyDescent="0.25">
      <c r="A49" s="41" t="str">
        <f>#REF!</f>
        <v>Chlorine</v>
      </c>
      <c r="B49" s="33">
        <f>_xlfn.XLOOKUP(swpra1[[#This Row],[Substance]],inputdata[[#This Row],[Substance]],inputdata[[#This Row],[Average Concentration in Discharge]])</f>
        <v>0</v>
      </c>
      <c r="C49" s="33">
        <f>_xlfn.XLOOKUP(swpra1[[#This Row],[Substance]],inputdata[[#This Row],[Substance]],inputdata[[#This Row],[Maximum Concentration in Discharge ]])</f>
        <v>0</v>
      </c>
      <c r="D49" s="38" t="str">
        <f>_xlfn.XLOOKUP(swpra1[[#This Row],[Substance]],inputdata[[#This Row],[Substance]],inputdata[[#This Row],[Annual average EQS (micrograms per litre)]])</f>
        <v>Not applicable</v>
      </c>
      <c r="E49" s="10" t="str">
        <f>_xlfn.XLOOKUP(swpra1[[#This Row],[Substance]],inputdata[[#This Row],[Substance]],inputdata[[#This Row],[Maximum allowable concentration EQS (micrograms per litre)]])</f>
        <v>10 (95th percentile concentration of total residual oxidant)</v>
      </c>
      <c r="F49" s="39" t="str">
        <f>IF(ISNUMBER(_xlfn.XLOOKUP(A49,inputdata[[#This Row],[Substance]],inputdata[[#This Row],[Annual Significant Load Limit (kg)]])),_xlfn.XLOOKUP(A49,inputdata[[#This Row],[Substance]],inputdata[[#This Row],[Annual Significant Load Limit (kg)]]),"N/A")</f>
        <v>N/A</v>
      </c>
      <c r="G49" s="33" t="str">
        <f>IF(ISNUMBER(swpra1[[#This Row],[AA EQS (ug/l)]]),swpra1[[#This Row],[AA EQS (ug/l)]]/2,swpra1[[#This Row],[AA EQS (ug/l)]])</f>
        <v>Not applicable</v>
      </c>
      <c r="H49" s="33" t="str">
        <f>IF(ISNUMBER(swpra1[[#This Row],[MAC EQS (ug/l)]]),swpra1[[#This Row],[MAC EQS (ug/l)]]/2,swpra1[[#This Row],[MAC EQS (ug/l)]])</f>
        <v>10 (95th percentile concentration of total residual oxidant)</v>
      </c>
      <c r="I49" t="str">
        <f>IF(ISNUMBER(swpra1[[#This Row],[AA EQS (ug/l)]]),swpra1[[#This Row],[AA EQS (ug/l)]]*0.04,swpra1[[#This Row],[AA EQS (ug/l)]])</f>
        <v>Not applicable</v>
      </c>
      <c r="J49" t="str">
        <f>IF(ISNUMBER(swpra1[[#This Row],[MAC EQS (ug/l)]]),swpra1[[#This Row],[MAC EQS (ug/l)]]*0.04,swpra1[[#This Row],[MAC EQS (ug/l)]])</f>
        <v>10 (95th percentile concentration of total residual oxidant)</v>
      </c>
      <c r="K49" s="23" t="str">
        <f>IF(swpra1[[#This Row],[AA EQS (ug/l)]]="N/A","N/A",IF(swpra1[[#This Row],[Discharge Average(ug/l)]]&gt;swpra1[[#This Row],[AA EQS (ug/l)]],"Yes","No"))</f>
        <v>No</v>
      </c>
      <c r="L49" t="str">
        <f>IF(swpra1[[#This Row],[MAC EQS (ug/l)]]="N/A","N/A",IF(swpra1[[#This Row],[Discharge Maximum]]&gt;swpra1[[#This Row],[MAC EQS (ug/l)]],"Yes","No"))</f>
        <v>No</v>
      </c>
      <c r="M49" s="24" t="str">
        <f>IF(swpra1[[#This Row],[Is conc. &gt; MAC EQS?]]="N/A",swpra1[[#This Row],[Is conc&gt; AAEQS?]],swpra1[[#This Row],[Is conc. &gt; MAC EQS?]])</f>
        <v>No</v>
      </c>
      <c r="N49" s="23" t="str">
        <f>IF(swpra1[[#This Row],[Is conc&gt; AAEQS?]]="No","",IF(swpra1[[#This Row],[AA EQS (ug/l)]]="N/A","",($B$1*swpra1[[#This Row],[Discharge Average(ug/l)]])/($B$1+$B$3)))</f>
        <v/>
      </c>
      <c r="O49" t="str">
        <f>IF(swpra1[[#This Row],[Is conc. &gt; MAC EQS?]]="No","",IF(swpra1[[#This Row],[MAC EQS (ug/l)]]="N/A","",($B$2*swpra1[[#This Row],[Discharge Maximum]])/($B$2+$B$3)))</f>
        <v/>
      </c>
      <c r="P49" t="str">
        <f>IF(swpra1[[#This Row],[Screening Test 1 requires further screening]]="NO","",IF(swpra1[[#This Row],[4% of AA EQS (ug/l)]]="N/A","N/A",IF(swpra1[[#This Row],[MEAN PC]]&gt;swpra1[[#This Row],[4% of AA EQS (ug/l)]],"YES","NO")))</f>
        <v/>
      </c>
      <c r="Q49" t="str">
        <f>IF(swpra1[[#This Row],[Screening Test 1 requires further screening]]="NO","",IF(swpra1[[#This Row],[4% of MAC EQS (ug/l)]]="N/A","N/A",IF(swpra1[[#This Row],[MAX PC]]&gt;swpra1[[#This Row],[4% of MAC EQS (ug/l)]],"YES","NO")))</f>
        <v/>
      </c>
      <c r="R49" s="24" t="str">
        <f>IF(swpra1[[#This Row],[Is PC. &gt;4% of MAC EQS?]]="N/A",swpra1[[#This Row],[Is PC. &gt;4% of AA EQS?]],swpra1[[#This Row],[Is PC. &gt;4% of MAC EQS?]])</f>
        <v/>
      </c>
      <c r="S49" s="23" t="str">
        <f>IF(AND(ISNUMBER(swpra1[[#This Row],[MEAN PC]]),swpra1[[#This Row],[Screening Test 2 requires further screenig]]="YES"),swpra1[[#This Row],[MEAN PC]]+swpra1[[#This Row],[AA BC]],"")</f>
        <v/>
      </c>
      <c r="T49" t="str">
        <f>IF(AND(ISNUMBER(swpra1[[#This Row],[MAX PC]]),swpra1[[#This Row],[Screening Test 2 requires further screenig]]="YES"),swpra1[[#This Row],[MAX PC]]+swpra1[[#This Row],[MAC BC]],"")</f>
        <v/>
      </c>
      <c r="U49" t="str">
        <f>swpra1[[#This Row],[MEAN PC]]</f>
        <v/>
      </c>
      <c r="V49" t="str">
        <f>swpra1[[#This Row],[MAX PC]]</f>
        <v/>
      </c>
      <c r="W49" s="23" t="str">
        <f>IF(swpra1[[#This Row],[PEC (mean) (ug/l)]]="","",IF(swpra1[[#This Row],[PEC (mean) (ug/l)]]="N/A","N/A",IF((swpra1[[#This Row],[PEC - BC (Mean)]])&gt;swpra1[[#This Row],[AA EQS (ug/l)]]*0.1,"YES","NO")))</f>
        <v/>
      </c>
      <c r="X49" s="24" t="str">
        <f>IF(swpra1[[#This Row],[PEC (Max) (ug/l)]]="","",IF(swpra1[[#This Row],[PEC (Max) (ug/l)]]="N/A","N/A",IF((swpra1[[#This Row],[PEC - BC (Max)]])&gt;swpra1[[#This Row],[AA EQS (ug/l)]]*0.1,"YES","NO")))</f>
        <v/>
      </c>
      <c r="Y49" s="23" t="str">
        <f>IF(swpra1[[#This Row],[PEC (mean) (ug/l)]]="","",IF(swpra1[[#This Row],[PEC (mean) (ug/l)]]="N/A","N/A",IF(swpra1[[#This Row],[PEC (mean) (ug/l)]]&gt;swpra1[[#This Row],[AA EQS (ug/l)]],"YES","NO")))</f>
        <v/>
      </c>
      <c r="Z49" s="24" t="str">
        <f>IF(swpra1[[#This Row],[PEC (Max) (ug/l)]]="","",IF(swpra1[[#This Row],[PEC (Max) (ug/l)]]="N/A","N/A",IF(swpra1[[#This Row],[PEC (Max) (ug/l)]]&gt;swpra1[[#This Row],[MAC EQS (ug/l)]],"YES","NO")))</f>
        <v/>
      </c>
      <c r="AA49" s="30" t="str">
        <f>IF(swpra1[[#This Row],[Screening Test 2 requires further screenig]]="YES",IF(OR(swpra1[[#This Row],[Is PEC-BC &gt;10% of MAC EQS?]]="YES",swpra1[[#This Row],[IS PEC&gt;MAC EQS]]="YES"),"YES",IF(OR(swpra1[[#This Row],[Is PEC&gt;AA EQS]]="YES",swpra1[[#This Row],[Is PEC-BC &gt;10% of AA EQS?]]="YES"),"YES","NO")),"")</f>
        <v/>
      </c>
      <c r="AB49" s="23" t="str">
        <f>IF(swpra1[[#This Row],[Significant Load]]="N/A","N/A",(swpra1[[#This Row],[Discharge Average(ug/l)]]*$B$1*1000*$B$4/1000/1000/1000))</f>
        <v>N/A</v>
      </c>
      <c r="AC49" s="24" t="str">
        <f>IF(swpra1[[#This Row],[Annual Load (kg)]]="N/A","N/A",IF(swpra1[[#This Row],[Annual Load (kg)]]&gt;swpra1[[#This Row],[Significant Load]],"YES","NO"))</f>
        <v>N/A</v>
      </c>
      <c r="AD49" s="30" t="str">
        <f>IF(AND(OR(swpra1[[#This Row],[Further Assessment Required?]]="NO",swpra1[[#This Row],[Screening Test 2 requires further screenig]]="NO",swpra1[[#This Row],[Screening Test 1 requires further screening]]="NO"),swpra1[[#This Row],[IS Is Annual Load&gt;Liit]]&lt;&gt;"YES"),"NO","YES")</f>
        <v>NO</v>
      </c>
    </row>
    <row r="50" spans="1:30" hidden="1" x14ac:dyDescent="0.25">
      <c r="A50" s="41" t="str">
        <f>#REF!</f>
        <v>Chloronitro toluenes</v>
      </c>
      <c r="B50" s="33">
        <f>_xlfn.XLOOKUP(swpra1[[#This Row],[Substance]],inputdata[[#This Row],[Substance]],inputdata[[#This Row],[Average Concentration in Discharge]])</f>
        <v>0</v>
      </c>
      <c r="C50" s="33">
        <f>_xlfn.XLOOKUP(swpra1[[#This Row],[Substance]],inputdata[[#This Row],[Substance]],inputdata[[#This Row],[Maximum Concentration in Discharge ]])</f>
        <v>0</v>
      </c>
      <c r="D50" s="38">
        <f>_xlfn.XLOOKUP(swpra1[[#This Row],[Substance]],inputdata[[#This Row],[Substance]],inputdata[[#This Row],[Annual average EQS (micrograms per litre)]])</f>
        <v>10</v>
      </c>
      <c r="E50" s="10" t="str">
        <f>_xlfn.XLOOKUP(swpra1[[#This Row],[Substance]],inputdata[[#This Row],[Substance]],inputdata[[#This Row],[Maximum allowable concentration EQS (micrograms per litre)]])</f>
        <v>Not applicable</v>
      </c>
      <c r="F50" s="39" t="str">
        <f>IF(ISNUMBER(_xlfn.XLOOKUP(A50,inputdata[[#This Row],[Substance]],inputdata[[#This Row],[Annual Significant Load Limit (kg)]])),_xlfn.XLOOKUP(A50,inputdata[[#This Row],[Substance]],inputdata[[#This Row],[Annual Significant Load Limit (kg)]]),"N/A")</f>
        <v>N/A</v>
      </c>
      <c r="G50" s="33">
        <f>IF(ISNUMBER(swpra1[[#This Row],[AA EQS (ug/l)]]),swpra1[[#This Row],[AA EQS (ug/l)]]/2,swpra1[[#This Row],[AA EQS (ug/l)]])</f>
        <v>5</v>
      </c>
      <c r="H50" s="33" t="str">
        <f>IF(ISNUMBER(swpra1[[#This Row],[MAC EQS (ug/l)]]),swpra1[[#This Row],[MAC EQS (ug/l)]]/2,swpra1[[#This Row],[MAC EQS (ug/l)]])</f>
        <v>Not applicable</v>
      </c>
      <c r="I50">
        <f>IF(ISNUMBER(swpra1[[#This Row],[AA EQS (ug/l)]]),swpra1[[#This Row],[AA EQS (ug/l)]]*0.04,swpra1[[#This Row],[AA EQS (ug/l)]])</f>
        <v>0.4</v>
      </c>
      <c r="J50" t="str">
        <f>IF(ISNUMBER(swpra1[[#This Row],[MAC EQS (ug/l)]]),swpra1[[#This Row],[MAC EQS (ug/l)]]*0.04,swpra1[[#This Row],[MAC EQS (ug/l)]])</f>
        <v>Not applicable</v>
      </c>
      <c r="K50" s="23" t="str">
        <f>IF(swpra1[[#This Row],[AA EQS (ug/l)]]="N/A","N/A",IF(swpra1[[#This Row],[Discharge Average(ug/l)]]&gt;swpra1[[#This Row],[AA EQS (ug/l)]],"Yes","No"))</f>
        <v>No</v>
      </c>
      <c r="L50" t="str">
        <f>IF(swpra1[[#This Row],[MAC EQS (ug/l)]]="N/A","N/A",IF(swpra1[[#This Row],[Discharge Maximum]]&gt;swpra1[[#This Row],[MAC EQS (ug/l)]],"Yes","No"))</f>
        <v>No</v>
      </c>
      <c r="M50" s="24" t="str">
        <f>IF(swpra1[[#This Row],[Is conc. &gt; MAC EQS?]]="N/A",swpra1[[#This Row],[Is conc&gt; AAEQS?]],swpra1[[#This Row],[Is conc. &gt; MAC EQS?]])</f>
        <v>No</v>
      </c>
      <c r="N50" s="23" t="str">
        <f>IF(swpra1[[#This Row],[Is conc&gt; AAEQS?]]="No","",IF(swpra1[[#This Row],[AA EQS (ug/l)]]="N/A","",($B$1*swpra1[[#This Row],[Discharge Average(ug/l)]])/($B$1+$B$3)))</f>
        <v/>
      </c>
      <c r="O50" t="str">
        <f>IF(swpra1[[#This Row],[Is conc. &gt; MAC EQS?]]="No","",IF(swpra1[[#This Row],[MAC EQS (ug/l)]]="N/A","",($B$2*swpra1[[#This Row],[Discharge Maximum]])/($B$2+$B$3)))</f>
        <v/>
      </c>
      <c r="P50" t="str">
        <f>IF(swpra1[[#This Row],[Screening Test 1 requires further screening]]="NO","",IF(swpra1[[#This Row],[4% of AA EQS (ug/l)]]="N/A","N/A",IF(swpra1[[#This Row],[MEAN PC]]&gt;swpra1[[#This Row],[4% of AA EQS (ug/l)]],"YES","NO")))</f>
        <v/>
      </c>
      <c r="Q50" t="str">
        <f>IF(swpra1[[#This Row],[Screening Test 1 requires further screening]]="NO","",IF(swpra1[[#This Row],[4% of MAC EQS (ug/l)]]="N/A","N/A",IF(swpra1[[#This Row],[MAX PC]]&gt;swpra1[[#This Row],[4% of MAC EQS (ug/l)]],"YES","NO")))</f>
        <v/>
      </c>
      <c r="R50" s="24" t="str">
        <f>IF(swpra1[[#This Row],[Is PC. &gt;4% of MAC EQS?]]="N/A",swpra1[[#This Row],[Is PC. &gt;4% of AA EQS?]],swpra1[[#This Row],[Is PC. &gt;4% of MAC EQS?]])</f>
        <v/>
      </c>
      <c r="S50" s="23" t="str">
        <f>IF(AND(ISNUMBER(swpra1[[#This Row],[MEAN PC]]),swpra1[[#This Row],[Screening Test 2 requires further screenig]]="YES"),swpra1[[#This Row],[MEAN PC]]+swpra1[[#This Row],[AA BC]],"")</f>
        <v/>
      </c>
      <c r="T50" t="str">
        <f>IF(AND(ISNUMBER(swpra1[[#This Row],[MAX PC]]),swpra1[[#This Row],[Screening Test 2 requires further screenig]]="YES"),swpra1[[#This Row],[MAX PC]]+swpra1[[#This Row],[MAC BC]],"")</f>
        <v/>
      </c>
      <c r="U50" t="str">
        <f>swpra1[[#This Row],[MEAN PC]]</f>
        <v/>
      </c>
      <c r="V50" t="str">
        <f>swpra1[[#This Row],[MAX PC]]</f>
        <v/>
      </c>
      <c r="W50" s="23" t="str">
        <f>IF(swpra1[[#This Row],[PEC (mean) (ug/l)]]="","",IF(swpra1[[#This Row],[PEC (mean) (ug/l)]]="N/A","N/A",IF((swpra1[[#This Row],[PEC - BC (Mean)]])&gt;swpra1[[#This Row],[AA EQS (ug/l)]]*0.1,"YES","NO")))</f>
        <v/>
      </c>
      <c r="X50" s="24" t="str">
        <f>IF(swpra1[[#This Row],[PEC (Max) (ug/l)]]="","",IF(swpra1[[#This Row],[PEC (Max) (ug/l)]]="N/A","N/A",IF((swpra1[[#This Row],[PEC - BC (Max)]])&gt;swpra1[[#This Row],[AA EQS (ug/l)]]*0.1,"YES","NO")))</f>
        <v/>
      </c>
      <c r="Y50" s="23" t="str">
        <f>IF(swpra1[[#This Row],[PEC (mean) (ug/l)]]="","",IF(swpra1[[#This Row],[PEC (mean) (ug/l)]]="N/A","N/A",IF(swpra1[[#This Row],[PEC (mean) (ug/l)]]&gt;swpra1[[#This Row],[AA EQS (ug/l)]],"YES","NO")))</f>
        <v/>
      </c>
      <c r="Z50" s="24" t="str">
        <f>IF(swpra1[[#This Row],[PEC (Max) (ug/l)]]="","",IF(swpra1[[#This Row],[PEC (Max) (ug/l)]]="N/A","N/A",IF(swpra1[[#This Row],[PEC (Max) (ug/l)]]&gt;swpra1[[#This Row],[MAC EQS (ug/l)]],"YES","NO")))</f>
        <v/>
      </c>
      <c r="AA50" s="30" t="str">
        <f>IF(swpra1[[#This Row],[Screening Test 2 requires further screenig]]="YES",IF(OR(swpra1[[#This Row],[Is PEC-BC &gt;10% of MAC EQS?]]="YES",swpra1[[#This Row],[IS PEC&gt;MAC EQS]]="YES"),"YES",IF(OR(swpra1[[#This Row],[Is PEC&gt;AA EQS]]="YES",swpra1[[#This Row],[Is PEC-BC &gt;10% of AA EQS?]]="YES"),"YES","NO")),"")</f>
        <v/>
      </c>
      <c r="AB50" s="23" t="str">
        <f>IF(swpra1[[#This Row],[Significant Load]]="N/A","N/A",(swpra1[[#This Row],[Discharge Average(ug/l)]]*$B$1*1000*$B$4/1000/1000/1000))</f>
        <v>N/A</v>
      </c>
      <c r="AC50" s="24" t="str">
        <f>IF(swpra1[[#This Row],[Annual Load (kg)]]="N/A","N/A",IF(swpra1[[#This Row],[Annual Load (kg)]]&gt;swpra1[[#This Row],[Significant Load]],"YES","NO"))</f>
        <v>N/A</v>
      </c>
      <c r="AD50" s="30" t="str">
        <f>IF(AND(OR(swpra1[[#This Row],[Further Assessment Required?]]="NO",swpra1[[#This Row],[Screening Test 2 requires further screenig]]="NO",swpra1[[#This Row],[Screening Test 1 requires further screening]]="NO"),swpra1[[#This Row],[IS Is Annual Load&gt;Liit]]&lt;&gt;"YES"),"NO","YES")</f>
        <v>NO</v>
      </c>
    </row>
    <row r="51" spans="1:30" hidden="1" x14ac:dyDescent="0.25">
      <c r="A51" s="41">
        <f>#REF!</f>
        <v>0</v>
      </c>
      <c r="B51" s="33" t="e">
        <f>_xlfn.XLOOKUP(swpra1[[#This Row],[Substance]],inputdata[[#This Row],[Substance]],inputdata[[#This Row],[Average Concentration in Discharge]])</f>
        <v>#N/A</v>
      </c>
      <c r="C51" s="33" t="e">
        <f>_xlfn.XLOOKUP(swpra1[[#This Row],[Substance]],inputdata[[#This Row],[Substance]],inputdata[[#This Row],[Maximum Concentration in Discharge ]])</f>
        <v>#N/A</v>
      </c>
      <c r="D51" s="38" t="e">
        <f>_xlfn.XLOOKUP(swpra1[[#This Row],[Substance]],inputdata[[#This Row],[Substance]],inputdata[[#This Row],[Annual average EQS (micrograms per litre)]])</f>
        <v>#N/A</v>
      </c>
      <c r="E51" s="10" t="e">
        <f>_xlfn.XLOOKUP(swpra1[[#This Row],[Substance]],inputdata[[#This Row],[Substance]],inputdata[[#This Row],[Maximum allowable concentration EQS (micrograms per litre)]])</f>
        <v>#N/A</v>
      </c>
      <c r="F51" s="39" t="str">
        <f>IF(ISNUMBER(_xlfn.XLOOKUP(A51,inputdata[[#This Row],[Substance]],inputdata[[#This Row],[Annual Significant Load Limit (kg)]])),_xlfn.XLOOKUP(A51,inputdata[[#This Row],[Substance]],inputdata[[#This Row],[Annual Significant Load Limit (kg)]]),"N/A")</f>
        <v>N/A</v>
      </c>
      <c r="G51" s="33" t="e">
        <f>IF(ISNUMBER(swpra1[[#This Row],[AA EQS (ug/l)]]),swpra1[[#This Row],[AA EQS (ug/l)]]/2,swpra1[[#This Row],[AA EQS (ug/l)]])</f>
        <v>#N/A</v>
      </c>
      <c r="H51" s="33" t="e">
        <f>IF(ISNUMBER(swpra1[[#This Row],[MAC EQS (ug/l)]]),swpra1[[#This Row],[MAC EQS (ug/l)]]/2,swpra1[[#This Row],[MAC EQS (ug/l)]])</f>
        <v>#N/A</v>
      </c>
      <c r="I51" t="e">
        <f>IF(ISNUMBER(swpra1[[#This Row],[AA EQS (ug/l)]]),swpra1[[#This Row],[AA EQS (ug/l)]]*0.04,swpra1[[#This Row],[AA EQS (ug/l)]])</f>
        <v>#N/A</v>
      </c>
      <c r="J51" t="e">
        <f>IF(ISNUMBER(swpra1[[#This Row],[MAC EQS (ug/l)]]),swpra1[[#This Row],[MAC EQS (ug/l)]]*0.04,swpra1[[#This Row],[MAC EQS (ug/l)]])</f>
        <v>#N/A</v>
      </c>
      <c r="K51" s="23" t="e">
        <f>IF(swpra1[[#This Row],[AA EQS (ug/l)]]="N/A","N/A",IF(swpra1[[#This Row],[Discharge Average(ug/l)]]&gt;swpra1[[#This Row],[AA EQS (ug/l)]],"Yes","No"))</f>
        <v>#N/A</v>
      </c>
      <c r="L51" t="e">
        <f>IF(swpra1[[#This Row],[MAC EQS (ug/l)]]="N/A","N/A",IF(swpra1[[#This Row],[Discharge Maximum]]&gt;swpra1[[#This Row],[MAC EQS (ug/l)]],"Yes","No"))</f>
        <v>#N/A</v>
      </c>
      <c r="M51" s="24" t="e">
        <f>IF(swpra1[[#This Row],[Is conc. &gt; MAC EQS?]]="N/A",swpra1[[#This Row],[Is conc&gt; AAEQS?]],swpra1[[#This Row],[Is conc. &gt; MAC EQS?]])</f>
        <v>#N/A</v>
      </c>
      <c r="N51" s="23" t="e">
        <f>IF(swpra1[[#This Row],[Is conc&gt; AAEQS?]]="No","",IF(swpra1[[#This Row],[AA EQS (ug/l)]]="N/A","",($B$1*swpra1[[#This Row],[Discharge Average(ug/l)]])/($B$1+$B$3)))</f>
        <v>#N/A</v>
      </c>
      <c r="O51" t="e">
        <f>IF(swpra1[[#This Row],[Is conc. &gt; MAC EQS?]]="No","",IF(swpra1[[#This Row],[MAC EQS (ug/l)]]="N/A","",($B$2*swpra1[[#This Row],[Discharge Maximum]])/($B$2+$B$3)))</f>
        <v>#N/A</v>
      </c>
      <c r="P51" t="e">
        <f>IF(swpra1[[#This Row],[Screening Test 1 requires further screening]]="NO","",IF(swpra1[[#This Row],[4% of AA EQS (ug/l)]]="N/A","N/A",IF(swpra1[[#This Row],[MEAN PC]]&gt;swpra1[[#This Row],[4% of AA EQS (ug/l)]],"YES","NO")))</f>
        <v>#N/A</v>
      </c>
      <c r="Q51" t="e">
        <f>IF(swpra1[[#This Row],[Screening Test 1 requires further screening]]="NO","",IF(swpra1[[#This Row],[4% of MAC EQS (ug/l)]]="N/A","N/A",IF(swpra1[[#This Row],[MAX PC]]&gt;swpra1[[#This Row],[4% of MAC EQS (ug/l)]],"YES","NO")))</f>
        <v>#N/A</v>
      </c>
      <c r="R51" s="24" t="e">
        <f>IF(swpra1[[#This Row],[Is PC. &gt;4% of MAC EQS?]]="N/A",swpra1[[#This Row],[Is PC. &gt;4% of AA EQS?]],swpra1[[#This Row],[Is PC. &gt;4% of MAC EQS?]])</f>
        <v>#N/A</v>
      </c>
      <c r="S51" s="23" t="e">
        <f>IF(AND(ISNUMBER(swpra1[[#This Row],[MEAN PC]]),swpra1[[#This Row],[Screening Test 2 requires further screenig]]="YES"),swpra1[[#This Row],[MEAN PC]]+swpra1[[#This Row],[AA BC]],"")</f>
        <v>#N/A</v>
      </c>
      <c r="T51" t="e">
        <f>IF(AND(ISNUMBER(swpra1[[#This Row],[MAX PC]]),swpra1[[#This Row],[Screening Test 2 requires further screenig]]="YES"),swpra1[[#This Row],[MAX PC]]+swpra1[[#This Row],[MAC BC]],"")</f>
        <v>#N/A</v>
      </c>
      <c r="U51" t="e">
        <f>swpra1[[#This Row],[MEAN PC]]</f>
        <v>#N/A</v>
      </c>
      <c r="V51" t="e">
        <f>swpra1[[#This Row],[MAX PC]]</f>
        <v>#N/A</v>
      </c>
      <c r="W51" s="23" t="e">
        <f>IF(swpra1[[#This Row],[PEC (mean) (ug/l)]]="","",IF(swpra1[[#This Row],[PEC (mean) (ug/l)]]="N/A","N/A",IF((swpra1[[#This Row],[PEC - BC (Mean)]])&gt;swpra1[[#This Row],[AA EQS (ug/l)]]*0.1,"YES","NO")))</f>
        <v>#N/A</v>
      </c>
      <c r="X51" s="24" t="e">
        <f>IF(swpra1[[#This Row],[PEC (Max) (ug/l)]]="","",IF(swpra1[[#This Row],[PEC (Max) (ug/l)]]="N/A","N/A",IF((swpra1[[#This Row],[PEC - BC (Max)]])&gt;swpra1[[#This Row],[AA EQS (ug/l)]]*0.1,"YES","NO")))</f>
        <v>#N/A</v>
      </c>
      <c r="Y51" s="23" t="e">
        <f>IF(swpra1[[#This Row],[PEC (mean) (ug/l)]]="","",IF(swpra1[[#This Row],[PEC (mean) (ug/l)]]="N/A","N/A",IF(swpra1[[#This Row],[PEC (mean) (ug/l)]]&gt;swpra1[[#This Row],[AA EQS (ug/l)]],"YES","NO")))</f>
        <v>#N/A</v>
      </c>
      <c r="Z51" s="24" t="e">
        <f>IF(swpra1[[#This Row],[PEC (Max) (ug/l)]]="","",IF(swpra1[[#This Row],[PEC (Max) (ug/l)]]="N/A","N/A",IF(swpra1[[#This Row],[PEC (Max) (ug/l)]]&gt;swpra1[[#This Row],[MAC EQS (ug/l)]],"YES","NO")))</f>
        <v>#N/A</v>
      </c>
      <c r="AA51" s="30" t="e">
        <f>IF(swpra1[[#This Row],[Screening Test 2 requires further screenig]]="YES",IF(OR(swpra1[[#This Row],[Is PEC-BC &gt;10% of MAC EQS?]]="YES",swpra1[[#This Row],[IS PEC&gt;MAC EQS]]="YES"),"YES",IF(OR(swpra1[[#This Row],[Is PEC&gt;AA EQS]]="YES",swpra1[[#This Row],[Is PEC-BC &gt;10% of AA EQS?]]="YES"),"YES","NO")),"")</f>
        <v>#N/A</v>
      </c>
      <c r="AB51" s="23" t="str">
        <f>IF(swpra1[[#This Row],[Significant Load]]="N/A","N/A",(swpra1[[#This Row],[Discharge Average(ug/l)]]*$B$1*1000*$B$4/1000/1000/1000))</f>
        <v>N/A</v>
      </c>
      <c r="AC51" s="24" t="str">
        <f>IF(swpra1[[#This Row],[Annual Load (kg)]]="N/A","N/A",IF(swpra1[[#This Row],[Annual Load (kg)]]&gt;swpra1[[#This Row],[Significant Load]],"YES","NO"))</f>
        <v>N/A</v>
      </c>
      <c r="AD51" s="30" t="e">
        <f>IF(AND(OR(swpra1[[#This Row],[Further Assessment Required?]]="NO",swpra1[[#This Row],[Screening Test 2 requires further screenig]]="NO",swpra1[[#This Row],[Screening Test 1 requires further screening]]="NO"),swpra1[[#This Row],[IS Is Annual Load&gt;Liit]]&lt;&gt;"YES"),"NO","YES")</f>
        <v>#N/A</v>
      </c>
    </row>
    <row r="52" spans="1:30" hidden="1" x14ac:dyDescent="0.25">
      <c r="A52" s="41">
        <f>#REF!</f>
        <v>0</v>
      </c>
      <c r="B52" s="33" t="e">
        <f>_xlfn.XLOOKUP(swpra1[[#This Row],[Substance]],inputdata[[#This Row],[Substance]],inputdata[[#This Row],[Average Concentration in Discharge]])</f>
        <v>#N/A</v>
      </c>
      <c r="C52" s="33" t="e">
        <f>_xlfn.XLOOKUP(swpra1[[#This Row],[Substance]],inputdata[[#This Row],[Substance]],inputdata[[#This Row],[Maximum Concentration in Discharge ]])</f>
        <v>#N/A</v>
      </c>
      <c r="D52" s="38" t="e">
        <f>_xlfn.XLOOKUP(swpra1[[#This Row],[Substance]],inputdata[[#This Row],[Substance]],inputdata[[#This Row],[Annual average EQS (micrograms per litre)]])</f>
        <v>#N/A</v>
      </c>
      <c r="E52" s="10" t="e">
        <f>_xlfn.XLOOKUP(swpra1[[#This Row],[Substance]],inputdata[[#This Row],[Substance]],inputdata[[#This Row],[Maximum allowable concentration EQS (micrograms per litre)]])</f>
        <v>#N/A</v>
      </c>
      <c r="F52" s="39" t="str">
        <f>IF(ISNUMBER(_xlfn.XLOOKUP(A52,inputdata[[#This Row],[Substance]],inputdata[[#This Row],[Annual Significant Load Limit (kg)]])),_xlfn.XLOOKUP(A52,inputdata[[#This Row],[Substance]],inputdata[[#This Row],[Annual Significant Load Limit (kg)]]),"N/A")</f>
        <v>N/A</v>
      </c>
      <c r="G52" s="33" t="e">
        <f>IF(ISNUMBER(swpra1[[#This Row],[AA EQS (ug/l)]]),swpra1[[#This Row],[AA EQS (ug/l)]]/2,swpra1[[#This Row],[AA EQS (ug/l)]])</f>
        <v>#N/A</v>
      </c>
      <c r="H52" s="33" t="e">
        <f>IF(ISNUMBER(swpra1[[#This Row],[MAC EQS (ug/l)]]),swpra1[[#This Row],[MAC EQS (ug/l)]]/2,swpra1[[#This Row],[MAC EQS (ug/l)]])</f>
        <v>#N/A</v>
      </c>
      <c r="I52" t="e">
        <f>IF(ISNUMBER(swpra1[[#This Row],[AA EQS (ug/l)]]),swpra1[[#This Row],[AA EQS (ug/l)]]*0.04,swpra1[[#This Row],[AA EQS (ug/l)]])</f>
        <v>#N/A</v>
      </c>
      <c r="J52" t="e">
        <f>IF(ISNUMBER(swpra1[[#This Row],[MAC EQS (ug/l)]]),swpra1[[#This Row],[MAC EQS (ug/l)]]*0.04,swpra1[[#This Row],[MAC EQS (ug/l)]])</f>
        <v>#N/A</v>
      </c>
      <c r="K52" s="23" t="e">
        <f>IF(swpra1[[#This Row],[AA EQS (ug/l)]]="N/A","N/A",IF(swpra1[[#This Row],[Discharge Average(ug/l)]]&gt;swpra1[[#This Row],[AA EQS (ug/l)]],"Yes","No"))</f>
        <v>#N/A</v>
      </c>
      <c r="L52" t="e">
        <f>IF(swpra1[[#This Row],[MAC EQS (ug/l)]]="N/A","N/A",IF(swpra1[[#This Row],[Discharge Maximum]]&gt;swpra1[[#This Row],[MAC EQS (ug/l)]],"Yes","No"))</f>
        <v>#N/A</v>
      </c>
      <c r="M52" s="24" t="e">
        <f>IF(swpra1[[#This Row],[Is conc. &gt; MAC EQS?]]="N/A",swpra1[[#This Row],[Is conc&gt; AAEQS?]],swpra1[[#This Row],[Is conc. &gt; MAC EQS?]])</f>
        <v>#N/A</v>
      </c>
      <c r="N52" s="23" t="e">
        <f>IF(swpra1[[#This Row],[Is conc&gt; AAEQS?]]="No","",IF(swpra1[[#This Row],[AA EQS (ug/l)]]="N/A","",($B$1*swpra1[[#This Row],[Discharge Average(ug/l)]])/($B$1+$B$3)))</f>
        <v>#N/A</v>
      </c>
      <c r="O52" t="e">
        <f>IF(swpra1[[#This Row],[Is conc. &gt; MAC EQS?]]="No","",IF(swpra1[[#This Row],[MAC EQS (ug/l)]]="N/A","",($B$2*swpra1[[#This Row],[Discharge Maximum]])/($B$2+$B$3)))</f>
        <v>#N/A</v>
      </c>
      <c r="P52" t="e">
        <f>IF(swpra1[[#This Row],[Screening Test 1 requires further screening]]="NO","",IF(swpra1[[#This Row],[4% of AA EQS (ug/l)]]="N/A","N/A",IF(swpra1[[#This Row],[MEAN PC]]&gt;swpra1[[#This Row],[4% of AA EQS (ug/l)]],"YES","NO")))</f>
        <v>#N/A</v>
      </c>
      <c r="Q52" t="e">
        <f>IF(swpra1[[#This Row],[Screening Test 1 requires further screening]]="NO","",IF(swpra1[[#This Row],[4% of MAC EQS (ug/l)]]="N/A","N/A",IF(swpra1[[#This Row],[MAX PC]]&gt;swpra1[[#This Row],[4% of MAC EQS (ug/l)]],"YES","NO")))</f>
        <v>#N/A</v>
      </c>
      <c r="R52" s="24" t="e">
        <f>IF(swpra1[[#This Row],[Is PC. &gt;4% of MAC EQS?]]="N/A",swpra1[[#This Row],[Is PC. &gt;4% of AA EQS?]],swpra1[[#This Row],[Is PC. &gt;4% of MAC EQS?]])</f>
        <v>#N/A</v>
      </c>
      <c r="S52" s="23" t="e">
        <f>IF(AND(ISNUMBER(swpra1[[#This Row],[MEAN PC]]),swpra1[[#This Row],[Screening Test 2 requires further screenig]]="YES"),swpra1[[#This Row],[MEAN PC]]+swpra1[[#This Row],[AA BC]],"")</f>
        <v>#N/A</v>
      </c>
      <c r="T52" t="e">
        <f>IF(AND(ISNUMBER(swpra1[[#This Row],[MAX PC]]),swpra1[[#This Row],[Screening Test 2 requires further screenig]]="YES"),swpra1[[#This Row],[MAX PC]]+swpra1[[#This Row],[MAC BC]],"")</f>
        <v>#N/A</v>
      </c>
      <c r="U52" t="e">
        <f>swpra1[[#This Row],[MEAN PC]]</f>
        <v>#N/A</v>
      </c>
      <c r="V52" t="e">
        <f>swpra1[[#This Row],[MAX PC]]</f>
        <v>#N/A</v>
      </c>
      <c r="W52" s="23" t="e">
        <f>IF(swpra1[[#This Row],[PEC (mean) (ug/l)]]="","",IF(swpra1[[#This Row],[PEC (mean) (ug/l)]]="N/A","N/A",IF((swpra1[[#This Row],[PEC - BC (Mean)]])&gt;swpra1[[#This Row],[AA EQS (ug/l)]]*0.1,"YES","NO")))</f>
        <v>#N/A</v>
      </c>
      <c r="X52" s="24" t="e">
        <f>IF(swpra1[[#This Row],[PEC (Max) (ug/l)]]="","",IF(swpra1[[#This Row],[PEC (Max) (ug/l)]]="N/A","N/A",IF((swpra1[[#This Row],[PEC - BC (Max)]])&gt;swpra1[[#This Row],[AA EQS (ug/l)]]*0.1,"YES","NO")))</f>
        <v>#N/A</v>
      </c>
      <c r="Y52" s="23" t="e">
        <f>IF(swpra1[[#This Row],[PEC (mean) (ug/l)]]="","",IF(swpra1[[#This Row],[PEC (mean) (ug/l)]]="N/A","N/A",IF(swpra1[[#This Row],[PEC (mean) (ug/l)]]&gt;swpra1[[#This Row],[AA EQS (ug/l)]],"YES","NO")))</f>
        <v>#N/A</v>
      </c>
      <c r="Z52" s="24" t="e">
        <f>IF(swpra1[[#This Row],[PEC (Max) (ug/l)]]="","",IF(swpra1[[#This Row],[PEC (Max) (ug/l)]]="N/A","N/A",IF(swpra1[[#This Row],[PEC (Max) (ug/l)]]&gt;swpra1[[#This Row],[MAC EQS (ug/l)]],"YES","NO")))</f>
        <v>#N/A</v>
      </c>
      <c r="AA52" s="30" t="e">
        <f>IF(swpra1[[#This Row],[Screening Test 2 requires further screenig]]="YES",IF(OR(swpra1[[#This Row],[Is PEC-BC &gt;10% of MAC EQS?]]="YES",swpra1[[#This Row],[IS PEC&gt;MAC EQS]]="YES"),"YES",IF(OR(swpra1[[#This Row],[Is PEC&gt;AA EQS]]="YES",swpra1[[#This Row],[Is PEC-BC &gt;10% of AA EQS?]]="YES"),"YES","NO")),"")</f>
        <v>#N/A</v>
      </c>
      <c r="AB52" s="23" t="str">
        <f>IF(swpra1[[#This Row],[Significant Load]]="N/A","N/A",(swpra1[[#This Row],[Discharge Average(ug/l)]]*$B$1*1000*$B$4/1000/1000/1000))</f>
        <v>N/A</v>
      </c>
      <c r="AC52" s="24" t="str">
        <f>IF(swpra1[[#This Row],[Annual Load (kg)]]="N/A","N/A",IF(swpra1[[#This Row],[Annual Load (kg)]]&gt;swpra1[[#This Row],[Significant Load]],"YES","NO"))</f>
        <v>N/A</v>
      </c>
      <c r="AD52" s="30" t="e">
        <f>IF(AND(OR(swpra1[[#This Row],[Further Assessment Required?]]="NO",swpra1[[#This Row],[Screening Test 2 requires further screenig]]="NO",swpra1[[#This Row],[Screening Test 1 requires further screening]]="NO"),swpra1[[#This Row],[IS Is Annual Load&gt;Liit]]&lt;&gt;"YES"),"NO","YES")</f>
        <v>#N/A</v>
      </c>
    </row>
    <row r="53" spans="1:30" hidden="1" x14ac:dyDescent="0.25">
      <c r="A53" s="41">
        <f>#REF!</f>
        <v>0</v>
      </c>
      <c r="B53" s="33" t="e">
        <f>_xlfn.XLOOKUP(swpra1[[#This Row],[Substance]],inputdata[[#This Row],[Substance]],inputdata[[#This Row],[Average Concentration in Discharge]])</f>
        <v>#N/A</v>
      </c>
      <c r="C53" s="33" t="e">
        <f>_xlfn.XLOOKUP(swpra1[[#This Row],[Substance]],inputdata[[#This Row],[Substance]],inputdata[[#This Row],[Maximum Concentration in Discharge ]])</f>
        <v>#N/A</v>
      </c>
      <c r="D53" s="38" t="e">
        <f>_xlfn.XLOOKUP(swpra1[[#This Row],[Substance]],inputdata[[#This Row],[Substance]],inputdata[[#This Row],[Annual average EQS (micrograms per litre)]])</f>
        <v>#N/A</v>
      </c>
      <c r="E53" s="10" t="e">
        <f>_xlfn.XLOOKUP(swpra1[[#This Row],[Substance]],inputdata[[#This Row],[Substance]],inputdata[[#This Row],[Maximum allowable concentration EQS (micrograms per litre)]])</f>
        <v>#N/A</v>
      </c>
      <c r="F53" s="39" t="str">
        <f>IF(ISNUMBER(_xlfn.XLOOKUP(A53,inputdata[[#This Row],[Substance]],inputdata[[#This Row],[Annual Significant Load Limit (kg)]])),_xlfn.XLOOKUP(A53,inputdata[[#This Row],[Substance]],inputdata[[#This Row],[Annual Significant Load Limit (kg)]]),"N/A")</f>
        <v>N/A</v>
      </c>
      <c r="G53" s="33" t="e">
        <f>IF(ISNUMBER(D53),IF(ISNUMBER(_xlfn.XLOOKUP(A53,#REF!,#REF!)),(_xlfn.XLOOKUP(A53,#REF!,#REF!)),D53/2),D53)</f>
        <v>#N/A</v>
      </c>
      <c r="H53" s="34" t="e">
        <f>IF(ISNUMBER(E53),IF(ISNUMBER(_xlfn.XLOOKUP(A53,#REF!,#REF!)),(_xlfn.XLOOKUP(A53,#REF!,#REF!)),E53/2),E53)</f>
        <v>#N/A</v>
      </c>
      <c r="I53" t="e">
        <f>IF(ISNUMBER(swpra1[[#This Row],[AA EQS (ug/l)]]),swpra1[[#This Row],[AA EQS (ug/l)]]*0.04,swpra1[[#This Row],[AA EQS (ug/l)]])</f>
        <v>#N/A</v>
      </c>
      <c r="J53" t="e">
        <f>IF(ISNUMBER(swpra1[[#This Row],[MAC EQS (ug/l)]]),swpra1[[#This Row],[MAC EQS (ug/l)]]*0.04,swpra1[[#This Row],[MAC EQS (ug/l)]])</f>
        <v>#N/A</v>
      </c>
      <c r="K53" s="23" t="e">
        <f>IF(swpra1[[#This Row],[AA EQS (ug/l)]]="N/A","N/A",IF(swpra1[[#This Row],[Discharge Average(ug/l)]]&gt;swpra1[[#This Row],[AA EQS (ug/l)]],"Yes","No"))</f>
        <v>#N/A</v>
      </c>
      <c r="L53" t="e">
        <f>IF(swpra1[[#This Row],[MAC EQS (ug/l)]]="N/A","N/A",IF(swpra1[[#This Row],[Discharge Maximum]]&gt;swpra1[[#This Row],[MAC EQS (ug/l)]],"Yes","No"))</f>
        <v>#N/A</v>
      </c>
      <c r="M53" s="24" t="e">
        <f>IF(swpra1[[#This Row],[Is conc&gt; AAEQS?]]="No","No",IF(swpra1[[#This Row],[Is conc. &gt; MAC EQS?]]="No","No","Yes"))</f>
        <v>#N/A</v>
      </c>
      <c r="N53" s="23" t="e">
        <f>IF(swpra1[[#This Row],[Is conc&gt; AAEQS?]]="No","",IF(swpra1[[#This Row],[AA EQS (ug/l)]]="N/A","",($B$1*swpra1[[#This Row],[Discharge Average(ug/l)]])/($B$1+$B$3)))</f>
        <v>#N/A</v>
      </c>
      <c r="O53" t="e">
        <f>IF(swpra1[[#This Row],[Is conc. &gt; MAC EQS?]]="No","",IF(swpra1[[#This Row],[MAC EQS (ug/l)]]="N/A","",($B$2*swpra1[[#This Row],[Discharge Maximum]])/($B$2+$B$3)))</f>
        <v>#N/A</v>
      </c>
      <c r="P53" t="e">
        <f>IF(swpra1[[#This Row],[Is conc&gt; AAEQS?]]="NO","",IF(swpra1[[#This Row],[AA EQS (ug/l)]]="N/A","N/A",IF(swpra1[[#This Row],[MEAN PC]]&gt;0.04*swpra1[[#This Row],[AA EQS (ug/l)]],"YES","NO")))</f>
        <v>#N/A</v>
      </c>
      <c r="Q53" t="e">
        <f>IF(swpra1[[#This Row],[Screening Test 1 requires further screening]]="NO","",IF(swpra1[[#This Row],[4% of MAC EQS (ug/l)]]="N/A","N/A",IF(swpra1[[#This Row],[MAX PC]]&gt;swpra1[[#This Row],[4% of MAC EQS (ug/l)]],"YES","NO")))</f>
        <v>#N/A</v>
      </c>
      <c r="R53" s="24" t="e">
        <f>IF(swpra1[[#This Row],[Is PC. &gt;4% of MAC EQS?]]="N/A",swpra1[[#This Row],[Is PC. &gt;4% of AA EQS?]],swpra1[[#This Row],[Is PC. &gt;4% of MAC EQS?]])</f>
        <v>#N/A</v>
      </c>
      <c r="S53" s="23" t="e">
        <f>IF(AND(ISNUMBER(swpra1[[#This Row],[MEAN PC]]),swpra1[[#This Row],[Screening Test 2 requires further screenig]]="YES"),swpra1[[#This Row],[MEAN PC]]+swpra1[[#This Row],[AA BC]],"")</f>
        <v>#N/A</v>
      </c>
      <c r="U53" t="e">
        <f>swpra1[[#This Row],[MEAN PC]]</f>
        <v>#N/A</v>
      </c>
      <c r="V53" t="e">
        <f>swpra1[[#This Row],[MAX PC]]</f>
        <v>#N/A</v>
      </c>
      <c r="W53" s="23" t="e">
        <f>IF(swpra1[[#This Row],[PEC (mean) (ug/l)]]="","",IF(swpra1[[#This Row],[PEC (mean) (ug/l)]]="N/A","N/A",IF((swpra1[[#This Row],[PEC - BC (Mean)]])&gt;swpra1[[#This Row],[AA EQS (ug/l)]]*0.1,"YES","NO")))</f>
        <v>#N/A</v>
      </c>
      <c r="X53" s="24" t="str">
        <f>IF(swpra1[[#This Row],[PEC (Max) (ug/l)]]="","",IF(swpra1[[#This Row],[PEC (Max) (ug/l)]]="N/A","N/A",IF((swpra1[[#This Row],[PEC - BC (Max)]])&gt;swpra1[[#This Row],[AA EQS (ug/l)]]*0.1,"YES","NO")))</f>
        <v/>
      </c>
      <c r="Y53" s="23" t="e">
        <f>IF(swpra1[[#This Row],[PEC (mean) (ug/l)]]="","",IF(swpra1[[#This Row],[PEC (mean) (ug/l)]]="N/A","N/A",IF(swpra1[[#This Row],[PEC (mean) (ug/l)]]&gt;swpra1[[#This Row],[AA EQS (ug/l)]],"YES","NO")))</f>
        <v>#N/A</v>
      </c>
      <c r="Z53" s="24"/>
      <c r="AA53" s="30" t="e">
        <f>IF(swpra1[[#This Row],[Screening Test 2 requires further screenig]]="YES",IF(OR(swpra1[[#This Row],[Is PEC-BC &gt;10% of MAC EQS?]]="YES",swpra1[[#This Row],[IS PEC&gt;MAC EQS]]="YES"),"YES",IF(OR(swpra1[[#This Row],[Is PEC&gt;AA EQS]]="YES",swpra1[[#This Row],[Is PEC-BC &gt;10% of AA EQS?]]="YES"),"YES","NO")),"")</f>
        <v>#N/A</v>
      </c>
      <c r="AB53" s="23" t="str">
        <f>IF(swpra1[[#This Row],[Significant Load]]="N/A","N/A",(swpra1[[#This Row],[Discharge Average(ug/l)]]*$B$1*1000*$B$4/1000/1000/1000))</f>
        <v>N/A</v>
      </c>
      <c r="AC53" s="24" t="str">
        <f>IF(swpra1[[#This Row],[Annual Load (kg)]]="N/A","N/A",IF(swpra1[[#This Row],[Annual Load (kg)]]&gt;swpra1[[#This Row],[Significant Load]],"YES","NO"))</f>
        <v>N/A</v>
      </c>
      <c r="AD53" s="30" t="e">
        <f>IF(AND(OR(swpra1[[#This Row],[Further Assessment Required?]]="NO",swpra1[[#This Row],[Screening Test 2 requires further screenig]]="NO",swpra1[[#This Row],[Screening Test 1 requires further screening]]="NO"),swpra1[[#This Row],[IS Is Annual Load&gt;Liit]]&lt;&gt;"YES"),"NO","YES")</f>
        <v>#N/A</v>
      </c>
    </row>
    <row r="54" spans="1:30" hidden="1" x14ac:dyDescent="0.25">
      <c r="A54" s="41">
        <f>#REF!</f>
        <v>0</v>
      </c>
      <c r="B54" s="33" t="e">
        <f>_xlfn.XLOOKUP(swpra1[[#This Row],[Substance]],inputdata[[#This Row],[Substance]],inputdata[[#This Row],[Average Concentration in Discharge]])</f>
        <v>#N/A</v>
      </c>
      <c r="C54" s="33" t="e">
        <f>_xlfn.XLOOKUP(swpra1[[#This Row],[Substance]],inputdata[[#This Row],[Substance]],inputdata[[#This Row],[Maximum Concentration in Discharge ]])</f>
        <v>#N/A</v>
      </c>
      <c r="D54" s="38" t="e">
        <f>_xlfn.XLOOKUP(swpra1[[#This Row],[Substance]],inputdata[[#This Row],[Substance]],inputdata[[#This Row],[Annual average EQS (micrograms per litre)]])</f>
        <v>#N/A</v>
      </c>
      <c r="E54" s="10" t="e">
        <f>_xlfn.XLOOKUP(swpra1[[#This Row],[Substance]],inputdata[[#This Row],[Substance]],inputdata[[#This Row],[Maximum allowable concentration EQS (micrograms per litre)]])</f>
        <v>#N/A</v>
      </c>
      <c r="F54" s="39" t="str">
        <f>IF(ISNUMBER(_xlfn.XLOOKUP(A54,inputdata[[#This Row],[Substance]],inputdata[[#This Row],[Annual Significant Load Limit (kg)]])),_xlfn.XLOOKUP(A54,inputdata[[#This Row],[Substance]],inputdata[[#This Row],[Annual Significant Load Limit (kg)]]),"N/A")</f>
        <v>N/A</v>
      </c>
      <c r="G54" s="33" t="e">
        <f>IF(ISNUMBER(swpra1[[#This Row],[AA EQS (ug/l)]]),swpra1[[#This Row],[AA EQS (ug/l)]]/2,swpra1[[#This Row],[AA EQS (ug/l)]])</f>
        <v>#N/A</v>
      </c>
      <c r="H54" s="33" t="e">
        <f>IF(ISNUMBER(swpra1[[#This Row],[MAC EQS (ug/l)]]),swpra1[[#This Row],[MAC EQS (ug/l)]]/2,swpra1[[#This Row],[MAC EQS (ug/l)]])</f>
        <v>#N/A</v>
      </c>
      <c r="I54" t="e">
        <f>IF(ISNUMBER(swpra1[[#This Row],[AA EQS (ug/l)]]),swpra1[[#This Row],[AA EQS (ug/l)]]*0.04,swpra1[[#This Row],[AA EQS (ug/l)]])</f>
        <v>#N/A</v>
      </c>
      <c r="J54" t="e">
        <f>IF(ISNUMBER(swpra1[[#This Row],[MAC EQS (ug/l)]]),swpra1[[#This Row],[MAC EQS (ug/l)]]*0.04,swpra1[[#This Row],[MAC EQS (ug/l)]])</f>
        <v>#N/A</v>
      </c>
      <c r="K54" s="23" t="e">
        <f>IF(swpra1[[#This Row],[AA EQS (ug/l)]]="N/A","N/A",IF(swpra1[[#This Row],[Discharge Average(ug/l)]]&gt;swpra1[[#This Row],[AA EQS (ug/l)]],"Yes","No"))</f>
        <v>#N/A</v>
      </c>
      <c r="L54" t="e">
        <f>IF(swpra1[[#This Row],[MAC EQS (ug/l)]]="N/A","N/A",IF(swpra1[[#This Row],[Discharge Maximum]]&gt;swpra1[[#This Row],[MAC EQS (ug/l)]],"Yes","No"))</f>
        <v>#N/A</v>
      </c>
      <c r="M54" s="24" t="e">
        <f>IF(swpra1[[#This Row],[Is conc. &gt; MAC EQS?]]="N/A",swpra1[[#This Row],[Is conc&gt; AAEQS?]],swpra1[[#This Row],[Is conc. &gt; MAC EQS?]])</f>
        <v>#N/A</v>
      </c>
      <c r="N54" s="23" t="e">
        <f>IF(swpra1[[#This Row],[Is conc&gt; AAEQS?]]="No","",IF(swpra1[[#This Row],[AA EQS (ug/l)]]="N/A","",($B$1*swpra1[[#This Row],[Discharge Average(ug/l)]])/($B$1+$B$3)))</f>
        <v>#N/A</v>
      </c>
      <c r="O54" t="e">
        <f>IF(swpra1[[#This Row],[Is conc. &gt; MAC EQS?]]="No","",IF(swpra1[[#This Row],[MAC EQS (ug/l)]]="N/A","",($B$2*swpra1[[#This Row],[Discharge Maximum]])/($B$2+$B$3)))</f>
        <v>#N/A</v>
      </c>
      <c r="P54" t="e">
        <f>IF(swpra1[[#This Row],[Screening Test 1 requires further screening]]="NO","",IF(swpra1[[#This Row],[4% of AA EQS (ug/l)]]="N/A","N/A",IF(swpra1[[#This Row],[MEAN PC]]&gt;swpra1[[#This Row],[4% of AA EQS (ug/l)]],"YES","NO")))</f>
        <v>#N/A</v>
      </c>
      <c r="Q54" t="e">
        <f>IF(swpra1[[#This Row],[Screening Test 1 requires further screening]]="NO","",IF(swpra1[[#This Row],[4% of MAC EQS (ug/l)]]="N/A","N/A",IF(swpra1[[#This Row],[MAX PC]]&gt;swpra1[[#This Row],[4% of MAC EQS (ug/l)]],"YES","NO")))</f>
        <v>#N/A</v>
      </c>
      <c r="R54" s="24" t="e">
        <f>IF(swpra1[[#This Row],[Is PC. &gt;4% of MAC EQS?]]="N/A",swpra1[[#This Row],[Is PC. &gt;4% of AA EQS?]],swpra1[[#This Row],[Is PC. &gt;4% of MAC EQS?]])</f>
        <v>#N/A</v>
      </c>
      <c r="S54" s="23" t="e">
        <f>IF(AND(ISNUMBER(swpra1[[#This Row],[MEAN PC]]),swpra1[[#This Row],[Screening Test 2 requires further screenig]]="YES"),swpra1[[#This Row],[MEAN PC]]+swpra1[[#This Row],[AA BC]],"")</f>
        <v>#N/A</v>
      </c>
      <c r="T54" t="e">
        <f>IF(AND(ISNUMBER(swpra1[[#This Row],[MAX PC]]),swpra1[[#This Row],[Screening Test 2 requires further screenig]]="YES"),swpra1[[#This Row],[MAX PC]]+swpra1[[#This Row],[MAC BC]],"")</f>
        <v>#N/A</v>
      </c>
      <c r="U54" t="e">
        <f>swpra1[[#This Row],[MEAN PC]]</f>
        <v>#N/A</v>
      </c>
      <c r="V54" t="e">
        <f>swpra1[[#This Row],[MAX PC]]</f>
        <v>#N/A</v>
      </c>
      <c r="W54" s="23" t="e">
        <f>IF(swpra1[[#This Row],[PEC (mean) (ug/l)]]="","",IF(swpra1[[#This Row],[PEC (mean) (ug/l)]]="N/A","N/A",IF((swpra1[[#This Row],[PEC - BC (Mean)]])&gt;swpra1[[#This Row],[AA EQS (ug/l)]]*0.1,"YES","NO")))</f>
        <v>#N/A</v>
      </c>
      <c r="X54" s="24" t="e">
        <f>IF(swpra1[[#This Row],[PEC (Max) (ug/l)]]="","",IF(swpra1[[#This Row],[PEC (Max) (ug/l)]]="N/A","N/A",IF((swpra1[[#This Row],[PEC - BC (Max)]])&gt;swpra1[[#This Row],[AA EQS (ug/l)]]*0.1,"YES","NO")))</f>
        <v>#N/A</v>
      </c>
      <c r="Y54" s="23" t="e">
        <f>IF(swpra1[[#This Row],[PEC (mean) (ug/l)]]="","",IF(swpra1[[#This Row],[PEC (mean) (ug/l)]]="N/A","N/A",IF(swpra1[[#This Row],[PEC (mean) (ug/l)]]&gt;swpra1[[#This Row],[AA EQS (ug/l)]],"YES","NO")))</f>
        <v>#N/A</v>
      </c>
      <c r="Z54" s="24" t="e">
        <f>IF(swpra1[[#This Row],[PEC (Max) (ug/l)]]="","",IF(swpra1[[#This Row],[PEC (Max) (ug/l)]]="N/A","N/A",IF(swpra1[[#This Row],[PEC (Max) (ug/l)]]&gt;swpra1[[#This Row],[MAC EQS (ug/l)]],"YES","NO")))</f>
        <v>#N/A</v>
      </c>
      <c r="AA54" s="30" t="e">
        <f>IF(swpra1[[#This Row],[Screening Test 2 requires further screenig]]="YES",IF(OR(swpra1[[#This Row],[Is PEC-BC &gt;10% of MAC EQS?]]="YES",swpra1[[#This Row],[IS PEC&gt;MAC EQS]]="YES"),"YES",IF(OR(swpra1[[#This Row],[Is PEC&gt;AA EQS]]="YES",swpra1[[#This Row],[Is PEC-BC &gt;10% of AA EQS?]]="YES"),"YES","NO")),"")</f>
        <v>#N/A</v>
      </c>
      <c r="AB54" s="23" t="str">
        <f>IF(swpra1[[#This Row],[Significant Load]]="N/A","N/A",(swpra1[[#This Row],[Discharge Average(ug/l)]]*$B$1*1000*$B$4/1000/1000/1000))</f>
        <v>N/A</v>
      </c>
      <c r="AC54" s="24" t="str">
        <f>IF(swpra1[[#This Row],[Annual Load (kg)]]="N/A","N/A",IF(swpra1[[#This Row],[Annual Load (kg)]]&gt;swpra1[[#This Row],[Significant Load]],"YES","NO"))</f>
        <v>N/A</v>
      </c>
      <c r="AD54" s="30" t="e">
        <f>IF(AND(OR(swpra1[[#This Row],[Further Assessment Required?]]="NO",swpra1[[#This Row],[Screening Test 2 requires further screenig]]="NO",swpra1[[#This Row],[Screening Test 1 requires further screening]]="NO"),swpra1[[#This Row],[IS Is Annual Load&gt;Liit]]&lt;&gt;"YES"),"NO","YES")</f>
        <v>#N/A</v>
      </c>
    </row>
    <row r="55" spans="1:30" hidden="1" x14ac:dyDescent="0.25">
      <c r="A55" s="41">
        <f>#REF!</f>
        <v>0</v>
      </c>
      <c r="B55" s="33" t="e">
        <f>_xlfn.XLOOKUP(swpra1[[#This Row],[Substance]],inputdata[[#This Row],[Substance]],inputdata[[#This Row],[Average Concentration in Discharge]])</f>
        <v>#N/A</v>
      </c>
      <c r="C55" s="33" t="e">
        <f>_xlfn.XLOOKUP(swpra1[[#This Row],[Substance]],inputdata[[#This Row],[Substance]],inputdata[[#This Row],[Maximum Concentration in Discharge ]])</f>
        <v>#N/A</v>
      </c>
      <c r="D55" s="38" t="e">
        <f>_xlfn.XLOOKUP(swpra1[[#This Row],[Substance]],inputdata[[#This Row],[Substance]],inputdata[[#This Row],[Annual average EQS (micrograms per litre)]])</f>
        <v>#N/A</v>
      </c>
      <c r="E55" s="10" t="e">
        <f>_xlfn.XLOOKUP(swpra1[[#This Row],[Substance]],inputdata[[#This Row],[Substance]],inputdata[[#This Row],[Maximum allowable concentration EQS (micrograms per litre)]])</f>
        <v>#N/A</v>
      </c>
      <c r="F55" s="39" t="str">
        <f>IF(ISNUMBER(_xlfn.XLOOKUP(A55,inputdata[[#This Row],[Substance]],inputdata[[#This Row],[Annual Significant Load Limit (kg)]])),_xlfn.XLOOKUP(A55,inputdata[[#This Row],[Substance]],inputdata[[#This Row],[Annual Significant Load Limit (kg)]]),"N/A")</f>
        <v>N/A</v>
      </c>
      <c r="G55" s="33" t="e">
        <f>IF(ISNUMBER(D55),IF(ISNUMBER(_xlfn.XLOOKUP(A55,#REF!,#REF!)),(_xlfn.XLOOKUP(A55,#REF!,#REF!)),D55/2),D55)</f>
        <v>#N/A</v>
      </c>
      <c r="H55" s="34" t="e">
        <f>IF(ISNUMBER(E55),IF(ISNUMBER(_xlfn.XLOOKUP(A55,#REF!,#REF!)),(_xlfn.XLOOKUP(A55,#REF!,#REF!)),E55/2),E55)</f>
        <v>#N/A</v>
      </c>
      <c r="I55" t="e">
        <f>IF(ISNUMBER(swpra1[[#This Row],[AA EQS (ug/l)]]),swpra1[[#This Row],[AA EQS (ug/l)]]*0.04,swpra1[[#This Row],[AA EQS (ug/l)]])</f>
        <v>#N/A</v>
      </c>
      <c r="J55" t="e">
        <f>IF(ISNUMBER(swpra1[[#This Row],[MAC EQS (ug/l)]]),swpra1[[#This Row],[MAC EQS (ug/l)]]*0.04,swpra1[[#This Row],[MAC EQS (ug/l)]])</f>
        <v>#N/A</v>
      </c>
      <c r="K55" s="23" t="e">
        <f>IF(swpra1[[#This Row],[AA EQS (ug/l)]]="N/A","N/A",IF(swpra1[[#This Row],[Discharge Average(ug/l)]]&gt;swpra1[[#This Row],[AA EQS (ug/l)]],"Yes","No"))</f>
        <v>#N/A</v>
      </c>
      <c r="L55" t="e">
        <f>IF(swpra1[[#This Row],[MAC EQS (ug/l)]]="N/A","N/A",IF(swpra1[[#This Row],[Discharge Maximum]]&gt;swpra1[[#This Row],[MAC EQS (ug/l)]],"Yes","No"))</f>
        <v>#N/A</v>
      </c>
      <c r="M55" s="24" t="e">
        <f>IF(swpra1[[#This Row],[Is conc&gt; AAEQS?]]="No","No",IF(swpra1[[#This Row],[Is conc. &gt; MAC EQS?]]="No","No","Yes"))</f>
        <v>#N/A</v>
      </c>
      <c r="N55" s="23" t="e">
        <f>IF(swpra1[[#This Row],[Is conc&gt; AAEQS?]]="No","",IF(swpra1[[#This Row],[AA EQS (ug/l)]]="N/A","",($B$1*swpra1[[#This Row],[Discharge Average(ug/l)]])/($B$1+$B$3)))</f>
        <v>#N/A</v>
      </c>
      <c r="O55" t="e">
        <f>IF(swpra1[[#This Row],[Is conc. &gt; MAC EQS?]]="No","",IF(swpra1[[#This Row],[MAC EQS (ug/l)]]="N/A","",($B$2*swpra1[[#This Row],[Discharge Maximum]])/($B$2+$B$3)))</f>
        <v>#N/A</v>
      </c>
      <c r="P55" t="e">
        <f>IF(swpra1[[#This Row],[Is conc&gt; AAEQS?]]="NO","",IF(swpra1[[#This Row],[AA EQS (ug/l)]]="N/A","N/A",IF(swpra1[[#This Row],[MEAN PC]]&gt;0.04*swpra1[[#This Row],[AA EQS (ug/l)]],"YES","NO")))</f>
        <v>#N/A</v>
      </c>
      <c r="Q55" t="e">
        <f>IF(swpra1[[#This Row],[Screening Test 1 requires further screening]]="NO","",IF(swpra1[[#This Row],[4% of MAC EQS (ug/l)]]="N/A","N/A",IF(swpra1[[#This Row],[MAX PC]]&gt;swpra1[[#This Row],[4% of MAC EQS (ug/l)]],"YES","NO")))</f>
        <v>#N/A</v>
      </c>
      <c r="R55" s="24" t="e">
        <f>IF(swpra1[[#This Row],[Is PC. &gt;4% of MAC EQS?]]="N/A",swpra1[[#This Row],[Is PC. &gt;4% of AA EQS?]],swpra1[[#This Row],[Is PC. &gt;4% of MAC EQS?]])</f>
        <v>#N/A</v>
      </c>
      <c r="S55" s="23" t="e">
        <f>IF(AND(ISNUMBER(swpra1[[#This Row],[MEAN PC]]),swpra1[[#This Row],[Screening Test 2 requires further screenig]]="YES"),swpra1[[#This Row],[MEAN PC]]+swpra1[[#This Row],[AA BC]],"")</f>
        <v>#N/A</v>
      </c>
      <c r="U55" t="e">
        <f>swpra1[[#This Row],[MEAN PC]]</f>
        <v>#N/A</v>
      </c>
      <c r="V55" t="e">
        <f>swpra1[[#This Row],[MAX PC]]</f>
        <v>#N/A</v>
      </c>
      <c r="W55" s="23" t="e">
        <f>IF(swpra1[[#This Row],[PEC (mean) (ug/l)]]="","",IF(swpra1[[#This Row],[PEC (mean) (ug/l)]]="N/A","N/A",IF((swpra1[[#This Row],[PEC - BC (Mean)]])&gt;swpra1[[#This Row],[AA EQS (ug/l)]]*0.1,"YES","NO")))</f>
        <v>#N/A</v>
      </c>
      <c r="X55" s="24" t="str">
        <f>IF(swpra1[[#This Row],[PEC (Max) (ug/l)]]="","",IF(swpra1[[#This Row],[PEC (Max) (ug/l)]]="N/A","N/A",IF((swpra1[[#This Row],[PEC - BC (Max)]])&gt;swpra1[[#This Row],[AA EQS (ug/l)]]*0.1,"YES","NO")))</f>
        <v/>
      </c>
      <c r="Y55" s="23" t="e">
        <f>IF(swpra1[[#This Row],[PEC (mean) (ug/l)]]="","",IF(swpra1[[#This Row],[PEC (mean) (ug/l)]]="N/A","N/A",IF(swpra1[[#This Row],[PEC (mean) (ug/l)]]&gt;swpra1[[#This Row],[AA EQS (ug/l)]],"YES","NO")))</f>
        <v>#N/A</v>
      </c>
      <c r="Z55" s="24"/>
      <c r="AA55" s="30" t="e">
        <f>IF(swpra1[[#This Row],[Screening Test 2 requires further screenig]]="YES",IF(OR(swpra1[[#This Row],[Is PEC-BC &gt;10% of MAC EQS?]]="YES",swpra1[[#This Row],[IS PEC&gt;MAC EQS]]="YES"),"YES",IF(OR(swpra1[[#This Row],[Is PEC&gt;AA EQS]]="YES",swpra1[[#This Row],[Is PEC-BC &gt;10% of AA EQS?]]="YES"),"YES","NO")),"")</f>
        <v>#N/A</v>
      </c>
      <c r="AB55" s="23" t="str">
        <f>IF(swpra1[[#This Row],[Significant Load]]="N/A","N/A",(swpra1[[#This Row],[Discharge Average(ug/l)]]*$B$1*1000*$B$4/1000/1000/1000))</f>
        <v>N/A</v>
      </c>
      <c r="AC55" s="24" t="str">
        <f>IF(swpra1[[#This Row],[Annual Load (kg)]]="N/A","N/A",IF(swpra1[[#This Row],[Annual Load (kg)]]&gt;swpra1[[#This Row],[Significant Load]],"YES","NO"))</f>
        <v>N/A</v>
      </c>
      <c r="AD55" s="30" t="e">
        <f>IF(AND(OR(swpra1[[#This Row],[Further Assessment Required?]]="NO",swpra1[[#This Row],[Screening Test 2 requires further screenig]]="NO",swpra1[[#This Row],[Screening Test 1 requires further screening]]="NO"),swpra1[[#This Row],[IS Is Annual Load&gt;Liit]]&lt;&gt;"YES"),"NO","YES")</f>
        <v>#N/A</v>
      </c>
    </row>
    <row r="56" spans="1:30" hidden="1" x14ac:dyDescent="0.25">
      <c r="A56" s="41">
        <f>#REF!</f>
        <v>0</v>
      </c>
      <c r="B56" s="33" t="e">
        <f>_xlfn.XLOOKUP(swpra1[[#This Row],[Substance]],inputdata[[#This Row],[Substance]],inputdata[[#This Row],[Average Concentration in Discharge]])</f>
        <v>#N/A</v>
      </c>
      <c r="C56" s="33" t="e">
        <f>_xlfn.XLOOKUP(swpra1[[#This Row],[Substance]],inputdata[[#This Row],[Substance]],inputdata[[#This Row],[Maximum Concentration in Discharge ]])</f>
        <v>#N/A</v>
      </c>
      <c r="D56" s="38" t="e">
        <f>_xlfn.XLOOKUP(swpra1[[#This Row],[Substance]],inputdata[[#This Row],[Substance]],inputdata[[#This Row],[Annual average EQS (micrograms per litre)]])</f>
        <v>#N/A</v>
      </c>
      <c r="E56" s="10" t="e">
        <f>_xlfn.XLOOKUP(swpra1[[#This Row],[Substance]],inputdata[[#This Row],[Substance]],inputdata[[#This Row],[Maximum allowable concentration EQS (micrograms per litre)]])</f>
        <v>#N/A</v>
      </c>
      <c r="F56" s="39" t="str">
        <f>IF(ISNUMBER(_xlfn.XLOOKUP(A56,inputdata[[#This Row],[Substance]],inputdata[[#This Row],[Annual Significant Load Limit (kg)]])),_xlfn.XLOOKUP(A56,inputdata[[#This Row],[Substance]],inputdata[[#This Row],[Annual Significant Load Limit (kg)]]),"N/A")</f>
        <v>N/A</v>
      </c>
      <c r="G56" s="33" t="e">
        <f>IF(ISNUMBER(swpra1[[#This Row],[AA EQS (ug/l)]]),swpra1[[#This Row],[AA EQS (ug/l)]]/2,swpra1[[#This Row],[AA EQS (ug/l)]])</f>
        <v>#N/A</v>
      </c>
      <c r="H56" s="33" t="e">
        <f>IF(ISNUMBER(swpra1[[#This Row],[MAC EQS (ug/l)]]),swpra1[[#This Row],[MAC EQS (ug/l)]]/2,swpra1[[#This Row],[MAC EQS (ug/l)]])</f>
        <v>#N/A</v>
      </c>
      <c r="I56" t="e">
        <f>IF(ISNUMBER(swpra1[[#This Row],[AA EQS (ug/l)]]),swpra1[[#This Row],[AA EQS (ug/l)]]*0.04,swpra1[[#This Row],[AA EQS (ug/l)]])</f>
        <v>#N/A</v>
      </c>
      <c r="J56" t="e">
        <f>IF(ISNUMBER(swpra1[[#This Row],[MAC EQS (ug/l)]]),swpra1[[#This Row],[MAC EQS (ug/l)]]*0.04,swpra1[[#This Row],[MAC EQS (ug/l)]])</f>
        <v>#N/A</v>
      </c>
      <c r="K56" s="23" t="e">
        <f>IF(swpra1[[#This Row],[AA EQS (ug/l)]]="N/A","N/A",IF(swpra1[[#This Row],[Discharge Average(ug/l)]]&gt;swpra1[[#This Row],[AA EQS (ug/l)]],"Yes","No"))</f>
        <v>#N/A</v>
      </c>
      <c r="L56" t="e">
        <f>IF(swpra1[[#This Row],[MAC EQS (ug/l)]]="N/A","N/A",IF(swpra1[[#This Row],[Discharge Maximum]]&gt;swpra1[[#This Row],[MAC EQS (ug/l)]],"Yes","No"))</f>
        <v>#N/A</v>
      </c>
      <c r="M56" s="24" t="e">
        <f>IF(swpra1[[#This Row],[Is conc. &gt; MAC EQS?]]="N/A",swpra1[[#This Row],[Is conc&gt; AAEQS?]],swpra1[[#This Row],[Is conc. &gt; MAC EQS?]])</f>
        <v>#N/A</v>
      </c>
      <c r="N56" s="23" t="e">
        <f>IF(swpra1[[#This Row],[Is conc&gt; AAEQS?]]="No","",IF(swpra1[[#This Row],[AA EQS (ug/l)]]="N/A","",($B$1*swpra1[[#This Row],[Discharge Average(ug/l)]])/($B$1+$B$3)))</f>
        <v>#N/A</v>
      </c>
      <c r="O56" t="e">
        <f>IF(swpra1[[#This Row],[Is conc. &gt; MAC EQS?]]="No","",IF(swpra1[[#This Row],[MAC EQS (ug/l)]]="N/A","",($B$2*swpra1[[#This Row],[Discharge Maximum]])/($B$2+$B$3)))</f>
        <v>#N/A</v>
      </c>
      <c r="P56" t="e">
        <f>IF(swpra1[[#This Row],[Screening Test 1 requires further screening]]="NO","",IF(swpra1[[#This Row],[4% of AA EQS (ug/l)]]="N/A","N/A",IF(swpra1[[#This Row],[MEAN PC]]&gt;swpra1[[#This Row],[4% of AA EQS (ug/l)]],"YES","NO")))</f>
        <v>#N/A</v>
      </c>
      <c r="Q56" t="e">
        <f>IF(swpra1[[#This Row],[Screening Test 1 requires further screening]]="NO","",IF(swpra1[[#This Row],[4% of MAC EQS (ug/l)]]="N/A","N/A",IF(swpra1[[#This Row],[MAX PC]]&gt;swpra1[[#This Row],[4% of MAC EQS (ug/l)]],"YES","NO")))</f>
        <v>#N/A</v>
      </c>
      <c r="R56" s="24" t="e">
        <f>IF(swpra1[[#This Row],[Is PC. &gt;4% of MAC EQS?]]="N/A",swpra1[[#This Row],[Is PC. &gt;4% of AA EQS?]],swpra1[[#This Row],[Is PC. &gt;4% of MAC EQS?]])</f>
        <v>#N/A</v>
      </c>
      <c r="S56" s="23" t="e">
        <f>IF(AND(ISNUMBER(swpra1[[#This Row],[MEAN PC]]),swpra1[[#This Row],[Screening Test 2 requires further screenig]]="YES"),swpra1[[#This Row],[MEAN PC]]+swpra1[[#This Row],[AA BC]],"")</f>
        <v>#N/A</v>
      </c>
      <c r="T56" t="e">
        <f>IF(AND(ISNUMBER(swpra1[[#This Row],[MAX PC]]),swpra1[[#This Row],[Screening Test 2 requires further screenig]]="YES"),swpra1[[#This Row],[MAX PC]]+swpra1[[#This Row],[MAC BC]],"")</f>
        <v>#N/A</v>
      </c>
      <c r="U56" t="e">
        <f>swpra1[[#This Row],[MEAN PC]]</f>
        <v>#N/A</v>
      </c>
      <c r="V56" t="e">
        <f>swpra1[[#This Row],[MAX PC]]</f>
        <v>#N/A</v>
      </c>
      <c r="W56" s="23" t="e">
        <f>IF(swpra1[[#This Row],[PEC (mean) (ug/l)]]="","",IF(swpra1[[#This Row],[PEC (mean) (ug/l)]]="N/A","N/A",IF((swpra1[[#This Row],[PEC - BC (Mean)]])&gt;swpra1[[#This Row],[AA EQS (ug/l)]]*0.1,"YES","NO")))</f>
        <v>#N/A</v>
      </c>
      <c r="X56" s="24" t="e">
        <f>IF(swpra1[[#This Row],[PEC (Max) (ug/l)]]="","",IF(swpra1[[#This Row],[PEC (Max) (ug/l)]]="N/A","N/A",IF((swpra1[[#This Row],[PEC - BC (Max)]])&gt;swpra1[[#This Row],[AA EQS (ug/l)]]*0.1,"YES","NO")))</f>
        <v>#N/A</v>
      </c>
      <c r="Y56" s="23" t="e">
        <f>IF(swpra1[[#This Row],[PEC (mean) (ug/l)]]="","",IF(swpra1[[#This Row],[PEC (mean) (ug/l)]]="N/A","N/A",IF(swpra1[[#This Row],[PEC (mean) (ug/l)]]&gt;swpra1[[#This Row],[AA EQS (ug/l)]],"YES","NO")))</f>
        <v>#N/A</v>
      </c>
      <c r="Z56" s="24" t="e">
        <f>IF(swpra1[[#This Row],[PEC (Max) (ug/l)]]="","",IF(swpra1[[#This Row],[PEC (Max) (ug/l)]]="N/A","N/A",IF(swpra1[[#This Row],[PEC (Max) (ug/l)]]&gt;swpra1[[#This Row],[MAC EQS (ug/l)]],"YES","NO")))</f>
        <v>#N/A</v>
      </c>
      <c r="AA56" s="30" t="e">
        <f>IF(swpra1[[#This Row],[Screening Test 2 requires further screenig]]="YES",IF(OR(swpra1[[#This Row],[Is PEC-BC &gt;10% of MAC EQS?]]="YES",swpra1[[#This Row],[IS PEC&gt;MAC EQS]]="YES"),"YES",IF(OR(swpra1[[#This Row],[Is PEC&gt;AA EQS]]="YES",swpra1[[#This Row],[Is PEC-BC &gt;10% of AA EQS?]]="YES"),"YES","NO")),"")</f>
        <v>#N/A</v>
      </c>
      <c r="AB56" s="23" t="str">
        <f>IF(swpra1[[#This Row],[Significant Load]]="N/A","N/A",(swpra1[[#This Row],[Discharge Average(ug/l)]]*$B$1*1000*$B$4/1000/1000/1000))</f>
        <v>N/A</v>
      </c>
      <c r="AC56" s="24" t="str">
        <f>IF(swpra1[[#This Row],[Annual Load (kg)]]="N/A","N/A",IF(swpra1[[#This Row],[Annual Load (kg)]]&gt;swpra1[[#This Row],[Significant Load]],"YES","NO"))</f>
        <v>N/A</v>
      </c>
      <c r="AD56" s="30" t="e">
        <f>IF(AND(OR(swpra1[[#This Row],[Further Assessment Required?]]="NO",swpra1[[#This Row],[Screening Test 2 requires further screenig]]="NO",swpra1[[#This Row],[Screening Test 1 requires further screening]]="NO"),swpra1[[#This Row],[IS Is Annual Load&gt;Liit]]&lt;&gt;"YES"),"NO","YES")</f>
        <v>#N/A</v>
      </c>
    </row>
    <row r="57" spans="1:30" hidden="1" x14ac:dyDescent="0.25">
      <c r="A57" s="41">
        <f>#REF!</f>
        <v>0</v>
      </c>
      <c r="B57" s="33" t="e">
        <f>_xlfn.XLOOKUP(swpra1[[#This Row],[Substance]],inputdata[[#This Row],[Substance]],inputdata[[#This Row],[Average Concentration in Discharge]])</f>
        <v>#N/A</v>
      </c>
      <c r="C57" s="33" t="e">
        <f>_xlfn.XLOOKUP(swpra1[[#This Row],[Substance]],inputdata[[#This Row],[Substance]],inputdata[[#This Row],[Maximum Concentration in Discharge ]])</f>
        <v>#N/A</v>
      </c>
      <c r="D57" s="38" t="e">
        <f>_xlfn.XLOOKUP(swpra1[[#This Row],[Substance]],inputdata[[#This Row],[Substance]],inputdata[[#This Row],[Annual average EQS (micrograms per litre)]])</f>
        <v>#N/A</v>
      </c>
      <c r="E57" s="10" t="e">
        <f>_xlfn.XLOOKUP(swpra1[[#This Row],[Substance]],inputdata[[#This Row],[Substance]],inputdata[[#This Row],[Maximum allowable concentration EQS (micrograms per litre)]])</f>
        <v>#N/A</v>
      </c>
      <c r="F57" s="39" t="str">
        <f>IF(ISNUMBER(_xlfn.XLOOKUP(A57,inputdata[[#This Row],[Substance]],inputdata[[#This Row],[Annual Significant Load Limit (kg)]])),_xlfn.XLOOKUP(A57,inputdata[[#This Row],[Substance]],inputdata[[#This Row],[Annual Significant Load Limit (kg)]]),"N/A")</f>
        <v>N/A</v>
      </c>
      <c r="G57" s="33" t="e">
        <f>IF(ISNUMBER(D57),IF(ISNUMBER(_xlfn.XLOOKUP(A57,#REF!,#REF!)),(_xlfn.XLOOKUP(A57,#REF!,#REF!)),D57/2),D57)</f>
        <v>#N/A</v>
      </c>
      <c r="H57" s="34" t="e">
        <f>IF(ISNUMBER(E57),IF(ISNUMBER(_xlfn.XLOOKUP(A57,#REF!,#REF!)),(_xlfn.XLOOKUP(A57,#REF!,#REF!)),E57/2),E57)</f>
        <v>#N/A</v>
      </c>
      <c r="I57" t="e">
        <f>IF(ISNUMBER(swpra1[[#This Row],[AA EQS (ug/l)]]),swpra1[[#This Row],[AA EQS (ug/l)]]*0.04,swpra1[[#This Row],[AA EQS (ug/l)]])</f>
        <v>#N/A</v>
      </c>
      <c r="J57" t="e">
        <f>IF(ISNUMBER(swpra1[[#This Row],[MAC EQS (ug/l)]]),swpra1[[#This Row],[MAC EQS (ug/l)]]*0.04,swpra1[[#This Row],[MAC EQS (ug/l)]])</f>
        <v>#N/A</v>
      </c>
      <c r="K57" s="23" t="e">
        <f>IF(swpra1[[#This Row],[AA EQS (ug/l)]]="N/A","N/A",IF(swpra1[[#This Row],[Discharge Average(ug/l)]]&gt;swpra1[[#This Row],[AA EQS (ug/l)]],"Yes","No"))</f>
        <v>#N/A</v>
      </c>
      <c r="L57" t="e">
        <f>IF(swpra1[[#This Row],[MAC EQS (ug/l)]]="N/A","N/A",IF(swpra1[[#This Row],[Discharge Maximum]]&gt;swpra1[[#This Row],[MAC EQS (ug/l)]],"Yes","No"))</f>
        <v>#N/A</v>
      </c>
      <c r="M57" s="24" t="e">
        <f>IF(swpra1[[#This Row],[Is conc&gt; AAEQS?]]="No","No",IF(swpra1[[#This Row],[Is conc. &gt; MAC EQS?]]="No","No","Yes"))</f>
        <v>#N/A</v>
      </c>
      <c r="N57" s="23" t="e">
        <f>IF(swpra1[[#This Row],[Is conc&gt; AAEQS?]]="No","",IF(swpra1[[#This Row],[AA EQS (ug/l)]]="N/A","",($B$1*swpra1[[#This Row],[Discharge Average(ug/l)]])/($B$1+$B$3)))</f>
        <v>#N/A</v>
      </c>
      <c r="O57" t="e">
        <f>IF(swpra1[[#This Row],[Is conc. &gt; MAC EQS?]]="No","",IF(swpra1[[#This Row],[MAC EQS (ug/l)]]="N/A","",($B$2*swpra1[[#This Row],[Discharge Maximum]])/($B$2+$B$3)))</f>
        <v>#N/A</v>
      </c>
      <c r="P57" t="e">
        <f>IF(swpra1[[#This Row],[Is conc&gt; AAEQS?]]="NO","",IF(swpra1[[#This Row],[AA EQS (ug/l)]]="N/A","N/A",IF(swpra1[[#This Row],[MEAN PC]]&gt;0.04*swpra1[[#This Row],[AA EQS (ug/l)]],"YES","NO")))</f>
        <v>#N/A</v>
      </c>
      <c r="Q57" t="e">
        <f>IF(swpra1[[#This Row],[Screening Test 1 requires further screening]]="NO","",IF(swpra1[[#This Row],[4% of MAC EQS (ug/l)]]="N/A","N/A",IF(swpra1[[#This Row],[MAX PC]]&gt;swpra1[[#This Row],[4% of MAC EQS (ug/l)]],"YES","NO")))</f>
        <v>#N/A</v>
      </c>
      <c r="R57" s="24" t="e">
        <f>IF(swpra1[[#This Row],[Is PC. &gt;4% of MAC EQS?]]="N/A",swpra1[[#This Row],[Is PC. &gt;4% of AA EQS?]],swpra1[[#This Row],[Is PC. &gt;4% of MAC EQS?]])</f>
        <v>#N/A</v>
      </c>
      <c r="S57" s="23" t="e">
        <f>IF(AND(ISNUMBER(swpra1[[#This Row],[MEAN PC]]),swpra1[[#This Row],[Screening Test 2 requires further screenig]]="YES"),swpra1[[#This Row],[MEAN PC]]+swpra1[[#This Row],[AA BC]],"")</f>
        <v>#N/A</v>
      </c>
      <c r="U57" t="e">
        <f>swpra1[[#This Row],[MEAN PC]]</f>
        <v>#N/A</v>
      </c>
      <c r="V57" t="e">
        <f>swpra1[[#This Row],[MAX PC]]</f>
        <v>#N/A</v>
      </c>
      <c r="W57" s="23" t="e">
        <f>IF(swpra1[[#This Row],[PEC (mean) (ug/l)]]="","",IF(swpra1[[#This Row],[PEC (mean) (ug/l)]]="N/A","N/A",IF((swpra1[[#This Row],[PEC - BC (Mean)]])&gt;swpra1[[#This Row],[AA EQS (ug/l)]]*0.1,"YES","NO")))</f>
        <v>#N/A</v>
      </c>
      <c r="X57" s="24" t="str">
        <f>IF(swpra1[[#This Row],[PEC (Max) (ug/l)]]="","",IF(swpra1[[#This Row],[PEC (Max) (ug/l)]]="N/A","N/A",IF((swpra1[[#This Row],[PEC - BC (Max)]])&gt;swpra1[[#This Row],[AA EQS (ug/l)]]*0.1,"YES","NO")))</f>
        <v/>
      </c>
      <c r="Y57" s="23" t="e">
        <f>IF(swpra1[[#This Row],[PEC (mean) (ug/l)]]="","",IF(swpra1[[#This Row],[PEC (mean) (ug/l)]]="N/A","N/A",IF(swpra1[[#This Row],[PEC (mean) (ug/l)]]&gt;swpra1[[#This Row],[AA EQS (ug/l)]],"YES","NO")))</f>
        <v>#N/A</v>
      </c>
      <c r="Z57" s="24"/>
      <c r="AA57" s="30" t="e">
        <f>IF(swpra1[[#This Row],[Screening Test 2 requires further screenig]]="YES",IF(OR(swpra1[[#This Row],[Is PEC-BC &gt;10% of MAC EQS?]]="YES",swpra1[[#This Row],[IS PEC&gt;MAC EQS]]="YES"),"YES",IF(OR(swpra1[[#This Row],[Is PEC&gt;AA EQS]]="YES",swpra1[[#This Row],[Is PEC-BC &gt;10% of AA EQS?]]="YES"),"YES","NO")),"")</f>
        <v>#N/A</v>
      </c>
      <c r="AB57" s="23" t="str">
        <f>IF(swpra1[[#This Row],[Significant Load]]="N/A","N/A",(swpra1[[#This Row],[Discharge Average(ug/l)]]*$B$1*1000*$B$4/1000/1000/1000))</f>
        <v>N/A</v>
      </c>
      <c r="AC57" s="24" t="str">
        <f>IF(swpra1[[#This Row],[Annual Load (kg)]]="N/A","N/A",IF(swpra1[[#This Row],[Annual Load (kg)]]&gt;swpra1[[#This Row],[Significant Load]],"YES","NO"))</f>
        <v>N/A</v>
      </c>
      <c r="AD57" s="30" t="e">
        <f>IF(AND(OR(swpra1[[#This Row],[Further Assessment Required?]]="NO",swpra1[[#This Row],[Screening Test 2 requires further screenig]]="NO",swpra1[[#This Row],[Screening Test 1 requires further screening]]="NO"),swpra1[[#This Row],[IS Is Annual Load&gt;Liit]]&lt;&gt;"YES"),"NO","YES")</f>
        <v>#N/A</v>
      </c>
    </row>
    <row r="58" spans="1:30" hidden="1" x14ac:dyDescent="0.25">
      <c r="A58" s="41">
        <f>#REF!</f>
        <v>0</v>
      </c>
      <c r="B58" s="33" t="e">
        <f>_xlfn.XLOOKUP(swpra1[[#This Row],[Substance]],inputdata[[#This Row],[Substance]],inputdata[[#This Row],[Average Concentration in Discharge]])</f>
        <v>#N/A</v>
      </c>
      <c r="C58" s="33" t="e">
        <f>_xlfn.XLOOKUP(swpra1[[#This Row],[Substance]],inputdata[[#This Row],[Substance]],inputdata[[#This Row],[Maximum Concentration in Discharge ]])</f>
        <v>#N/A</v>
      </c>
      <c r="D58" s="38" t="e">
        <f>_xlfn.XLOOKUP(swpra1[[#This Row],[Substance]],inputdata[[#This Row],[Substance]],inputdata[[#This Row],[Annual average EQS (micrograms per litre)]])</f>
        <v>#N/A</v>
      </c>
      <c r="E58" s="10" t="e">
        <f>_xlfn.XLOOKUP(swpra1[[#This Row],[Substance]],inputdata[[#This Row],[Substance]],inputdata[[#This Row],[Maximum allowable concentration EQS (micrograms per litre)]])</f>
        <v>#N/A</v>
      </c>
      <c r="F58" s="39" t="str">
        <f>IF(ISNUMBER(_xlfn.XLOOKUP(A58,inputdata[[#This Row],[Substance]],inputdata[[#This Row],[Annual Significant Load Limit (kg)]])),_xlfn.XLOOKUP(A58,inputdata[[#This Row],[Substance]],inputdata[[#This Row],[Annual Significant Load Limit (kg)]]),"N/A")</f>
        <v>N/A</v>
      </c>
      <c r="G58" s="33" t="e">
        <f>IF(ISNUMBER(D58),IF(ISNUMBER(_xlfn.XLOOKUP(A58,#REF!,#REF!)),(_xlfn.XLOOKUP(A58,#REF!,#REF!)),D58/2),D58)</f>
        <v>#N/A</v>
      </c>
      <c r="H58" s="34" t="e">
        <f>IF(ISNUMBER(E58),IF(ISNUMBER(_xlfn.XLOOKUP(A58,#REF!,#REF!)),(_xlfn.XLOOKUP(A58,#REF!,#REF!)),E58/2),E58)</f>
        <v>#N/A</v>
      </c>
      <c r="I58" t="e">
        <f>IF(ISNUMBER(swpra1[[#This Row],[AA EQS (ug/l)]]),swpra1[[#This Row],[AA EQS (ug/l)]]*0.04,swpra1[[#This Row],[AA EQS (ug/l)]])</f>
        <v>#N/A</v>
      </c>
      <c r="J58" t="e">
        <f>IF(ISNUMBER(swpra1[[#This Row],[MAC EQS (ug/l)]]),swpra1[[#This Row],[MAC EQS (ug/l)]]*0.04,swpra1[[#This Row],[MAC EQS (ug/l)]])</f>
        <v>#N/A</v>
      </c>
      <c r="K58" s="23" t="e">
        <f>IF(swpra1[[#This Row],[AA EQS (ug/l)]]="N/A","N/A",IF(swpra1[[#This Row],[Discharge Average(ug/l)]]&gt;swpra1[[#This Row],[AA EQS (ug/l)]],"Yes","No"))</f>
        <v>#N/A</v>
      </c>
      <c r="L58" t="e">
        <f>IF(swpra1[[#This Row],[MAC EQS (ug/l)]]="N/A","N/A",IF(swpra1[[#This Row],[Discharge Maximum]]&gt;swpra1[[#This Row],[MAC EQS (ug/l)]],"Yes","No"))</f>
        <v>#N/A</v>
      </c>
      <c r="M58" s="24" t="e">
        <f>IF(swpra1[[#This Row],[Is conc&gt; AAEQS?]]="No","No",IF(swpra1[[#This Row],[Is conc. &gt; MAC EQS?]]="No","No","Yes"))</f>
        <v>#N/A</v>
      </c>
      <c r="N58" s="23" t="e">
        <f>IF(swpra1[[#This Row],[Is conc&gt; AAEQS?]]="No","",IF(swpra1[[#This Row],[AA EQS (ug/l)]]="N/A","",($B$1*swpra1[[#This Row],[Discharge Average(ug/l)]])/($B$1+$B$3)))</f>
        <v>#N/A</v>
      </c>
      <c r="O58" t="e">
        <f>IF(swpra1[[#This Row],[Is conc. &gt; MAC EQS?]]="No","",IF(swpra1[[#This Row],[MAC EQS (ug/l)]]="N/A","",($B$2*swpra1[[#This Row],[Discharge Maximum]])/($B$2+$B$3)))</f>
        <v>#N/A</v>
      </c>
      <c r="P58" t="e">
        <f>IF(swpra1[[#This Row],[Is conc&gt; AAEQS?]]="NO","",IF(swpra1[[#This Row],[AA EQS (ug/l)]]="N/A","N/A",IF(swpra1[[#This Row],[MEAN PC]]&gt;0.04*swpra1[[#This Row],[AA EQS (ug/l)]],"YES","NO")))</f>
        <v>#N/A</v>
      </c>
      <c r="Q58" t="e">
        <f>IF(swpra1[[#This Row],[Screening Test 1 requires further screening]]="NO","",IF(swpra1[[#This Row],[4% of MAC EQS (ug/l)]]="N/A","N/A",IF(swpra1[[#This Row],[MAX PC]]&gt;swpra1[[#This Row],[4% of MAC EQS (ug/l)]],"YES","NO")))</f>
        <v>#N/A</v>
      </c>
      <c r="R58" s="24" t="e">
        <f>IF(swpra1[[#This Row],[Is PC. &gt;4% of MAC EQS?]]="N/A",swpra1[[#This Row],[Is PC. &gt;4% of AA EQS?]],swpra1[[#This Row],[Is PC. &gt;4% of MAC EQS?]])</f>
        <v>#N/A</v>
      </c>
      <c r="S58" s="23" t="e">
        <f>IF(AND(ISNUMBER(swpra1[[#This Row],[MEAN PC]]),swpra1[[#This Row],[Screening Test 2 requires further screenig]]="YES"),swpra1[[#This Row],[MEAN PC]]+swpra1[[#This Row],[AA BC]],"")</f>
        <v>#N/A</v>
      </c>
      <c r="U58" t="e">
        <f>swpra1[[#This Row],[MEAN PC]]</f>
        <v>#N/A</v>
      </c>
      <c r="V58" t="e">
        <f>swpra1[[#This Row],[MAX PC]]</f>
        <v>#N/A</v>
      </c>
      <c r="W58" s="23" t="e">
        <f>IF(swpra1[[#This Row],[PEC (mean) (ug/l)]]="","",IF(swpra1[[#This Row],[PEC (mean) (ug/l)]]="N/A","N/A",IF((swpra1[[#This Row],[PEC - BC (Mean)]])&gt;swpra1[[#This Row],[AA EQS (ug/l)]]*0.1,"YES","NO")))</f>
        <v>#N/A</v>
      </c>
      <c r="X58" s="24" t="str">
        <f>IF(swpra1[[#This Row],[PEC (Max) (ug/l)]]="","",IF(swpra1[[#This Row],[PEC (Max) (ug/l)]]="N/A","N/A",IF((swpra1[[#This Row],[PEC - BC (Max)]])&gt;swpra1[[#This Row],[AA EQS (ug/l)]]*0.1,"YES","NO")))</f>
        <v/>
      </c>
      <c r="Y58" s="23" t="e">
        <f>IF(swpra1[[#This Row],[PEC (mean) (ug/l)]]="","",IF(swpra1[[#This Row],[PEC (mean) (ug/l)]]="N/A","N/A",IF(swpra1[[#This Row],[PEC (mean) (ug/l)]]&gt;swpra1[[#This Row],[AA EQS (ug/l)]],"YES","NO")))</f>
        <v>#N/A</v>
      </c>
      <c r="Z58" s="24"/>
      <c r="AA58" s="30" t="e">
        <f>IF(swpra1[[#This Row],[Screening Test 2 requires further screenig]]="YES",IF(OR(swpra1[[#This Row],[Is PEC-BC &gt;10% of MAC EQS?]]="YES",swpra1[[#This Row],[IS PEC&gt;MAC EQS]]="YES"),"YES",IF(OR(swpra1[[#This Row],[Is PEC&gt;AA EQS]]="YES",swpra1[[#This Row],[Is PEC-BC &gt;10% of AA EQS?]]="YES"),"YES","NO")),"")</f>
        <v>#N/A</v>
      </c>
      <c r="AB58" s="23" t="str">
        <f>IF(swpra1[[#This Row],[Significant Load]]="N/A","N/A",(swpra1[[#This Row],[Discharge Average(ug/l)]]*$B$1*1000*$B$4/1000/1000/1000))</f>
        <v>N/A</v>
      </c>
      <c r="AC58" s="24" t="str">
        <f>IF(swpra1[[#This Row],[Annual Load (kg)]]="N/A","N/A",IF(swpra1[[#This Row],[Annual Load (kg)]]&gt;swpra1[[#This Row],[Significant Load]],"YES","NO"))</f>
        <v>N/A</v>
      </c>
      <c r="AD58" s="30" t="e">
        <f>IF(AND(OR(swpra1[[#This Row],[Further Assessment Required?]]="NO",swpra1[[#This Row],[Screening Test 2 requires further screenig]]="NO",swpra1[[#This Row],[Screening Test 1 requires further screening]]="NO"),swpra1[[#This Row],[IS Is Annual Load&gt;Liit]]&lt;&gt;"YES"),"NO","YES")</f>
        <v>#N/A</v>
      </c>
    </row>
    <row r="59" spans="1:30" hidden="1" x14ac:dyDescent="0.25">
      <c r="A59" s="41" t="str">
        <f>#REF!</f>
        <v>Chlorothalonil</v>
      </c>
      <c r="B59" s="33">
        <f>_xlfn.XLOOKUP(swpra1[[#This Row],[Substance]],inputdata[[#This Row],[Substance]],inputdata[[#This Row],[Average Concentration in Discharge]])</f>
        <v>0</v>
      </c>
      <c r="C59" s="33">
        <f>_xlfn.XLOOKUP(swpra1[[#This Row],[Substance]],inputdata[[#This Row],[Substance]],inputdata[[#This Row],[Maximum Concentration in Discharge ]])</f>
        <v>0</v>
      </c>
      <c r="D59" s="38" t="str">
        <f>_xlfn.XLOOKUP(swpra1[[#This Row],[Substance]],inputdata[[#This Row],[Substance]],inputdata[[#This Row],[Annual average EQS (micrograms per litre)]])</f>
        <v>Not applicable</v>
      </c>
      <c r="E59" s="10" t="str">
        <f>_xlfn.XLOOKUP(swpra1[[#This Row],[Substance]],inputdata[[#This Row],[Substance]],inputdata[[#This Row],[Maximum allowable concentration EQS (micrograms per litre)]])</f>
        <v>Not applicable</v>
      </c>
      <c r="F59" s="39" t="str">
        <f>IF(ISNUMBER(_xlfn.XLOOKUP(A59,inputdata[[#This Row],[Substance]],inputdata[[#This Row],[Annual Significant Load Limit (kg)]])),_xlfn.XLOOKUP(A59,inputdata[[#This Row],[Substance]],inputdata[[#This Row],[Annual Significant Load Limit (kg)]]),"N/A")</f>
        <v>N/A</v>
      </c>
      <c r="G59" s="33" t="str">
        <f>IF(ISNUMBER(swpra1[[#This Row],[AA EQS (ug/l)]]),swpra1[[#This Row],[AA EQS (ug/l)]]/2,swpra1[[#This Row],[AA EQS (ug/l)]])</f>
        <v>Not applicable</v>
      </c>
      <c r="H59" s="33" t="str">
        <f>IF(ISNUMBER(swpra1[[#This Row],[MAC EQS (ug/l)]]),swpra1[[#This Row],[MAC EQS (ug/l)]]/2,swpra1[[#This Row],[MAC EQS (ug/l)]])</f>
        <v>Not applicable</v>
      </c>
      <c r="I59" t="str">
        <f>IF(ISNUMBER(swpra1[[#This Row],[AA EQS (ug/l)]]),swpra1[[#This Row],[AA EQS (ug/l)]]*0.04,swpra1[[#This Row],[AA EQS (ug/l)]])</f>
        <v>Not applicable</v>
      </c>
      <c r="J59" t="str">
        <f>IF(ISNUMBER(swpra1[[#This Row],[MAC EQS (ug/l)]]),swpra1[[#This Row],[MAC EQS (ug/l)]]*0.04,swpra1[[#This Row],[MAC EQS (ug/l)]])</f>
        <v>Not applicable</v>
      </c>
      <c r="K59" s="23" t="str">
        <f>IF(swpra1[[#This Row],[AA EQS (ug/l)]]="N/A","N/A",IF(swpra1[[#This Row],[Discharge Average(ug/l)]]&gt;swpra1[[#This Row],[AA EQS (ug/l)]],"Yes","No"))</f>
        <v>No</v>
      </c>
      <c r="L59" t="str">
        <f>IF(swpra1[[#This Row],[MAC EQS (ug/l)]]="N/A","N/A",IF(swpra1[[#This Row],[Discharge Maximum]]&gt;swpra1[[#This Row],[MAC EQS (ug/l)]],"Yes","No"))</f>
        <v>No</v>
      </c>
      <c r="M59" s="24" t="str">
        <f>IF(swpra1[[#This Row],[Is conc. &gt; MAC EQS?]]="N/A",swpra1[[#This Row],[Is conc&gt; AAEQS?]],swpra1[[#This Row],[Is conc. &gt; MAC EQS?]])</f>
        <v>No</v>
      </c>
      <c r="N59" s="23" t="str">
        <f>IF(swpra1[[#This Row],[Is conc&gt; AAEQS?]]="No","",IF(swpra1[[#This Row],[AA EQS (ug/l)]]="N/A","",($B$1*swpra1[[#This Row],[Discharge Average(ug/l)]])/($B$1+$B$3)))</f>
        <v/>
      </c>
      <c r="O59" t="str">
        <f>IF(swpra1[[#This Row],[Is conc. &gt; MAC EQS?]]="No","",IF(swpra1[[#This Row],[MAC EQS (ug/l)]]="N/A","",($B$2*swpra1[[#This Row],[Discharge Maximum]])/($B$2+$B$3)))</f>
        <v/>
      </c>
      <c r="P59" t="str">
        <f>IF(swpra1[[#This Row],[Screening Test 1 requires further screening]]="NO","",IF(swpra1[[#This Row],[4% of AA EQS (ug/l)]]="N/A","N/A",IF(swpra1[[#This Row],[MEAN PC]]&gt;swpra1[[#This Row],[4% of AA EQS (ug/l)]],"YES","NO")))</f>
        <v/>
      </c>
      <c r="Q59" t="str">
        <f>IF(swpra1[[#This Row],[Screening Test 1 requires further screening]]="NO","",IF(swpra1[[#This Row],[4% of MAC EQS (ug/l)]]="N/A","N/A",IF(swpra1[[#This Row],[MAX PC]]&gt;swpra1[[#This Row],[4% of MAC EQS (ug/l)]],"YES","NO")))</f>
        <v/>
      </c>
      <c r="R59" s="24" t="str">
        <f>IF(swpra1[[#This Row],[Is PC. &gt;4% of MAC EQS?]]="N/A",swpra1[[#This Row],[Is PC. &gt;4% of AA EQS?]],swpra1[[#This Row],[Is PC. &gt;4% of MAC EQS?]])</f>
        <v/>
      </c>
      <c r="S59" s="23" t="str">
        <f>IF(AND(ISNUMBER(swpra1[[#This Row],[MEAN PC]]),swpra1[[#This Row],[Screening Test 2 requires further screenig]]="YES"),swpra1[[#This Row],[MEAN PC]]+swpra1[[#This Row],[AA BC]],"")</f>
        <v/>
      </c>
      <c r="T59" t="str">
        <f>IF(AND(ISNUMBER(swpra1[[#This Row],[MAX PC]]),swpra1[[#This Row],[Screening Test 2 requires further screenig]]="YES"),swpra1[[#This Row],[MAX PC]]+swpra1[[#This Row],[MAC BC]],"")</f>
        <v/>
      </c>
      <c r="U59" t="str">
        <f>swpra1[[#This Row],[MEAN PC]]</f>
        <v/>
      </c>
      <c r="V59" t="str">
        <f>swpra1[[#This Row],[MAX PC]]</f>
        <v/>
      </c>
      <c r="W59" s="23" t="str">
        <f>IF(swpra1[[#This Row],[PEC (mean) (ug/l)]]="","",IF(swpra1[[#This Row],[PEC (mean) (ug/l)]]="N/A","N/A",IF((swpra1[[#This Row],[PEC - BC (Mean)]])&gt;swpra1[[#This Row],[AA EQS (ug/l)]]*0.1,"YES","NO")))</f>
        <v/>
      </c>
      <c r="X59" s="24" t="str">
        <f>IF(swpra1[[#This Row],[PEC (Max) (ug/l)]]="","",IF(swpra1[[#This Row],[PEC (Max) (ug/l)]]="N/A","N/A",IF((swpra1[[#This Row],[PEC - BC (Max)]])&gt;swpra1[[#This Row],[AA EQS (ug/l)]]*0.1,"YES","NO")))</f>
        <v/>
      </c>
      <c r="Y59" s="23" t="str">
        <f>IF(swpra1[[#This Row],[PEC (mean) (ug/l)]]="","",IF(swpra1[[#This Row],[PEC (mean) (ug/l)]]="N/A","N/A",IF(swpra1[[#This Row],[PEC (mean) (ug/l)]]&gt;swpra1[[#This Row],[AA EQS (ug/l)]],"YES","NO")))</f>
        <v/>
      </c>
      <c r="Z59" s="24" t="str">
        <f>IF(swpra1[[#This Row],[PEC (Max) (ug/l)]]="","",IF(swpra1[[#This Row],[PEC (Max) (ug/l)]]="N/A","N/A",IF(swpra1[[#This Row],[PEC (Max) (ug/l)]]&gt;swpra1[[#This Row],[MAC EQS (ug/l)]],"YES","NO")))</f>
        <v/>
      </c>
      <c r="AA59" s="30" t="str">
        <f>IF(swpra1[[#This Row],[Screening Test 2 requires further screenig]]="YES",IF(OR(swpra1[[#This Row],[Is PEC-BC &gt;10% of MAC EQS?]]="YES",swpra1[[#This Row],[IS PEC&gt;MAC EQS]]="YES"),"YES",IF(OR(swpra1[[#This Row],[Is PEC&gt;AA EQS]]="YES",swpra1[[#This Row],[Is PEC-BC &gt;10% of AA EQS?]]="YES"),"YES","NO")),"")</f>
        <v/>
      </c>
      <c r="AB59" s="23" t="str">
        <f>IF(swpra1[[#This Row],[Significant Load]]="N/A","N/A",(swpra1[[#This Row],[Discharge Average(ug/l)]]*$B$1*1000*$B$4/1000/1000/1000))</f>
        <v>N/A</v>
      </c>
      <c r="AC59" s="24" t="str">
        <f>IF(swpra1[[#This Row],[Annual Load (kg)]]="N/A","N/A",IF(swpra1[[#This Row],[Annual Load (kg)]]&gt;swpra1[[#This Row],[Significant Load]],"YES","NO"))</f>
        <v>N/A</v>
      </c>
      <c r="AD59" s="30" t="str">
        <f>IF(AND(OR(swpra1[[#This Row],[Further Assessment Required?]]="NO",swpra1[[#This Row],[Screening Test 2 requires further screenig]]="NO",swpra1[[#This Row],[Screening Test 1 requires further screening]]="NO"),swpra1[[#This Row],[IS Is Annual Load&gt;Liit]]&lt;&gt;"YES"),"NO","YES")</f>
        <v>NO</v>
      </c>
    </row>
    <row r="60" spans="1:30" hidden="1" x14ac:dyDescent="0.25">
      <c r="A60" s="41" t="str">
        <f>#REF!</f>
        <v>Chlorotoluron</v>
      </c>
      <c r="B60" s="33">
        <f>_xlfn.XLOOKUP(swpra1[[#This Row],[Substance]],inputdata[[#This Row],[Substance]],inputdata[[#This Row],[Average Concentration in Discharge]])</f>
        <v>0</v>
      </c>
      <c r="C60" s="33">
        <f>_xlfn.XLOOKUP(swpra1[[#This Row],[Substance]],inputdata[[#This Row],[Substance]],inputdata[[#This Row],[Maximum Concentration in Discharge ]])</f>
        <v>0</v>
      </c>
      <c r="D60" s="38">
        <f>_xlfn.XLOOKUP(swpra1[[#This Row],[Substance]],inputdata[[#This Row],[Substance]],inputdata[[#This Row],[Annual average EQS (micrograms per litre)]])</f>
        <v>2</v>
      </c>
      <c r="E60" s="10" t="str">
        <f>_xlfn.XLOOKUP(swpra1[[#This Row],[Substance]],inputdata[[#This Row],[Substance]],inputdata[[#This Row],[Maximum allowable concentration EQS (micrograms per litre)]])</f>
        <v>Not applicable</v>
      </c>
      <c r="F60" s="39" t="str">
        <f>IF(ISNUMBER(_xlfn.XLOOKUP(A60,inputdata[[#This Row],[Substance]],inputdata[[#This Row],[Annual Significant Load Limit (kg)]])),_xlfn.XLOOKUP(A60,inputdata[[#This Row],[Substance]],inputdata[[#This Row],[Annual Significant Load Limit (kg)]]),"N/A")</f>
        <v>N/A</v>
      </c>
      <c r="G60" s="33">
        <f>IF(ISNUMBER(D60),IF(ISNUMBER(_xlfn.XLOOKUP(A60,#REF!,#REF!)),(_xlfn.XLOOKUP(A60,#REF!,#REF!)),D60/2),D60)</f>
        <v>1</v>
      </c>
      <c r="H60" s="34" t="str">
        <f>IF(ISNUMBER(E60),IF(ISNUMBER(_xlfn.XLOOKUP(A60,#REF!,#REF!)),(_xlfn.XLOOKUP(A60,#REF!,#REF!)),E60/2),E60)</f>
        <v>Not applicable</v>
      </c>
      <c r="I60">
        <f>IF(ISNUMBER(swpra1[[#This Row],[AA EQS (ug/l)]]),swpra1[[#This Row],[AA EQS (ug/l)]]*0.04,swpra1[[#This Row],[AA EQS (ug/l)]])</f>
        <v>0.08</v>
      </c>
      <c r="J60" t="str">
        <f>IF(ISNUMBER(swpra1[[#This Row],[MAC EQS (ug/l)]]),swpra1[[#This Row],[MAC EQS (ug/l)]]*0.04,swpra1[[#This Row],[MAC EQS (ug/l)]])</f>
        <v>Not applicable</v>
      </c>
      <c r="K60" s="23" t="str">
        <f>IF(swpra1[[#This Row],[AA EQS (ug/l)]]="N/A","N/A",IF(swpra1[[#This Row],[Discharge Average(ug/l)]]&gt;swpra1[[#This Row],[AA EQS (ug/l)]],"Yes","No"))</f>
        <v>No</v>
      </c>
      <c r="L60" t="str">
        <f>IF(swpra1[[#This Row],[MAC EQS (ug/l)]]="N/A","N/A",IF(swpra1[[#This Row],[Discharge Maximum]]&gt;swpra1[[#This Row],[MAC EQS (ug/l)]],"Yes","No"))</f>
        <v>No</v>
      </c>
      <c r="M60" s="24" t="str">
        <f>IF(swpra1[[#This Row],[Is conc&gt; AAEQS?]]="No","No",IF(swpra1[[#This Row],[Is conc. &gt; MAC EQS?]]="No","No","Yes"))</f>
        <v>No</v>
      </c>
      <c r="N60" s="23" t="str">
        <f>IF(swpra1[[#This Row],[Is conc&gt; AAEQS?]]="No","",IF(swpra1[[#This Row],[AA EQS (ug/l)]]="N/A","",($B$1*swpra1[[#This Row],[Discharge Average(ug/l)]])/($B$1+$B$3)))</f>
        <v/>
      </c>
      <c r="O60" t="str">
        <f>IF(swpra1[[#This Row],[Is conc. &gt; MAC EQS?]]="No","",IF(swpra1[[#This Row],[MAC EQS (ug/l)]]="N/A","",($B$2*swpra1[[#This Row],[Discharge Maximum]])/($B$2+$B$3)))</f>
        <v/>
      </c>
      <c r="P60" t="str">
        <f>IF(swpra1[[#This Row],[Is conc&gt; AAEQS?]]="NO","",IF(swpra1[[#This Row],[AA EQS (ug/l)]]="N/A","N/A",IF(swpra1[[#This Row],[MEAN PC]]&gt;0.04*swpra1[[#This Row],[AA EQS (ug/l)]],"YES","NO")))</f>
        <v/>
      </c>
      <c r="Q60" t="str">
        <f>IF(swpra1[[#This Row],[Screening Test 1 requires further screening]]="NO","",IF(swpra1[[#This Row],[4% of MAC EQS (ug/l)]]="N/A","N/A",IF(swpra1[[#This Row],[MAX PC]]&gt;swpra1[[#This Row],[4% of MAC EQS (ug/l)]],"YES","NO")))</f>
        <v/>
      </c>
      <c r="R60" s="24" t="str">
        <f>IF(swpra1[[#This Row],[Is PC. &gt;4% of MAC EQS?]]="N/A",swpra1[[#This Row],[Is PC. &gt;4% of AA EQS?]],swpra1[[#This Row],[Is PC. &gt;4% of MAC EQS?]])</f>
        <v/>
      </c>
      <c r="S60" s="23" t="str">
        <f>IF(AND(ISNUMBER(swpra1[[#This Row],[MEAN PC]]),swpra1[[#This Row],[Screening Test 2 requires further screenig]]="YES"),swpra1[[#This Row],[MEAN PC]]+swpra1[[#This Row],[AA BC]],"")</f>
        <v/>
      </c>
      <c r="U60" t="str">
        <f>swpra1[[#This Row],[MEAN PC]]</f>
        <v/>
      </c>
      <c r="V60" t="str">
        <f>swpra1[[#This Row],[MAX PC]]</f>
        <v/>
      </c>
      <c r="W60" s="23" t="str">
        <f>IF(swpra1[[#This Row],[PEC (mean) (ug/l)]]="","",IF(swpra1[[#This Row],[PEC (mean) (ug/l)]]="N/A","N/A",IF((swpra1[[#This Row],[PEC - BC (Mean)]])&gt;swpra1[[#This Row],[AA EQS (ug/l)]]*0.1,"YES","NO")))</f>
        <v/>
      </c>
      <c r="X60" s="24" t="str">
        <f>IF(swpra1[[#This Row],[PEC (Max) (ug/l)]]="","",IF(swpra1[[#This Row],[PEC (Max) (ug/l)]]="N/A","N/A",IF((swpra1[[#This Row],[PEC - BC (Max)]])&gt;swpra1[[#This Row],[AA EQS (ug/l)]]*0.1,"YES","NO")))</f>
        <v/>
      </c>
      <c r="Y60" s="23" t="str">
        <f>IF(swpra1[[#This Row],[PEC (mean) (ug/l)]]="","",IF(swpra1[[#This Row],[PEC (mean) (ug/l)]]="N/A","N/A",IF(swpra1[[#This Row],[PEC (mean) (ug/l)]]&gt;swpra1[[#This Row],[AA EQS (ug/l)]],"YES","NO")))</f>
        <v/>
      </c>
      <c r="Z60" s="24"/>
      <c r="AA60" s="30" t="str">
        <f>IF(swpra1[[#This Row],[Screening Test 2 requires further screenig]]="YES",IF(OR(swpra1[[#This Row],[Is PEC-BC &gt;10% of MAC EQS?]]="YES",swpra1[[#This Row],[IS PEC&gt;MAC EQS]]="YES"),"YES",IF(OR(swpra1[[#This Row],[Is PEC&gt;AA EQS]]="YES",swpra1[[#This Row],[Is PEC-BC &gt;10% of AA EQS?]]="YES"),"YES","NO")),"")</f>
        <v/>
      </c>
      <c r="AB60" s="23" t="str">
        <f>IF(swpra1[[#This Row],[Significant Load]]="N/A","N/A",(swpra1[[#This Row],[Discharge Average(ug/l)]]*$B$1*1000*$B$4/1000/1000/1000))</f>
        <v>N/A</v>
      </c>
      <c r="AC60" s="24" t="str">
        <f>IF(swpra1[[#This Row],[Annual Load (kg)]]="N/A","N/A",IF(swpra1[[#This Row],[Annual Load (kg)]]&gt;swpra1[[#This Row],[Significant Load]],"YES","NO"))</f>
        <v>N/A</v>
      </c>
      <c r="AD60" s="30" t="str">
        <f>IF(AND(OR(swpra1[[#This Row],[Further Assessment Required?]]="NO",swpra1[[#This Row],[Screening Test 2 requires further screenig]]="NO",swpra1[[#This Row],[Screening Test 1 requires further screening]]="NO"),swpra1[[#This Row],[IS Is Annual Load&gt;Liit]]&lt;&gt;"YES"),"NO","YES")</f>
        <v>NO</v>
      </c>
    </row>
    <row r="61" spans="1:30" hidden="1" x14ac:dyDescent="0.25">
      <c r="A61" s="41" t="str">
        <f>#REF!</f>
        <v>Chlorpropham</v>
      </c>
      <c r="B61" s="33">
        <f>_xlfn.XLOOKUP(swpra1[[#This Row],[Substance]],inputdata[[#This Row],[Substance]],inputdata[[#This Row],[Average Concentration in Discharge]])</f>
        <v>0</v>
      </c>
      <c r="C61" s="33">
        <f>_xlfn.XLOOKUP(swpra1[[#This Row],[Substance]],inputdata[[#This Row],[Substance]],inputdata[[#This Row],[Maximum Concentration in Discharge ]])</f>
        <v>0</v>
      </c>
      <c r="D61" s="38">
        <f>_xlfn.XLOOKUP(swpra1[[#This Row],[Substance]],inputdata[[#This Row],[Substance]],inputdata[[#This Row],[Annual average EQS (micrograms per litre)]])</f>
        <v>10</v>
      </c>
      <c r="E61" s="10">
        <f>_xlfn.XLOOKUP(swpra1[[#This Row],[Substance]],inputdata[[#This Row],[Substance]],inputdata[[#This Row],[Maximum allowable concentration EQS (micrograms per litre)]])</f>
        <v>40</v>
      </c>
      <c r="F61" s="39" t="str">
        <f>IF(ISNUMBER(_xlfn.XLOOKUP(A61,inputdata[[#This Row],[Substance]],inputdata[[#This Row],[Annual Significant Load Limit (kg)]])),_xlfn.XLOOKUP(A61,inputdata[[#This Row],[Substance]],inputdata[[#This Row],[Annual Significant Load Limit (kg)]]),"N/A")</f>
        <v>N/A</v>
      </c>
      <c r="G61" s="33">
        <f>IF(ISNUMBER(swpra1[[#This Row],[AA EQS (ug/l)]]),swpra1[[#This Row],[AA EQS (ug/l)]]/2,swpra1[[#This Row],[AA EQS (ug/l)]])</f>
        <v>5</v>
      </c>
      <c r="H61" s="33">
        <f>IF(ISNUMBER(swpra1[[#This Row],[MAC EQS (ug/l)]]),swpra1[[#This Row],[MAC EQS (ug/l)]]/2,swpra1[[#This Row],[MAC EQS (ug/l)]])</f>
        <v>20</v>
      </c>
      <c r="I61">
        <f>IF(ISNUMBER(swpra1[[#This Row],[AA EQS (ug/l)]]),swpra1[[#This Row],[AA EQS (ug/l)]]*0.04,swpra1[[#This Row],[AA EQS (ug/l)]])</f>
        <v>0.4</v>
      </c>
      <c r="J61">
        <f>IF(ISNUMBER(swpra1[[#This Row],[MAC EQS (ug/l)]]),swpra1[[#This Row],[MAC EQS (ug/l)]]*0.04,swpra1[[#This Row],[MAC EQS (ug/l)]])</f>
        <v>1.6</v>
      </c>
      <c r="K61" s="23" t="str">
        <f>IF(swpra1[[#This Row],[AA EQS (ug/l)]]="N/A","N/A",IF(swpra1[[#This Row],[Discharge Average(ug/l)]]&gt;swpra1[[#This Row],[AA EQS (ug/l)]],"Yes","No"))</f>
        <v>No</v>
      </c>
      <c r="L61" t="str">
        <f>IF(swpra1[[#This Row],[MAC EQS (ug/l)]]="N/A","N/A",IF(swpra1[[#This Row],[Discharge Maximum]]&gt;swpra1[[#This Row],[MAC EQS (ug/l)]],"Yes","No"))</f>
        <v>No</v>
      </c>
      <c r="M61" s="24" t="str">
        <f>IF(swpra1[[#This Row],[Is conc. &gt; MAC EQS?]]="N/A",swpra1[[#This Row],[Is conc&gt; AAEQS?]],swpra1[[#This Row],[Is conc. &gt; MAC EQS?]])</f>
        <v>No</v>
      </c>
      <c r="N61" s="23" t="str">
        <f>IF(swpra1[[#This Row],[Is conc&gt; AAEQS?]]="No","",IF(swpra1[[#This Row],[AA EQS (ug/l)]]="N/A","",($B$1*swpra1[[#This Row],[Discharge Average(ug/l)]])/($B$1+$B$3)))</f>
        <v/>
      </c>
      <c r="O61" t="str">
        <f>IF(swpra1[[#This Row],[Is conc. &gt; MAC EQS?]]="No","",IF(swpra1[[#This Row],[MAC EQS (ug/l)]]="N/A","",($B$2*swpra1[[#This Row],[Discharge Maximum]])/($B$2+$B$3)))</f>
        <v/>
      </c>
      <c r="P61" t="str">
        <f>IF(swpra1[[#This Row],[Screening Test 1 requires further screening]]="NO","",IF(swpra1[[#This Row],[4% of AA EQS (ug/l)]]="N/A","N/A",IF(swpra1[[#This Row],[MEAN PC]]&gt;swpra1[[#This Row],[4% of AA EQS (ug/l)]],"YES","NO")))</f>
        <v/>
      </c>
      <c r="Q61" t="str">
        <f>IF(swpra1[[#This Row],[Screening Test 1 requires further screening]]="NO","",IF(swpra1[[#This Row],[4% of MAC EQS (ug/l)]]="N/A","N/A",IF(swpra1[[#This Row],[MAX PC]]&gt;swpra1[[#This Row],[4% of MAC EQS (ug/l)]],"YES","NO")))</f>
        <v/>
      </c>
      <c r="R61" s="24" t="str">
        <f>IF(swpra1[[#This Row],[Is PC. &gt;4% of MAC EQS?]]="N/A",swpra1[[#This Row],[Is PC. &gt;4% of AA EQS?]],swpra1[[#This Row],[Is PC. &gt;4% of MAC EQS?]])</f>
        <v/>
      </c>
      <c r="S61" s="23" t="str">
        <f>IF(AND(ISNUMBER(swpra1[[#This Row],[MEAN PC]]),swpra1[[#This Row],[Screening Test 2 requires further screenig]]="YES"),swpra1[[#This Row],[MEAN PC]]+swpra1[[#This Row],[AA BC]],"")</f>
        <v/>
      </c>
      <c r="T61" t="str">
        <f>IF(AND(ISNUMBER(swpra1[[#This Row],[MAX PC]]),swpra1[[#This Row],[Screening Test 2 requires further screenig]]="YES"),swpra1[[#This Row],[MAX PC]]+swpra1[[#This Row],[MAC BC]],"")</f>
        <v/>
      </c>
      <c r="U61" t="str">
        <f>swpra1[[#This Row],[MEAN PC]]</f>
        <v/>
      </c>
      <c r="V61" t="str">
        <f>swpra1[[#This Row],[MAX PC]]</f>
        <v/>
      </c>
      <c r="W61" s="23" t="str">
        <f>IF(swpra1[[#This Row],[PEC (mean) (ug/l)]]="","",IF(swpra1[[#This Row],[PEC (mean) (ug/l)]]="N/A","N/A",IF((swpra1[[#This Row],[PEC - BC (Mean)]])&gt;swpra1[[#This Row],[AA EQS (ug/l)]]*0.1,"YES","NO")))</f>
        <v/>
      </c>
      <c r="X61" s="24" t="str">
        <f>IF(swpra1[[#This Row],[PEC (Max) (ug/l)]]="","",IF(swpra1[[#This Row],[PEC (Max) (ug/l)]]="N/A","N/A",IF((swpra1[[#This Row],[PEC - BC (Max)]])&gt;swpra1[[#This Row],[AA EQS (ug/l)]]*0.1,"YES","NO")))</f>
        <v/>
      </c>
      <c r="Y61" s="23" t="str">
        <f>IF(swpra1[[#This Row],[PEC (mean) (ug/l)]]="","",IF(swpra1[[#This Row],[PEC (mean) (ug/l)]]="N/A","N/A",IF(swpra1[[#This Row],[PEC (mean) (ug/l)]]&gt;swpra1[[#This Row],[AA EQS (ug/l)]],"YES","NO")))</f>
        <v/>
      </c>
      <c r="Z61" s="24" t="str">
        <f>IF(swpra1[[#This Row],[PEC (Max) (ug/l)]]="","",IF(swpra1[[#This Row],[PEC (Max) (ug/l)]]="N/A","N/A",IF(swpra1[[#This Row],[PEC (Max) (ug/l)]]&gt;swpra1[[#This Row],[MAC EQS (ug/l)]],"YES","NO")))</f>
        <v/>
      </c>
      <c r="AA61" s="30" t="str">
        <f>IF(swpra1[[#This Row],[Screening Test 2 requires further screenig]]="YES",IF(OR(swpra1[[#This Row],[Is PEC-BC &gt;10% of MAC EQS?]]="YES",swpra1[[#This Row],[IS PEC&gt;MAC EQS]]="YES"),"YES",IF(OR(swpra1[[#This Row],[Is PEC&gt;AA EQS]]="YES",swpra1[[#This Row],[Is PEC-BC &gt;10% of AA EQS?]]="YES"),"YES","NO")),"")</f>
        <v/>
      </c>
      <c r="AB61" s="23" t="str">
        <f>IF(swpra1[[#This Row],[Significant Load]]="N/A","N/A",(swpra1[[#This Row],[Discharge Average(ug/l)]]*$B$1*1000*$B$4/1000/1000/1000))</f>
        <v>N/A</v>
      </c>
      <c r="AC61" s="24" t="str">
        <f>IF(swpra1[[#This Row],[Annual Load (kg)]]="N/A","N/A",IF(swpra1[[#This Row],[Annual Load (kg)]]&gt;swpra1[[#This Row],[Significant Load]],"YES","NO"))</f>
        <v>N/A</v>
      </c>
      <c r="AD61" s="30" t="str">
        <f>IF(AND(OR(swpra1[[#This Row],[Further Assessment Required?]]="NO",swpra1[[#This Row],[Screening Test 2 requires further screenig]]="NO",swpra1[[#This Row],[Screening Test 1 requires further screening]]="NO"),swpra1[[#This Row],[IS Is Annual Load&gt;Liit]]&lt;&gt;"YES"),"NO","YES")</f>
        <v>NO</v>
      </c>
    </row>
    <row r="62" spans="1:30" x14ac:dyDescent="0.25">
      <c r="A62" s="41" t="str">
        <f>#REF!</f>
        <v>Chlorpyrifos (chlorpyrifos-ethyl)</v>
      </c>
      <c r="B62" s="33">
        <f>_xlfn.XLOOKUP(swpra1[[#This Row],[Substance]],inputdata[[#This Row],[Substance]],inputdata[[#This Row],[Average Concentration in Discharge]])</f>
        <v>3.0000000000000001E-3</v>
      </c>
      <c r="C62" s="33">
        <f>_xlfn.XLOOKUP(swpra1[[#This Row],[Substance]],inputdata[[#This Row],[Substance]],inputdata[[#This Row],[Maximum Concentration in Discharge ]])</f>
        <v>3.0000000000000001E-3</v>
      </c>
      <c r="D62" s="38">
        <f>_xlfn.XLOOKUP(swpra1[[#This Row],[Substance]],inputdata[[#This Row],[Substance]],inputdata[[#This Row],[Annual average EQS (micrograms per litre)]])</f>
        <v>0.03</v>
      </c>
      <c r="E62" s="10">
        <f>_xlfn.XLOOKUP(swpra1[[#This Row],[Substance]],inputdata[[#This Row],[Substance]],inputdata[[#This Row],[Maximum allowable concentration EQS (micrograms per litre)]])</f>
        <v>0.1</v>
      </c>
      <c r="F62" s="39" t="str">
        <f>IF(ISNUMBER(_xlfn.XLOOKUP(A62,inputdata[[#This Row],[Substance]],inputdata[[#This Row],[Annual Significant Load Limit (kg)]])),_xlfn.XLOOKUP(A62,inputdata[[#This Row],[Substance]],inputdata[[#This Row],[Annual Significant Load Limit (kg)]]),"N/A")</f>
        <v>N/A</v>
      </c>
      <c r="G62" s="33">
        <f>IF(ISNUMBER(D62),IF(ISNUMBER(_xlfn.XLOOKUP(A62,#REF!,#REF!)),(_xlfn.XLOOKUP(A62,#REF!,#REF!)),D62/2),D62)</f>
        <v>1.4999999999999999E-2</v>
      </c>
      <c r="H62" s="34">
        <f>IF(ISNUMBER(E62),IF(ISNUMBER(_xlfn.XLOOKUP(A62,#REF!,#REF!)),(_xlfn.XLOOKUP(A62,#REF!,#REF!)),E62/2),E62)</f>
        <v>0.05</v>
      </c>
      <c r="I62">
        <f>IF(ISNUMBER(swpra1[[#This Row],[AA EQS (ug/l)]]),swpra1[[#This Row],[AA EQS (ug/l)]]*0.04,swpra1[[#This Row],[AA EQS (ug/l)]])</f>
        <v>1.1999999999999999E-3</v>
      </c>
      <c r="J62">
        <f>IF(ISNUMBER(swpra1[[#This Row],[MAC EQS (ug/l)]]),swpra1[[#This Row],[MAC EQS (ug/l)]]*0.04,swpra1[[#This Row],[MAC EQS (ug/l)]])</f>
        <v>4.0000000000000001E-3</v>
      </c>
      <c r="K62" s="23" t="str">
        <f>IF(swpra1[[#This Row],[AA EQS (ug/l)]]="N/A","N/A",IF(swpra1[[#This Row],[Discharge Average(ug/l)]]&gt;swpra1[[#This Row],[AA EQS (ug/l)]],"Yes","No"))</f>
        <v>No</v>
      </c>
      <c r="L62" t="str">
        <f>IF(swpra1[[#This Row],[MAC EQS (ug/l)]]="N/A","N/A",IF(swpra1[[#This Row],[Discharge Maximum]]&gt;swpra1[[#This Row],[MAC EQS (ug/l)]],"Yes","No"))</f>
        <v>No</v>
      </c>
      <c r="M62" s="24" t="str">
        <f>IF(swpra1[[#This Row],[Is conc&gt; AAEQS?]]="No","No",IF(swpra1[[#This Row],[Is conc. &gt; MAC EQS?]]="No","No","Yes"))</f>
        <v>No</v>
      </c>
      <c r="N62" s="23" t="str">
        <f>IF(swpra1[[#This Row],[Is conc&gt; AAEQS?]]="No","",IF(swpra1[[#This Row],[AA EQS (ug/l)]]="N/A","",($B$1*swpra1[[#This Row],[Discharge Average(ug/l)]])/($B$1+$B$3)))</f>
        <v/>
      </c>
      <c r="O62" t="str">
        <f>IF(swpra1[[#This Row],[Is conc. &gt; MAC EQS?]]="No","",IF(swpra1[[#This Row],[MAC EQS (ug/l)]]="N/A","",($B$2*swpra1[[#This Row],[Discharge Maximum]])/($B$2+$B$3)))</f>
        <v/>
      </c>
      <c r="P62" t="str">
        <f>IF(swpra1[[#This Row],[Is conc&gt; AAEQS?]]="NO","",IF(swpra1[[#This Row],[AA EQS (ug/l)]]="N/A","N/A",IF(swpra1[[#This Row],[MEAN PC]]&gt;0.04*swpra1[[#This Row],[AA EQS (ug/l)]],"YES","NO")))</f>
        <v/>
      </c>
      <c r="Q62" t="str">
        <f>IF(swpra1[[#This Row],[Screening Test 1 requires further screening]]="NO","",IF(swpra1[[#This Row],[4% of MAC EQS (ug/l)]]="N/A","N/A",IF(swpra1[[#This Row],[MAX PC]]&gt;swpra1[[#This Row],[4% of MAC EQS (ug/l)]],"YES","NO")))</f>
        <v/>
      </c>
      <c r="R62" s="24" t="str">
        <f>IF(swpra1[[#This Row],[Is PC. &gt;4% of MAC EQS?]]="N/A",swpra1[[#This Row],[Is PC. &gt;4% of AA EQS?]],swpra1[[#This Row],[Is PC. &gt;4% of MAC EQS?]])</f>
        <v/>
      </c>
      <c r="S62" s="23" t="str">
        <f>IF(AND(ISNUMBER(swpra1[[#This Row],[MEAN PC]]),swpra1[[#This Row],[Screening Test 2 requires further screenig]]="YES"),swpra1[[#This Row],[MEAN PC]]+swpra1[[#This Row],[AA BC]],"")</f>
        <v/>
      </c>
      <c r="U62" t="str">
        <f>swpra1[[#This Row],[MEAN PC]]</f>
        <v/>
      </c>
      <c r="V62" t="str">
        <f>swpra1[[#This Row],[MAX PC]]</f>
        <v/>
      </c>
      <c r="W62" s="23" t="str">
        <f>IF(swpra1[[#This Row],[PEC (mean) (ug/l)]]="","",IF(swpra1[[#This Row],[PEC (mean) (ug/l)]]="N/A","N/A",IF((swpra1[[#This Row],[PEC - BC (Mean)]])&gt;swpra1[[#This Row],[AA EQS (ug/l)]]*0.1,"YES","NO")))</f>
        <v/>
      </c>
      <c r="X62" s="24" t="str">
        <f>IF(swpra1[[#This Row],[PEC (Max) (ug/l)]]="","",IF(swpra1[[#This Row],[PEC (Max) (ug/l)]]="N/A","N/A",IF((swpra1[[#This Row],[PEC - BC (Max)]])&gt;swpra1[[#This Row],[AA EQS (ug/l)]]*0.1,"YES","NO")))</f>
        <v/>
      </c>
      <c r="Y62" s="23" t="str">
        <f>IF(swpra1[[#This Row],[PEC (mean) (ug/l)]]="","",IF(swpra1[[#This Row],[PEC (mean) (ug/l)]]="N/A","N/A",IF(swpra1[[#This Row],[PEC (mean) (ug/l)]]&gt;swpra1[[#This Row],[AA EQS (ug/l)]],"YES","NO")))</f>
        <v/>
      </c>
      <c r="Z62" s="24"/>
      <c r="AA62" s="30" t="str">
        <f>IF(swpra1[[#This Row],[Screening Test 2 requires further screenig]]="YES",IF(OR(swpra1[[#This Row],[Is PEC-BC &gt;10% of MAC EQS?]]="YES",swpra1[[#This Row],[IS PEC&gt;MAC EQS]]="YES"),"YES",IF(OR(swpra1[[#This Row],[Is PEC&gt;AA EQS]]="YES",swpra1[[#This Row],[Is PEC-BC &gt;10% of AA EQS?]]="YES"),"YES","NO")),"")</f>
        <v/>
      </c>
      <c r="AB62" s="23" t="str">
        <f>IF(swpra1[[#This Row],[Significant Load]]="N/A","N/A",(swpra1[[#This Row],[Discharge Average(ug/l)]]*$B$1*1000*$B$4/1000/1000/1000))</f>
        <v>N/A</v>
      </c>
      <c r="AC62" s="24" t="str">
        <f>IF(swpra1[[#This Row],[Annual Load (kg)]]="N/A","N/A",IF(swpra1[[#This Row],[Annual Load (kg)]]&gt;swpra1[[#This Row],[Significant Load]],"YES","NO"))</f>
        <v>N/A</v>
      </c>
      <c r="AD62" s="30" t="str">
        <f>IF(AND(OR(swpra1[[#This Row],[Further Assessment Required?]]="NO",swpra1[[#This Row],[Screening Test 2 requires further screenig]]="NO",swpra1[[#This Row],[Screening Test 1 requires further screening]]="NO"),swpra1[[#This Row],[IS Is Annual Load&gt;Liit]]&lt;&gt;"YES"),"NO","YES")</f>
        <v>NO</v>
      </c>
    </row>
    <row r="63" spans="1:30" hidden="1" x14ac:dyDescent="0.25">
      <c r="A63" s="41" t="str">
        <f>#REF!</f>
        <v>Chromium (III) (dissolved)</v>
      </c>
      <c r="B63" s="33">
        <f>_xlfn.XLOOKUP(swpra1[[#This Row],[Substance]],inputdata[[#This Row],[Substance]],inputdata[[#This Row],[Average Concentration in Discharge]])</f>
        <v>0</v>
      </c>
      <c r="C63" s="33">
        <f>_xlfn.XLOOKUP(swpra1[[#This Row],[Substance]],inputdata[[#This Row],[Substance]],inputdata[[#This Row],[Maximum Concentration in Discharge ]])</f>
        <v>0</v>
      </c>
      <c r="D63" s="38" t="str">
        <f>_xlfn.XLOOKUP(swpra1[[#This Row],[Substance]],inputdata[[#This Row],[Substance]],inputdata[[#This Row],[Annual average EQS (micrograms per litre)]])</f>
        <v>Not applicable</v>
      </c>
      <c r="E63" s="10" t="str">
        <f>_xlfn.XLOOKUP(swpra1[[#This Row],[Substance]],inputdata[[#This Row],[Substance]],inputdata[[#This Row],[Maximum allowable concentration EQS (micrograms per litre)]])</f>
        <v>Not applicable</v>
      </c>
      <c r="F63" s="39" t="str">
        <f>IF(ISNUMBER(_xlfn.XLOOKUP(A63,inputdata[[#This Row],[Substance]],inputdata[[#This Row],[Annual Significant Load Limit (kg)]])),_xlfn.XLOOKUP(A63,inputdata[[#This Row],[Substance]],inputdata[[#This Row],[Annual Significant Load Limit (kg)]]),"N/A")</f>
        <v>N/A</v>
      </c>
      <c r="G63" s="33" t="str">
        <f>IF(ISNUMBER(swpra1[[#This Row],[AA EQS (ug/l)]]),swpra1[[#This Row],[AA EQS (ug/l)]]/2,swpra1[[#This Row],[AA EQS (ug/l)]])</f>
        <v>Not applicable</v>
      </c>
      <c r="H63" s="33" t="str">
        <f>IF(ISNUMBER(swpra1[[#This Row],[MAC EQS (ug/l)]]),swpra1[[#This Row],[MAC EQS (ug/l)]]/2,swpra1[[#This Row],[MAC EQS (ug/l)]])</f>
        <v>Not applicable</v>
      </c>
      <c r="I63" t="str">
        <f>IF(ISNUMBER(swpra1[[#This Row],[AA EQS (ug/l)]]),swpra1[[#This Row],[AA EQS (ug/l)]]*0.04,swpra1[[#This Row],[AA EQS (ug/l)]])</f>
        <v>Not applicable</v>
      </c>
      <c r="J63" t="str">
        <f>IF(ISNUMBER(swpra1[[#This Row],[MAC EQS (ug/l)]]),swpra1[[#This Row],[MAC EQS (ug/l)]]*0.04,swpra1[[#This Row],[MAC EQS (ug/l)]])</f>
        <v>Not applicable</v>
      </c>
      <c r="K63" s="23" t="str">
        <f>IF(swpra1[[#This Row],[AA EQS (ug/l)]]="N/A","N/A",IF(swpra1[[#This Row],[Discharge Average(ug/l)]]&gt;swpra1[[#This Row],[AA EQS (ug/l)]],"Yes","No"))</f>
        <v>No</v>
      </c>
      <c r="L63" t="str">
        <f>IF(swpra1[[#This Row],[MAC EQS (ug/l)]]="N/A","N/A",IF(swpra1[[#This Row],[Discharge Maximum]]&gt;swpra1[[#This Row],[MAC EQS (ug/l)]],"Yes","No"))</f>
        <v>No</v>
      </c>
      <c r="M63" s="24" t="str">
        <f>IF(swpra1[[#This Row],[Is conc. &gt; MAC EQS?]]="N/A",swpra1[[#This Row],[Is conc&gt; AAEQS?]],swpra1[[#This Row],[Is conc. &gt; MAC EQS?]])</f>
        <v>No</v>
      </c>
      <c r="N63" s="23" t="str">
        <f>IF(swpra1[[#This Row],[Is conc&gt; AAEQS?]]="No","",IF(swpra1[[#This Row],[AA EQS (ug/l)]]="N/A","",($B$1*swpra1[[#This Row],[Discharge Average(ug/l)]])/($B$1+$B$3)))</f>
        <v/>
      </c>
      <c r="O63" t="str">
        <f>IF(swpra1[[#This Row],[Is conc. &gt; MAC EQS?]]="No","",IF(swpra1[[#This Row],[MAC EQS (ug/l)]]="N/A","",($B$2*swpra1[[#This Row],[Discharge Maximum]])/($B$2+$B$3)))</f>
        <v/>
      </c>
      <c r="P63" t="str">
        <f>IF(swpra1[[#This Row],[Screening Test 1 requires further screening]]="NO","",IF(swpra1[[#This Row],[4% of AA EQS (ug/l)]]="N/A","N/A",IF(swpra1[[#This Row],[MEAN PC]]&gt;swpra1[[#This Row],[4% of AA EQS (ug/l)]],"YES","NO")))</f>
        <v/>
      </c>
      <c r="Q63" t="str">
        <f>IF(swpra1[[#This Row],[Screening Test 1 requires further screening]]="NO","",IF(swpra1[[#This Row],[4% of MAC EQS (ug/l)]]="N/A","N/A",IF(swpra1[[#This Row],[MAX PC]]&gt;swpra1[[#This Row],[4% of MAC EQS (ug/l)]],"YES","NO")))</f>
        <v/>
      </c>
      <c r="R63" s="24" t="str">
        <f>IF(swpra1[[#This Row],[Is PC. &gt;4% of MAC EQS?]]="N/A",swpra1[[#This Row],[Is PC. &gt;4% of AA EQS?]],swpra1[[#This Row],[Is PC. &gt;4% of MAC EQS?]])</f>
        <v/>
      </c>
      <c r="S63" s="23" t="str">
        <f>IF(AND(ISNUMBER(swpra1[[#This Row],[MEAN PC]]),swpra1[[#This Row],[Screening Test 2 requires further screenig]]="YES"),swpra1[[#This Row],[MEAN PC]]+swpra1[[#This Row],[AA BC]],"")</f>
        <v/>
      </c>
      <c r="T63" t="str">
        <f>IF(AND(ISNUMBER(swpra1[[#This Row],[MAX PC]]),swpra1[[#This Row],[Screening Test 2 requires further screenig]]="YES"),swpra1[[#This Row],[MAX PC]]+swpra1[[#This Row],[MAC BC]],"")</f>
        <v/>
      </c>
      <c r="U63" t="str">
        <f>swpra1[[#This Row],[MEAN PC]]</f>
        <v/>
      </c>
      <c r="V63" t="str">
        <f>swpra1[[#This Row],[MAX PC]]</f>
        <v/>
      </c>
      <c r="W63" s="23" t="str">
        <f>IF(swpra1[[#This Row],[PEC (mean) (ug/l)]]="","",IF(swpra1[[#This Row],[PEC (mean) (ug/l)]]="N/A","N/A",IF((swpra1[[#This Row],[PEC - BC (Mean)]])&gt;swpra1[[#This Row],[AA EQS (ug/l)]]*0.1,"YES","NO")))</f>
        <v/>
      </c>
      <c r="X63" s="24" t="str">
        <f>IF(swpra1[[#This Row],[PEC (Max) (ug/l)]]="","",IF(swpra1[[#This Row],[PEC (Max) (ug/l)]]="N/A","N/A",IF((swpra1[[#This Row],[PEC - BC (Max)]])&gt;swpra1[[#This Row],[AA EQS (ug/l)]]*0.1,"YES","NO")))</f>
        <v/>
      </c>
      <c r="Y63" s="23" t="str">
        <f>IF(swpra1[[#This Row],[PEC (mean) (ug/l)]]="","",IF(swpra1[[#This Row],[PEC (mean) (ug/l)]]="N/A","N/A",IF(swpra1[[#This Row],[PEC (mean) (ug/l)]]&gt;swpra1[[#This Row],[AA EQS (ug/l)]],"YES","NO")))</f>
        <v/>
      </c>
      <c r="Z63" s="24" t="str">
        <f>IF(swpra1[[#This Row],[PEC (Max) (ug/l)]]="","",IF(swpra1[[#This Row],[PEC (Max) (ug/l)]]="N/A","N/A",IF(swpra1[[#This Row],[PEC (Max) (ug/l)]]&gt;swpra1[[#This Row],[MAC EQS (ug/l)]],"YES","NO")))</f>
        <v/>
      </c>
      <c r="AA63" s="30" t="str">
        <f>IF(swpra1[[#This Row],[Screening Test 2 requires further screenig]]="YES",IF(OR(swpra1[[#This Row],[Is PEC-BC &gt;10% of MAC EQS?]]="YES",swpra1[[#This Row],[IS PEC&gt;MAC EQS]]="YES"),"YES",IF(OR(swpra1[[#This Row],[Is PEC&gt;AA EQS]]="YES",swpra1[[#This Row],[Is PEC-BC &gt;10% of AA EQS?]]="YES"),"YES","NO")),"")</f>
        <v/>
      </c>
      <c r="AB63" s="23" t="str">
        <f>IF(swpra1[[#This Row],[Significant Load]]="N/A","N/A",(swpra1[[#This Row],[Discharge Average(ug/l)]]*$B$1*1000*$B$4/1000/1000/1000))</f>
        <v>N/A</v>
      </c>
      <c r="AC63" s="24" t="str">
        <f>IF(swpra1[[#This Row],[Annual Load (kg)]]="N/A","N/A",IF(swpra1[[#This Row],[Annual Load (kg)]]&gt;swpra1[[#This Row],[Significant Load]],"YES","NO"))</f>
        <v>N/A</v>
      </c>
      <c r="AD63" s="30" t="str">
        <f>IF(AND(OR(swpra1[[#This Row],[Further Assessment Required?]]="NO",swpra1[[#This Row],[Screening Test 2 requires further screenig]]="NO",swpra1[[#This Row],[Screening Test 1 requires further screening]]="NO"),swpra1[[#This Row],[IS Is Annual Load&gt;Liit]]&lt;&gt;"YES"),"NO","YES")</f>
        <v>NO</v>
      </c>
    </row>
    <row r="64" spans="1:30" x14ac:dyDescent="0.25">
      <c r="A64" s="41" t="str">
        <f>#REF!</f>
        <v>Chromium (VI) (dissolved)</v>
      </c>
      <c r="B64" s="33">
        <f>_xlfn.XLOOKUP(swpra1[[#This Row],[Substance]],inputdata[[#This Row],[Substance]],inputdata[[#This Row],[Average Concentration in Discharge]])</f>
        <v>2.5299999999999998</v>
      </c>
      <c r="C64" s="33">
        <f>_xlfn.XLOOKUP(swpra1[[#This Row],[Substance]],inputdata[[#This Row],[Substance]],inputdata[[#This Row],[Maximum Concentration in Discharge ]])</f>
        <v>2.5299999999999998</v>
      </c>
      <c r="D64" s="38">
        <f>_xlfn.XLOOKUP(swpra1[[#This Row],[Substance]],inputdata[[#This Row],[Substance]],inputdata[[#This Row],[Annual average EQS (micrograms per litre)]])</f>
        <v>0.6</v>
      </c>
      <c r="E64" s="10">
        <f>_xlfn.XLOOKUP(swpra1[[#This Row],[Substance]],inputdata[[#This Row],[Substance]],inputdata[[#This Row],[Maximum allowable concentration EQS (micrograms per litre)]])</f>
        <v>32</v>
      </c>
      <c r="F64" s="39" t="str">
        <f>IF(ISNUMBER(_xlfn.XLOOKUP(A64,inputdata[[#This Row],[Substance]],inputdata[[#This Row],[Annual Significant Load Limit (kg)]])),_xlfn.XLOOKUP(A64,inputdata[[#This Row],[Substance]],inputdata[[#This Row],[Annual Significant Load Limit (kg)]]),"N/A")</f>
        <v>N/A</v>
      </c>
      <c r="G64" s="33">
        <f>IF(ISNUMBER(swpra1[[#This Row],[AA EQS (ug/l)]]),swpra1[[#This Row],[AA EQS (ug/l)]]/2,swpra1[[#This Row],[AA EQS (ug/l)]])</f>
        <v>0.3</v>
      </c>
      <c r="H64" s="33">
        <f>IF(ISNUMBER(swpra1[[#This Row],[MAC EQS (ug/l)]]),swpra1[[#This Row],[MAC EQS (ug/l)]]/2,swpra1[[#This Row],[MAC EQS (ug/l)]])</f>
        <v>16</v>
      </c>
      <c r="I64">
        <f>IF(ISNUMBER(swpra1[[#This Row],[AA EQS (ug/l)]]),swpra1[[#This Row],[AA EQS (ug/l)]]*0.04,swpra1[[#This Row],[AA EQS (ug/l)]])</f>
        <v>2.4E-2</v>
      </c>
      <c r="J64">
        <f>IF(ISNUMBER(swpra1[[#This Row],[MAC EQS (ug/l)]]),swpra1[[#This Row],[MAC EQS (ug/l)]]*0.04,swpra1[[#This Row],[MAC EQS (ug/l)]])</f>
        <v>1.28</v>
      </c>
      <c r="K64" s="23" t="str">
        <f>IF(swpra1[[#This Row],[AA EQS (ug/l)]]="N/A","N/A",IF(swpra1[[#This Row],[Discharge Average(ug/l)]]&gt;swpra1[[#This Row],[AA EQS (ug/l)]],"Yes","No"))</f>
        <v>Yes</v>
      </c>
      <c r="L64" t="str">
        <f>IF(swpra1[[#This Row],[MAC EQS (ug/l)]]="N/A","N/A",IF(swpra1[[#This Row],[Discharge Maximum]]&gt;swpra1[[#This Row],[MAC EQS (ug/l)]],"Yes","No"))</f>
        <v>No</v>
      </c>
      <c r="M64" s="24" t="str">
        <f>IF(swpra1[[#This Row],[Is conc. &gt; MAC EQS?]]="N/A",swpra1[[#This Row],[Is conc&gt; AAEQS?]],swpra1[[#This Row],[Is conc. &gt; MAC EQS?]])</f>
        <v>No</v>
      </c>
      <c r="N64" s="23">
        <f>IF(swpra1[[#This Row],[Is conc&gt; AAEQS?]]="No","",IF(swpra1[[#This Row],[AA EQS (ug/l)]]="N/A","",($B$1*swpra1[[#This Row],[Discharge Average(ug/l)]])/($B$1+$B$3)))</f>
        <v>5.2678739802746892E-2</v>
      </c>
      <c r="O64" t="str">
        <f>IF(swpra1[[#This Row],[Is conc. &gt; MAC EQS?]]="No","",IF(swpra1[[#This Row],[MAC EQS (ug/l)]]="N/A","",($B$2*swpra1[[#This Row],[Discharge Maximum]])/($B$2+$B$3)))</f>
        <v/>
      </c>
      <c r="P64" t="str">
        <f>IF(swpra1[[#This Row],[Screening Test 1 requires further screening]]="NO","",IF(swpra1[[#This Row],[4% of AA EQS (ug/l)]]="N/A","N/A",IF(swpra1[[#This Row],[MEAN PC]]&gt;swpra1[[#This Row],[4% of AA EQS (ug/l)]],"YES","NO")))</f>
        <v/>
      </c>
      <c r="Q64" t="str">
        <f>IF(swpra1[[#This Row],[Screening Test 1 requires further screening]]="NO","",IF(swpra1[[#This Row],[4% of MAC EQS (ug/l)]]="N/A","N/A",IF(swpra1[[#This Row],[MAX PC]]&gt;swpra1[[#This Row],[4% of MAC EQS (ug/l)]],"YES","NO")))</f>
        <v/>
      </c>
      <c r="R64" s="24" t="str">
        <f>IF(swpra1[[#This Row],[Is PC. &gt;4% of MAC EQS?]]="N/A",swpra1[[#This Row],[Is PC. &gt;4% of AA EQS?]],swpra1[[#This Row],[Is PC. &gt;4% of MAC EQS?]])</f>
        <v/>
      </c>
      <c r="S64" s="23" t="str">
        <f>IF(AND(ISNUMBER(swpra1[[#This Row],[MEAN PC]]),swpra1[[#This Row],[Screening Test 2 requires further screenig]]="YES"),swpra1[[#This Row],[MEAN PC]]+swpra1[[#This Row],[AA BC]],"")</f>
        <v/>
      </c>
      <c r="T64" t="str">
        <f>IF(AND(ISNUMBER(swpra1[[#This Row],[MAX PC]]),swpra1[[#This Row],[Screening Test 2 requires further screenig]]="YES"),swpra1[[#This Row],[MAX PC]]+swpra1[[#This Row],[MAC BC]],"")</f>
        <v/>
      </c>
      <c r="U64">
        <f>swpra1[[#This Row],[MEAN PC]]</f>
        <v>5.2678739802746892E-2</v>
      </c>
      <c r="V64" t="str">
        <f>swpra1[[#This Row],[MAX PC]]</f>
        <v/>
      </c>
      <c r="W64" s="23" t="str">
        <f>IF(swpra1[[#This Row],[PEC (mean) (ug/l)]]="","",IF(swpra1[[#This Row],[PEC (mean) (ug/l)]]="N/A","N/A",IF((swpra1[[#This Row],[PEC - BC (Mean)]])&gt;swpra1[[#This Row],[AA EQS (ug/l)]]*0.1,"YES","NO")))</f>
        <v/>
      </c>
      <c r="X64" s="24" t="str">
        <f>IF(swpra1[[#This Row],[PEC (Max) (ug/l)]]="","",IF(swpra1[[#This Row],[PEC (Max) (ug/l)]]="N/A","N/A",IF((swpra1[[#This Row],[PEC - BC (Max)]])&gt;swpra1[[#This Row],[AA EQS (ug/l)]]*0.1,"YES","NO")))</f>
        <v/>
      </c>
      <c r="Y64" s="23" t="str">
        <f>IF(swpra1[[#This Row],[PEC (mean) (ug/l)]]="","",IF(swpra1[[#This Row],[PEC (mean) (ug/l)]]="N/A","N/A",IF(swpra1[[#This Row],[PEC (mean) (ug/l)]]&gt;swpra1[[#This Row],[AA EQS (ug/l)]],"YES","NO")))</f>
        <v/>
      </c>
      <c r="Z64" s="24" t="str">
        <f>IF(swpra1[[#This Row],[PEC (Max) (ug/l)]]="","",IF(swpra1[[#This Row],[PEC (Max) (ug/l)]]="N/A","N/A",IF(swpra1[[#This Row],[PEC (Max) (ug/l)]]&gt;swpra1[[#This Row],[MAC EQS (ug/l)]],"YES","NO")))</f>
        <v/>
      </c>
      <c r="AA64" s="30" t="str">
        <f>IF(swpra1[[#This Row],[Screening Test 2 requires further screenig]]="YES",IF(OR(swpra1[[#This Row],[Is PEC-BC &gt;10% of MAC EQS?]]="YES",swpra1[[#This Row],[IS PEC&gt;MAC EQS]]="YES"),"YES",IF(OR(swpra1[[#This Row],[Is PEC&gt;AA EQS]]="YES",swpra1[[#This Row],[Is PEC-BC &gt;10% of AA EQS?]]="YES"),"YES","NO")),"")</f>
        <v/>
      </c>
      <c r="AB64" s="23" t="str">
        <f>IF(swpra1[[#This Row],[Significant Load]]="N/A","N/A",(swpra1[[#This Row],[Discharge Average(ug/l)]]*$B$1*1000*$B$4/1000/1000/1000))</f>
        <v>N/A</v>
      </c>
      <c r="AC64" s="24" t="str">
        <f>IF(swpra1[[#This Row],[Annual Load (kg)]]="N/A","N/A",IF(swpra1[[#This Row],[Annual Load (kg)]]&gt;swpra1[[#This Row],[Significant Load]],"YES","NO"))</f>
        <v>N/A</v>
      </c>
      <c r="AD64" s="30" t="str">
        <f>IF(AND(OR(swpra1[[#This Row],[Further Assessment Required?]]="NO",swpra1[[#This Row],[Screening Test 2 requires further screenig]]="NO",swpra1[[#This Row],[Screening Test 1 requires further screening]]="NO"),swpra1[[#This Row],[IS Is Annual Load&gt;Liit]]&lt;&gt;"YES"),"NO","YES")</f>
        <v>NO</v>
      </c>
    </row>
    <row r="65" spans="1:30" x14ac:dyDescent="0.25">
      <c r="A65" s="41" t="str">
        <f>#REF!</f>
        <v>Cobalt (dissolved)</v>
      </c>
      <c r="B65" s="33">
        <f>_xlfn.XLOOKUP(swpra1[[#This Row],[Substance]],inputdata[[#This Row],[Substance]],inputdata[[#This Row],[Average Concentration in Discharge]])</f>
        <v>5.73</v>
      </c>
      <c r="C65" s="33">
        <f>_xlfn.XLOOKUP(swpra1[[#This Row],[Substance]],inputdata[[#This Row],[Substance]],inputdata[[#This Row],[Maximum Concentration in Discharge ]])</f>
        <v>5.73</v>
      </c>
      <c r="D65" s="38">
        <f>_xlfn.XLOOKUP(swpra1[[#This Row],[Substance]],inputdata[[#This Row],[Substance]],inputdata[[#This Row],[Annual average EQS (micrograms per litre)]])</f>
        <v>3</v>
      </c>
      <c r="E65" s="10">
        <f>_xlfn.XLOOKUP(swpra1[[#This Row],[Substance]],inputdata[[#This Row],[Substance]],inputdata[[#This Row],[Maximum allowable concentration EQS (micrograms per litre)]])</f>
        <v>100</v>
      </c>
      <c r="F65" s="39" t="str">
        <f>IF(ISNUMBER(_xlfn.XLOOKUP(A65,inputdata[[#This Row],[Substance]],inputdata[[#This Row],[Annual Significant Load Limit (kg)]])),_xlfn.XLOOKUP(A65,inputdata[[#This Row],[Substance]],inputdata[[#This Row],[Annual Significant Load Limit (kg)]]),"N/A")</f>
        <v>N/A</v>
      </c>
      <c r="G65" s="33">
        <f>IF(ISNUMBER(D65),IF(ISNUMBER(_xlfn.XLOOKUP(A65,#REF!,#REF!)),(_xlfn.XLOOKUP(A65,#REF!,#REF!)),D65/2),D65)</f>
        <v>1.5</v>
      </c>
      <c r="H65" s="34">
        <f>IF(ISNUMBER(E65),IF(ISNUMBER(_xlfn.XLOOKUP(A65,#REF!,#REF!)),(_xlfn.XLOOKUP(A65,#REF!,#REF!)),E65/2),E65)</f>
        <v>50</v>
      </c>
      <c r="I65">
        <f>IF(ISNUMBER(swpra1[[#This Row],[AA EQS (ug/l)]]),swpra1[[#This Row],[AA EQS (ug/l)]]*0.04,swpra1[[#This Row],[AA EQS (ug/l)]])</f>
        <v>0.12</v>
      </c>
      <c r="J65">
        <f>IF(ISNUMBER(swpra1[[#This Row],[MAC EQS (ug/l)]]),swpra1[[#This Row],[MAC EQS (ug/l)]]*0.04,swpra1[[#This Row],[MAC EQS (ug/l)]])</f>
        <v>4</v>
      </c>
      <c r="K65" s="23" t="str">
        <f>IF(swpra1[[#This Row],[AA EQS (ug/l)]]="N/A","N/A",IF(swpra1[[#This Row],[Discharge Average(ug/l)]]&gt;swpra1[[#This Row],[AA EQS (ug/l)]],"Yes","No"))</f>
        <v>Yes</v>
      </c>
      <c r="L65" t="str">
        <f>IF(swpra1[[#This Row],[MAC EQS (ug/l)]]="N/A","N/A",IF(swpra1[[#This Row],[Discharge Maximum]]&gt;swpra1[[#This Row],[MAC EQS (ug/l)]],"Yes","No"))</f>
        <v>No</v>
      </c>
      <c r="M65" s="24" t="str">
        <f>IF(swpra1[[#This Row],[Is conc&gt; AAEQS?]]="No","No",IF(swpra1[[#This Row],[Is conc. &gt; MAC EQS?]]="No","No","Yes"))</f>
        <v>No</v>
      </c>
      <c r="N65" s="23">
        <f>IF(swpra1[[#This Row],[Is conc&gt; AAEQS?]]="No","",IF(swpra1[[#This Row],[AA EQS (ug/l)]]="N/A","",($B$1*swpra1[[#This Row],[Discharge Average(ug/l)]])/($B$1+$B$3)))</f>
        <v>0.11930797591689317</v>
      </c>
      <c r="O65" t="str">
        <f>IF(swpra1[[#This Row],[Is conc. &gt; MAC EQS?]]="No","",IF(swpra1[[#This Row],[MAC EQS (ug/l)]]="N/A","",($B$2*swpra1[[#This Row],[Discharge Maximum]])/($B$2+$B$3)))</f>
        <v/>
      </c>
      <c r="P65" t="str">
        <f>IF(swpra1[[#This Row],[Is conc&gt; AAEQS?]]="NO","",IF(swpra1[[#This Row],[AA EQS (ug/l)]]="N/A","N/A",IF(swpra1[[#This Row],[MEAN PC]]&gt;0.04*swpra1[[#This Row],[AA EQS (ug/l)]],"YES","NO")))</f>
        <v>NO</v>
      </c>
      <c r="Q65" t="str">
        <f>IF(swpra1[[#This Row],[Screening Test 1 requires further screening]]="NO","",IF(swpra1[[#This Row],[4% of MAC EQS (ug/l)]]="N/A","N/A",IF(swpra1[[#This Row],[MAX PC]]&gt;swpra1[[#This Row],[4% of MAC EQS (ug/l)]],"YES","NO")))</f>
        <v/>
      </c>
      <c r="R65" s="24" t="str">
        <f>IF(swpra1[[#This Row],[Is PC. &gt;4% of MAC EQS?]]="N/A",swpra1[[#This Row],[Is PC. &gt;4% of AA EQS?]],swpra1[[#This Row],[Is PC. &gt;4% of MAC EQS?]])</f>
        <v/>
      </c>
      <c r="S65" s="23" t="str">
        <f>IF(AND(ISNUMBER(swpra1[[#This Row],[MEAN PC]]),swpra1[[#This Row],[Screening Test 2 requires further screenig]]="YES"),swpra1[[#This Row],[MEAN PC]]+swpra1[[#This Row],[AA BC]],"")</f>
        <v/>
      </c>
      <c r="U65">
        <f>swpra1[[#This Row],[MEAN PC]]</f>
        <v>0.11930797591689317</v>
      </c>
      <c r="V65" t="str">
        <f>swpra1[[#This Row],[MAX PC]]</f>
        <v/>
      </c>
      <c r="W65" s="23" t="str">
        <f>IF(swpra1[[#This Row],[PEC (mean) (ug/l)]]="","",IF(swpra1[[#This Row],[PEC (mean) (ug/l)]]="N/A","N/A",IF((swpra1[[#This Row],[PEC - BC (Mean)]])&gt;swpra1[[#This Row],[AA EQS (ug/l)]]*0.1,"YES","NO")))</f>
        <v/>
      </c>
      <c r="X65" s="24" t="str">
        <f>IF(swpra1[[#This Row],[PEC (Max) (ug/l)]]="","",IF(swpra1[[#This Row],[PEC (Max) (ug/l)]]="N/A","N/A",IF((swpra1[[#This Row],[PEC - BC (Max)]])&gt;swpra1[[#This Row],[AA EQS (ug/l)]]*0.1,"YES","NO")))</f>
        <v/>
      </c>
      <c r="Y65" s="23" t="str">
        <f>IF(swpra1[[#This Row],[PEC (mean) (ug/l)]]="","",IF(swpra1[[#This Row],[PEC (mean) (ug/l)]]="N/A","N/A",IF(swpra1[[#This Row],[PEC (mean) (ug/l)]]&gt;swpra1[[#This Row],[AA EQS (ug/l)]],"YES","NO")))</f>
        <v/>
      </c>
      <c r="Z65" s="24"/>
      <c r="AA65" s="30" t="str">
        <f>IF(swpra1[[#This Row],[Screening Test 2 requires further screenig]]="YES",IF(OR(swpra1[[#This Row],[Is PEC-BC &gt;10% of MAC EQS?]]="YES",swpra1[[#This Row],[IS PEC&gt;MAC EQS]]="YES"),"YES",IF(OR(swpra1[[#This Row],[Is PEC&gt;AA EQS]]="YES",swpra1[[#This Row],[Is PEC-BC &gt;10% of AA EQS?]]="YES"),"YES","NO")),"")</f>
        <v/>
      </c>
      <c r="AB65" s="23" t="str">
        <f>IF(swpra1[[#This Row],[Significant Load]]="N/A","N/A",(swpra1[[#This Row],[Discharge Average(ug/l)]]*$B$1*1000*$B$4/1000/1000/1000))</f>
        <v>N/A</v>
      </c>
      <c r="AC65" s="24" t="str">
        <f>IF(swpra1[[#This Row],[Annual Load (kg)]]="N/A","N/A",IF(swpra1[[#This Row],[Annual Load (kg)]]&gt;swpra1[[#This Row],[Significant Load]],"YES","NO"))</f>
        <v>N/A</v>
      </c>
      <c r="AD65" s="30" t="str">
        <f>IF(AND(OR(swpra1[[#This Row],[Further Assessment Required?]]="NO",swpra1[[#This Row],[Screening Test 2 requires further screenig]]="NO",swpra1[[#This Row],[Screening Test 1 requires further screening]]="NO"),swpra1[[#This Row],[IS Is Annual Load&gt;Liit]]&lt;&gt;"YES"),"NO","YES")</f>
        <v>NO</v>
      </c>
    </row>
    <row r="66" spans="1:30" x14ac:dyDescent="0.25">
      <c r="A66" s="41" t="str">
        <f>#REF!</f>
        <v xml:space="preserve">Copper - dissolved </v>
      </c>
      <c r="B66" s="33">
        <f>_xlfn.XLOOKUP(swpra1[[#This Row],[Substance]],inputdata[[#This Row],[Substance]],inputdata[[#This Row],[Average Concentration in Discharge]])</f>
        <v>40</v>
      </c>
      <c r="C66" s="33">
        <f>_xlfn.XLOOKUP(swpra1[[#This Row],[Substance]],inputdata[[#This Row],[Substance]],inputdata[[#This Row],[Maximum Concentration in Discharge ]])</f>
        <v>40</v>
      </c>
      <c r="D66" s="38">
        <f>_xlfn.XLOOKUP(swpra1[[#This Row],[Substance]],inputdata[[#This Row],[Substance]],inputdata[[#This Row],[Annual average EQS (micrograms per litre)]])</f>
        <v>3.76</v>
      </c>
      <c r="E66" s="10" t="str">
        <f>_xlfn.XLOOKUP(swpra1[[#This Row],[Substance]],inputdata[[#This Row],[Substance]],inputdata[[#This Row],[Maximum allowable concentration EQS (micrograms per litre)]])</f>
        <v>Not applicable</v>
      </c>
      <c r="F66" s="39" t="str">
        <f>IF(ISNUMBER(_xlfn.XLOOKUP(A66,inputdata[[#This Row],[Substance]],inputdata[[#This Row],[Annual Significant Load Limit (kg)]])),_xlfn.XLOOKUP(A66,inputdata[[#This Row],[Substance]],inputdata[[#This Row],[Annual Significant Load Limit (kg)]]),"N/A")</f>
        <v>N/A</v>
      </c>
      <c r="G66" s="33">
        <f>IF(ISNUMBER(D66),IF(ISNUMBER(_xlfn.XLOOKUP(A66,#REF!,#REF!)),(_xlfn.XLOOKUP(A66,#REF!,#REF!)),D66/2),D66)</f>
        <v>1.88</v>
      </c>
      <c r="H66" s="34" t="str">
        <f>IF(ISNUMBER(E66),IF(ISNUMBER(_xlfn.XLOOKUP(A66,#REF!,#REF!)),(_xlfn.XLOOKUP(A66,#REF!,#REF!)),E66/2),E66)</f>
        <v>Not applicable</v>
      </c>
      <c r="I66">
        <f>IF(ISNUMBER(swpra1[[#This Row],[AA EQS (ug/l)]]),swpra1[[#This Row],[AA EQS (ug/l)]]*0.04,swpra1[[#This Row],[AA EQS (ug/l)]])</f>
        <v>0.15040000000000001</v>
      </c>
      <c r="J66" t="str">
        <f>IF(ISNUMBER(swpra1[[#This Row],[MAC EQS (ug/l)]]),swpra1[[#This Row],[MAC EQS (ug/l)]]*0.04,swpra1[[#This Row],[MAC EQS (ug/l)]])</f>
        <v>Not applicable</v>
      </c>
      <c r="K66" s="23" t="str">
        <f>IF(swpra1[[#This Row],[AA EQS (ug/l)]]="N/A","N/A",IF(swpra1[[#This Row],[Discharge Average(ug/l)]]&gt;swpra1[[#This Row],[AA EQS (ug/l)]],"Yes","No"))</f>
        <v>Yes</v>
      </c>
      <c r="L66" t="str">
        <f>IF(swpra1[[#This Row],[MAC EQS (ug/l)]]="N/A","N/A",IF(swpra1[[#This Row],[Discharge Maximum]]&gt;swpra1[[#This Row],[MAC EQS (ug/l)]],"Yes","No"))</f>
        <v>No</v>
      </c>
      <c r="M66" s="24" t="str">
        <f>IF(swpra1[[#This Row],[Is conc&gt; AAEQS?]]="No","No",IF(swpra1[[#This Row],[Is conc. &gt; MAC EQS?]]="No","No","Yes"))</f>
        <v>No</v>
      </c>
      <c r="N66" s="23">
        <f>IF(swpra1[[#This Row],[Is conc&gt; AAEQS?]]="No","",IF(swpra1[[#This Row],[AA EQS (ug/l)]]="N/A","",($B$1*swpra1[[#This Row],[Discharge Average(ug/l)]])/($B$1+$B$3)))</f>
        <v>0.83286545142682844</v>
      </c>
      <c r="O66" t="str">
        <f>IF(swpra1[[#This Row],[Is conc. &gt; MAC EQS?]]="No","",IF(swpra1[[#This Row],[MAC EQS (ug/l)]]="N/A","",($B$2*swpra1[[#This Row],[Discharge Maximum]])/($B$2+$B$3)))</f>
        <v/>
      </c>
      <c r="P66" t="str">
        <f>IF(swpra1[[#This Row],[Is conc&gt; AAEQS?]]="NO","",IF(swpra1[[#This Row],[AA EQS (ug/l)]]="N/A","N/A",IF(swpra1[[#This Row],[MEAN PC]]&gt;0.04*swpra1[[#This Row],[AA EQS (ug/l)]],"YES","NO")))</f>
        <v>YES</v>
      </c>
      <c r="Q66" t="str">
        <f>IF(swpra1[[#This Row],[Screening Test 1 requires further screening]]="NO","",IF(swpra1[[#This Row],[4% of MAC EQS (ug/l)]]="N/A","N/A",IF(swpra1[[#This Row],[MAX PC]]&gt;swpra1[[#This Row],[4% of MAC EQS (ug/l)]],"YES","NO")))</f>
        <v/>
      </c>
      <c r="R66" s="24" t="str">
        <f>IF(swpra1[[#This Row],[Is PC. &gt;4% of MAC EQS?]]="N/A",swpra1[[#This Row],[Is PC. &gt;4% of AA EQS?]],swpra1[[#This Row],[Is PC. &gt;4% of MAC EQS?]])</f>
        <v/>
      </c>
      <c r="S66" s="23" t="str">
        <f>IF(AND(ISNUMBER(swpra1[[#This Row],[MEAN PC]]),swpra1[[#This Row],[Screening Test 2 requires further screenig]]="YES"),swpra1[[#This Row],[MEAN PC]]+swpra1[[#This Row],[AA BC]],"")</f>
        <v/>
      </c>
      <c r="U66">
        <f>swpra1[[#This Row],[MEAN PC]]</f>
        <v>0.83286545142682844</v>
      </c>
      <c r="V66" t="str">
        <f>swpra1[[#This Row],[MAX PC]]</f>
        <v/>
      </c>
      <c r="W66" s="23" t="str">
        <f>IF(swpra1[[#This Row],[PEC (mean) (ug/l)]]="","",IF(swpra1[[#This Row],[PEC (mean) (ug/l)]]="N/A","N/A",IF((swpra1[[#This Row],[PEC - BC (Mean)]])&gt;swpra1[[#This Row],[AA EQS (ug/l)]]*0.1,"YES","NO")))</f>
        <v/>
      </c>
      <c r="X66" s="24" t="str">
        <f>IF(swpra1[[#This Row],[PEC (Max) (ug/l)]]="","",IF(swpra1[[#This Row],[PEC (Max) (ug/l)]]="N/A","N/A",IF((swpra1[[#This Row],[PEC - BC (Max)]])&gt;swpra1[[#This Row],[AA EQS (ug/l)]]*0.1,"YES","NO")))</f>
        <v/>
      </c>
      <c r="Y66" s="23" t="str">
        <f>IF(swpra1[[#This Row],[PEC (mean) (ug/l)]]="","",IF(swpra1[[#This Row],[PEC (mean) (ug/l)]]="N/A","N/A",IF(swpra1[[#This Row],[PEC (mean) (ug/l)]]&gt;swpra1[[#This Row],[AA EQS (ug/l)]],"YES","NO")))</f>
        <v/>
      </c>
      <c r="Z66" s="24"/>
      <c r="AA66" s="30" t="str">
        <f>IF(swpra1[[#This Row],[Screening Test 2 requires further screenig]]="YES",IF(OR(swpra1[[#This Row],[Is PEC-BC &gt;10% of MAC EQS?]]="YES",swpra1[[#This Row],[IS PEC&gt;MAC EQS]]="YES"),"YES",IF(OR(swpra1[[#This Row],[Is PEC&gt;AA EQS]]="YES",swpra1[[#This Row],[Is PEC-BC &gt;10% of AA EQS?]]="YES"),"YES","NO")),"")</f>
        <v/>
      </c>
      <c r="AB66" s="23" t="str">
        <f>IF(swpra1[[#This Row],[Significant Load]]="N/A","N/A",(swpra1[[#This Row],[Discharge Average(ug/l)]]*$B$1*1000*$B$4/1000/1000/1000))</f>
        <v>N/A</v>
      </c>
      <c r="AC66" s="24" t="str">
        <f>IF(swpra1[[#This Row],[Annual Load (kg)]]="N/A","N/A",IF(swpra1[[#This Row],[Annual Load (kg)]]&gt;swpra1[[#This Row],[Significant Load]],"YES","NO"))</f>
        <v>N/A</v>
      </c>
      <c r="AD66" s="30" t="str">
        <f>IF(AND(OR(swpra1[[#This Row],[Further Assessment Required?]]="NO",swpra1[[#This Row],[Screening Test 2 requires further screenig]]="NO",swpra1[[#This Row],[Screening Test 1 requires further screening]]="NO"),swpra1[[#This Row],[IS Is Annual Load&gt;Liit]]&lt;&gt;"YES"),"NO","YES")</f>
        <v>NO</v>
      </c>
    </row>
    <row r="67" spans="1:30" ht="82.8" hidden="1" x14ac:dyDescent="0.25">
      <c r="A67" s="41" t="str">
        <f>#REF!</f>
        <v xml:space="preserve">Copper - dissolved </v>
      </c>
      <c r="B67" s="33">
        <f>_xlfn.XLOOKUP(swpra1[[#This Row],[Substance]],inputdata[[#This Row],[Substance]],inputdata[[#This Row],[Average Concentration in Discharge]])</f>
        <v>0</v>
      </c>
      <c r="C67" s="33">
        <f>_xlfn.XLOOKUP(swpra1[[#This Row],[Substance]],inputdata[[#This Row],[Substance]],inputdata[[#This Row],[Maximum Concentration in Discharge ]])</f>
        <v>0</v>
      </c>
      <c r="D67" s="38" t="str">
        <f>_xlfn.XLOOKUP(swpra1[[#This Row],[Substance]],inputdata[[#This Row],[Substance]],inputdata[[#This Row],[Annual average EQS (micrograms per litre)]])</f>
        <v>3.76 + (2.677 x ((DOC/2) –0.5)) μg/l  (where Dissolved Organic Carbon (DOC) &gt;1mg/l)</v>
      </c>
      <c r="E67" s="10" t="str">
        <f>_xlfn.XLOOKUP(swpra1[[#This Row],[Substance]],inputdata[[#This Row],[Substance]],inputdata[[#This Row],[Maximum allowable concentration EQS (micrograms per litre)]])</f>
        <v>Not applicable</v>
      </c>
      <c r="F67" s="39" t="str">
        <f>IF(ISNUMBER(_xlfn.XLOOKUP(A67,inputdata[[#This Row],[Substance]],inputdata[[#This Row],[Annual Significant Load Limit (kg)]])),_xlfn.XLOOKUP(A67,inputdata[[#This Row],[Substance]],inputdata[[#This Row],[Annual Significant Load Limit (kg)]]),"N/A")</f>
        <v>N/A</v>
      </c>
      <c r="G67" s="33" t="str">
        <f>IF(ISNUMBER(D67),IF(ISNUMBER(_xlfn.XLOOKUP(A67,#REF!,#REF!)),(_xlfn.XLOOKUP(A67,#REF!,#REF!)),D67/2),D67)</f>
        <v>3.76 + (2.677 x ((DOC/2) –0.5)) μg/l  (where Dissolved Organic Carbon (DOC) &gt;1mg/l)</v>
      </c>
      <c r="H67" s="34" t="str">
        <f>IF(ISNUMBER(E67),IF(ISNUMBER(_xlfn.XLOOKUP(A67,#REF!,#REF!)),(_xlfn.XLOOKUP(A67,#REF!,#REF!)),E67/2),E67)</f>
        <v>Not applicable</v>
      </c>
      <c r="I67" t="str">
        <f>IF(ISNUMBER(swpra1[[#This Row],[AA EQS (ug/l)]]),swpra1[[#This Row],[AA EQS (ug/l)]]*0.04,swpra1[[#This Row],[AA EQS (ug/l)]])</f>
        <v>3.76 + (2.677 x ((DOC/2) –0.5)) μg/l  (where Dissolved Organic Carbon (DOC) &gt;1mg/l)</v>
      </c>
      <c r="J67" t="str">
        <f>IF(ISNUMBER(swpra1[[#This Row],[MAC EQS (ug/l)]]),swpra1[[#This Row],[MAC EQS (ug/l)]]*0.04,swpra1[[#This Row],[MAC EQS (ug/l)]])</f>
        <v>Not applicable</v>
      </c>
      <c r="K67" s="23" t="str">
        <f>IF(swpra1[[#This Row],[AA EQS (ug/l)]]="N/A","N/A",IF(swpra1[[#This Row],[Discharge Average(ug/l)]]&gt;swpra1[[#This Row],[AA EQS (ug/l)]],"Yes","No"))</f>
        <v>No</v>
      </c>
      <c r="L67" t="str">
        <f>IF(swpra1[[#This Row],[MAC EQS (ug/l)]]="N/A","N/A",IF(swpra1[[#This Row],[Discharge Maximum]]&gt;swpra1[[#This Row],[MAC EQS (ug/l)]],"Yes","No"))</f>
        <v>No</v>
      </c>
      <c r="M67" s="24" t="str">
        <f>IF(swpra1[[#This Row],[Is conc&gt; AAEQS?]]="No","No",IF(swpra1[[#This Row],[Is conc. &gt; MAC EQS?]]="No","No","Yes"))</f>
        <v>No</v>
      </c>
      <c r="N67" s="23" t="str">
        <f>IF(swpra1[[#This Row],[Is conc&gt; AAEQS?]]="No","",IF(swpra1[[#This Row],[AA EQS (ug/l)]]="N/A","",($B$1*swpra1[[#This Row],[Discharge Average(ug/l)]])/($B$1+$B$3)))</f>
        <v/>
      </c>
      <c r="O67" t="str">
        <f>IF(swpra1[[#This Row],[Is conc. &gt; MAC EQS?]]="No","",IF(swpra1[[#This Row],[MAC EQS (ug/l)]]="N/A","",($B$2*swpra1[[#This Row],[Discharge Maximum]])/($B$2+$B$3)))</f>
        <v/>
      </c>
      <c r="P67" t="str">
        <f>IF(swpra1[[#This Row],[Is conc&gt; AAEQS?]]="NO","",IF(swpra1[[#This Row],[AA EQS (ug/l)]]="N/A","N/A",IF(swpra1[[#This Row],[MEAN PC]]&gt;0.04*swpra1[[#This Row],[AA EQS (ug/l)]],"YES","NO")))</f>
        <v/>
      </c>
      <c r="Q67" t="str">
        <f>IF(swpra1[[#This Row],[Screening Test 1 requires further screening]]="NO","",IF(swpra1[[#This Row],[4% of MAC EQS (ug/l)]]="N/A","N/A",IF(swpra1[[#This Row],[MAX PC]]&gt;swpra1[[#This Row],[4% of MAC EQS (ug/l)]],"YES","NO")))</f>
        <v/>
      </c>
      <c r="R67" s="24" t="str">
        <f>IF(swpra1[[#This Row],[Is PC. &gt;4% of MAC EQS?]]="N/A",swpra1[[#This Row],[Is PC. &gt;4% of AA EQS?]],swpra1[[#This Row],[Is PC. &gt;4% of MAC EQS?]])</f>
        <v/>
      </c>
      <c r="S67" s="23" t="str">
        <f>IF(AND(ISNUMBER(swpra1[[#This Row],[MEAN PC]]),swpra1[[#This Row],[Screening Test 2 requires further screenig]]="YES"),swpra1[[#This Row],[MEAN PC]]+swpra1[[#This Row],[AA BC]],"")</f>
        <v/>
      </c>
      <c r="U67" t="str">
        <f>swpra1[[#This Row],[MEAN PC]]</f>
        <v/>
      </c>
      <c r="V67" t="str">
        <f>swpra1[[#This Row],[MAX PC]]</f>
        <v/>
      </c>
      <c r="W67" s="23" t="str">
        <f>IF(swpra1[[#This Row],[PEC (mean) (ug/l)]]="","",IF(swpra1[[#This Row],[PEC (mean) (ug/l)]]="N/A","N/A",IF((swpra1[[#This Row],[PEC - BC (Mean)]])&gt;swpra1[[#This Row],[AA EQS (ug/l)]]*0.1,"YES","NO")))</f>
        <v/>
      </c>
      <c r="X67" s="24" t="str">
        <f>IF(swpra1[[#This Row],[PEC (Max) (ug/l)]]="","",IF(swpra1[[#This Row],[PEC (Max) (ug/l)]]="N/A","N/A",IF((swpra1[[#This Row],[PEC - BC (Max)]])&gt;swpra1[[#This Row],[AA EQS (ug/l)]]*0.1,"YES","NO")))</f>
        <v/>
      </c>
      <c r="Y67" s="23" t="str">
        <f>IF(swpra1[[#This Row],[PEC (mean) (ug/l)]]="","",IF(swpra1[[#This Row],[PEC (mean) (ug/l)]]="N/A","N/A",IF(swpra1[[#This Row],[PEC (mean) (ug/l)]]&gt;swpra1[[#This Row],[AA EQS (ug/l)]],"YES","NO")))</f>
        <v/>
      </c>
      <c r="Z67" s="24"/>
      <c r="AA67" s="30" t="str">
        <f>IF(swpra1[[#This Row],[Screening Test 2 requires further screenig]]="YES",IF(OR(swpra1[[#This Row],[Is PEC-BC &gt;10% of MAC EQS?]]="YES",swpra1[[#This Row],[IS PEC&gt;MAC EQS]]="YES"),"YES",IF(OR(swpra1[[#This Row],[Is PEC&gt;AA EQS]]="YES",swpra1[[#This Row],[Is PEC-BC &gt;10% of AA EQS?]]="YES"),"YES","NO")),"")</f>
        <v/>
      </c>
      <c r="AB67" s="23" t="str">
        <f>IF(swpra1[[#This Row],[Significant Load]]="N/A","N/A",(swpra1[[#This Row],[Discharge Average(ug/l)]]*$B$1*1000*$B$4/1000/1000/1000))</f>
        <v>N/A</v>
      </c>
      <c r="AC67" s="24" t="str">
        <f>IF(swpra1[[#This Row],[Annual Load (kg)]]="N/A","N/A",IF(swpra1[[#This Row],[Annual Load (kg)]]&gt;swpra1[[#This Row],[Significant Load]],"YES","NO"))</f>
        <v>N/A</v>
      </c>
      <c r="AD67" s="30" t="str">
        <f>IF(AND(OR(swpra1[[#This Row],[Further Assessment Required?]]="NO",swpra1[[#This Row],[Screening Test 2 requires further screenig]]="NO",swpra1[[#This Row],[Screening Test 1 requires further screening]]="NO"),swpra1[[#This Row],[IS Is Annual Load&gt;Liit]]&lt;&gt;"YES"),"NO","YES")</f>
        <v>NO</v>
      </c>
    </row>
    <row r="68" spans="1:30" hidden="1" x14ac:dyDescent="0.25">
      <c r="A68" s="41" t="str">
        <f>#REF!</f>
        <v>Coumaphos</v>
      </c>
      <c r="B68" s="33">
        <f>_xlfn.XLOOKUP(swpra1[[#This Row],[Substance]],inputdata[[#This Row],[Substance]],inputdata[[#This Row],[Average Concentration in Discharge]])</f>
        <v>0</v>
      </c>
      <c r="C68" s="33">
        <f>_xlfn.XLOOKUP(swpra1[[#This Row],[Substance]],inputdata[[#This Row],[Substance]],inputdata[[#This Row],[Maximum Concentration in Discharge ]])</f>
        <v>0</v>
      </c>
      <c r="D68" s="38">
        <f>_xlfn.XLOOKUP(swpra1[[#This Row],[Substance]],inputdata[[#This Row],[Substance]],inputdata[[#This Row],[Annual average EQS (micrograms per litre)]])</f>
        <v>0.03</v>
      </c>
      <c r="E68" s="10">
        <f>_xlfn.XLOOKUP(swpra1[[#This Row],[Substance]],inputdata[[#This Row],[Substance]],inputdata[[#This Row],[Maximum allowable concentration EQS (micrograms per litre)]])</f>
        <v>0.1</v>
      </c>
      <c r="F68" s="39" t="str">
        <f>IF(ISNUMBER(_xlfn.XLOOKUP(A68,inputdata[[#This Row],[Substance]],inputdata[[#This Row],[Annual Significant Load Limit (kg)]])),_xlfn.XLOOKUP(A68,inputdata[[#This Row],[Substance]],inputdata[[#This Row],[Annual Significant Load Limit (kg)]]),"N/A")</f>
        <v>N/A</v>
      </c>
      <c r="G68" s="33">
        <f>IF(ISNUMBER(swpra1[[#This Row],[AA EQS (ug/l)]]),swpra1[[#This Row],[AA EQS (ug/l)]]/2,swpra1[[#This Row],[AA EQS (ug/l)]])</f>
        <v>1.4999999999999999E-2</v>
      </c>
      <c r="H68" s="33">
        <f>IF(ISNUMBER(swpra1[[#This Row],[MAC EQS (ug/l)]]),swpra1[[#This Row],[MAC EQS (ug/l)]]/2,swpra1[[#This Row],[MAC EQS (ug/l)]])</f>
        <v>0.05</v>
      </c>
      <c r="I68">
        <f>IF(ISNUMBER(swpra1[[#This Row],[AA EQS (ug/l)]]),swpra1[[#This Row],[AA EQS (ug/l)]]*0.04,swpra1[[#This Row],[AA EQS (ug/l)]])</f>
        <v>1.1999999999999999E-3</v>
      </c>
      <c r="J68">
        <f>IF(ISNUMBER(swpra1[[#This Row],[MAC EQS (ug/l)]]),swpra1[[#This Row],[MAC EQS (ug/l)]]*0.04,swpra1[[#This Row],[MAC EQS (ug/l)]])</f>
        <v>4.0000000000000001E-3</v>
      </c>
      <c r="K68" s="23" t="str">
        <f>IF(swpra1[[#This Row],[AA EQS (ug/l)]]="N/A","N/A",IF(swpra1[[#This Row],[Discharge Average(ug/l)]]&gt;swpra1[[#This Row],[AA EQS (ug/l)]],"Yes","No"))</f>
        <v>No</v>
      </c>
      <c r="L68" t="str">
        <f>IF(swpra1[[#This Row],[MAC EQS (ug/l)]]="N/A","N/A",IF(swpra1[[#This Row],[Discharge Maximum]]&gt;swpra1[[#This Row],[MAC EQS (ug/l)]],"Yes","No"))</f>
        <v>No</v>
      </c>
      <c r="M68" s="24" t="str">
        <f>IF(swpra1[[#This Row],[Is conc. &gt; MAC EQS?]]="N/A",swpra1[[#This Row],[Is conc&gt; AAEQS?]],swpra1[[#This Row],[Is conc. &gt; MAC EQS?]])</f>
        <v>No</v>
      </c>
      <c r="N68" s="23" t="str">
        <f>IF(swpra1[[#This Row],[Is conc&gt; AAEQS?]]="No","",IF(swpra1[[#This Row],[AA EQS (ug/l)]]="N/A","",($B$1*swpra1[[#This Row],[Discharge Average(ug/l)]])/($B$1+$B$3)))</f>
        <v/>
      </c>
      <c r="O68" t="str">
        <f>IF(swpra1[[#This Row],[Is conc. &gt; MAC EQS?]]="No","",IF(swpra1[[#This Row],[MAC EQS (ug/l)]]="N/A","",($B$2*swpra1[[#This Row],[Discharge Maximum]])/($B$2+$B$3)))</f>
        <v/>
      </c>
      <c r="P68" t="str">
        <f>IF(swpra1[[#This Row],[Screening Test 1 requires further screening]]="NO","",IF(swpra1[[#This Row],[4% of AA EQS (ug/l)]]="N/A","N/A",IF(swpra1[[#This Row],[MEAN PC]]&gt;swpra1[[#This Row],[4% of AA EQS (ug/l)]],"YES","NO")))</f>
        <v/>
      </c>
      <c r="Q68" t="str">
        <f>IF(swpra1[[#This Row],[Screening Test 1 requires further screening]]="NO","",IF(swpra1[[#This Row],[4% of MAC EQS (ug/l)]]="N/A","N/A",IF(swpra1[[#This Row],[MAX PC]]&gt;swpra1[[#This Row],[4% of MAC EQS (ug/l)]],"YES","NO")))</f>
        <v/>
      </c>
      <c r="R68" s="24" t="str">
        <f>IF(swpra1[[#This Row],[Is PC. &gt;4% of MAC EQS?]]="N/A",swpra1[[#This Row],[Is PC. &gt;4% of AA EQS?]],swpra1[[#This Row],[Is PC. &gt;4% of MAC EQS?]])</f>
        <v/>
      </c>
      <c r="S68" s="23" t="str">
        <f>IF(AND(ISNUMBER(swpra1[[#This Row],[MEAN PC]]),swpra1[[#This Row],[Screening Test 2 requires further screenig]]="YES"),swpra1[[#This Row],[MEAN PC]]+swpra1[[#This Row],[AA BC]],"")</f>
        <v/>
      </c>
      <c r="T68" t="str">
        <f>IF(AND(ISNUMBER(swpra1[[#This Row],[MAX PC]]),swpra1[[#This Row],[Screening Test 2 requires further screenig]]="YES"),swpra1[[#This Row],[MAX PC]]+swpra1[[#This Row],[MAC BC]],"")</f>
        <v/>
      </c>
      <c r="U68" t="str">
        <f>swpra1[[#This Row],[MEAN PC]]</f>
        <v/>
      </c>
      <c r="V68" t="str">
        <f>swpra1[[#This Row],[MAX PC]]</f>
        <v/>
      </c>
      <c r="W68" s="23" t="str">
        <f>IF(swpra1[[#This Row],[PEC (mean) (ug/l)]]="","",IF(swpra1[[#This Row],[PEC (mean) (ug/l)]]="N/A","N/A",IF((swpra1[[#This Row],[PEC - BC (Mean)]])&gt;swpra1[[#This Row],[AA EQS (ug/l)]]*0.1,"YES","NO")))</f>
        <v/>
      </c>
      <c r="X68" s="24" t="str">
        <f>IF(swpra1[[#This Row],[PEC (Max) (ug/l)]]="","",IF(swpra1[[#This Row],[PEC (Max) (ug/l)]]="N/A","N/A",IF((swpra1[[#This Row],[PEC - BC (Max)]])&gt;swpra1[[#This Row],[AA EQS (ug/l)]]*0.1,"YES","NO")))</f>
        <v/>
      </c>
      <c r="Y68" s="23" t="str">
        <f>IF(swpra1[[#This Row],[PEC (mean) (ug/l)]]="","",IF(swpra1[[#This Row],[PEC (mean) (ug/l)]]="N/A","N/A",IF(swpra1[[#This Row],[PEC (mean) (ug/l)]]&gt;swpra1[[#This Row],[AA EQS (ug/l)]],"YES","NO")))</f>
        <v/>
      </c>
      <c r="Z68" s="24" t="str">
        <f>IF(swpra1[[#This Row],[PEC (Max) (ug/l)]]="","",IF(swpra1[[#This Row],[PEC (Max) (ug/l)]]="N/A","N/A",IF(swpra1[[#This Row],[PEC (Max) (ug/l)]]&gt;swpra1[[#This Row],[MAC EQS (ug/l)]],"YES","NO")))</f>
        <v/>
      </c>
      <c r="AA68" s="30" t="str">
        <f>IF(swpra1[[#This Row],[Screening Test 2 requires further screenig]]="YES",IF(OR(swpra1[[#This Row],[Is PEC-BC &gt;10% of MAC EQS?]]="YES",swpra1[[#This Row],[IS PEC&gt;MAC EQS]]="YES"),"YES",IF(OR(swpra1[[#This Row],[Is PEC&gt;AA EQS]]="YES",swpra1[[#This Row],[Is PEC-BC &gt;10% of AA EQS?]]="YES"),"YES","NO")),"")</f>
        <v/>
      </c>
      <c r="AB68" s="23" t="str">
        <f>IF(swpra1[[#This Row],[Significant Load]]="N/A","N/A",(swpra1[[#This Row],[Discharge Average(ug/l)]]*$B$1*1000*$B$4/1000/1000/1000))</f>
        <v>N/A</v>
      </c>
      <c r="AC68" s="24" t="str">
        <f>IF(swpra1[[#This Row],[Annual Load (kg)]]="N/A","N/A",IF(swpra1[[#This Row],[Annual Load (kg)]]&gt;swpra1[[#This Row],[Significant Load]],"YES","NO"))</f>
        <v>N/A</v>
      </c>
      <c r="AD68" s="30" t="str">
        <f>IF(AND(OR(swpra1[[#This Row],[Further Assessment Required?]]="NO",swpra1[[#This Row],[Screening Test 2 requires further screenig]]="NO",swpra1[[#This Row],[Screening Test 1 requires further screening]]="NO"),swpra1[[#This Row],[IS Is Annual Load&gt;Liit]]&lt;&gt;"YES"),"NO","YES")</f>
        <v>NO</v>
      </c>
    </row>
    <row r="69" spans="1:30" hidden="1" x14ac:dyDescent="0.25">
      <c r="A69" s="41" t="str">
        <f>#REF!</f>
        <v>Cyanide (as 'free' cyanide)</v>
      </c>
      <c r="B69" s="33">
        <f>_xlfn.XLOOKUP(swpra1[[#This Row],[Substance]],inputdata[[#This Row],[Substance]],inputdata[[#This Row],[Average Concentration in Discharge]])</f>
        <v>0</v>
      </c>
      <c r="C69" s="33">
        <f>_xlfn.XLOOKUP(swpra1[[#This Row],[Substance]],inputdata[[#This Row],[Substance]],inputdata[[#This Row],[Maximum Concentration in Discharge ]])</f>
        <v>0</v>
      </c>
      <c r="D69" s="38">
        <f>_xlfn.XLOOKUP(swpra1[[#This Row],[Substance]],inputdata[[#This Row],[Substance]],inputdata[[#This Row],[Annual average EQS (micrograms per litre)]])</f>
        <v>1</v>
      </c>
      <c r="E69" s="10">
        <f>_xlfn.XLOOKUP(swpra1[[#This Row],[Substance]],inputdata[[#This Row],[Substance]],inputdata[[#This Row],[Maximum allowable concentration EQS (micrograms per litre)]])</f>
        <v>5</v>
      </c>
      <c r="F69" s="39" t="str">
        <f>IF(ISNUMBER(_xlfn.XLOOKUP(A69,inputdata[[#This Row],[Substance]],inputdata[[#This Row],[Annual Significant Load Limit (kg)]])),_xlfn.XLOOKUP(A69,inputdata[[#This Row],[Substance]],inputdata[[#This Row],[Annual Significant Load Limit (kg)]]),"N/A")</f>
        <v>N/A</v>
      </c>
      <c r="G69" s="33">
        <f>IF(ISNUMBER(D69),IF(ISNUMBER(_xlfn.XLOOKUP(A69,#REF!,#REF!)),(_xlfn.XLOOKUP(A69,#REF!,#REF!)),D69/2),D69)</f>
        <v>0.5</v>
      </c>
      <c r="H69" s="34">
        <f>IF(ISNUMBER(E69),IF(ISNUMBER(_xlfn.XLOOKUP(A69,#REF!,#REF!)),(_xlfn.XLOOKUP(A69,#REF!,#REF!)),E69/2),E69)</f>
        <v>2.5</v>
      </c>
      <c r="I69">
        <f>IF(ISNUMBER(swpra1[[#This Row],[AA EQS (ug/l)]]),swpra1[[#This Row],[AA EQS (ug/l)]]*0.04,swpra1[[#This Row],[AA EQS (ug/l)]])</f>
        <v>0.04</v>
      </c>
      <c r="J69">
        <f>IF(ISNUMBER(swpra1[[#This Row],[MAC EQS (ug/l)]]),swpra1[[#This Row],[MAC EQS (ug/l)]]*0.04,swpra1[[#This Row],[MAC EQS (ug/l)]])</f>
        <v>0.2</v>
      </c>
      <c r="K69" s="23" t="str">
        <f>IF(swpra1[[#This Row],[AA EQS (ug/l)]]="N/A","N/A",IF(swpra1[[#This Row],[Discharge Average(ug/l)]]&gt;swpra1[[#This Row],[AA EQS (ug/l)]],"Yes","No"))</f>
        <v>No</v>
      </c>
      <c r="L69" t="str">
        <f>IF(swpra1[[#This Row],[MAC EQS (ug/l)]]="N/A","N/A",IF(swpra1[[#This Row],[Discharge Maximum]]&gt;swpra1[[#This Row],[MAC EQS (ug/l)]],"Yes","No"))</f>
        <v>No</v>
      </c>
      <c r="M69" s="24" t="str">
        <f>IF(swpra1[[#This Row],[Is conc&gt; AAEQS?]]="No","No",IF(swpra1[[#This Row],[Is conc. &gt; MAC EQS?]]="No","No","Yes"))</f>
        <v>No</v>
      </c>
      <c r="N69" s="23" t="str">
        <f>IF(swpra1[[#This Row],[Is conc&gt; AAEQS?]]="No","",IF(swpra1[[#This Row],[AA EQS (ug/l)]]="N/A","",($B$1*swpra1[[#This Row],[Discharge Average(ug/l)]])/($B$1+$B$3)))</f>
        <v/>
      </c>
      <c r="O69" t="str">
        <f>IF(swpra1[[#This Row],[Is conc. &gt; MAC EQS?]]="No","",IF(swpra1[[#This Row],[MAC EQS (ug/l)]]="N/A","",($B$2*swpra1[[#This Row],[Discharge Maximum]])/($B$2+$B$3)))</f>
        <v/>
      </c>
      <c r="P69" t="str">
        <f>IF(swpra1[[#This Row],[Is conc&gt; AAEQS?]]="NO","",IF(swpra1[[#This Row],[AA EQS (ug/l)]]="N/A","N/A",IF(swpra1[[#This Row],[MEAN PC]]&gt;0.04*swpra1[[#This Row],[AA EQS (ug/l)]],"YES","NO")))</f>
        <v/>
      </c>
      <c r="Q69" t="str">
        <f>IF(swpra1[[#This Row],[Screening Test 1 requires further screening]]="NO","",IF(swpra1[[#This Row],[4% of MAC EQS (ug/l)]]="N/A","N/A",IF(swpra1[[#This Row],[MAX PC]]&gt;swpra1[[#This Row],[4% of MAC EQS (ug/l)]],"YES","NO")))</f>
        <v/>
      </c>
      <c r="R69" s="24" t="str">
        <f>IF(swpra1[[#This Row],[Is PC. &gt;4% of MAC EQS?]]="N/A",swpra1[[#This Row],[Is PC. &gt;4% of AA EQS?]],swpra1[[#This Row],[Is PC. &gt;4% of MAC EQS?]])</f>
        <v/>
      </c>
      <c r="S69" s="23" t="str">
        <f>IF(AND(ISNUMBER(swpra1[[#This Row],[MEAN PC]]),swpra1[[#This Row],[Screening Test 2 requires further screenig]]="YES"),swpra1[[#This Row],[MEAN PC]]+swpra1[[#This Row],[AA BC]],"")</f>
        <v/>
      </c>
      <c r="U69" t="str">
        <f>swpra1[[#This Row],[MEAN PC]]</f>
        <v/>
      </c>
      <c r="V69" t="str">
        <f>swpra1[[#This Row],[MAX PC]]</f>
        <v/>
      </c>
      <c r="W69" s="23" t="str">
        <f>IF(swpra1[[#This Row],[PEC (mean) (ug/l)]]="","",IF(swpra1[[#This Row],[PEC (mean) (ug/l)]]="N/A","N/A",IF((swpra1[[#This Row],[PEC - BC (Mean)]])&gt;swpra1[[#This Row],[AA EQS (ug/l)]]*0.1,"YES","NO")))</f>
        <v/>
      </c>
      <c r="X69" s="24" t="str">
        <f>IF(swpra1[[#This Row],[PEC (Max) (ug/l)]]="","",IF(swpra1[[#This Row],[PEC (Max) (ug/l)]]="N/A","N/A",IF((swpra1[[#This Row],[PEC - BC (Max)]])&gt;swpra1[[#This Row],[AA EQS (ug/l)]]*0.1,"YES","NO")))</f>
        <v/>
      </c>
      <c r="Y69" s="23" t="str">
        <f>IF(swpra1[[#This Row],[PEC (mean) (ug/l)]]="","",IF(swpra1[[#This Row],[PEC (mean) (ug/l)]]="N/A","N/A",IF(swpra1[[#This Row],[PEC (mean) (ug/l)]]&gt;swpra1[[#This Row],[AA EQS (ug/l)]],"YES","NO")))</f>
        <v/>
      </c>
      <c r="Z69" s="24"/>
      <c r="AA69" s="30" t="str">
        <f>IF(swpra1[[#This Row],[Screening Test 2 requires further screenig]]="YES",IF(OR(swpra1[[#This Row],[Is PEC-BC &gt;10% of MAC EQS?]]="YES",swpra1[[#This Row],[IS PEC&gt;MAC EQS]]="YES"),"YES",IF(OR(swpra1[[#This Row],[Is PEC&gt;AA EQS]]="YES",swpra1[[#This Row],[Is PEC-BC &gt;10% of AA EQS?]]="YES"),"YES","NO")),"")</f>
        <v/>
      </c>
      <c r="AB69" s="23" t="str">
        <f>IF(swpra1[[#This Row],[Significant Load]]="N/A","N/A",(swpra1[[#This Row],[Discharge Average(ug/l)]]*$B$1*1000*$B$4/1000/1000/1000))</f>
        <v>N/A</v>
      </c>
      <c r="AC69" s="24" t="str">
        <f>IF(swpra1[[#This Row],[Annual Load (kg)]]="N/A","N/A",IF(swpra1[[#This Row],[Annual Load (kg)]]&gt;swpra1[[#This Row],[Significant Load]],"YES","NO"))</f>
        <v>N/A</v>
      </c>
      <c r="AD69" s="30" t="str">
        <f>IF(AND(OR(swpra1[[#This Row],[Further Assessment Required?]]="NO",swpra1[[#This Row],[Screening Test 2 requires further screenig]]="NO",swpra1[[#This Row],[Screening Test 1 requires further screening]]="NO"),swpra1[[#This Row],[IS Is Annual Load&gt;Liit]]&lt;&gt;"YES"),"NO","YES")</f>
        <v>NO</v>
      </c>
    </row>
    <row r="70" spans="1:30" hidden="1" x14ac:dyDescent="0.25">
      <c r="A70" s="41" t="str">
        <f>#REF!</f>
        <v xml:space="preserve">Cybutryne </v>
      </c>
      <c r="B70" s="33">
        <f>_xlfn.XLOOKUP(swpra1[[#This Row],[Substance]],inputdata[[#This Row],[Substance]],inputdata[[#This Row],[Average Concentration in Discharge]])</f>
        <v>0</v>
      </c>
      <c r="C70" s="33">
        <f>_xlfn.XLOOKUP(swpra1[[#This Row],[Substance]],inputdata[[#This Row],[Substance]],inputdata[[#This Row],[Maximum Concentration in Discharge ]])</f>
        <v>0</v>
      </c>
      <c r="D70" s="38">
        <f>_xlfn.XLOOKUP(swpra1[[#This Row],[Substance]],inputdata[[#This Row],[Substance]],inputdata[[#This Row],[Annual average EQS (micrograms per litre)]])</f>
        <v>2.5000000000000001E-3</v>
      </c>
      <c r="E70" s="10">
        <f>_xlfn.XLOOKUP(swpra1[[#This Row],[Substance]],inputdata[[#This Row],[Substance]],inputdata[[#This Row],[Maximum allowable concentration EQS (micrograms per litre)]])</f>
        <v>1.6E-2</v>
      </c>
      <c r="F70" s="39" t="str">
        <f>IF(ISNUMBER(_xlfn.XLOOKUP(A70,inputdata[[#This Row],[Substance]],inputdata[[#This Row],[Annual Significant Load Limit (kg)]])),_xlfn.XLOOKUP(A70,inputdata[[#This Row],[Substance]],inputdata[[#This Row],[Annual Significant Load Limit (kg)]]),"N/A")</f>
        <v>N/A</v>
      </c>
      <c r="G70" s="33">
        <f>IF(ISNUMBER(D70),IF(ISNUMBER(_xlfn.XLOOKUP(A70,#REF!,#REF!)),(_xlfn.XLOOKUP(A70,#REF!,#REF!)),D70/2),D70)</f>
        <v>1.25E-3</v>
      </c>
      <c r="H70" s="34">
        <f>IF(ISNUMBER(E70),IF(ISNUMBER(_xlfn.XLOOKUP(A70,#REF!,#REF!)),(_xlfn.XLOOKUP(A70,#REF!,#REF!)),E70/2),E70)</f>
        <v>8.0000000000000002E-3</v>
      </c>
      <c r="I70">
        <f>IF(ISNUMBER(swpra1[[#This Row],[AA EQS (ug/l)]]),swpra1[[#This Row],[AA EQS (ug/l)]]*0.04,swpra1[[#This Row],[AA EQS (ug/l)]])</f>
        <v>1E-4</v>
      </c>
      <c r="J70">
        <f>IF(ISNUMBER(swpra1[[#This Row],[MAC EQS (ug/l)]]),swpra1[[#This Row],[MAC EQS (ug/l)]]*0.04,swpra1[[#This Row],[MAC EQS (ug/l)]])</f>
        <v>6.4000000000000005E-4</v>
      </c>
      <c r="K70" s="23" t="str">
        <f>IF(swpra1[[#This Row],[AA EQS (ug/l)]]="N/A","N/A",IF(swpra1[[#This Row],[Discharge Average(ug/l)]]&gt;swpra1[[#This Row],[AA EQS (ug/l)]],"Yes","No"))</f>
        <v>No</v>
      </c>
      <c r="L70" t="str">
        <f>IF(swpra1[[#This Row],[MAC EQS (ug/l)]]="N/A","N/A",IF(swpra1[[#This Row],[Discharge Maximum]]&gt;swpra1[[#This Row],[MAC EQS (ug/l)]],"Yes","No"))</f>
        <v>No</v>
      </c>
      <c r="M70" s="24" t="str">
        <f>IF(swpra1[[#This Row],[Is conc&gt; AAEQS?]]="No","No",IF(swpra1[[#This Row],[Is conc. &gt; MAC EQS?]]="No","No","Yes"))</f>
        <v>No</v>
      </c>
      <c r="N70" s="23" t="str">
        <f>IF(swpra1[[#This Row],[Is conc&gt; AAEQS?]]="No","",IF(swpra1[[#This Row],[AA EQS (ug/l)]]="N/A","",($B$1*swpra1[[#This Row],[Discharge Average(ug/l)]])/($B$1+$B$3)))</f>
        <v/>
      </c>
      <c r="O70" t="str">
        <f>IF(swpra1[[#This Row],[Is conc. &gt; MAC EQS?]]="No","",IF(swpra1[[#This Row],[MAC EQS (ug/l)]]="N/A","",($B$2*swpra1[[#This Row],[Discharge Maximum]])/($B$2+$B$3)))</f>
        <v/>
      </c>
      <c r="P70" t="str">
        <f>IF(swpra1[[#This Row],[Is conc&gt; AAEQS?]]="NO","",IF(swpra1[[#This Row],[AA EQS (ug/l)]]="N/A","N/A",IF(swpra1[[#This Row],[MEAN PC]]&gt;0.04*swpra1[[#This Row],[AA EQS (ug/l)]],"YES","NO")))</f>
        <v/>
      </c>
      <c r="Q70" t="str">
        <f>IF(swpra1[[#This Row],[Screening Test 1 requires further screening]]="NO","",IF(swpra1[[#This Row],[4% of MAC EQS (ug/l)]]="N/A","N/A",IF(swpra1[[#This Row],[MAX PC]]&gt;swpra1[[#This Row],[4% of MAC EQS (ug/l)]],"YES","NO")))</f>
        <v/>
      </c>
      <c r="R70" s="24" t="str">
        <f>IF(swpra1[[#This Row],[Is PC. &gt;4% of MAC EQS?]]="N/A",swpra1[[#This Row],[Is PC. &gt;4% of AA EQS?]],swpra1[[#This Row],[Is PC. &gt;4% of MAC EQS?]])</f>
        <v/>
      </c>
      <c r="S70" s="23" t="str">
        <f>IF(AND(ISNUMBER(swpra1[[#This Row],[MEAN PC]]),swpra1[[#This Row],[Screening Test 2 requires further screenig]]="YES"),swpra1[[#This Row],[MEAN PC]]+swpra1[[#This Row],[AA BC]],"")</f>
        <v/>
      </c>
      <c r="U70" t="str">
        <f>swpra1[[#This Row],[MEAN PC]]</f>
        <v/>
      </c>
      <c r="V70" t="str">
        <f>swpra1[[#This Row],[MAX PC]]</f>
        <v/>
      </c>
      <c r="W70" s="23" t="str">
        <f>IF(swpra1[[#This Row],[PEC (mean) (ug/l)]]="","",IF(swpra1[[#This Row],[PEC (mean) (ug/l)]]="N/A","N/A",IF((swpra1[[#This Row],[PEC - BC (Mean)]])&gt;swpra1[[#This Row],[AA EQS (ug/l)]]*0.1,"YES","NO")))</f>
        <v/>
      </c>
      <c r="X70" s="24" t="str">
        <f>IF(swpra1[[#This Row],[PEC (Max) (ug/l)]]="","",IF(swpra1[[#This Row],[PEC (Max) (ug/l)]]="N/A","N/A",IF((swpra1[[#This Row],[PEC - BC (Max)]])&gt;swpra1[[#This Row],[AA EQS (ug/l)]]*0.1,"YES","NO")))</f>
        <v/>
      </c>
      <c r="Y70" s="23" t="str">
        <f>IF(swpra1[[#This Row],[PEC (mean) (ug/l)]]="","",IF(swpra1[[#This Row],[PEC (mean) (ug/l)]]="N/A","N/A",IF(swpra1[[#This Row],[PEC (mean) (ug/l)]]&gt;swpra1[[#This Row],[AA EQS (ug/l)]],"YES","NO")))</f>
        <v/>
      </c>
      <c r="Z70" s="24"/>
      <c r="AA70" s="30" t="str">
        <f>IF(swpra1[[#This Row],[Screening Test 2 requires further screenig]]="YES",IF(OR(swpra1[[#This Row],[Is PEC-BC &gt;10% of MAC EQS?]]="YES",swpra1[[#This Row],[IS PEC&gt;MAC EQS]]="YES"),"YES",IF(OR(swpra1[[#This Row],[Is PEC&gt;AA EQS]]="YES",swpra1[[#This Row],[Is PEC-BC &gt;10% of AA EQS?]]="YES"),"YES","NO")),"")</f>
        <v/>
      </c>
      <c r="AB70" s="23" t="str">
        <f>IF(swpra1[[#This Row],[Significant Load]]="N/A","N/A",(swpra1[[#This Row],[Discharge Average(ug/l)]]*$B$1*1000*$B$4/1000/1000/1000))</f>
        <v>N/A</v>
      </c>
      <c r="AC70" s="24" t="str">
        <f>IF(swpra1[[#This Row],[Annual Load (kg)]]="N/A","N/A",IF(swpra1[[#This Row],[Annual Load (kg)]]&gt;swpra1[[#This Row],[Significant Load]],"YES","NO"))</f>
        <v>N/A</v>
      </c>
      <c r="AD70" s="30" t="str">
        <f>IF(AND(OR(swpra1[[#This Row],[Further Assessment Required?]]="NO",swpra1[[#This Row],[Screening Test 2 requires further screenig]]="NO",swpra1[[#This Row],[Screening Test 1 requires further screening]]="NO"),swpra1[[#This Row],[IS Is Annual Load&gt;Liit]]&lt;&gt;"YES"),"NO","YES")</f>
        <v>NO</v>
      </c>
    </row>
    <row r="71" spans="1:30" ht="27.6" hidden="1" x14ac:dyDescent="0.25">
      <c r="A71" s="41" t="str">
        <f>#REF!</f>
        <v>Cyclodiene pesticides (total aldrin, dieldrin, endrin and isodrin)</v>
      </c>
      <c r="B71" s="33">
        <f>_xlfn.XLOOKUP(swpra1[[#This Row],[Substance]],inputdata[[#This Row],[Substance]],inputdata[[#This Row],[Average Concentration in Discharge]])</f>
        <v>0</v>
      </c>
      <c r="C71" s="33">
        <f>_xlfn.XLOOKUP(swpra1[[#This Row],[Substance]],inputdata[[#This Row],[Substance]],inputdata[[#This Row],[Maximum Concentration in Discharge ]])</f>
        <v>0</v>
      </c>
      <c r="D71" s="38">
        <f>_xlfn.XLOOKUP(swpra1[[#This Row],[Substance]],inputdata[[#This Row],[Substance]],inputdata[[#This Row],[Annual average EQS (micrograms per litre)]])</f>
        <v>5.0000000000000001E-3</v>
      </c>
      <c r="E71" s="10" t="str">
        <f>_xlfn.XLOOKUP(swpra1[[#This Row],[Substance]],inputdata[[#This Row],[Substance]],inputdata[[#This Row],[Maximum allowable concentration EQS (micrograms per litre)]])</f>
        <v>Not applicable</v>
      </c>
      <c r="F71" s="39" t="str">
        <f>IF(ISNUMBER(_xlfn.XLOOKUP(A71,inputdata[[#This Row],[Substance]],inputdata[[#This Row],[Annual Significant Load Limit (kg)]])),_xlfn.XLOOKUP(A71,inputdata[[#This Row],[Substance]],inputdata[[#This Row],[Annual Significant Load Limit (kg)]]),"N/A")</f>
        <v>N/A</v>
      </c>
      <c r="G71" s="33">
        <f>IF(ISNUMBER(swpra1[[#This Row],[AA EQS (ug/l)]]),swpra1[[#This Row],[AA EQS (ug/l)]]/2,swpra1[[#This Row],[AA EQS (ug/l)]])</f>
        <v>2.5000000000000001E-3</v>
      </c>
      <c r="H71" s="33" t="str">
        <f>IF(ISNUMBER(swpra1[[#This Row],[MAC EQS (ug/l)]]),swpra1[[#This Row],[MAC EQS (ug/l)]]/2,swpra1[[#This Row],[MAC EQS (ug/l)]])</f>
        <v>Not applicable</v>
      </c>
      <c r="I71">
        <f>IF(ISNUMBER(swpra1[[#This Row],[AA EQS (ug/l)]]),swpra1[[#This Row],[AA EQS (ug/l)]]*0.04,swpra1[[#This Row],[AA EQS (ug/l)]])</f>
        <v>2.0000000000000001E-4</v>
      </c>
      <c r="J71" t="str">
        <f>IF(ISNUMBER(swpra1[[#This Row],[MAC EQS (ug/l)]]),swpra1[[#This Row],[MAC EQS (ug/l)]]*0.04,swpra1[[#This Row],[MAC EQS (ug/l)]])</f>
        <v>Not applicable</v>
      </c>
      <c r="K71" s="23" t="str">
        <f>IF(swpra1[[#This Row],[AA EQS (ug/l)]]="N/A","N/A",IF(swpra1[[#This Row],[Discharge Average(ug/l)]]&gt;swpra1[[#This Row],[AA EQS (ug/l)]],"Yes","No"))</f>
        <v>No</v>
      </c>
      <c r="L71" t="str">
        <f>IF(swpra1[[#This Row],[MAC EQS (ug/l)]]="N/A","N/A",IF(swpra1[[#This Row],[Discharge Maximum]]&gt;swpra1[[#This Row],[MAC EQS (ug/l)]],"Yes","No"))</f>
        <v>No</v>
      </c>
      <c r="M71" s="24" t="str">
        <f>IF(swpra1[[#This Row],[Is conc. &gt; MAC EQS?]]="N/A",swpra1[[#This Row],[Is conc&gt; AAEQS?]],swpra1[[#This Row],[Is conc. &gt; MAC EQS?]])</f>
        <v>No</v>
      </c>
      <c r="N71" s="23" t="str">
        <f>IF(swpra1[[#This Row],[Is conc&gt; AAEQS?]]="No","",IF(swpra1[[#This Row],[AA EQS (ug/l)]]="N/A","",($B$1*swpra1[[#This Row],[Discharge Average(ug/l)]])/($B$1+$B$3)))</f>
        <v/>
      </c>
      <c r="O71" t="str">
        <f>IF(swpra1[[#This Row],[Is conc. &gt; MAC EQS?]]="No","",IF(swpra1[[#This Row],[MAC EQS (ug/l)]]="N/A","",($B$2*swpra1[[#This Row],[Discharge Maximum]])/($B$2+$B$3)))</f>
        <v/>
      </c>
      <c r="P71" t="str">
        <f>IF(swpra1[[#This Row],[Screening Test 1 requires further screening]]="NO","",IF(swpra1[[#This Row],[4% of AA EQS (ug/l)]]="N/A","N/A",IF(swpra1[[#This Row],[MEAN PC]]&gt;swpra1[[#This Row],[4% of AA EQS (ug/l)]],"YES","NO")))</f>
        <v/>
      </c>
      <c r="Q71" t="str">
        <f>IF(swpra1[[#This Row],[Screening Test 1 requires further screening]]="NO","",IF(swpra1[[#This Row],[4% of MAC EQS (ug/l)]]="N/A","N/A",IF(swpra1[[#This Row],[MAX PC]]&gt;swpra1[[#This Row],[4% of MAC EQS (ug/l)]],"YES","NO")))</f>
        <v/>
      </c>
      <c r="R71" s="24" t="str">
        <f>IF(swpra1[[#This Row],[Is PC. &gt;4% of MAC EQS?]]="N/A",swpra1[[#This Row],[Is PC. &gt;4% of AA EQS?]],swpra1[[#This Row],[Is PC. &gt;4% of MAC EQS?]])</f>
        <v/>
      </c>
      <c r="S71" s="23" t="str">
        <f>IF(AND(ISNUMBER(swpra1[[#This Row],[MEAN PC]]),swpra1[[#This Row],[Screening Test 2 requires further screenig]]="YES"),swpra1[[#This Row],[MEAN PC]]+swpra1[[#This Row],[AA BC]],"")</f>
        <v/>
      </c>
      <c r="T71" t="str">
        <f>IF(AND(ISNUMBER(swpra1[[#This Row],[MAX PC]]),swpra1[[#This Row],[Screening Test 2 requires further screenig]]="YES"),swpra1[[#This Row],[MAX PC]]+swpra1[[#This Row],[MAC BC]],"")</f>
        <v/>
      </c>
      <c r="U71" t="str">
        <f>swpra1[[#This Row],[MEAN PC]]</f>
        <v/>
      </c>
      <c r="V71" t="str">
        <f>swpra1[[#This Row],[MAX PC]]</f>
        <v/>
      </c>
      <c r="W71" s="23" t="str">
        <f>IF(swpra1[[#This Row],[PEC (mean) (ug/l)]]="","",IF(swpra1[[#This Row],[PEC (mean) (ug/l)]]="N/A","N/A",IF((swpra1[[#This Row],[PEC - BC (Mean)]])&gt;swpra1[[#This Row],[AA EQS (ug/l)]]*0.1,"YES","NO")))</f>
        <v/>
      </c>
      <c r="X71" s="24" t="str">
        <f>IF(swpra1[[#This Row],[PEC (Max) (ug/l)]]="","",IF(swpra1[[#This Row],[PEC (Max) (ug/l)]]="N/A","N/A",IF((swpra1[[#This Row],[PEC - BC (Max)]])&gt;swpra1[[#This Row],[AA EQS (ug/l)]]*0.1,"YES","NO")))</f>
        <v/>
      </c>
      <c r="Y71" s="23" t="str">
        <f>IF(swpra1[[#This Row],[PEC (mean) (ug/l)]]="","",IF(swpra1[[#This Row],[PEC (mean) (ug/l)]]="N/A","N/A",IF(swpra1[[#This Row],[PEC (mean) (ug/l)]]&gt;swpra1[[#This Row],[AA EQS (ug/l)]],"YES","NO")))</f>
        <v/>
      </c>
      <c r="Z71" s="24" t="str">
        <f>IF(swpra1[[#This Row],[PEC (Max) (ug/l)]]="","",IF(swpra1[[#This Row],[PEC (Max) (ug/l)]]="N/A","N/A",IF(swpra1[[#This Row],[PEC (Max) (ug/l)]]&gt;swpra1[[#This Row],[MAC EQS (ug/l)]],"YES","NO")))</f>
        <v/>
      </c>
      <c r="AA71" s="30" t="str">
        <f>IF(swpra1[[#This Row],[Screening Test 2 requires further screenig]]="YES",IF(OR(swpra1[[#This Row],[Is PEC-BC &gt;10% of MAC EQS?]]="YES",swpra1[[#This Row],[IS PEC&gt;MAC EQS]]="YES"),"YES",IF(OR(swpra1[[#This Row],[Is PEC&gt;AA EQS]]="YES",swpra1[[#This Row],[Is PEC-BC &gt;10% of AA EQS?]]="YES"),"YES","NO")),"")</f>
        <v/>
      </c>
      <c r="AB71" s="23" t="str">
        <f>IF(swpra1[[#This Row],[Significant Load]]="N/A","N/A",(swpra1[[#This Row],[Discharge Average(ug/l)]]*$B$1*1000*$B$4/1000/1000/1000))</f>
        <v>N/A</v>
      </c>
      <c r="AC71" s="24" t="str">
        <f>IF(swpra1[[#This Row],[Annual Load (kg)]]="N/A","N/A",IF(swpra1[[#This Row],[Annual Load (kg)]]&gt;swpra1[[#This Row],[Significant Load]],"YES","NO"))</f>
        <v>N/A</v>
      </c>
      <c r="AD71" s="30" t="str">
        <f>IF(AND(OR(swpra1[[#This Row],[Further Assessment Required?]]="NO",swpra1[[#This Row],[Screening Test 2 requires further screenig]]="NO",swpra1[[#This Row],[Screening Test 1 requires further screening]]="NO"),swpra1[[#This Row],[IS Is Annual Load&gt;Liit]]&lt;&gt;"YES"),"NO","YES")</f>
        <v>NO</v>
      </c>
    </row>
    <row r="72" spans="1:30" ht="27.6" hidden="1" x14ac:dyDescent="0.25">
      <c r="A72" s="41" t="str">
        <f>#REF!</f>
        <v>Cyfluthrin</v>
      </c>
      <c r="B72" s="33">
        <f>_xlfn.XLOOKUP(swpra1[[#This Row],[Substance]],inputdata[[#This Row],[Substance]],inputdata[[#This Row],[Average Concentration in Discharge]])</f>
        <v>0</v>
      </c>
      <c r="C72" s="33">
        <f>_xlfn.XLOOKUP(swpra1[[#This Row],[Substance]],inputdata[[#This Row],[Substance]],inputdata[[#This Row],[Maximum Concentration in Discharge ]])</f>
        <v>0</v>
      </c>
      <c r="D72" s="38" t="str">
        <f>_xlfn.XLOOKUP(swpra1[[#This Row],[Substance]],inputdata[[#This Row],[Substance]],inputdata[[#This Row],[Annual average EQS (micrograms per litre)]])</f>
        <v>Not applicable</v>
      </c>
      <c r="E72" s="10" t="str">
        <f>_xlfn.XLOOKUP(swpra1[[#This Row],[Substance]],inputdata[[#This Row],[Substance]],inputdata[[#This Row],[Maximum allowable concentration EQS (micrograms per litre)]])</f>
        <v>0.001 (95th percentile)</v>
      </c>
      <c r="F72" s="39" t="str">
        <f>IF(ISNUMBER(_xlfn.XLOOKUP(A72,inputdata[[#This Row],[Substance]],inputdata[[#This Row],[Annual Significant Load Limit (kg)]])),_xlfn.XLOOKUP(A72,inputdata[[#This Row],[Substance]],inputdata[[#This Row],[Annual Significant Load Limit (kg)]]),"N/A")</f>
        <v>N/A</v>
      </c>
      <c r="G72" s="33" t="str">
        <f>IF(ISNUMBER(D72),IF(ISNUMBER(_xlfn.XLOOKUP(A72,#REF!,#REF!)),(_xlfn.XLOOKUP(A72,#REF!,#REF!)),D72/2),D72)</f>
        <v>Not applicable</v>
      </c>
      <c r="H72" s="34" t="str">
        <f>IF(ISNUMBER(E72),IF(ISNUMBER(_xlfn.XLOOKUP(A72,#REF!,#REF!)),(_xlfn.XLOOKUP(A72,#REF!,#REF!)),E72/2),E72)</f>
        <v>0.001 (95th percentile)</v>
      </c>
      <c r="I72" t="str">
        <f>IF(ISNUMBER(swpra1[[#This Row],[AA EQS (ug/l)]]),swpra1[[#This Row],[AA EQS (ug/l)]]*0.04,swpra1[[#This Row],[AA EQS (ug/l)]])</f>
        <v>Not applicable</v>
      </c>
      <c r="J72" t="str">
        <f>IF(ISNUMBER(swpra1[[#This Row],[MAC EQS (ug/l)]]),swpra1[[#This Row],[MAC EQS (ug/l)]]*0.04,swpra1[[#This Row],[MAC EQS (ug/l)]])</f>
        <v>0.001 (95th percentile)</v>
      </c>
      <c r="K72" s="23" t="str">
        <f>IF(swpra1[[#This Row],[AA EQS (ug/l)]]="N/A","N/A",IF(swpra1[[#This Row],[Discharge Average(ug/l)]]&gt;swpra1[[#This Row],[AA EQS (ug/l)]],"Yes","No"))</f>
        <v>No</v>
      </c>
      <c r="L72" t="str">
        <f>IF(swpra1[[#This Row],[MAC EQS (ug/l)]]="N/A","N/A",IF(swpra1[[#This Row],[Discharge Maximum]]&gt;swpra1[[#This Row],[MAC EQS (ug/l)]],"Yes","No"))</f>
        <v>No</v>
      </c>
      <c r="M72" s="24" t="str">
        <f>IF(swpra1[[#This Row],[Is conc&gt; AAEQS?]]="No","No",IF(swpra1[[#This Row],[Is conc. &gt; MAC EQS?]]="No","No","Yes"))</f>
        <v>No</v>
      </c>
      <c r="N72" s="23" t="str">
        <f>IF(swpra1[[#This Row],[Is conc&gt; AAEQS?]]="No","",IF(swpra1[[#This Row],[AA EQS (ug/l)]]="N/A","",($B$1*swpra1[[#This Row],[Discharge Average(ug/l)]])/($B$1+$B$3)))</f>
        <v/>
      </c>
      <c r="O72" t="str">
        <f>IF(swpra1[[#This Row],[Is conc. &gt; MAC EQS?]]="No","",IF(swpra1[[#This Row],[MAC EQS (ug/l)]]="N/A","",($B$2*swpra1[[#This Row],[Discharge Maximum]])/($B$2+$B$3)))</f>
        <v/>
      </c>
      <c r="P72" t="str">
        <f>IF(swpra1[[#This Row],[Is conc&gt; AAEQS?]]="NO","",IF(swpra1[[#This Row],[AA EQS (ug/l)]]="N/A","N/A",IF(swpra1[[#This Row],[MEAN PC]]&gt;0.04*swpra1[[#This Row],[AA EQS (ug/l)]],"YES","NO")))</f>
        <v/>
      </c>
      <c r="Q72" t="str">
        <f>IF(swpra1[[#This Row],[Screening Test 1 requires further screening]]="NO","",IF(swpra1[[#This Row],[4% of MAC EQS (ug/l)]]="N/A","N/A",IF(swpra1[[#This Row],[MAX PC]]&gt;swpra1[[#This Row],[4% of MAC EQS (ug/l)]],"YES","NO")))</f>
        <v/>
      </c>
      <c r="R72" s="24" t="str">
        <f>IF(swpra1[[#This Row],[Is PC. &gt;4% of MAC EQS?]]="N/A",swpra1[[#This Row],[Is PC. &gt;4% of AA EQS?]],swpra1[[#This Row],[Is PC. &gt;4% of MAC EQS?]])</f>
        <v/>
      </c>
      <c r="S72" s="23" t="str">
        <f>IF(AND(ISNUMBER(swpra1[[#This Row],[MEAN PC]]),swpra1[[#This Row],[Screening Test 2 requires further screenig]]="YES"),swpra1[[#This Row],[MEAN PC]]+swpra1[[#This Row],[AA BC]],"")</f>
        <v/>
      </c>
      <c r="U72" t="str">
        <f>swpra1[[#This Row],[MEAN PC]]</f>
        <v/>
      </c>
      <c r="V72" t="str">
        <f>swpra1[[#This Row],[MAX PC]]</f>
        <v/>
      </c>
      <c r="W72" s="23" t="str">
        <f>IF(swpra1[[#This Row],[PEC (mean) (ug/l)]]="","",IF(swpra1[[#This Row],[PEC (mean) (ug/l)]]="N/A","N/A",IF((swpra1[[#This Row],[PEC - BC (Mean)]])&gt;swpra1[[#This Row],[AA EQS (ug/l)]]*0.1,"YES","NO")))</f>
        <v/>
      </c>
      <c r="X72" s="24" t="str">
        <f>IF(swpra1[[#This Row],[PEC (Max) (ug/l)]]="","",IF(swpra1[[#This Row],[PEC (Max) (ug/l)]]="N/A","N/A",IF((swpra1[[#This Row],[PEC - BC (Max)]])&gt;swpra1[[#This Row],[AA EQS (ug/l)]]*0.1,"YES","NO")))</f>
        <v/>
      </c>
      <c r="Y72" s="23" t="str">
        <f>IF(swpra1[[#This Row],[PEC (mean) (ug/l)]]="","",IF(swpra1[[#This Row],[PEC (mean) (ug/l)]]="N/A","N/A",IF(swpra1[[#This Row],[PEC (mean) (ug/l)]]&gt;swpra1[[#This Row],[AA EQS (ug/l)]],"YES","NO")))</f>
        <v/>
      </c>
      <c r="Z72" s="24"/>
      <c r="AA72" s="30" t="str">
        <f>IF(swpra1[[#This Row],[Screening Test 2 requires further screenig]]="YES",IF(OR(swpra1[[#This Row],[Is PEC-BC &gt;10% of MAC EQS?]]="YES",swpra1[[#This Row],[IS PEC&gt;MAC EQS]]="YES"),"YES",IF(OR(swpra1[[#This Row],[Is PEC&gt;AA EQS]]="YES",swpra1[[#This Row],[Is PEC-BC &gt;10% of AA EQS?]]="YES"),"YES","NO")),"")</f>
        <v/>
      </c>
      <c r="AB72" s="23" t="str">
        <f>IF(swpra1[[#This Row],[Significant Load]]="N/A","N/A",(swpra1[[#This Row],[Discharge Average(ug/l)]]*$B$1*1000*$B$4/1000/1000/1000))</f>
        <v>N/A</v>
      </c>
      <c r="AC72" s="24" t="str">
        <f>IF(swpra1[[#This Row],[Annual Load (kg)]]="N/A","N/A",IF(swpra1[[#This Row],[Annual Load (kg)]]&gt;swpra1[[#This Row],[Significant Load]],"YES","NO"))</f>
        <v>N/A</v>
      </c>
      <c r="AD72" s="30" t="str">
        <f>IF(AND(OR(swpra1[[#This Row],[Further Assessment Required?]]="NO",swpra1[[#This Row],[Screening Test 2 requires further screenig]]="NO",swpra1[[#This Row],[Screening Test 1 requires further screening]]="NO"),swpra1[[#This Row],[IS Is Annual Load&gt;Liit]]&lt;&gt;"YES"),"NO","YES")</f>
        <v>NO</v>
      </c>
    </row>
    <row r="73" spans="1:30" x14ac:dyDescent="0.25">
      <c r="A73" s="41" t="str">
        <f>#REF!</f>
        <v>Cypermethrin</v>
      </c>
      <c r="B73" s="33">
        <f>_xlfn.XLOOKUP(swpra1[[#This Row],[Substance]],inputdata[[#This Row],[Substance]],inputdata[[#This Row],[Average Concentration in Discharge]])</f>
        <v>6.0000000000000001E-3</v>
      </c>
      <c r="C73" s="33">
        <f>_xlfn.XLOOKUP(swpra1[[#This Row],[Substance]],inputdata[[#This Row],[Substance]],inputdata[[#This Row],[Maximum Concentration in Discharge ]])</f>
        <v>6.0000000000000001E-3</v>
      </c>
      <c r="D73" s="38">
        <f>_xlfn.XLOOKUP(swpra1[[#This Row],[Substance]],inputdata[[#This Row],[Substance]],inputdata[[#This Row],[Annual average EQS (micrograms per litre)]])</f>
        <v>7.9999999999999996E-6</v>
      </c>
      <c r="E73" s="10">
        <f>_xlfn.XLOOKUP(swpra1[[#This Row],[Substance]],inputdata[[#This Row],[Substance]],inputdata[[#This Row],[Maximum allowable concentration EQS (micrograms per litre)]])</f>
        <v>6.0000000000000002E-5</v>
      </c>
      <c r="F73" s="39" t="str">
        <f>IF(ISNUMBER(_xlfn.XLOOKUP(A73,inputdata[[#This Row],[Substance]],inputdata[[#This Row],[Annual Significant Load Limit (kg)]])),_xlfn.XLOOKUP(A73,inputdata[[#This Row],[Substance]],inputdata[[#This Row],[Annual Significant Load Limit (kg)]]),"N/A")</f>
        <v>N/A</v>
      </c>
      <c r="G73" s="33">
        <f>IF(ISNUMBER(D73),IF(ISNUMBER(_xlfn.XLOOKUP(A73,#REF!,#REF!)),(_xlfn.XLOOKUP(A73,#REF!,#REF!)),D73/2),D73)</f>
        <v>3.9999999999999998E-6</v>
      </c>
      <c r="H73" s="34">
        <f>IF(ISNUMBER(E73),IF(ISNUMBER(_xlfn.XLOOKUP(A73,#REF!,#REF!)),(_xlfn.XLOOKUP(A73,#REF!,#REF!)),E73/2),E73)</f>
        <v>3.0000000000000001E-5</v>
      </c>
      <c r="I73">
        <f>IF(ISNUMBER(swpra1[[#This Row],[AA EQS (ug/l)]]),swpra1[[#This Row],[AA EQS (ug/l)]]*0.04,swpra1[[#This Row],[AA EQS (ug/l)]])</f>
        <v>3.2000000000000001E-7</v>
      </c>
      <c r="J73">
        <f>IF(ISNUMBER(swpra1[[#This Row],[MAC EQS (ug/l)]]),swpra1[[#This Row],[MAC EQS (ug/l)]]*0.04,swpra1[[#This Row],[MAC EQS (ug/l)]])</f>
        <v>2.4000000000000003E-6</v>
      </c>
      <c r="K73" s="23" t="str">
        <f>IF(swpra1[[#This Row],[AA EQS (ug/l)]]="N/A","N/A",IF(swpra1[[#This Row],[Discharge Average(ug/l)]]&gt;swpra1[[#This Row],[AA EQS (ug/l)]],"Yes","No"))</f>
        <v>Yes</v>
      </c>
      <c r="L73" t="str">
        <f>IF(swpra1[[#This Row],[MAC EQS (ug/l)]]="N/A","N/A",IF(swpra1[[#This Row],[Discharge Maximum]]&gt;swpra1[[#This Row],[MAC EQS (ug/l)]],"Yes","No"))</f>
        <v>Yes</v>
      </c>
      <c r="M73" s="24" t="str">
        <f>IF(swpra1[[#This Row],[Is conc&gt; AAEQS?]]="No","No",IF(swpra1[[#This Row],[Is conc. &gt; MAC EQS?]]="No","No","Yes"))</f>
        <v>Yes</v>
      </c>
      <c r="N73" s="23">
        <f>IF(swpra1[[#This Row],[Is conc&gt; AAEQS?]]="No","",IF(swpra1[[#This Row],[AA EQS (ug/l)]]="N/A","",($B$1*swpra1[[#This Row],[Discharge Average(ug/l)]])/($B$1+$B$3)))</f>
        <v>1.2492981771402426E-4</v>
      </c>
      <c r="O73">
        <f>IF(swpra1[[#This Row],[Is conc. &gt; MAC EQS?]]="No","",IF(swpra1[[#This Row],[MAC EQS (ug/l)]]="N/A","",($B$2*swpra1[[#This Row],[Discharge Maximum]])/($B$2+$B$3)))</f>
        <v>1.3724901729703616E-4</v>
      </c>
      <c r="P73" t="str">
        <f>IF(swpra1[[#This Row],[Is conc&gt; AAEQS?]]="NO","",IF(swpra1[[#This Row],[AA EQS (ug/l)]]="N/A","N/A",IF(swpra1[[#This Row],[MEAN PC]]&gt;0.04*swpra1[[#This Row],[AA EQS (ug/l)]],"YES","NO")))</f>
        <v>YES</v>
      </c>
      <c r="Q73" t="str">
        <f>IF(swpra1[[#This Row],[Screening Test 1 requires further screening]]="NO","",IF(swpra1[[#This Row],[4% of MAC EQS (ug/l)]]="N/A","N/A",IF(swpra1[[#This Row],[MAX PC]]&gt;swpra1[[#This Row],[4% of MAC EQS (ug/l)]],"YES","NO")))</f>
        <v>YES</v>
      </c>
      <c r="R73" s="24" t="str">
        <f>IF(swpra1[[#This Row],[Is PC. &gt;4% of MAC EQS?]]="N/A",swpra1[[#This Row],[Is PC. &gt;4% of AA EQS?]],swpra1[[#This Row],[Is PC. &gt;4% of MAC EQS?]])</f>
        <v>YES</v>
      </c>
      <c r="S73" s="23">
        <f>IF(AND(ISNUMBER(swpra1[[#This Row],[MEAN PC]]),swpra1[[#This Row],[Screening Test 2 requires further screenig]]="YES"),swpra1[[#This Row],[MEAN PC]]+swpra1[[#This Row],[AA BC]],"")</f>
        <v>1.2892981771402424E-4</v>
      </c>
      <c r="U73">
        <f>swpra1[[#This Row],[MEAN PC]]</f>
        <v>1.2492981771402426E-4</v>
      </c>
      <c r="V73">
        <f>swpra1[[#This Row],[MAX PC]]</f>
        <v>1.3724901729703616E-4</v>
      </c>
      <c r="W73" s="23" t="str">
        <f>IF(swpra1[[#This Row],[PEC (mean) (ug/l)]]="","",IF(swpra1[[#This Row],[PEC (mean) (ug/l)]]="N/A","N/A",IF((swpra1[[#This Row],[PEC - BC (Mean)]])&gt;swpra1[[#This Row],[AA EQS (ug/l)]]*0.1,"YES","NO")))</f>
        <v>YES</v>
      </c>
      <c r="X73" s="24" t="str">
        <f>IF(swpra1[[#This Row],[PEC (Max) (ug/l)]]="","",IF(swpra1[[#This Row],[PEC (Max) (ug/l)]]="N/A","N/A",IF((swpra1[[#This Row],[PEC - BC (Max)]])&gt;swpra1[[#This Row],[AA EQS (ug/l)]]*0.1,"YES","NO")))</f>
        <v/>
      </c>
      <c r="Y73" s="23" t="str">
        <f>IF(swpra1[[#This Row],[PEC (mean) (ug/l)]]="","",IF(swpra1[[#This Row],[PEC (mean) (ug/l)]]="N/A","N/A",IF(swpra1[[#This Row],[PEC (mean) (ug/l)]]&gt;swpra1[[#This Row],[AA EQS (ug/l)]],"YES","NO")))</f>
        <v>YES</v>
      </c>
      <c r="Z73" s="24"/>
      <c r="AA73" s="30" t="str">
        <f>IF(swpra1[[#This Row],[Screening Test 2 requires further screenig]]="YES",IF(OR(swpra1[[#This Row],[Is PEC-BC &gt;10% of MAC EQS?]]="YES",swpra1[[#This Row],[IS PEC&gt;MAC EQS]]="YES"),"YES",IF(OR(swpra1[[#This Row],[Is PEC&gt;AA EQS]]="YES",swpra1[[#This Row],[Is PEC-BC &gt;10% of AA EQS?]]="YES"),"YES","NO")),"")</f>
        <v>YES</v>
      </c>
      <c r="AB73" s="23" t="str">
        <f>IF(swpra1[[#This Row],[Significant Load]]="N/A","N/A",(swpra1[[#This Row],[Discharge Average(ug/l)]]*$B$1*1000*$B$4/1000/1000/1000))</f>
        <v>N/A</v>
      </c>
      <c r="AC73" s="24" t="str">
        <f>IF(swpra1[[#This Row],[Annual Load (kg)]]="N/A","N/A",IF(swpra1[[#This Row],[Annual Load (kg)]]&gt;swpra1[[#This Row],[Significant Load]],"YES","NO"))</f>
        <v>N/A</v>
      </c>
      <c r="AD73" s="30" t="str">
        <f>IF(AND(OR(swpra1[[#This Row],[Further Assessment Required?]]="NO",swpra1[[#This Row],[Screening Test 2 requires further screenig]]="NO",swpra1[[#This Row],[Screening Test 1 requires further screening]]="NO"),swpra1[[#This Row],[IS Is Annual Load&gt;Liit]]&lt;&gt;"YES"),"NO","YES")</f>
        <v>YES</v>
      </c>
    </row>
    <row r="74" spans="1:30" ht="27.6" hidden="1" x14ac:dyDescent="0.25">
      <c r="A74" s="41" t="str">
        <f>#REF!</f>
        <v>DDT (total) (sum of ppDDT, opDDT, ppDDE and ppDDD)</v>
      </c>
      <c r="B74" s="33">
        <f>_xlfn.XLOOKUP(swpra1[[#This Row],[Substance]],inputdata[[#This Row],[Substance]],inputdata[[#This Row],[Average Concentration in Discharge]])</f>
        <v>0</v>
      </c>
      <c r="C74" s="33">
        <f>_xlfn.XLOOKUP(swpra1[[#This Row],[Substance]],inputdata[[#This Row],[Substance]],inputdata[[#This Row],[Maximum Concentration in Discharge ]])</f>
        <v>0</v>
      </c>
      <c r="D74" s="38">
        <f>_xlfn.XLOOKUP(swpra1[[#This Row],[Substance]],inputdata[[#This Row],[Substance]],inputdata[[#This Row],[Annual average EQS (micrograms per litre)]])</f>
        <v>2.5000000000000001E-2</v>
      </c>
      <c r="E74" s="10" t="str">
        <f>_xlfn.XLOOKUP(swpra1[[#This Row],[Substance]],inputdata[[#This Row],[Substance]],inputdata[[#This Row],[Maximum allowable concentration EQS (micrograms per litre)]])</f>
        <v>Not applicable</v>
      </c>
      <c r="F74" s="39" t="str">
        <f>IF(ISNUMBER(_xlfn.XLOOKUP(A74,inputdata[[#This Row],[Substance]],inputdata[[#This Row],[Annual Significant Load Limit (kg)]])),_xlfn.XLOOKUP(A74,inputdata[[#This Row],[Substance]],inputdata[[#This Row],[Annual Significant Load Limit (kg)]]),"N/A")</f>
        <v>N/A</v>
      </c>
      <c r="G74" s="33">
        <f>IF(ISNUMBER(D74),IF(ISNUMBER(_xlfn.XLOOKUP(A74,#REF!,#REF!)),(_xlfn.XLOOKUP(A74,#REF!,#REF!)),D74/2),D74)</f>
        <v>1.2500000000000001E-2</v>
      </c>
      <c r="H74" s="34" t="str">
        <f>IF(ISNUMBER(E74),IF(ISNUMBER(_xlfn.XLOOKUP(A74,#REF!,#REF!)),(_xlfn.XLOOKUP(A74,#REF!,#REF!)),E74/2),E74)</f>
        <v>Not applicable</v>
      </c>
      <c r="I74">
        <f>IF(ISNUMBER(swpra1[[#This Row],[AA EQS (ug/l)]]),swpra1[[#This Row],[AA EQS (ug/l)]]*0.04,swpra1[[#This Row],[AA EQS (ug/l)]])</f>
        <v>1E-3</v>
      </c>
      <c r="J74" t="str">
        <f>IF(ISNUMBER(swpra1[[#This Row],[MAC EQS (ug/l)]]),swpra1[[#This Row],[MAC EQS (ug/l)]]*0.04,swpra1[[#This Row],[MAC EQS (ug/l)]])</f>
        <v>Not applicable</v>
      </c>
      <c r="K74" s="23" t="str">
        <f>IF(swpra1[[#This Row],[AA EQS (ug/l)]]="N/A","N/A",IF(swpra1[[#This Row],[Discharge Average(ug/l)]]&gt;swpra1[[#This Row],[AA EQS (ug/l)]],"Yes","No"))</f>
        <v>No</v>
      </c>
      <c r="L74" t="str">
        <f>IF(swpra1[[#This Row],[MAC EQS (ug/l)]]="N/A","N/A",IF(swpra1[[#This Row],[Discharge Maximum]]&gt;swpra1[[#This Row],[MAC EQS (ug/l)]],"Yes","No"))</f>
        <v>No</v>
      </c>
      <c r="M74" s="24" t="str">
        <f>IF(swpra1[[#This Row],[Is conc&gt; AAEQS?]]="No","No",IF(swpra1[[#This Row],[Is conc. &gt; MAC EQS?]]="No","No","Yes"))</f>
        <v>No</v>
      </c>
      <c r="N74" s="23" t="str">
        <f>IF(swpra1[[#This Row],[Is conc&gt; AAEQS?]]="No","",IF(swpra1[[#This Row],[AA EQS (ug/l)]]="N/A","",($B$1*swpra1[[#This Row],[Discharge Average(ug/l)]])/($B$1+$B$3)))</f>
        <v/>
      </c>
      <c r="O74" t="str">
        <f>IF(swpra1[[#This Row],[Is conc. &gt; MAC EQS?]]="No","",IF(swpra1[[#This Row],[MAC EQS (ug/l)]]="N/A","",($B$2*swpra1[[#This Row],[Discharge Maximum]])/($B$2+$B$3)))</f>
        <v/>
      </c>
      <c r="P74" t="str">
        <f>IF(swpra1[[#This Row],[Is conc&gt; AAEQS?]]="NO","",IF(swpra1[[#This Row],[AA EQS (ug/l)]]="N/A","N/A",IF(swpra1[[#This Row],[MEAN PC]]&gt;0.04*swpra1[[#This Row],[AA EQS (ug/l)]],"YES","NO")))</f>
        <v/>
      </c>
      <c r="Q74" t="str">
        <f>IF(swpra1[[#This Row],[Screening Test 1 requires further screening]]="NO","",IF(swpra1[[#This Row],[4% of MAC EQS (ug/l)]]="N/A","N/A",IF(swpra1[[#This Row],[MAX PC]]&gt;swpra1[[#This Row],[4% of MAC EQS (ug/l)]],"YES","NO")))</f>
        <v/>
      </c>
      <c r="R74" s="24" t="str">
        <f>IF(swpra1[[#This Row],[Is PC. &gt;4% of MAC EQS?]]="N/A",swpra1[[#This Row],[Is PC. &gt;4% of AA EQS?]],swpra1[[#This Row],[Is PC. &gt;4% of MAC EQS?]])</f>
        <v/>
      </c>
      <c r="S74" s="23" t="str">
        <f>IF(AND(ISNUMBER(swpra1[[#This Row],[MEAN PC]]),swpra1[[#This Row],[Screening Test 2 requires further screenig]]="YES"),swpra1[[#This Row],[MEAN PC]]+swpra1[[#This Row],[AA BC]],"")</f>
        <v/>
      </c>
      <c r="U74" t="str">
        <f>swpra1[[#This Row],[MEAN PC]]</f>
        <v/>
      </c>
      <c r="V74" t="str">
        <f>swpra1[[#This Row],[MAX PC]]</f>
        <v/>
      </c>
      <c r="W74" s="23" t="str">
        <f>IF(swpra1[[#This Row],[PEC (mean) (ug/l)]]="","",IF(swpra1[[#This Row],[PEC (mean) (ug/l)]]="N/A","N/A",IF((swpra1[[#This Row],[PEC - BC (Mean)]])&gt;swpra1[[#This Row],[AA EQS (ug/l)]]*0.1,"YES","NO")))</f>
        <v/>
      </c>
      <c r="X74" s="24" t="str">
        <f>IF(swpra1[[#This Row],[PEC (Max) (ug/l)]]="","",IF(swpra1[[#This Row],[PEC (Max) (ug/l)]]="N/A","N/A",IF((swpra1[[#This Row],[PEC - BC (Max)]])&gt;swpra1[[#This Row],[AA EQS (ug/l)]]*0.1,"YES","NO")))</f>
        <v/>
      </c>
      <c r="Y74" s="23" t="str">
        <f>IF(swpra1[[#This Row],[PEC (mean) (ug/l)]]="","",IF(swpra1[[#This Row],[PEC (mean) (ug/l)]]="N/A","N/A",IF(swpra1[[#This Row],[PEC (mean) (ug/l)]]&gt;swpra1[[#This Row],[AA EQS (ug/l)]],"YES","NO")))</f>
        <v/>
      </c>
      <c r="Z74" s="24"/>
      <c r="AA74" s="30" t="str">
        <f>IF(swpra1[[#This Row],[Screening Test 2 requires further screenig]]="YES",IF(OR(swpra1[[#This Row],[Is PEC-BC &gt;10% of MAC EQS?]]="YES",swpra1[[#This Row],[IS PEC&gt;MAC EQS]]="YES"),"YES",IF(OR(swpra1[[#This Row],[Is PEC&gt;AA EQS]]="YES",swpra1[[#This Row],[Is PEC-BC &gt;10% of AA EQS?]]="YES"),"YES","NO")),"")</f>
        <v/>
      </c>
      <c r="AB74" s="23" t="str">
        <f>IF(swpra1[[#This Row],[Significant Load]]="N/A","N/A",(swpra1[[#This Row],[Discharge Average(ug/l)]]*$B$1*1000*$B$4/1000/1000/1000))</f>
        <v>N/A</v>
      </c>
      <c r="AC74" s="24" t="str">
        <f>IF(swpra1[[#This Row],[Annual Load (kg)]]="N/A","N/A",IF(swpra1[[#This Row],[Annual Load (kg)]]&gt;swpra1[[#This Row],[Significant Load]],"YES","NO"))</f>
        <v>N/A</v>
      </c>
      <c r="AD74" s="30" t="str">
        <f>IF(AND(OR(swpra1[[#This Row],[Further Assessment Required?]]="NO",swpra1[[#This Row],[Screening Test 2 requires further screenig]]="NO",swpra1[[#This Row],[Screening Test 1 requires further screening]]="NO"),swpra1[[#This Row],[IS Is Annual Load&gt;Liit]]&lt;&gt;"YES"),"NO","YES")</f>
        <v>NO</v>
      </c>
    </row>
    <row r="75" spans="1:30" hidden="1" x14ac:dyDescent="0.25">
      <c r="A75" s="41">
        <f>#REF!</f>
        <v>0</v>
      </c>
      <c r="B75" s="33" t="e">
        <f>_xlfn.XLOOKUP(swpra1[[#This Row],[Substance]],inputdata[[#This Row],[Substance]],inputdata[[#This Row],[Average Concentration in Discharge]])</f>
        <v>#N/A</v>
      </c>
      <c r="C75" s="33" t="e">
        <f>_xlfn.XLOOKUP(swpra1[[#This Row],[Substance]],inputdata[[#This Row],[Substance]],inputdata[[#This Row],[Maximum Concentration in Discharge ]])</f>
        <v>#N/A</v>
      </c>
      <c r="D75" s="38" t="e">
        <f>_xlfn.XLOOKUP(swpra1[[#This Row],[Substance]],inputdata[[#This Row],[Substance]],inputdata[[#This Row],[Annual average EQS (micrograms per litre)]])</f>
        <v>#N/A</v>
      </c>
      <c r="E75" s="10" t="e">
        <f>_xlfn.XLOOKUP(swpra1[[#This Row],[Substance]],inputdata[[#This Row],[Substance]],inputdata[[#This Row],[Maximum allowable concentration EQS (micrograms per litre)]])</f>
        <v>#N/A</v>
      </c>
      <c r="F75" s="39" t="str">
        <f>IF(ISNUMBER(_xlfn.XLOOKUP(A75,inputdata[[#This Row],[Substance]],inputdata[[#This Row],[Annual Significant Load Limit (kg)]])),_xlfn.XLOOKUP(A75,inputdata[[#This Row],[Substance]],inputdata[[#This Row],[Annual Significant Load Limit (kg)]]),"N/A")</f>
        <v>N/A</v>
      </c>
      <c r="G75" s="33" t="e">
        <f>IF(ISNUMBER(D75),IF(ISNUMBER(_xlfn.XLOOKUP(A75,#REF!,#REF!)),(_xlfn.XLOOKUP(A75,#REF!,#REF!)),D75/2),D75)</f>
        <v>#N/A</v>
      </c>
      <c r="H75" s="34" t="e">
        <f>IF(ISNUMBER(E75),IF(ISNUMBER(_xlfn.XLOOKUP(A75,#REF!,#REF!)),(_xlfn.XLOOKUP(A75,#REF!,#REF!)),E75/2),E75)</f>
        <v>#N/A</v>
      </c>
      <c r="I75" t="e">
        <f>IF(ISNUMBER(swpra1[[#This Row],[AA EQS (ug/l)]]),swpra1[[#This Row],[AA EQS (ug/l)]]*0.04,swpra1[[#This Row],[AA EQS (ug/l)]])</f>
        <v>#N/A</v>
      </c>
      <c r="J75" t="e">
        <f>IF(ISNUMBER(swpra1[[#This Row],[MAC EQS (ug/l)]]),swpra1[[#This Row],[MAC EQS (ug/l)]]*0.04,swpra1[[#This Row],[MAC EQS (ug/l)]])</f>
        <v>#N/A</v>
      </c>
      <c r="K75" s="23" t="e">
        <f>IF(swpra1[[#This Row],[AA EQS (ug/l)]]="N/A","N/A",IF(swpra1[[#This Row],[Discharge Average(ug/l)]]&gt;swpra1[[#This Row],[AA EQS (ug/l)]],"Yes","No"))</f>
        <v>#N/A</v>
      </c>
      <c r="L75" t="e">
        <f>IF(swpra1[[#This Row],[MAC EQS (ug/l)]]="N/A","N/A",IF(swpra1[[#This Row],[Discharge Maximum]]&gt;swpra1[[#This Row],[MAC EQS (ug/l)]],"Yes","No"))</f>
        <v>#N/A</v>
      </c>
      <c r="M75" s="24" t="e">
        <f>IF(swpra1[[#This Row],[Is conc&gt; AAEQS?]]="No","No",IF(swpra1[[#This Row],[Is conc. &gt; MAC EQS?]]="No","No","Yes"))</f>
        <v>#N/A</v>
      </c>
      <c r="N75" s="23" t="e">
        <f>IF(swpra1[[#This Row],[Is conc&gt; AAEQS?]]="No","",IF(swpra1[[#This Row],[AA EQS (ug/l)]]="N/A","",($B$1*swpra1[[#This Row],[Discharge Average(ug/l)]])/($B$1+$B$3)))</f>
        <v>#N/A</v>
      </c>
      <c r="O75" t="e">
        <f>IF(swpra1[[#This Row],[Is conc. &gt; MAC EQS?]]="No","",IF(swpra1[[#This Row],[MAC EQS (ug/l)]]="N/A","",($B$2*swpra1[[#This Row],[Discharge Maximum]])/($B$2+$B$3)))</f>
        <v>#N/A</v>
      </c>
      <c r="P75" t="e">
        <f>IF(swpra1[[#This Row],[Is conc&gt; AAEQS?]]="NO","",IF(swpra1[[#This Row],[AA EQS (ug/l)]]="N/A","N/A",IF(swpra1[[#This Row],[MEAN PC]]&gt;0.04*swpra1[[#This Row],[AA EQS (ug/l)]],"YES","NO")))</f>
        <v>#N/A</v>
      </c>
      <c r="Q75" t="e">
        <f>IF(swpra1[[#This Row],[Screening Test 1 requires further screening]]="NO","",IF(swpra1[[#This Row],[4% of MAC EQS (ug/l)]]="N/A","N/A",IF(swpra1[[#This Row],[MAX PC]]&gt;swpra1[[#This Row],[4% of MAC EQS (ug/l)]],"YES","NO")))</f>
        <v>#N/A</v>
      </c>
      <c r="R75" s="24" t="e">
        <f>IF(swpra1[[#This Row],[Is PC. &gt;4% of MAC EQS?]]="N/A",swpra1[[#This Row],[Is PC. &gt;4% of AA EQS?]],swpra1[[#This Row],[Is PC. &gt;4% of MAC EQS?]])</f>
        <v>#N/A</v>
      </c>
      <c r="S75" s="23" t="e">
        <f>IF(AND(ISNUMBER(swpra1[[#This Row],[MEAN PC]]),swpra1[[#This Row],[Screening Test 2 requires further screenig]]="YES"),swpra1[[#This Row],[MEAN PC]]+swpra1[[#This Row],[AA BC]],"")</f>
        <v>#N/A</v>
      </c>
      <c r="U75" t="e">
        <f>swpra1[[#This Row],[MEAN PC]]</f>
        <v>#N/A</v>
      </c>
      <c r="V75" t="e">
        <f>swpra1[[#This Row],[MAX PC]]</f>
        <v>#N/A</v>
      </c>
      <c r="W75" s="23" t="e">
        <f>IF(swpra1[[#This Row],[PEC (mean) (ug/l)]]="","",IF(swpra1[[#This Row],[PEC (mean) (ug/l)]]="N/A","N/A",IF((swpra1[[#This Row],[PEC - BC (Mean)]])&gt;swpra1[[#This Row],[AA EQS (ug/l)]]*0.1,"YES","NO")))</f>
        <v>#N/A</v>
      </c>
      <c r="X75" s="24" t="str">
        <f>IF(swpra1[[#This Row],[PEC (Max) (ug/l)]]="","",IF(swpra1[[#This Row],[PEC (Max) (ug/l)]]="N/A","N/A",IF((swpra1[[#This Row],[PEC - BC (Max)]])&gt;swpra1[[#This Row],[AA EQS (ug/l)]]*0.1,"YES","NO")))</f>
        <v/>
      </c>
      <c r="Y75" s="23" t="e">
        <f>IF(swpra1[[#This Row],[PEC (mean) (ug/l)]]="","",IF(swpra1[[#This Row],[PEC (mean) (ug/l)]]="N/A","N/A",IF(swpra1[[#This Row],[PEC (mean) (ug/l)]]&gt;swpra1[[#This Row],[AA EQS (ug/l)]],"YES","NO")))</f>
        <v>#N/A</v>
      </c>
      <c r="Z75" s="24"/>
      <c r="AA75" s="30" t="e">
        <f>IF(swpra1[[#This Row],[Screening Test 2 requires further screenig]]="YES",IF(OR(swpra1[[#This Row],[Is PEC-BC &gt;10% of MAC EQS?]]="YES",swpra1[[#This Row],[IS PEC&gt;MAC EQS]]="YES"),"YES",IF(OR(swpra1[[#This Row],[Is PEC&gt;AA EQS]]="YES",swpra1[[#This Row],[Is PEC-BC &gt;10% of AA EQS?]]="YES"),"YES","NO")),"")</f>
        <v>#N/A</v>
      </c>
      <c r="AB75" s="23" t="str">
        <f>IF(swpra1[[#This Row],[Significant Load]]="N/A","N/A",(swpra1[[#This Row],[Discharge Average(ug/l)]]*$B$1*1000*$B$4/1000/1000/1000))</f>
        <v>N/A</v>
      </c>
      <c r="AC75" s="24" t="str">
        <f>IF(swpra1[[#This Row],[Annual Load (kg)]]="N/A","N/A",IF(swpra1[[#This Row],[Annual Load (kg)]]&gt;swpra1[[#This Row],[Significant Load]],"YES","NO"))</f>
        <v>N/A</v>
      </c>
      <c r="AD75" s="30" t="e">
        <f>IF(AND(OR(swpra1[[#This Row],[Further Assessment Required?]]="NO",swpra1[[#This Row],[Screening Test 2 requires further screenig]]="NO",swpra1[[#This Row],[Screening Test 1 requires further screening]]="NO"),swpra1[[#This Row],[IS Is Annual Load&gt;Liit]]&lt;&gt;"YES"),"NO","YES")</f>
        <v>#N/A</v>
      </c>
    </row>
    <row r="76" spans="1:30" hidden="1" x14ac:dyDescent="0.25">
      <c r="A76" s="41">
        <f>#REF!</f>
        <v>0</v>
      </c>
      <c r="B76" s="33" t="e">
        <f>_xlfn.XLOOKUP(swpra1[[#This Row],[Substance]],inputdata[[#This Row],[Substance]],inputdata[[#This Row],[Average Concentration in Discharge]])</f>
        <v>#N/A</v>
      </c>
      <c r="C76" s="33" t="e">
        <f>_xlfn.XLOOKUP(swpra1[[#This Row],[Substance]],inputdata[[#This Row],[Substance]],inputdata[[#This Row],[Maximum Concentration in Discharge ]])</f>
        <v>#N/A</v>
      </c>
      <c r="D76" s="38" t="e">
        <f>_xlfn.XLOOKUP(swpra1[[#This Row],[Substance]],inputdata[[#This Row],[Substance]],inputdata[[#This Row],[Annual average EQS (micrograms per litre)]])</f>
        <v>#N/A</v>
      </c>
      <c r="E76" s="10" t="e">
        <f>_xlfn.XLOOKUP(swpra1[[#This Row],[Substance]],inputdata[[#This Row],[Substance]],inputdata[[#This Row],[Maximum allowable concentration EQS (micrograms per litre)]])</f>
        <v>#N/A</v>
      </c>
      <c r="F76" s="39" t="str">
        <f>IF(ISNUMBER(_xlfn.XLOOKUP(A76,inputdata[[#This Row],[Substance]],inputdata[[#This Row],[Annual Significant Load Limit (kg)]])),_xlfn.XLOOKUP(A76,inputdata[[#This Row],[Substance]],inputdata[[#This Row],[Annual Significant Load Limit (kg)]]),"N/A")</f>
        <v>N/A</v>
      </c>
      <c r="G76" s="33" t="e">
        <f>IF(ISNUMBER(swpra1[[#This Row],[AA EQS (ug/l)]]),swpra1[[#This Row],[AA EQS (ug/l)]]/2,swpra1[[#This Row],[AA EQS (ug/l)]])</f>
        <v>#N/A</v>
      </c>
      <c r="H76" s="33" t="e">
        <f>IF(ISNUMBER(swpra1[[#This Row],[MAC EQS (ug/l)]]),swpra1[[#This Row],[MAC EQS (ug/l)]]/2,swpra1[[#This Row],[MAC EQS (ug/l)]])</f>
        <v>#N/A</v>
      </c>
      <c r="I76" t="e">
        <f>IF(ISNUMBER(swpra1[[#This Row],[AA EQS (ug/l)]]),swpra1[[#This Row],[AA EQS (ug/l)]]*0.04,swpra1[[#This Row],[AA EQS (ug/l)]])</f>
        <v>#N/A</v>
      </c>
      <c r="J76" t="e">
        <f>IF(ISNUMBER(swpra1[[#This Row],[MAC EQS (ug/l)]]),swpra1[[#This Row],[MAC EQS (ug/l)]]*0.04,swpra1[[#This Row],[MAC EQS (ug/l)]])</f>
        <v>#N/A</v>
      </c>
      <c r="K76" s="23" t="e">
        <f>IF(swpra1[[#This Row],[AA EQS (ug/l)]]="N/A","N/A",IF(swpra1[[#This Row],[Discharge Average(ug/l)]]&gt;swpra1[[#This Row],[AA EQS (ug/l)]],"Yes","No"))</f>
        <v>#N/A</v>
      </c>
      <c r="L76" t="e">
        <f>IF(swpra1[[#This Row],[MAC EQS (ug/l)]]="N/A","N/A",IF(swpra1[[#This Row],[Discharge Maximum]]&gt;swpra1[[#This Row],[MAC EQS (ug/l)]],"Yes","No"))</f>
        <v>#N/A</v>
      </c>
      <c r="M76" s="24" t="e">
        <f>IF(swpra1[[#This Row],[Is conc. &gt; MAC EQS?]]="N/A",swpra1[[#This Row],[Is conc&gt; AAEQS?]],swpra1[[#This Row],[Is conc. &gt; MAC EQS?]])</f>
        <v>#N/A</v>
      </c>
      <c r="N76" s="23" t="e">
        <f>IF(swpra1[[#This Row],[Is conc&gt; AAEQS?]]="No","",IF(swpra1[[#This Row],[AA EQS (ug/l)]]="N/A","",($B$1*swpra1[[#This Row],[Discharge Average(ug/l)]])/($B$1+$B$3)))</f>
        <v>#N/A</v>
      </c>
      <c r="O76" t="e">
        <f>IF(swpra1[[#This Row],[Is conc. &gt; MAC EQS?]]="No","",IF(swpra1[[#This Row],[MAC EQS (ug/l)]]="N/A","",($B$2*swpra1[[#This Row],[Discharge Maximum]])/($B$2+$B$3)))</f>
        <v>#N/A</v>
      </c>
      <c r="P76" t="e">
        <f>IF(swpra1[[#This Row],[Screening Test 1 requires further screening]]="NO","",IF(swpra1[[#This Row],[4% of AA EQS (ug/l)]]="N/A","N/A",IF(swpra1[[#This Row],[MEAN PC]]&gt;swpra1[[#This Row],[4% of AA EQS (ug/l)]],"YES","NO")))</f>
        <v>#N/A</v>
      </c>
      <c r="Q76" t="e">
        <f>IF(swpra1[[#This Row],[Screening Test 1 requires further screening]]="NO","",IF(swpra1[[#This Row],[4% of MAC EQS (ug/l)]]="N/A","N/A",IF(swpra1[[#This Row],[MAX PC]]&gt;swpra1[[#This Row],[4% of MAC EQS (ug/l)]],"YES","NO")))</f>
        <v>#N/A</v>
      </c>
      <c r="R76" s="24" t="e">
        <f>IF(swpra1[[#This Row],[Is PC. &gt;4% of MAC EQS?]]="N/A",swpra1[[#This Row],[Is PC. &gt;4% of AA EQS?]],swpra1[[#This Row],[Is PC. &gt;4% of MAC EQS?]])</f>
        <v>#N/A</v>
      </c>
      <c r="S76" s="23" t="e">
        <f>IF(AND(ISNUMBER(swpra1[[#This Row],[MEAN PC]]),swpra1[[#This Row],[Screening Test 2 requires further screenig]]="YES"),swpra1[[#This Row],[MEAN PC]]+swpra1[[#This Row],[AA BC]],"")</f>
        <v>#N/A</v>
      </c>
      <c r="T76" t="e">
        <f>IF(AND(ISNUMBER(swpra1[[#This Row],[MAX PC]]),swpra1[[#This Row],[Screening Test 2 requires further screenig]]="YES"),swpra1[[#This Row],[MAX PC]]+swpra1[[#This Row],[MAC BC]],"")</f>
        <v>#N/A</v>
      </c>
      <c r="U76" t="e">
        <f>swpra1[[#This Row],[MEAN PC]]</f>
        <v>#N/A</v>
      </c>
      <c r="V76" t="e">
        <f>swpra1[[#This Row],[MAX PC]]</f>
        <v>#N/A</v>
      </c>
      <c r="W76" s="23" t="e">
        <f>IF(swpra1[[#This Row],[PEC (mean) (ug/l)]]="","",IF(swpra1[[#This Row],[PEC (mean) (ug/l)]]="N/A","N/A",IF((swpra1[[#This Row],[PEC - BC (Mean)]])&gt;swpra1[[#This Row],[AA EQS (ug/l)]]*0.1,"YES","NO")))</f>
        <v>#N/A</v>
      </c>
      <c r="X76" s="24" t="e">
        <f>IF(swpra1[[#This Row],[PEC (Max) (ug/l)]]="","",IF(swpra1[[#This Row],[PEC (Max) (ug/l)]]="N/A","N/A",IF((swpra1[[#This Row],[PEC - BC (Max)]])&gt;swpra1[[#This Row],[AA EQS (ug/l)]]*0.1,"YES","NO")))</f>
        <v>#N/A</v>
      </c>
      <c r="Y76" s="23" t="e">
        <f>IF(swpra1[[#This Row],[PEC (mean) (ug/l)]]="","",IF(swpra1[[#This Row],[PEC (mean) (ug/l)]]="N/A","N/A",IF(swpra1[[#This Row],[PEC (mean) (ug/l)]]&gt;swpra1[[#This Row],[AA EQS (ug/l)]],"YES","NO")))</f>
        <v>#N/A</v>
      </c>
      <c r="Z76" s="24" t="e">
        <f>IF(swpra1[[#This Row],[PEC (Max) (ug/l)]]="","",IF(swpra1[[#This Row],[PEC (Max) (ug/l)]]="N/A","N/A",IF(swpra1[[#This Row],[PEC (Max) (ug/l)]]&gt;swpra1[[#This Row],[MAC EQS (ug/l)]],"YES","NO")))</f>
        <v>#N/A</v>
      </c>
      <c r="AA76" s="30" t="e">
        <f>IF(swpra1[[#This Row],[Screening Test 2 requires further screenig]]="YES",IF(OR(swpra1[[#This Row],[Is PEC-BC &gt;10% of MAC EQS?]]="YES",swpra1[[#This Row],[IS PEC&gt;MAC EQS]]="YES"),"YES",IF(OR(swpra1[[#This Row],[Is PEC&gt;AA EQS]]="YES",swpra1[[#This Row],[Is PEC-BC &gt;10% of AA EQS?]]="YES"),"YES","NO")),"")</f>
        <v>#N/A</v>
      </c>
      <c r="AB76" s="23" t="str">
        <f>IF(swpra1[[#This Row],[Significant Load]]="N/A","N/A",(swpra1[[#This Row],[Discharge Average(ug/l)]]*$B$1*1000*$B$4/1000/1000/1000))</f>
        <v>N/A</v>
      </c>
      <c r="AC76" s="24" t="str">
        <f>IF(swpra1[[#This Row],[Annual Load (kg)]]="N/A","N/A",IF(swpra1[[#This Row],[Annual Load (kg)]]&gt;swpra1[[#This Row],[Significant Load]],"YES","NO"))</f>
        <v>N/A</v>
      </c>
      <c r="AD76" s="30" t="e">
        <f>IF(AND(OR(swpra1[[#This Row],[Further Assessment Required?]]="NO",swpra1[[#This Row],[Screening Test 2 requires further screenig]]="NO",swpra1[[#This Row],[Screening Test 1 requires further screening]]="NO"),swpra1[[#This Row],[IS Is Annual Load&gt;Liit]]&lt;&gt;"YES"),"NO","YES")</f>
        <v>#N/A</v>
      </c>
    </row>
    <row r="77" spans="1:30" hidden="1" x14ac:dyDescent="0.25">
      <c r="A77" s="41">
        <f>#REF!</f>
        <v>0</v>
      </c>
      <c r="B77" s="33" t="e">
        <f>_xlfn.XLOOKUP(swpra1[[#This Row],[Substance]],inputdata[[#This Row],[Substance]],inputdata[[#This Row],[Average Concentration in Discharge]])</f>
        <v>#N/A</v>
      </c>
      <c r="C77" s="33" t="e">
        <f>_xlfn.XLOOKUP(swpra1[[#This Row],[Substance]],inputdata[[#This Row],[Substance]],inputdata[[#This Row],[Maximum Concentration in Discharge ]])</f>
        <v>#N/A</v>
      </c>
      <c r="D77" s="38" t="e">
        <f>_xlfn.XLOOKUP(swpra1[[#This Row],[Substance]],inputdata[[#This Row],[Substance]],inputdata[[#This Row],[Annual average EQS (micrograms per litre)]])</f>
        <v>#N/A</v>
      </c>
      <c r="E77" s="10" t="e">
        <f>_xlfn.XLOOKUP(swpra1[[#This Row],[Substance]],inputdata[[#This Row],[Substance]],inputdata[[#This Row],[Maximum allowable concentration EQS (micrograms per litre)]])</f>
        <v>#N/A</v>
      </c>
      <c r="F77" s="39" t="str">
        <f>IF(ISNUMBER(_xlfn.XLOOKUP(A77,inputdata[[#This Row],[Substance]],inputdata[[#This Row],[Annual Significant Load Limit (kg)]])),_xlfn.XLOOKUP(A77,inputdata[[#This Row],[Substance]],inputdata[[#This Row],[Annual Significant Load Limit (kg)]]),"N/A")</f>
        <v>N/A</v>
      </c>
      <c r="G77" s="33" t="e">
        <f>IF(ISNUMBER(D77),IF(ISNUMBER(_xlfn.XLOOKUP(A77,#REF!,#REF!)),(_xlfn.XLOOKUP(A77,#REF!,#REF!)),D77/2),D77)</f>
        <v>#N/A</v>
      </c>
      <c r="H77" s="34" t="e">
        <f>IF(ISNUMBER(E77),IF(ISNUMBER(_xlfn.XLOOKUP(A77,#REF!,#REF!)),(_xlfn.XLOOKUP(A77,#REF!,#REF!)),E77/2),E77)</f>
        <v>#N/A</v>
      </c>
      <c r="I77" t="e">
        <f>IF(ISNUMBER(swpra1[[#This Row],[AA EQS (ug/l)]]),swpra1[[#This Row],[AA EQS (ug/l)]]*0.04,swpra1[[#This Row],[AA EQS (ug/l)]])</f>
        <v>#N/A</v>
      </c>
      <c r="J77" t="e">
        <f>IF(ISNUMBER(swpra1[[#This Row],[MAC EQS (ug/l)]]),swpra1[[#This Row],[MAC EQS (ug/l)]]*0.04,swpra1[[#This Row],[MAC EQS (ug/l)]])</f>
        <v>#N/A</v>
      </c>
      <c r="K77" s="23" t="e">
        <f>IF(swpra1[[#This Row],[AA EQS (ug/l)]]="N/A","N/A",IF(swpra1[[#This Row],[Discharge Average(ug/l)]]&gt;swpra1[[#This Row],[AA EQS (ug/l)]],"Yes","No"))</f>
        <v>#N/A</v>
      </c>
      <c r="L77" t="e">
        <f>IF(swpra1[[#This Row],[MAC EQS (ug/l)]]="N/A","N/A",IF(swpra1[[#This Row],[Discharge Maximum]]&gt;swpra1[[#This Row],[MAC EQS (ug/l)]],"Yes","No"))</f>
        <v>#N/A</v>
      </c>
      <c r="M77" s="24" t="e">
        <f>IF(swpra1[[#This Row],[Is conc&gt; AAEQS?]]="No","No",IF(swpra1[[#This Row],[Is conc. &gt; MAC EQS?]]="No","No","Yes"))</f>
        <v>#N/A</v>
      </c>
      <c r="N77" s="23" t="e">
        <f>IF(swpra1[[#This Row],[Is conc&gt; AAEQS?]]="No","",IF(swpra1[[#This Row],[AA EQS (ug/l)]]="N/A","",($B$1*swpra1[[#This Row],[Discharge Average(ug/l)]])/($B$1+$B$3)))</f>
        <v>#N/A</v>
      </c>
      <c r="O77" t="e">
        <f>IF(swpra1[[#This Row],[Is conc. &gt; MAC EQS?]]="No","",IF(swpra1[[#This Row],[MAC EQS (ug/l)]]="N/A","",($B$2*swpra1[[#This Row],[Discharge Maximum]])/($B$2+$B$3)))</f>
        <v>#N/A</v>
      </c>
      <c r="P77" t="e">
        <f>IF(swpra1[[#This Row],[Is conc&gt; AAEQS?]]="NO","",IF(swpra1[[#This Row],[AA EQS (ug/l)]]="N/A","N/A",IF(swpra1[[#This Row],[MEAN PC]]&gt;0.04*swpra1[[#This Row],[AA EQS (ug/l)]],"YES","NO")))</f>
        <v>#N/A</v>
      </c>
      <c r="Q77" t="e">
        <f>IF(swpra1[[#This Row],[Screening Test 1 requires further screening]]="NO","",IF(swpra1[[#This Row],[4% of MAC EQS (ug/l)]]="N/A","N/A",IF(swpra1[[#This Row],[MAX PC]]&gt;swpra1[[#This Row],[4% of MAC EQS (ug/l)]],"YES","NO")))</f>
        <v>#N/A</v>
      </c>
      <c r="R77" s="24" t="e">
        <f>IF(swpra1[[#This Row],[Is PC. &gt;4% of MAC EQS?]]="N/A",swpra1[[#This Row],[Is PC. &gt;4% of AA EQS?]],swpra1[[#This Row],[Is PC. &gt;4% of MAC EQS?]])</f>
        <v>#N/A</v>
      </c>
      <c r="S77" s="23" t="e">
        <f>IF(AND(ISNUMBER(swpra1[[#This Row],[MEAN PC]]),swpra1[[#This Row],[Screening Test 2 requires further screenig]]="YES"),swpra1[[#This Row],[MEAN PC]]+swpra1[[#This Row],[AA BC]],"")</f>
        <v>#N/A</v>
      </c>
      <c r="U77" t="e">
        <f>swpra1[[#This Row],[MEAN PC]]</f>
        <v>#N/A</v>
      </c>
      <c r="V77" t="e">
        <f>swpra1[[#This Row],[MAX PC]]</f>
        <v>#N/A</v>
      </c>
      <c r="W77" s="23" t="e">
        <f>IF(swpra1[[#This Row],[PEC (mean) (ug/l)]]="","",IF(swpra1[[#This Row],[PEC (mean) (ug/l)]]="N/A","N/A",IF((swpra1[[#This Row],[PEC - BC (Mean)]])&gt;swpra1[[#This Row],[AA EQS (ug/l)]]*0.1,"YES","NO")))</f>
        <v>#N/A</v>
      </c>
      <c r="X77" s="24" t="str">
        <f>IF(swpra1[[#This Row],[PEC (Max) (ug/l)]]="","",IF(swpra1[[#This Row],[PEC (Max) (ug/l)]]="N/A","N/A",IF((swpra1[[#This Row],[PEC - BC (Max)]])&gt;swpra1[[#This Row],[AA EQS (ug/l)]]*0.1,"YES","NO")))</f>
        <v/>
      </c>
      <c r="Y77" s="23" t="e">
        <f>IF(swpra1[[#This Row],[PEC (mean) (ug/l)]]="","",IF(swpra1[[#This Row],[PEC (mean) (ug/l)]]="N/A","N/A",IF(swpra1[[#This Row],[PEC (mean) (ug/l)]]&gt;swpra1[[#This Row],[AA EQS (ug/l)]],"YES","NO")))</f>
        <v>#N/A</v>
      </c>
      <c r="Z77" s="24"/>
      <c r="AA77" s="30" t="e">
        <f>IF(swpra1[[#This Row],[Screening Test 2 requires further screenig]]="YES",IF(OR(swpra1[[#This Row],[Is PEC-BC &gt;10% of MAC EQS?]]="YES",swpra1[[#This Row],[IS PEC&gt;MAC EQS]]="YES"),"YES",IF(OR(swpra1[[#This Row],[Is PEC&gt;AA EQS]]="YES",swpra1[[#This Row],[Is PEC-BC &gt;10% of AA EQS?]]="YES"),"YES","NO")),"")</f>
        <v>#N/A</v>
      </c>
      <c r="AB77" s="23" t="str">
        <f>IF(swpra1[[#This Row],[Significant Load]]="N/A","N/A",(swpra1[[#This Row],[Discharge Average(ug/l)]]*$B$1*1000*$B$4/1000/1000/1000))</f>
        <v>N/A</v>
      </c>
      <c r="AC77" s="24" t="str">
        <f>IF(swpra1[[#This Row],[Annual Load (kg)]]="N/A","N/A",IF(swpra1[[#This Row],[Annual Load (kg)]]&gt;swpra1[[#This Row],[Significant Load]],"YES","NO"))</f>
        <v>N/A</v>
      </c>
      <c r="AD77" s="30" t="e">
        <f>IF(AND(OR(swpra1[[#This Row],[Further Assessment Required?]]="NO",swpra1[[#This Row],[Screening Test 2 requires further screenig]]="NO",swpra1[[#This Row],[Screening Test 1 requires further screening]]="NO"),swpra1[[#This Row],[IS Is Annual Load&gt;Liit]]&lt;&gt;"YES"),"NO","YES")</f>
        <v>#N/A</v>
      </c>
    </row>
    <row r="78" spans="1:30" hidden="1" x14ac:dyDescent="0.25">
      <c r="A78" s="41" t="str">
        <f>#REF!</f>
        <v>Demetons</v>
      </c>
      <c r="B78" s="33">
        <f>_xlfn.XLOOKUP(swpra1[[#This Row],[Substance]],inputdata[[#This Row],[Substance]],inputdata[[#This Row],[Average Concentration in Discharge]])</f>
        <v>0</v>
      </c>
      <c r="C78" s="33">
        <f>_xlfn.XLOOKUP(swpra1[[#This Row],[Substance]],inputdata[[#This Row],[Substance]],inputdata[[#This Row],[Maximum Concentration in Discharge ]])</f>
        <v>0</v>
      </c>
      <c r="D78" s="38">
        <f>_xlfn.XLOOKUP(swpra1[[#This Row],[Substance]],inputdata[[#This Row],[Substance]],inputdata[[#This Row],[Annual average EQS (micrograms per litre)]])</f>
        <v>0.5</v>
      </c>
      <c r="E78" s="10" t="str">
        <f>_xlfn.XLOOKUP(swpra1[[#This Row],[Substance]],inputdata[[#This Row],[Substance]],inputdata[[#This Row],[Maximum allowable concentration EQS (micrograms per litre)]])</f>
        <v>Not applicable</v>
      </c>
      <c r="F78" s="39" t="str">
        <f>IF(ISNUMBER(_xlfn.XLOOKUP(A78,inputdata[[#This Row],[Substance]],inputdata[[#This Row],[Annual Significant Load Limit (kg)]])),_xlfn.XLOOKUP(A78,inputdata[[#This Row],[Substance]],inputdata[[#This Row],[Annual Significant Load Limit (kg)]]),"N/A")</f>
        <v>N/A</v>
      </c>
      <c r="G78" s="33">
        <f>IF(ISNUMBER(D78),IF(ISNUMBER(_xlfn.XLOOKUP(A78,#REF!,#REF!)),(_xlfn.XLOOKUP(A78,#REF!,#REF!)),D78/2),D78)</f>
        <v>0.25</v>
      </c>
      <c r="H78" s="34" t="str">
        <f>IF(ISNUMBER(E78),IF(ISNUMBER(_xlfn.XLOOKUP(A78,#REF!,#REF!)),(_xlfn.XLOOKUP(A78,#REF!,#REF!)),E78/2),E78)</f>
        <v>Not applicable</v>
      </c>
      <c r="I78">
        <f>IF(ISNUMBER(swpra1[[#This Row],[AA EQS (ug/l)]]),swpra1[[#This Row],[AA EQS (ug/l)]]*0.04,swpra1[[#This Row],[AA EQS (ug/l)]])</f>
        <v>0.02</v>
      </c>
      <c r="J78" t="str">
        <f>IF(ISNUMBER(swpra1[[#This Row],[MAC EQS (ug/l)]]),swpra1[[#This Row],[MAC EQS (ug/l)]]*0.04,swpra1[[#This Row],[MAC EQS (ug/l)]])</f>
        <v>Not applicable</v>
      </c>
      <c r="K78" s="23" t="str">
        <f>IF(swpra1[[#This Row],[AA EQS (ug/l)]]="N/A","N/A",IF(swpra1[[#This Row],[Discharge Average(ug/l)]]&gt;swpra1[[#This Row],[AA EQS (ug/l)]],"Yes","No"))</f>
        <v>No</v>
      </c>
      <c r="L78" t="str">
        <f>IF(swpra1[[#This Row],[MAC EQS (ug/l)]]="N/A","N/A",IF(swpra1[[#This Row],[Discharge Maximum]]&gt;swpra1[[#This Row],[MAC EQS (ug/l)]],"Yes","No"))</f>
        <v>No</v>
      </c>
      <c r="M78" s="24" t="str">
        <f>IF(swpra1[[#This Row],[Is conc&gt; AAEQS?]]="No","No",IF(swpra1[[#This Row],[Is conc. &gt; MAC EQS?]]="No","No","Yes"))</f>
        <v>No</v>
      </c>
      <c r="N78" s="23" t="str">
        <f>IF(swpra1[[#This Row],[Is conc&gt; AAEQS?]]="No","",IF(swpra1[[#This Row],[AA EQS (ug/l)]]="N/A","",($B$1*swpra1[[#This Row],[Discharge Average(ug/l)]])/($B$1+$B$3)))</f>
        <v/>
      </c>
      <c r="O78" t="str">
        <f>IF(swpra1[[#This Row],[Is conc. &gt; MAC EQS?]]="No","",IF(swpra1[[#This Row],[MAC EQS (ug/l)]]="N/A","",($B$2*swpra1[[#This Row],[Discharge Maximum]])/($B$2+$B$3)))</f>
        <v/>
      </c>
      <c r="P78" t="str">
        <f>IF(swpra1[[#This Row],[Is conc&gt; AAEQS?]]="NO","",IF(swpra1[[#This Row],[AA EQS (ug/l)]]="N/A","N/A",IF(swpra1[[#This Row],[MEAN PC]]&gt;0.04*swpra1[[#This Row],[AA EQS (ug/l)]],"YES","NO")))</f>
        <v/>
      </c>
      <c r="Q78" t="str">
        <f>IF(swpra1[[#This Row],[Screening Test 1 requires further screening]]="NO","",IF(swpra1[[#This Row],[4% of MAC EQS (ug/l)]]="N/A","N/A",IF(swpra1[[#This Row],[MAX PC]]&gt;swpra1[[#This Row],[4% of MAC EQS (ug/l)]],"YES","NO")))</f>
        <v/>
      </c>
      <c r="R78" s="24" t="str">
        <f>IF(swpra1[[#This Row],[Is PC. &gt;4% of MAC EQS?]]="N/A",swpra1[[#This Row],[Is PC. &gt;4% of AA EQS?]],swpra1[[#This Row],[Is PC. &gt;4% of MAC EQS?]])</f>
        <v/>
      </c>
      <c r="S78" s="23" t="str">
        <f>IF(AND(ISNUMBER(swpra1[[#This Row],[MEAN PC]]),swpra1[[#This Row],[Screening Test 2 requires further screenig]]="YES"),swpra1[[#This Row],[MEAN PC]]+swpra1[[#This Row],[AA BC]],"")</f>
        <v/>
      </c>
      <c r="U78" t="str">
        <f>swpra1[[#This Row],[MEAN PC]]</f>
        <v/>
      </c>
      <c r="V78" t="str">
        <f>swpra1[[#This Row],[MAX PC]]</f>
        <v/>
      </c>
      <c r="W78" s="23" t="str">
        <f>IF(swpra1[[#This Row],[PEC (mean) (ug/l)]]="","",IF(swpra1[[#This Row],[PEC (mean) (ug/l)]]="N/A","N/A",IF((swpra1[[#This Row],[PEC - BC (Mean)]])&gt;swpra1[[#This Row],[AA EQS (ug/l)]]*0.1,"YES","NO")))</f>
        <v/>
      </c>
      <c r="X78" s="24" t="str">
        <f>IF(swpra1[[#This Row],[PEC (Max) (ug/l)]]="","",IF(swpra1[[#This Row],[PEC (Max) (ug/l)]]="N/A","N/A",IF((swpra1[[#This Row],[PEC - BC (Max)]])&gt;swpra1[[#This Row],[AA EQS (ug/l)]]*0.1,"YES","NO")))</f>
        <v/>
      </c>
      <c r="Y78" s="23" t="str">
        <f>IF(swpra1[[#This Row],[PEC (mean) (ug/l)]]="","",IF(swpra1[[#This Row],[PEC (mean) (ug/l)]]="N/A","N/A",IF(swpra1[[#This Row],[PEC (mean) (ug/l)]]&gt;swpra1[[#This Row],[AA EQS (ug/l)]],"YES","NO")))</f>
        <v/>
      </c>
      <c r="Z78" s="24"/>
      <c r="AA78" s="30" t="str">
        <f>IF(swpra1[[#This Row],[Screening Test 2 requires further screenig]]="YES",IF(OR(swpra1[[#This Row],[Is PEC-BC &gt;10% of MAC EQS?]]="YES",swpra1[[#This Row],[IS PEC&gt;MAC EQS]]="YES"),"YES",IF(OR(swpra1[[#This Row],[Is PEC&gt;AA EQS]]="YES",swpra1[[#This Row],[Is PEC-BC &gt;10% of AA EQS?]]="YES"),"YES","NO")),"")</f>
        <v/>
      </c>
      <c r="AB78" s="23" t="str">
        <f>IF(swpra1[[#This Row],[Significant Load]]="N/A","N/A",(swpra1[[#This Row],[Discharge Average(ug/l)]]*$B$1*1000*$B$4/1000/1000/1000))</f>
        <v>N/A</v>
      </c>
      <c r="AC78" s="24" t="str">
        <f>IF(swpra1[[#This Row],[Annual Load (kg)]]="N/A","N/A",IF(swpra1[[#This Row],[Annual Load (kg)]]&gt;swpra1[[#This Row],[Significant Load]],"YES","NO"))</f>
        <v>N/A</v>
      </c>
      <c r="AD78" s="30" t="str">
        <f>IF(AND(OR(swpra1[[#This Row],[Further Assessment Required?]]="NO",swpra1[[#This Row],[Screening Test 2 requires further screenig]]="NO",swpra1[[#This Row],[Screening Test 1 requires further screening]]="NO"),swpra1[[#This Row],[IS Is Annual Load&gt;Liit]]&lt;&gt;"YES"),"NO","YES")</f>
        <v>NO</v>
      </c>
    </row>
    <row r="79" spans="1:30" hidden="1" x14ac:dyDescent="0.25">
      <c r="A79" s="41">
        <f>#REF!</f>
        <v>0</v>
      </c>
      <c r="B79" s="33" t="e">
        <f>_xlfn.XLOOKUP(swpra1[[#This Row],[Substance]],inputdata[[#This Row],[Substance]],inputdata[[#This Row],[Average Concentration in Discharge]])</f>
        <v>#N/A</v>
      </c>
      <c r="C79" s="33" t="e">
        <f>_xlfn.XLOOKUP(swpra1[[#This Row],[Substance]],inputdata[[#This Row],[Substance]],inputdata[[#This Row],[Maximum Concentration in Discharge ]])</f>
        <v>#N/A</v>
      </c>
      <c r="D79" s="38" t="e">
        <f>_xlfn.XLOOKUP(swpra1[[#This Row],[Substance]],inputdata[[#This Row],[Substance]],inputdata[[#This Row],[Annual average EQS (micrograms per litre)]])</f>
        <v>#N/A</v>
      </c>
      <c r="E79" s="10" t="e">
        <f>_xlfn.XLOOKUP(swpra1[[#This Row],[Substance]],inputdata[[#This Row],[Substance]],inputdata[[#This Row],[Maximum allowable concentration EQS (micrograms per litre)]])</f>
        <v>#N/A</v>
      </c>
      <c r="F79" s="39" t="str">
        <f>IF(ISNUMBER(_xlfn.XLOOKUP(A79,inputdata[[#This Row],[Substance]],inputdata[[#This Row],[Annual Significant Load Limit (kg)]])),_xlfn.XLOOKUP(A79,inputdata[[#This Row],[Substance]],inputdata[[#This Row],[Annual Significant Load Limit (kg)]]),"N/A")</f>
        <v>N/A</v>
      </c>
      <c r="G79" s="33" t="e">
        <f>IF(ISNUMBER(D79),IF(ISNUMBER(_xlfn.XLOOKUP(A79,#REF!,#REF!)),(_xlfn.XLOOKUP(A79,#REF!,#REF!)),D79/2),D79)</f>
        <v>#N/A</v>
      </c>
      <c r="H79" s="34" t="e">
        <f>IF(ISNUMBER(E79),IF(ISNUMBER(_xlfn.XLOOKUP(A79,#REF!,#REF!)),(_xlfn.XLOOKUP(A79,#REF!,#REF!)),E79/2),E79)</f>
        <v>#N/A</v>
      </c>
      <c r="I79" t="e">
        <f>IF(ISNUMBER(swpra1[[#This Row],[AA EQS (ug/l)]]),swpra1[[#This Row],[AA EQS (ug/l)]]*0.04,swpra1[[#This Row],[AA EQS (ug/l)]])</f>
        <v>#N/A</v>
      </c>
      <c r="J79" t="e">
        <f>IF(ISNUMBER(swpra1[[#This Row],[MAC EQS (ug/l)]]),swpra1[[#This Row],[MAC EQS (ug/l)]]*0.04,swpra1[[#This Row],[MAC EQS (ug/l)]])</f>
        <v>#N/A</v>
      </c>
      <c r="K79" s="23" t="e">
        <f>IF(swpra1[[#This Row],[AA EQS (ug/l)]]="N/A","N/A",IF(swpra1[[#This Row],[Discharge Average(ug/l)]]&gt;swpra1[[#This Row],[AA EQS (ug/l)]],"Yes","No"))</f>
        <v>#N/A</v>
      </c>
      <c r="L79" t="e">
        <f>IF(swpra1[[#This Row],[MAC EQS (ug/l)]]="N/A","N/A",IF(swpra1[[#This Row],[Discharge Maximum]]&gt;swpra1[[#This Row],[MAC EQS (ug/l)]],"Yes","No"))</f>
        <v>#N/A</v>
      </c>
      <c r="M79" s="24" t="e">
        <f>IF(swpra1[[#This Row],[Is conc&gt; AAEQS?]]="No","No",IF(swpra1[[#This Row],[Is conc. &gt; MAC EQS?]]="No","No","Yes"))</f>
        <v>#N/A</v>
      </c>
      <c r="N79" s="23" t="e">
        <f>IF(swpra1[[#This Row],[Is conc&gt; AAEQS?]]="No","",IF(swpra1[[#This Row],[AA EQS (ug/l)]]="N/A","",($B$1*swpra1[[#This Row],[Discharge Average(ug/l)]])/($B$1+$B$3)))</f>
        <v>#N/A</v>
      </c>
      <c r="O79" t="e">
        <f>IF(swpra1[[#This Row],[Is conc. &gt; MAC EQS?]]="No","",IF(swpra1[[#This Row],[MAC EQS (ug/l)]]="N/A","",($B$2*swpra1[[#This Row],[Discharge Maximum]])/($B$2+$B$3)))</f>
        <v>#N/A</v>
      </c>
      <c r="P79" t="e">
        <f>IF(swpra1[[#This Row],[Is conc&gt; AAEQS?]]="NO","",IF(swpra1[[#This Row],[AA EQS (ug/l)]]="N/A","N/A",IF(swpra1[[#This Row],[MEAN PC]]&gt;0.04*swpra1[[#This Row],[AA EQS (ug/l)]],"YES","NO")))</f>
        <v>#N/A</v>
      </c>
      <c r="Q79" t="e">
        <f>IF(swpra1[[#This Row],[Screening Test 1 requires further screening]]="NO","",IF(swpra1[[#This Row],[4% of MAC EQS (ug/l)]]="N/A","N/A",IF(swpra1[[#This Row],[MAX PC]]&gt;swpra1[[#This Row],[4% of MAC EQS (ug/l)]],"YES","NO")))</f>
        <v>#N/A</v>
      </c>
      <c r="R79" s="24" t="e">
        <f>IF(swpra1[[#This Row],[Is PC. &gt;4% of MAC EQS?]]="N/A",swpra1[[#This Row],[Is PC. &gt;4% of AA EQS?]],swpra1[[#This Row],[Is PC. &gt;4% of MAC EQS?]])</f>
        <v>#N/A</v>
      </c>
      <c r="S79" s="23" t="e">
        <f>IF(AND(ISNUMBER(swpra1[[#This Row],[MEAN PC]]),swpra1[[#This Row],[Screening Test 2 requires further screenig]]="YES"),swpra1[[#This Row],[MEAN PC]]+swpra1[[#This Row],[AA BC]],"")</f>
        <v>#N/A</v>
      </c>
      <c r="U79" t="e">
        <f>swpra1[[#This Row],[MEAN PC]]</f>
        <v>#N/A</v>
      </c>
      <c r="V79" t="e">
        <f>swpra1[[#This Row],[MAX PC]]</f>
        <v>#N/A</v>
      </c>
      <c r="W79" s="23" t="e">
        <f>IF(swpra1[[#This Row],[PEC (mean) (ug/l)]]="","",IF(swpra1[[#This Row],[PEC (mean) (ug/l)]]="N/A","N/A",IF((swpra1[[#This Row],[PEC - BC (Mean)]])&gt;swpra1[[#This Row],[AA EQS (ug/l)]]*0.1,"YES","NO")))</f>
        <v>#N/A</v>
      </c>
      <c r="X79" s="24" t="str">
        <f>IF(swpra1[[#This Row],[PEC (Max) (ug/l)]]="","",IF(swpra1[[#This Row],[PEC (Max) (ug/l)]]="N/A","N/A",IF((swpra1[[#This Row],[PEC - BC (Max)]])&gt;swpra1[[#This Row],[AA EQS (ug/l)]]*0.1,"YES","NO")))</f>
        <v/>
      </c>
      <c r="Y79" s="23" t="e">
        <f>IF(swpra1[[#This Row],[PEC (mean) (ug/l)]]="","",IF(swpra1[[#This Row],[PEC (mean) (ug/l)]]="N/A","N/A",IF(swpra1[[#This Row],[PEC (mean) (ug/l)]]&gt;swpra1[[#This Row],[AA EQS (ug/l)]],"YES","NO")))</f>
        <v>#N/A</v>
      </c>
      <c r="Z79" s="24"/>
      <c r="AA79" s="30" t="e">
        <f>IF(swpra1[[#This Row],[Screening Test 2 requires further screenig]]="YES",IF(OR(swpra1[[#This Row],[Is PEC-BC &gt;10% of MAC EQS?]]="YES",swpra1[[#This Row],[IS PEC&gt;MAC EQS]]="YES"),"YES",IF(OR(swpra1[[#This Row],[Is PEC&gt;AA EQS]]="YES",swpra1[[#This Row],[Is PEC-BC &gt;10% of AA EQS?]]="YES"),"YES","NO")),"")</f>
        <v>#N/A</v>
      </c>
      <c r="AB79" s="23" t="str">
        <f>IF(swpra1[[#This Row],[Significant Load]]="N/A","N/A",(swpra1[[#This Row],[Discharge Average(ug/l)]]*$B$1*1000*$B$4/1000/1000/1000))</f>
        <v>N/A</v>
      </c>
      <c r="AC79" s="24" t="str">
        <f>IF(swpra1[[#This Row],[Annual Load (kg)]]="N/A","N/A",IF(swpra1[[#This Row],[Annual Load (kg)]]&gt;swpra1[[#This Row],[Significant Load]],"YES","NO"))</f>
        <v>N/A</v>
      </c>
      <c r="AD79" s="30" t="e">
        <f>IF(AND(OR(swpra1[[#This Row],[Further Assessment Required?]]="NO",swpra1[[#This Row],[Screening Test 2 requires further screenig]]="NO",swpra1[[#This Row],[Screening Test 1 requires further screening]]="NO"),swpra1[[#This Row],[IS Is Annual Load&gt;Liit]]&lt;&gt;"YES"),"NO","YES")</f>
        <v>#N/A</v>
      </c>
    </row>
    <row r="80" spans="1:30" hidden="1" x14ac:dyDescent="0.25">
      <c r="A80" s="41">
        <f>#REF!</f>
        <v>0</v>
      </c>
      <c r="B80" s="33" t="e">
        <f>_xlfn.XLOOKUP(swpra1[[#This Row],[Substance]],inputdata[[#This Row],[Substance]],inputdata[[#This Row],[Average Concentration in Discharge]])</f>
        <v>#N/A</v>
      </c>
      <c r="C80" s="33" t="e">
        <f>_xlfn.XLOOKUP(swpra1[[#This Row],[Substance]],inputdata[[#This Row],[Substance]],inputdata[[#This Row],[Maximum Concentration in Discharge ]])</f>
        <v>#N/A</v>
      </c>
      <c r="D80" s="38" t="e">
        <f>_xlfn.XLOOKUP(swpra1[[#This Row],[Substance]],inputdata[[#This Row],[Substance]],inputdata[[#This Row],[Annual average EQS (micrograms per litre)]])</f>
        <v>#N/A</v>
      </c>
      <c r="E80" s="10" t="e">
        <f>_xlfn.XLOOKUP(swpra1[[#This Row],[Substance]],inputdata[[#This Row],[Substance]],inputdata[[#This Row],[Maximum allowable concentration EQS (micrograms per litre)]])</f>
        <v>#N/A</v>
      </c>
      <c r="F80" s="39" t="str">
        <f>IF(ISNUMBER(_xlfn.XLOOKUP(A80,inputdata[[#This Row],[Substance]],inputdata[[#This Row],[Annual Significant Load Limit (kg)]])),_xlfn.XLOOKUP(A80,inputdata[[#This Row],[Substance]],inputdata[[#This Row],[Annual Significant Load Limit (kg)]]),"N/A")</f>
        <v>N/A</v>
      </c>
      <c r="G80" s="33" t="e">
        <f>IF(ISNUMBER(swpra1[[#This Row],[AA EQS (ug/l)]]),swpra1[[#This Row],[AA EQS (ug/l)]]/2,swpra1[[#This Row],[AA EQS (ug/l)]])</f>
        <v>#N/A</v>
      </c>
      <c r="H80" s="33" t="e">
        <f>IF(ISNUMBER(swpra1[[#This Row],[MAC EQS (ug/l)]]),swpra1[[#This Row],[MAC EQS (ug/l)]]/2,swpra1[[#This Row],[MAC EQS (ug/l)]])</f>
        <v>#N/A</v>
      </c>
      <c r="I80" t="e">
        <f>IF(ISNUMBER(swpra1[[#This Row],[AA EQS (ug/l)]]),swpra1[[#This Row],[AA EQS (ug/l)]]*0.04,swpra1[[#This Row],[AA EQS (ug/l)]])</f>
        <v>#N/A</v>
      </c>
      <c r="J80" t="e">
        <f>IF(ISNUMBER(swpra1[[#This Row],[MAC EQS (ug/l)]]),swpra1[[#This Row],[MAC EQS (ug/l)]]*0.04,swpra1[[#This Row],[MAC EQS (ug/l)]])</f>
        <v>#N/A</v>
      </c>
      <c r="K80" s="23" t="e">
        <f>IF(swpra1[[#This Row],[AA EQS (ug/l)]]="N/A","N/A",IF(swpra1[[#This Row],[Discharge Average(ug/l)]]&gt;swpra1[[#This Row],[AA EQS (ug/l)]],"Yes","No"))</f>
        <v>#N/A</v>
      </c>
      <c r="L80" t="e">
        <f>IF(swpra1[[#This Row],[MAC EQS (ug/l)]]="N/A","N/A",IF(swpra1[[#This Row],[Discharge Maximum]]&gt;swpra1[[#This Row],[MAC EQS (ug/l)]],"Yes","No"))</f>
        <v>#N/A</v>
      </c>
      <c r="M80" s="24" t="e">
        <f>IF(swpra1[[#This Row],[Is conc. &gt; MAC EQS?]]="N/A",swpra1[[#This Row],[Is conc&gt; AAEQS?]],swpra1[[#This Row],[Is conc. &gt; MAC EQS?]])</f>
        <v>#N/A</v>
      </c>
      <c r="N80" s="23" t="e">
        <f>IF(swpra1[[#This Row],[Is conc&gt; AAEQS?]]="No","",IF(swpra1[[#This Row],[AA EQS (ug/l)]]="N/A","",($B$1*swpra1[[#This Row],[Discharge Average(ug/l)]])/($B$1+$B$3)))</f>
        <v>#N/A</v>
      </c>
      <c r="O80" t="e">
        <f>IF(swpra1[[#This Row],[Is conc. &gt; MAC EQS?]]="No","",IF(swpra1[[#This Row],[MAC EQS (ug/l)]]="N/A","",($B$2*swpra1[[#This Row],[Discharge Maximum]])/($B$2+$B$3)))</f>
        <v>#N/A</v>
      </c>
      <c r="P80" t="e">
        <f>IF(swpra1[[#This Row],[Screening Test 1 requires further screening]]="NO","",IF(swpra1[[#This Row],[4% of AA EQS (ug/l)]]="N/A","N/A",IF(swpra1[[#This Row],[MEAN PC]]&gt;swpra1[[#This Row],[4% of AA EQS (ug/l)]],"YES","NO")))</f>
        <v>#N/A</v>
      </c>
      <c r="Q80" t="e">
        <f>IF(swpra1[[#This Row],[Screening Test 1 requires further screening]]="NO","",IF(swpra1[[#This Row],[4% of MAC EQS (ug/l)]]="N/A","N/A",IF(swpra1[[#This Row],[MAX PC]]&gt;swpra1[[#This Row],[4% of MAC EQS (ug/l)]],"YES","NO")))</f>
        <v>#N/A</v>
      </c>
      <c r="R80" s="24" t="e">
        <f>IF(swpra1[[#This Row],[Is PC. &gt;4% of MAC EQS?]]="N/A",swpra1[[#This Row],[Is PC. &gt;4% of AA EQS?]],swpra1[[#This Row],[Is PC. &gt;4% of MAC EQS?]])</f>
        <v>#N/A</v>
      </c>
      <c r="S80" s="23" t="e">
        <f>IF(AND(ISNUMBER(swpra1[[#This Row],[MEAN PC]]),swpra1[[#This Row],[Screening Test 2 requires further screenig]]="YES"),swpra1[[#This Row],[MEAN PC]]+swpra1[[#This Row],[AA BC]],"")</f>
        <v>#N/A</v>
      </c>
      <c r="T80" t="e">
        <f>IF(AND(ISNUMBER(swpra1[[#This Row],[MAX PC]]),swpra1[[#This Row],[Screening Test 2 requires further screenig]]="YES"),swpra1[[#This Row],[MAX PC]]+swpra1[[#This Row],[MAC BC]],"")</f>
        <v>#N/A</v>
      </c>
      <c r="U80" t="e">
        <f>swpra1[[#This Row],[MEAN PC]]</f>
        <v>#N/A</v>
      </c>
      <c r="V80" t="e">
        <f>swpra1[[#This Row],[MAX PC]]</f>
        <v>#N/A</v>
      </c>
      <c r="W80" s="23" t="e">
        <f>IF(swpra1[[#This Row],[PEC (mean) (ug/l)]]="","",IF(swpra1[[#This Row],[PEC (mean) (ug/l)]]="N/A","N/A",IF((swpra1[[#This Row],[PEC - BC (Mean)]])&gt;swpra1[[#This Row],[AA EQS (ug/l)]]*0.1,"YES","NO")))</f>
        <v>#N/A</v>
      </c>
      <c r="X80" s="24" t="e">
        <f>IF(swpra1[[#This Row],[PEC (Max) (ug/l)]]="","",IF(swpra1[[#This Row],[PEC (Max) (ug/l)]]="N/A","N/A",IF((swpra1[[#This Row],[PEC - BC (Max)]])&gt;swpra1[[#This Row],[AA EQS (ug/l)]]*0.1,"YES","NO")))</f>
        <v>#N/A</v>
      </c>
      <c r="Y80" s="23" t="e">
        <f>IF(swpra1[[#This Row],[PEC (mean) (ug/l)]]="","",IF(swpra1[[#This Row],[PEC (mean) (ug/l)]]="N/A","N/A",IF(swpra1[[#This Row],[PEC (mean) (ug/l)]]&gt;swpra1[[#This Row],[AA EQS (ug/l)]],"YES","NO")))</f>
        <v>#N/A</v>
      </c>
      <c r="Z80" s="24" t="e">
        <f>IF(swpra1[[#This Row],[PEC (Max) (ug/l)]]="","",IF(swpra1[[#This Row],[PEC (Max) (ug/l)]]="N/A","N/A",IF(swpra1[[#This Row],[PEC (Max) (ug/l)]]&gt;swpra1[[#This Row],[MAC EQS (ug/l)]],"YES","NO")))</f>
        <v>#N/A</v>
      </c>
      <c r="AA80" s="30" t="e">
        <f>IF(swpra1[[#This Row],[Screening Test 2 requires further screenig]]="YES",IF(OR(swpra1[[#This Row],[Is PEC-BC &gt;10% of MAC EQS?]]="YES",swpra1[[#This Row],[IS PEC&gt;MAC EQS]]="YES"),"YES",IF(OR(swpra1[[#This Row],[Is PEC&gt;AA EQS]]="YES",swpra1[[#This Row],[Is PEC-BC &gt;10% of AA EQS?]]="YES"),"YES","NO")),"")</f>
        <v>#N/A</v>
      </c>
      <c r="AB80" s="23" t="str">
        <f>IF(swpra1[[#This Row],[Significant Load]]="N/A","N/A",(swpra1[[#This Row],[Discharge Average(ug/l)]]*$B$1*1000*$B$4/1000/1000/1000))</f>
        <v>N/A</v>
      </c>
      <c r="AC80" s="24" t="str">
        <f>IF(swpra1[[#This Row],[Annual Load (kg)]]="N/A","N/A",IF(swpra1[[#This Row],[Annual Load (kg)]]&gt;swpra1[[#This Row],[Significant Load]],"YES","NO"))</f>
        <v>N/A</v>
      </c>
      <c r="AD80" s="30" t="e">
        <f>IF(AND(OR(swpra1[[#This Row],[Further Assessment Required?]]="NO",swpra1[[#This Row],[Screening Test 2 requires further screenig]]="NO",swpra1[[#This Row],[Screening Test 1 requires further screening]]="NO"),swpra1[[#This Row],[IS Is Annual Load&gt;Liit]]&lt;&gt;"YES"),"NO","YES")</f>
        <v>#N/A</v>
      </c>
    </row>
    <row r="81" spans="1:30" hidden="1" x14ac:dyDescent="0.25">
      <c r="A81" s="41">
        <f>#REF!</f>
        <v>0</v>
      </c>
      <c r="B81" s="33" t="e">
        <f>_xlfn.XLOOKUP(swpra1[[#This Row],[Substance]],inputdata[[#This Row],[Substance]],inputdata[[#This Row],[Average Concentration in Discharge]])</f>
        <v>#N/A</v>
      </c>
      <c r="C81" s="33" t="e">
        <f>_xlfn.XLOOKUP(swpra1[[#This Row],[Substance]],inputdata[[#This Row],[Substance]],inputdata[[#This Row],[Maximum Concentration in Discharge ]])</f>
        <v>#N/A</v>
      </c>
      <c r="D81" s="38" t="e">
        <f>_xlfn.XLOOKUP(swpra1[[#This Row],[Substance]],inputdata[[#This Row],[Substance]],inputdata[[#This Row],[Annual average EQS (micrograms per litre)]])</f>
        <v>#N/A</v>
      </c>
      <c r="E81" s="10" t="e">
        <f>_xlfn.XLOOKUP(swpra1[[#This Row],[Substance]],inputdata[[#This Row],[Substance]],inputdata[[#This Row],[Maximum allowable concentration EQS (micrograms per litre)]])</f>
        <v>#N/A</v>
      </c>
      <c r="F81" s="39" t="str">
        <f>IF(ISNUMBER(_xlfn.XLOOKUP(A81,inputdata[[#This Row],[Substance]],inputdata[[#This Row],[Annual Significant Load Limit (kg)]])),_xlfn.XLOOKUP(A81,inputdata[[#This Row],[Substance]],inputdata[[#This Row],[Annual Significant Load Limit (kg)]]),"N/A")</f>
        <v>N/A</v>
      </c>
      <c r="G81" s="33" t="e">
        <f>IF(ISNUMBER(D81),IF(ISNUMBER(_xlfn.XLOOKUP(A81,#REF!,#REF!)),(_xlfn.XLOOKUP(A81,#REF!,#REF!)),D81/2),D81)</f>
        <v>#N/A</v>
      </c>
      <c r="H81" s="34" t="e">
        <f>IF(ISNUMBER(E81),IF(ISNUMBER(_xlfn.XLOOKUP(A81,#REF!,#REF!)),(_xlfn.XLOOKUP(A81,#REF!,#REF!)),E81/2),E81)</f>
        <v>#N/A</v>
      </c>
      <c r="I81" t="e">
        <f>IF(ISNUMBER(swpra1[[#This Row],[AA EQS (ug/l)]]),swpra1[[#This Row],[AA EQS (ug/l)]]*0.04,swpra1[[#This Row],[AA EQS (ug/l)]])</f>
        <v>#N/A</v>
      </c>
      <c r="J81" t="e">
        <f>IF(ISNUMBER(swpra1[[#This Row],[MAC EQS (ug/l)]]),swpra1[[#This Row],[MAC EQS (ug/l)]]*0.04,swpra1[[#This Row],[MAC EQS (ug/l)]])</f>
        <v>#N/A</v>
      </c>
      <c r="K81" s="23" t="e">
        <f>IF(swpra1[[#This Row],[AA EQS (ug/l)]]="N/A","N/A",IF(swpra1[[#This Row],[Discharge Average(ug/l)]]&gt;swpra1[[#This Row],[AA EQS (ug/l)]],"Yes","No"))</f>
        <v>#N/A</v>
      </c>
      <c r="L81" t="e">
        <f>IF(swpra1[[#This Row],[MAC EQS (ug/l)]]="N/A","N/A",IF(swpra1[[#This Row],[Discharge Maximum]]&gt;swpra1[[#This Row],[MAC EQS (ug/l)]],"Yes","No"))</f>
        <v>#N/A</v>
      </c>
      <c r="M81" s="24" t="e">
        <f>IF(swpra1[[#This Row],[Is conc&gt; AAEQS?]]="No","No",IF(swpra1[[#This Row],[Is conc. &gt; MAC EQS?]]="No","No","Yes"))</f>
        <v>#N/A</v>
      </c>
      <c r="N81" s="23" t="e">
        <f>IF(swpra1[[#This Row],[Is conc&gt; AAEQS?]]="No","",IF(swpra1[[#This Row],[AA EQS (ug/l)]]="N/A","",($B$1*swpra1[[#This Row],[Discharge Average(ug/l)]])/($B$1+$B$3)))</f>
        <v>#N/A</v>
      </c>
      <c r="O81" t="e">
        <f>IF(swpra1[[#This Row],[Is conc. &gt; MAC EQS?]]="No","",IF(swpra1[[#This Row],[MAC EQS (ug/l)]]="N/A","",($B$2*swpra1[[#This Row],[Discharge Maximum]])/($B$2+$B$3)))</f>
        <v>#N/A</v>
      </c>
      <c r="P81" t="e">
        <f>IF(swpra1[[#This Row],[Is conc&gt; AAEQS?]]="NO","",IF(swpra1[[#This Row],[AA EQS (ug/l)]]="N/A","N/A",IF(swpra1[[#This Row],[MEAN PC]]&gt;0.04*swpra1[[#This Row],[AA EQS (ug/l)]],"YES","NO")))</f>
        <v>#N/A</v>
      </c>
      <c r="Q81" t="e">
        <f>IF(swpra1[[#This Row],[Screening Test 1 requires further screening]]="NO","",IF(swpra1[[#This Row],[4% of MAC EQS (ug/l)]]="N/A","N/A",IF(swpra1[[#This Row],[MAX PC]]&gt;swpra1[[#This Row],[4% of MAC EQS (ug/l)]],"YES","NO")))</f>
        <v>#N/A</v>
      </c>
      <c r="R81" s="24" t="e">
        <f>IF(swpra1[[#This Row],[Is PC. &gt;4% of MAC EQS?]]="N/A",swpra1[[#This Row],[Is PC. &gt;4% of AA EQS?]],swpra1[[#This Row],[Is PC. &gt;4% of MAC EQS?]])</f>
        <v>#N/A</v>
      </c>
      <c r="S81" s="23" t="e">
        <f>IF(AND(ISNUMBER(swpra1[[#This Row],[MEAN PC]]),swpra1[[#This Row],[Screening Test 2 requires further screenig]]="YES"),swpra1[[#This Row],[MEAN PC]]+swpra1[[#This Row],[AA BC]],"")</f>
        <v>#N/A</v>
      </c>
      <c r="U81" t="e">
        <f>swpra1[[#This Row],[MEAN PC]]</f>
        <v>#N/A</v>
      </c>
      <c r="V81" t="e">
        <f>swpra1[[#This Row],[MAX PC]]</f>
        <v>#N/A</v>
      </c>
      <c r="W81" s="23" t="e">
        <f>IF(swpra1[[#This Row],[PEC (mean) (ug/l)]]="","",IF(swpra1[[#This Row],[PEC (mean) (ug/l)]]="N/A","N/A",IF((swpra1[[#This Row],[PEC - BC (Mean)]])&gt;swpra1[[#This Row],[AA EQS (ug/l)]]*0.1,"YES","NO")))</f>
        <v>#N/A</v>
      </c>
      <c r="X81" s="24" t="str">
        <f>IF(swpra1[[#This Row],[PEC (Max) (ug/l)]]="","",IF(swpra1[[#This Row],[PEC (Max) (ug/l)]]="N/A","N/A",IF((swpra1[[#This Row],[PEC - BC (Max)]])&gt;swpra1[[#This Row],[AA EQS (ug/l)]]*0.1,"YES","NO")))</f>
        <v/>
      </c>
      <c r="Y81" s="23" t="e">
        <f>IF(swpra1[[#This Row],[PEC (mean) (ug/l)]]="","",IF(swpra1[[#This Row],[PEC (mean) (ug/l)]]="N/A","N/A",IF(swpra1[[#This Row],[PEC (mean) (ug/l)]]&gt;swpra1[[#This Row],[AA EQS (ug/l)]],"YES","NO")))</f>
        <v>#N/A</v>
      </c>
      <c r="Z81" s="24"/>
      <c r="AA81" s="30" t="e">
        <f>IF(swpra1[[#This Row],[Screening Test 2 requires further screenig]]="YES",IF(OR(swpra1[[#This Row],[Is PEC-BC &gt;10% of MAC EQS?]]="YES",swpra1[[#This Row],[IS PEC&gt;MAC EQS]]="YES"),"YES",IF(OR(swpra1[[#This Row],[Is PEC&gt;AA EQS]]="YES",swpra1[[#This Row],[Is PEC-BC &gt;10% of AA EQS?]]="YES"),"YES","NO")),"")</f>
        <v>#N/A</v>
      </c>
      <c r="AB81" s="23" t="str">
        <f>IF(swpra1[[#This Row],[Significant Load]]="N/A","N/A",(swpra1[[#This Row],[Discharge Average(ug/l)]]*$B$1*1000*$B$4/1000/1000/1000))</f>
        <v>N/A</v>
      </c>
      <c r="AC81" s="24" t="str">
        <f>IF(swpra1[[#This Row],[Annual Load (kg)]]="N/A","N/A",IF(swpra1[[#This Row],[Annual Load (kg)]]&gt;swpra1[[#This Row],[Significant Load]],"YES","NO"))</f>
        <v>N/A</v>
      </c>
      <c r="AD81" s="30" t="e">
        <f>IF(AND(OR(swpra1[[#This Row],[Further Assessment Required?]]="NO",swpra1[[#This Row],[Screening Test 2 requires further screenig]]="NO",swpra1[[#This Row],[Screening Test 1 requires further screening]]="NO"),swpra1[[#This Row],[IS Is Annual Load&gt;Liit]]&lt;&gt;"YES"),"NO","YES")</f>
        <v>#N/A</v>
      </c>
    </row>
    <row r="82" spans="1:30" hidden="1" x14ac:dyDescent="0.25">
      <c r="A82" s="41">
        <f>#REF!</f>
        <v>0</v>
      </c>
      <c r="B82" s="33" t="e">
        <f>_xlfn.XLOOKUP(swpra1[[#This Row],[Substance]],inputdata[[#This Row],[Substance]],inputdata[[#This Row],[Average Concentration in Discharge]])</f>
        <v>#N/A</v>
      </c>
      <c r="C82" s="33" t="e">
        <f>_xlfn.XLOOKUP(swpra1[[#This Row],[Substance]],inputdata[[#This Row],[Substance]],inputdata[[#This Row],[Maximum Concentration in Discharge ]])</f>
        <v>#N/A</v>
      </c>
      <c r="D82" s="38" t="e">
        <f>_xlfn.XLOOKUP(swpra1[[#This Row],[Substance]],inputdata[[#This Row],[Substance]],inputdata[[#This Row],[Annual average EQS (micrograms per litre)]])</f>
        <v>#N/A</v>
      </c>
      <c r="E82" s="10" t="e">
        <f>_xlfn.XLOOKUP(swpra1[[#This Row],[Substance]],inputdata[[#This Row],[Substance]],inputdata[[#This Row],[Maximum allowable concentration EQS (micrograms per litre)]])</f>
        <v>#N/A</v>
      </c>
      <c r="F82" s="39" t="str">
        <f>IF(ISNUMBER(_xlfn.XLOOKUP(A82,inputdata[[#This Row],[Substance]],inputdata[[#This Row],[Annual Significant Load Limit (kg)]])),_xlfn.XLOOKUP(A82,inputdata[[#This Row],[Substance]],inputdata[[#This Row],[Annual Significant Load Limit (kg)]]),"N/A")</f>
        <v>N/A</v>
      </c>
      <c r="G82" s="33" t="e">
        <f>IF(ISNUMBER(D82),IF(ISNUMBER(_xlfn.XLOOKUP(A82,#REF!,#REF!)),(_xlfn.XLOOKUP(A82,#REF!,#REF!)),D82/2),D82)</f>
        <v>#N/A</v>
      </c>
      <c r="H82" s="34" t="e">
        <f>IF(ISNUMBER(E82),IF(ISNUMBER(_xlfn.XLOOKUP(A82,#REF!,#REF!)),(_xlfn.XLOOKUP(A82,#REF!,#REF!)),E82/2),E82)</f>
        <v>#N/A</v>
      </c>
      <c r="I82" t="e">
        <f>IF(ISNUMBER(swpra1[[#This Row],[AA EQS (ug/l)]]),swpra1[[#This Row],[AA EQS (ug/l)]]*0.04,swpra1[[#This Row],[AA EQS (ug/l)]])</f>
        <v>#N/A</v>
      </c>
      <c r="J82" t="e">
        <f>IF(ISNUMBER(swpra1[[#This Row],[MAC EQS (ug/l)]]),swpra1[[#This Row],[MAC EQS (ug/l)]]*0.04,swpra1[[#This Row],[MAC EQS (ug/l)]])</f>
        <v>#N/A</v>
      </c>
      <c r="K82" s="23" t="e">
        <f>IF(swpra1[[#This Row],[AA EQS (ug/l)]]="N/A","N/A",IF(swpra1[[#This Row],[Discharge Average(ug/l)]]&gt;swpra1[[#This Row],[AA EQS (ug/l)]],"Yes","No"))</f>
        <v>#N/A</v>
      </c>
      <c r="L82" t="e">
        <f>IF(swpra1[[#This Row],[MAC EQS (ug/l)]]="N/A","N/A",IF(swpra1[[#This Row],[Discharge Maximum]]&gt;swpra1[[#This Row],[MAC EQS (ug/l)]],"Yes","No"))</f>
        <v>#N/A</v>
      </c>
      <c r="M82" s="24" t="e">
        <f>IF(swpra1[[#This Row],[Is conc&gt; AAEQS?]]="No","No",IF(swpra1[[#This Row],[Is conc. &gt; MAC EQS?]]="No","No","Yes"))</f>
        <v>#N/A</v>
      </c>
      <c r="N82" s="23" t="e">
        <f>IF(swpra1[[#This Row],[Is conc&gt; AAEQS?]]="No","",IF(swpra1[[#This Row],[AA EQS (ug/l)]]="N/A","",($B$1*swpra1[[#This Row],[Discharge Average(ug/l)]])/($B$1+$B$3)))</f>
        <v>#N/A</v>
      </c>
      <c r="O82" t="e">
        <f>IF(swpra1[[#This Row],[Is conc. &gt; MAC EQS?]]="No","",IF(swpra1[[#This Row],[MAC EQS (ug/l)]]="N/A","",($B$2*swpra1[[#This Row],[Discharge Maximum]])/($B$2+$B$3)))</f>
        <v>#N/A</v>
      </c>
      <c r="P82" t="e">
        <f>IF(swpra1[[#This Row],[Is conc&gt; AAEQS?]]="NO","",IF(swpra1[[#This Row],[AA EQS (ug/l)]]="N/A","N/A",IF(swpra1[[#This Row],[MEAN PC]]&gt;0.04*swpra1[[#This Row],[AA EQS (ug/l)]],"YES","NO")))</f>
        <v>#N/A</v>
      </c>
      <c r="Q82" t="e">
        <f>IF(swpra1[[#This Row],[Screening Test 1 requires further screening]]="NO","",IF(swpra1[[#This Row],[4% of MAC EQS (ug/l)]]="N/A","N/A",IF(swpra1[[#This Row],[MAX PC]]&gt;swpra1[[#This Row],[4% of MAC EQS (ug/l)]],"YES","NO")))</f>
        <v>#N/A</v>
      </c>
      <c r="R82" s="24" t="e">
        <f>IF(swpra1[[#This Row],[Is PC. &gt;4% of MAC EQS?]]="N/A",swpra1[[#This Row],[Is PC. &gt;4% of AA EQS?]],swpra1[[#This Row],[Is PC. &gt;4% of MAC EQS?]])</f>
        <v>#N/A</v>
      </c>
      <c r="S82" s="23" t="e">
        <f>IF(AND(ISNUMBER(swpra1[[#This Row],[MEAN PC]]),swpra1[[#This Row],[Screening Test 2 requires further screenig]]="YES"),swpra1[[#This Row],[MEAN PC]]+swpra1[[#This Row],[AA BC]],"")</f>
        <v>#N/A</v>
      </c>
      <c r="U82" t="e">
        <f>swpra1[[#This Row],[MEAN PC]]</f>
        <v>#N/A</v>
      </c>
      <c r="V82" t="e">
        <f>swpra1[[#This Row],[MAX PC]]</f>
        <v>#N/A</v>
      </c>
      <c r="W82" s="23" t="e">
        <f>IF(swpra1[[#This Row],[PEC (mean) (ug/l)]]="","",IF(swpra1[[#This Row],[PEC (mean) (ug/l)]]="N/A","N/A",IF((swpra1[[#This Row],[PEC - BC (Mean)]])&gt;swpra1[[#This Row],[AA EQS (ug/l)]]*0.1,"YES","NO")))</f>
        <v>#N/A</v>
      </c>
      <c r="X82" s="24" t="str">
        <f>IF(swpra1[[#This Row],[PEC (Max) (ug/l)]]="","",IF(swpra1[[#This Row],[PEC (Max) (ug/l)]]="N/A","N/A",IF((swpra1[[#This Row],[PEC - BC (Max)]])&gt;swpra1[[#This Row],[AA EQS (ug/l)]]*0.1,"YES","NO")))</f>
        <v/>
      </c>
      <c r="Y82" s="23" t="e">
        <f>IF(swpra1[[#This Row],[PEC (mean) (ug/l)]]="","",IF(swpra1[[#This Row],[PEC (mean) (ug/l)]]="N/A","N/A",IF(swpra1[[#This Row],[PEC (mean) (ug/l)]]&gt;swpra1[[#This Row],[AA EQS (ug/l)]],"YES","NO")))</f>
        <v>#N/A</v>
      </c>
      <c r="Z82" s="24"/>
      <c r="AA82" s="30" t="e">
        <f>IF(swpra1[[#This Row],[Screening Test 2 requires further screenig]]="YES",IF(OR(swpra1[[#This Row],[Is PEC-BC &gt;10% of MAC EQS?]]="YES",swpra1[[#This Row],[IS PEC&gt;MAC EQS]]="YES"),"YES",IF(OR(swpra1[[#This Row],[Is PEC&gt;AA EQS]]="YES",swpra1[[#This Row],[Is PEC-BC &gt;10% of AA EQS?]]="YES"),"YES","NO")),"")</f>
        <v>#N/A</v>
      </c>
      <c r="AB82" s="23" t="str">
        <f>IF(swpra1[[#This Row],[Significant Load]]="N/A","N/A",(swpra1[[#This Row],[Discharge Average(ug/l)]]*$B$1*1000*$B$4/1000/1000/1000))</f>
        <v>N/A</v>
      </c>
      <c r="AC82" s="24" t="str">
        <f>IF(swpra1[[#This Row],[Annual Load (kg)]]="N/A","N/A",IF(swpra1[[#This Row],[Annual Load (kg)]]&gt;swpra1[[#This Row],[Significant Load]],"YES","NO"))</f>
        <v>N/A</v>
      </c>
      <c r="AD82" s="30" t="e">
        <f>IF(AND(OR(swpra1[[#This Row],[Further Assessment Required?]]="NO",swpra1[[#This Row],[Screening Test 2 requires further screenig]]="NO",swpra1[[#This Row],[Screening Test 1 requires further screening]]="NO"),swpra1[[#This Row],[IS Is Annual Load&gt;Liit]]&lt;&gt;"YES"),"NO","YES")</f>
        <v>#N/A</v>
      </c>
    </row>
    <row r="83" spans="1:30" hidden="1" x14ac:dyDescent="0.25">
      <c r="A83" s="41">
        <f>#REF!</f>
        <v>0</v>
      </c>
      <c r="B83" s="33" t="e">
        <f>_xlfn.XLOOKUP(swpra1[[#This Row],[Substance]],inputdata[[#This Row],[Substance]],inputdata[[#This Row],[Average Concentration in Discharge]])</f>
        <v>#N/A</v>
      </c>
      <c r="C83" s="33" t="e">
        <f>_xlfn.XLOOKUP(swpra1[[#This Row],[Substance]],inputdata[[#This Row],[Substance]],inputdata[[#This Row],[Maximum Concentration in Discharge ]])</f>
        <v>#N/A</v>
      </c>
      <c r="D83" s="38" t="e">
        <f>_xlfn.XLOOKUP(swpra1[[#This Row],[Substance]],inputdata[[#This Row],[Substance]],inputdata[[#This Row],[Annual average EQS (micrograms per litre)]])</f>
        <v>#N/A</v>
      </c>
      <c r="E83" s="10" t="e">
        <f>_xlfn.XLOOKUP(swpra1[[#This Row],[Substance]],inputdata[[#This Row],[Substance]],inputdata[[#This Row],[Maximum allowable concentration EQS (micrograms per litre)]])</f>
        <v>#N/A</v>
      </c>
      <c r="F83" s="39" t="str">
        <f>IF(ISNUMBER(_xlfn.XLOOKUP(A83,inputdata[[#This Row],[Substance]],inputdata[[#This Row],[Annual Significant Load Limit (kg)]])),_xlfn.XLOOKUP(A83,inputdata[[#This Row],[Substance]],inputdata[[#This Row],[Annual Significant Load Limit (kg)]]),"N/A")</f>
        <v>N/A</v>
      </c>
      <c r="G83" s="33" t="e">
        <f>IF(ISNUMBER(D83),IF(ISNUMBER(_xlfn.XLOOKUP(A83,#REF!,#REF!)),(_xlfn.XLOOKUP(A83,#REF!,#REF!)),D83/2),D83)</f>
        <v>#N/A</v>
      </c>
      <c r="H83" s="34" t="e">
        <f>IF(ISNUMBER(E83),IF(ISNUMBER(_xlfn.XLOOKUP(A83,#REF!,#REF!)),(_xlfn.XLOOKUP(A83,#REF!,#REF!)),E83/2),E83)</f>
        <v>#N/A</v>
      </c>
      <c r="I83" t="e">
        <f>IF(ISNUMBER(swpra1[[#This Row],[AA EQS (ug/l)]]),swpra1[[#This Row],[AA EQS (ug/l)]]*0.04,swpra1[[#This Row],[AA EQS (ug/l)]])</f>
        <v>#N/A</v>
      </c>
      <c r="J83" t="e">
        <f>IF(ISNUMBER(swpra1[[#This Row],[MAC EQS (ug/l)]]),swpra1[[#This Row],[MAC EQS (ug/l)]]*0.04,swpra1[[#This Row],[MAC EQS (ug/l)]])</f>
        <v>#N/A</v>
      </c>
      <c r="K83" s="23" t="e">
        <f>IF(swpra1[[#This Row],[AA EQS (ug/l)]]="N/A","N/A",IF(swpra1[[#This Row],[Discharge Average(ug/l)]]&gt;swpra1[[#This Row],[AA EQS (ug/l)]],"Yes","No"))</f>
        <v>#N/A</v>
      </c>
      <c r="L83" t="e">
        <f>IF(swpra1[[#This Row],[MAC EQS (ug/l)]]="N/A","N/A",IF(swpra1[[#This Row],[Discharge Maximum]]&gt;swpra1[[#This Row],[MAC EQS (ug/l)]],"Yes","No"))</f>
        <v>#N/A</v>
      </c>
      <c r="M83" s="24" t="e">
        <f>IF(swpra1[[#This Row],[Is conc&gt; AAEQS?]]="No","No",IF(swpra1[[#This Row],[Is conc. &gt; MAC EQS?]]="No","No","Yes"))</f>
        <v>#N/A</v>
      </c>
      <c r="N83" s="23" t="e">
        <f>IF(swpra1[[#This Row],[Is conc&gt; AAEQS?]]="No","",IF(swpra1[[#This Row],[AA EQS (ug/l)]]="N/A","",($B$1*swpra1[[#This Row],[Discharge Average(ug/l)]])/($B$1+$B$3)))</f>
        <v>#N/A</v>
      </c>
      <c r="O83" t="e">
        <f>IF(swpra1[[#This Row],[Is conc. &gt; MAC EQS?]]="No","",IF(swpra1[[#This Row],[MAC EQS (ug/l)]]="N/A","",($B$2*swpra1[[#This Row],[Discharge Maximum]])/($B$2+$B$3)))</f>
        <v>#N/A</v>
      </c>
      <c r="P83" t="e">
        <f>IF(swpra1[[#This Row],[Is conc&gt; AAEQS?]]="NO","",IF(swpra1[[#This Row],[AA EQS (ug/l)]]="N/A","N/A",IF(swpra1[[#This Row],[MEAN PC]]&gt;0.04*swpra1[[#This Row],[AA EQS (ug/l)]],"YES","NO")))</f>
        <v>#N/A</v>
      </c>
      <c r="Q83" t="e">
        <f>IF(swpra1[[#This Row],[Screening Test 1 requires further screening]]="NO","",IF(swpra1[[#This Row],[4% of MAC EQS (ug/l)]]="N/A","N/A",IF(swpra1[[#This Row],[MAX PC]]&gt;swpra1[[#This Row],[4% of MAC EQS (ug/l)]],"YES","NO")))</f>
        <v>#N/A</v>
      </c>
      <c r="R83" s="24" t="e">
        <f>IF(swpra1[[#This Row],[Is PC. &gt;4% of MAC EQS?]]="N/A",swpra1[[#This Row],[Is PC. &gt;4% of AA EQS?]],swpra1[[#This Row],[Is PC. &gt;4% of MAC EQS?]])</f>
        <v>#N/A</v>
      </c>
      <c r="S83" s="23" t="e">
        <f>IF(AND(ISNUMBER(swpra1[[#This Row],[MEAN PC]]),swpra1[[#This Row],[Screening Test 2 requires further screenig]]="YES"),swpra1[[#This Row],[MEAN PC]]+swpra1[[#This Row],[AA BC]],"")</f>
        <v>#N/A</v>
      </c>
      <c r="U83" t="e">
        <f>swpra1[[#This Row],[MEAN PC]]</f>
        <v>#N/A</v>
      </c>
      <c r="V83" t="e">
        <f>swpra1[[#This Row],[MAX PC]]</f>
        <v>#N/A</v>
      </c>
      <c r="W83" s="23" t="e">
        <f>IF(swpra1[[#This Row],[PEC (mean) (ug/l)]]="","",IF(swpra1[[#This Row],[PEC (mean) (ug/l)]]="N/A","N/A",IF((swpra1[[#This Row],[PEC - BC (Mean)]])&gt;swpra1[[#This Row],[AA EQS (ug/l)]]*0.1,"YES","NO")))</f>
        <v>#N/A</v>
      </c>
      <c r="X83" s="24" t="str">
        <f>IF(swpra1[[#This Row],[PEC (Max) (ug/l)]]="","",IF(swpra1[[#This Row],[PEC (Max) (ug/l)]]="N/A","N/A",IF((swpra1[[#This Row],[PEC - BC (Max)]])&gt;swpra1[[#This Row],[AA EQS (ug/l)]]*0.1,"YES","NO")))</f>
        <v/>
      </c>
      <c r="Y83" s="23" t="e">
        <f>IF(swpra1[[#This Row],[PEC (mean) (ug/l)]]="","",IF(swpra1[[#This Row],[PEC (mean) (ug/l)]]="N/A","N/A",IF(swpra1[[#This Row],[PEC (mean) (ug/l)]]&gt;swpra1[[#This Row],[AA EQS (ug/l)]],"YES","NO")))</f>
        <v>#N/A</v>
      </c>
      <c r="Z83" s="24"/>
      <c r="AA83" s="30" t="e">
        <f>IF(swpra1[[#This Row],[Screening Test 2 requires further screenig]]="YES",IF(OR(swpra1[[#This Row],[Is PEC-BC &gt;10% of MAC EQS?]]="YES",swpra1[[#This Row],[IS PEC&gt;MAC EQS]]="YES"),"YES",IF(OR(swpra1[[#This Row],[Is PEC&gt;AA EQS]]="YES",swpra1[[#This Row],[Is PEC-BC &gt;10% of AA EQS?]]="YES"),"YES","NO")),"")</f>
        <v>#N/A</v>
      </c>
      <c r="AB83" s="23" t="str">
        <f>IF(swpra1[[#This Row],[Significant Load]]="N/A","N/A",(swpra1[[#This Row],[Discharge Average(ug/l)]]*$B$1*1000*$B$4/1000/1000/1000))</f>
        <v>N/A</v>
      </c>
      <c r="AC83" s="24" t="str">
        <f>IF(swpra1[[#This Row],[Annual Load (kg)]]="N/A","N/A",IF(swpra1[[#This Row],[Annual Load (kg)]]&gt;swpra1[[#This Row],[Significant Load]],"YES","NO"))</f>
        <v>N/A</v>
      </c>
      <c r="AD83" s="30" t="e">
        <f>IF(AND(OR(swpra1[[#This Row],[Further Assessment Required?]]="NO",swpra1[[#This Row],[Screening Test 2 requires further screenig]]="NO",swpra1[[#This Row],[Screening Test 1 requires further screening]]="NO"),swpra1[[#This Row],[IS Is Annual Load&gt;Liit]]&lt;&gt;"YES"),"NO","YES")</f>
        <v>#N/A</v>
      </c>
    </row>
    <row r="84" spans="1:30" hidden="1" x14ac:dyDescent="0.25">
      <c r="A84" s="41">
        <f>#REF!</f>
        <v>0</v>
      </c>
      <c r="B84" s="33" t="e">
        <f>_xlfn.XLOOKUP(swpra1[[#This Row],[Substance]],inputdata[[#This Row],[Substance]],inputdata[[#This Row],[Average Concentration in Discharge]])</f>
        <v>#N/A</v>
      </c>
      <c r="C84" s="33" t="e">
        <f>_xlfn.XLOOKUP(swpra1[[#This Row],[Substance]],inputdata[[#This Row],[Substance]],inputdata[[#This Row],[Maximum Concentration in Discharge ]])</f>
        <v>#N/A</v>
      </c>
      <c r="D84" s="38" t="e">
        <f>_xlfn.XLOOKUP(swpra1[[#This Row],[Substance]],inputdata[[#This Row],[Substance]],inputdata[[#This Row],[Annual average EQS (micrograms per litre)]])</f>
        <v>#N/A</v>
      </c>
      <c r="E84" s="10" t="e">
        <f>_xlfn.XLOOKUP(swpra1[[#This Row],[Substance]],inputdata[[#This Row],[Substance]],inputdata[[#This Row],[Maximum allowable concentration EQS (micrograms per litre)]])</f>
        <v>#N/A</v>
      </c>
      <c r="F84" s="39" t="str">
        <f>IF(ISNUMBER(_xlfn.XLOOKUP(A84,inputdata[[#This Row],[Substance]],inputdata[[#This Row],[Annual Significant Load Limit (kg)]])),_xlfn.XLOOKUP(A84,inputdata[[#This Row],[Substance]],inputdata[[#This Row],[Annual Significant Load Limit (kg)]]),"N/A")</f>
        <v>N/A</v>
      </c>
      <c r="G84" s="33" t="e">
        <f>IF(ISNUMBER(swpra1[[#This Row],[AA EQS (ug/l)]]),swpra1[[#This Row],[AA EQS (ug/l)]]/2,swpra1[[#This Row],[AA EQS (ug/l)]])</f>
        <v>#N/A</v>
      </c>
      <c r="H84" s="33" t="e">
        <f>IF(ISNUMBER(swpra1[[#This Row],[MAC EQS (ug/l)]]),swpra1[[#This Row],[MAC EQS (ug/l)]]/2,swpra1[[#This Row],[MAC EQS (ug/l)]])</f>
        <v>#N/A</v>
      </c>
      <c r="I84" t="e">
        <f>IF(ISNUMBER(swpra1[[#This Row],[AA EQS (ug/l)]]),swpra1[[#This Row],[AA EQS (ug/l)]]*0.04,swpra1[[#This Row],[AA EQS (ug/l)]])</f>
        <v>#N/A</v>
      </c>
      <c r="J84" t="e">
        <f>IF(ISNUMBER(swpra1[[#This Row],[MAC EQS (ug/l)]]),swpra1[[#This Row],[MAC EQS (ug/l)]]*0.04,swpra1[[#This Row],[MAC EQS (ug/l)]])</f>
        <v>#N/A</v>
      </c>
      <c r="K84" s="23" t="e">
        <f>IF(swpra1[[#This Row],[AA EQS (ug/l)]]="N/A","N/A",IF(swpra1[[#This Row],[Discharge Average(ug/l)]]&gt;swpra1[[#This Row],[AA EQS (ug/l)]],"Yes","No"))</f>
        <v>#N/A</v>
      </c>
      <c r="L84" t="e">
        <f>IF(swpra1[[#This Row],[MAC EQS (ug/l)]]="N/A","N/A",IF(swpra1[[#This Row],[Discharge Maximum]]&gt;swpra1[[#This Row],[MAC EQS (ug/l)]],"Yes","No"))</f>
        <v>#N/A</v>
      </c>
      <c r="M84" s="24" t="e">
        <f>IF(swpra1[[#This Row],[Is conc. &gt; MAC EQS?]]="N/A",swpra1[[#This Row],[Is conc&gt; AAEQS?]],swpra1[[#This Row],[Is conc. &gt; MAC EQS?]])</f>
        <v>#N/A</v>
      </c>
      <c r="N84" s="23" t="e">
        <f>IF(swpra1[[#This Row],[Is conc&gt; AAEQS?]]="No","",IF(swpra1[[#This Row],[AA EQS (ug/l)]]="N/A","",($B$1*swpra1[[#This Row],[Discharge Average(ug/l)]])/($B$1+$B$3)))</f>
        <v>#N/A</v>
      </c>
      <c r="O84" t="e">
        <f>IF(swpra1[[#This Row],[Is conc. &gt; MAC EQS?]]="No","",IF(swpra1[[#This Row],[MAC EQS (ug/l)]]="N/A","",($B$2*swpra1[[#This Row],[Discharge Maximum]])/($B$2+$B$3)))</f>
        <v>#N/A</v>
      </c>
      <c r="P84" t="e">
        <f>IF(swpra1[[#This Row],[Screening Test 1 requires further screening]]="NO","",IF(swpra1[[#This Row],[4% of AA EQS (ug/l)]]="N/A","N/A",IF(swpra1[[#This Row],[MEAN PC]]&gt;swpra1[[#This Row],[4% of AA EQS (ug/l)]],"YES","NO")))</f>
        <v>#N/A</v>
      </c>
      <c r="Q84" t="e">
        <f>IF(swpra1[[#This Row],[Screening Test 1 requires further screening]]="NO","",IF(swpra1[[#This Row],[4% of MAC EQS (ug/l)]]="N/A","N/A",IF(swpra1[[#This Row],[MAX PC]]&gt;swpra1[[#This Row],[4% of MAC EQS (ug/l)]],"YES","NO")))</f>
        <v>#N/A</v>
      </c>
      <c r="R84" s="24" t="e">
        <f>IF(swpra1[[#This Row],[Is PC. &gt;4% of MAC EQS?]]="N/A",swpra1[[#This Row],[Is PC. &gt;4% of AA EQS?]],swpra1[[#This Row],[Is PC. &gt;4% of MAC EQS?]])</f>
        <v>#N/A</v>
      </c>
      <c r="S84" s="23" t="e">
        <f>IF(AND(ISNUMBER(swpra1[[#This Row],[MEAN PC]]),swpra1[[#This Row],[Screening Test 2 requires further screenig]]="YES"),swpra1[[#This Row],[MEAN PC]]+swpra1[[#This Row],[AA BC]],"")</f>
        <v>#N/A</v>
      </c>
      <c r="T84" t="e">
        <f>IF(AND(ISNUMBER(swpra1[[#This Row],[MAX PC]]),swpra1[[#This Row],[Screening Test 2 requires further screenig]]="YES"),swpra1[[#This Row],[MAX PC]]+swpra1[[#This Row],[MAC BC]],"")</f>
        <v>#N/A</v>
      </c>
      <c r="U84" t="e">
        <f>swpra1[[#This Row],[MEAN PC]]</f>
        <v>#N/A</v>
      </c>
      <c r="V84" t="e">
        <f>swpra1[[#This Row],[MAX PC]]</f>
        <v>#N/A</v>
      </c>
      <c r="W84" s="23" t="e">
        <f>IF(swpra1[[#This Row],[PEC (mean) (ug/l)]]="","",IF(swpra1[[#This Row],[PEC (mean) (ug/l)]]="N/A","N/A",IF((swpra1[[#This Row],[PEC - BC (Mean)]])&gt;swpra1[[#This Row],[AA EQS (ug/l)]]*0.1,"YES","NO")))</f>
        <v>#N/A</v>
      </c>
      <c r="X84" s="24" t="e">
        <f>IF(swpra1[[#This Row],[PEC (Max) (ug/l)]]="","",IF(swpra1[[#This Row],[PEC (Max) (ug/l)]]="N/A","N/A",IF((swpra1[[#This Row],[PEC - BC (Max)]])&gt;swpra1[[#This Row],[AA EQS (ug/l)]]*0.1,"YES","NO")))</f>
        <v>#N/A</v>
      </c>
      <c r="Y84" s="23" t="e">
        <f>IF(swpra1[[#This Row],[PEC (mean) (ug/l)]]="","",IF(swpra1[[#This Row],[PEC (mean) (ug/l)]]="N/A","N/A",IF(swpra1[[#This Row],[PEC (mean) (ug/l)]]&gt;swpra1[[#This Row],[AA EQS (ug/l)]],"YES","NO")))</f>
        <v>#N/A</v>
      </c>
      <c r="Z84" s="24" t="e">
        <f>IF(swpra1[[#This Row],[PEC (Max) (ug/l)]]="","",IF(swpra1[[#This Row],[PEC (Max) (ug/l)]]="N/A","N/A",IF(swpra1[[#This Row],[PEC (Max) (ug/l)]]&gt;swpra1[[#This Row],[MAC EQS (ug/l)]],"YES","NO")))</f>
        <v>#N/A</v>
      </c>
      <c r="AA84" s="30" t="e">
        <f>IF(swpra1[[#This Row],[Screening Test 2 requires further screenig]]="YES",IF(OR(swpra1[[#This Row],[Is PEC-BC &gt;10% of MAC EQS?]]="YES",swpra1[[#This Row],[IS PEC&gt;MAC EQS]]="YES"),"YES",IF(OR(swpra1[[#This Row],[Is PEC&gt;AA EQS]]="YES",swpra1[[#This Row],[Is PEC-BC &gt;10% of AA EQS?]]="YES"),"YES","NO")),"")</f>
        <v>#N/A</v>
      </c>
      <c r="AB84" s="23" t="str">
        <f>IF(swpra1[[#This Row],[Significant Load]]="N/A","N/A",(swpra1[[#This Row],[Discharge Average(ug/l)]]*$B$1*1000*$B$4/1000/1000/1000))</f>
        <v>N/A</v>
      </c>
      <c r="AC84" s="24" t="str">
        <f>IF(swpra1[[#This Row],[Annual Load (kg)]]="N/A","N/A",IF(swpra1[[#This Row],[Annual Load (kg)]]&gt;swpra1[[#This Row],[Significant Load]],"YES","NO"))</f>
        <v>N/A</v>
      </c>
      <c r="AD84" s="30" t="e">
        <f>IF(AND(OR(swpra1[[#This Row],[Further Assessment Required?]]="NO",swpra1[[#This Row],[Screening Test 2 requires further screenig]]="NO",swpra1[[#This Row],[Screening Test 1 requires further screening]]="NO"),swpra1[[#This Row],[IS Is Annual Load&gt;Liit]]&lt;&gt;"YES"),"NO","YES")</f>
        <v>#N/A</v>
      </c>
    </row>
    <row r="85" spans="1:30" hidden="1" x14ac:dyDescent="0.25">
      <c r="A85" s="41">
        <f>#REF!</f>
        <v>0</v>
      </c>
      <c r="B85" s="33" t="e">
        <f>_xlfn.XLOOKUP(swpra1[[#This Row],[Substance]],inputdata[[#This Row],[Substance]],inputdata[[#This Row],[Average Concentration in Discharge]])</f>
        <v>#N/A</v>
      </c>
      <c r="C85" s="33" t="e">
        <f>_xlfn.XLOOKUP(swpra1[[#This Row],[Substance]],inputdata[[#This Row],[Substance]],inputdata[[#This Row],[Maximum Concentration in Discharge ]])</f>
        <v>#N/A</v>
      </c>
      <c r="D85" s="38" t="e">
        <f>_xlfn.XLOOKUP(swpra1[[#This Row],[Substance]],inputdata[[#This Row],[Substance]],inputdata[[#This Row],[Annual average EQS (micrograms per litre)]])</f>
        <v>#N/A</v>
      </c>
      <c r="E85" s="10" t="e">
        <f>_xlfn.XLOOKUP(swpra1[[#This Row],[Substance]],inputdata[[#This Row],[Substance]],inputdata[[#This Row],[Maximum allowable concentration EQS (micrograms per litre)]])</f>
        <v>#N/A</v>
      </c>
      <c r="F85" s="39" t="str">
        <f>IF(ISNUMBER(_xlfn.XLOOKUP(A85,inputdata[[#This Row],[Substance]],inputdata[[#This Row],[Annual Significant Load Limit (kg)]])),_xlfn.XLOOKUP(A85,inputdata[[#This Row],[Substance]],inputdata[[#This Row],[Annual Significant Load Limit (kg)]]),"N/A")</f>
        <v>N/A</v>
      </c>
      <c r="G85" s="33" t="e">
        <f>IF(ISNUMBER(D85),IF(ISNUMBER(_xlfn.XLOOKUP(A85,#REF!,#REF!)),(_xlfn.XLOOKUP(A85,#REF!,#REF!)),D85/2),D85)</f>
        <v>#N/A</v>
      </c>
      <c r="H85" s="34" t="e">
        <f>IF(ISNUMBER(E85),IF(ISNUMBER(_xlfn.XLOOKUP(A85,#REF!,#REF!)),(_xlfn.XLOOKUP(A85,#REF!,#REF!)),E85/2),E85)</f>
        <v>#N/A</v>
      </c>
      <c r="I85" t="e">
        <f>IF(ISNUMBER(swpra1[[#This Row],[AA EQS (ug/l)]]),swpra1[[#This Row],[AA EQS (ug/l)]]*0.04,swpra1[[#This Row],[AA EQS (ug/l)]])</f>
        <v>#N/A</v>
      </c>
      <c r="J85" t="e">
        <f>IF(ISNUMBER(swpra1[[#This Row],[MAC EQS (ug/l)]]),swpra1[[#This Row],[MAC EQS (ug/l)]]*0.04,swpra1[[#This Row],[MAC EQS (ug/l)]])</f>
        <v>#N/A</v>
      </c>
      <c r="K85" s="23" t="e">
        <f>IF(swpra1[[#This Row],[AA EQS (ug/l)]]="N/A","N/A",IF(swpra1[[#This Row],[Discharge Average(ug/l)]]&gt;swpra1[[#This Row],[AA EQS (ug/l)]],"Yes","No"))</f>
        <v>#N/A</v>
      </c>
      <c r="L85" t="e">
        <f>IF(swpra1[[#This Row],[MAC EQS (ug/l)]]="N/A","N/A",IF(swpra1[[#This Row],[Discharge Maximum]]&gt;swpra1[[#This Row],[MAC EQS (ug/l)]],"Yes","No"))</f>
        <v>#N/A</v>
      </c>
      <c r="M85" s="24" t="e">
        <f>IF(swpra1[[#This Row],[Is conc&gt; AAEQS?]]="No","No",IF(swpra1[[#This Row],[Is conc. &gt; MAC EQS?]]="No","No","Yes"))</f>
        <v>#N/A</v>
      </c>
      <c r="N85" s="23" t="e">
        <f>IF(swpra1[[#This Row],[Is conc&gt; AAEQS?]]="No","",IF(swpra1[[#This Row],[AA EQS (ug/l)]]="N/A","",($B$1*swpra1[[#This Row],[Discharge Average(ug/l)]])/($B$1+$B$3)))</f>
        <v>#N/A</v>
      </c>
      <c r="O85" t="e">
        <f>IF(swpra1[[#This Row],[Is conc. &gt; MAC EQS?]]="No","",IF(swpra1[[#This Row],[MAC EQS (ug/l)]]="N/A","",($B$2*swpra1[[#This Row],[Discharge Maximum]])/($B$2+$B$3)))</f>
        <v>#N/A</v>
      </c>
      <c r="P85" t="e">
        <f>IF(swpra1[[#This Row],[Is conc&gt; AAEQS?]]="NO","",IF(swpra1[[#This Row],[AA EQS (ug/l)]]="N/A","N/A",IF(swpra1[[#This Row],[MEAN PC]]&gt;0.04*swpra1[[#This Row],[AA EQS (ug/l)]],"YES","NO")))</f>
        <v>#N/A</v>
      </c>
      <c r="Q85" t="e">
        <f>IF(swpra1[[#This Row],[Screening Test 1 requires further screening]]="NO","",IF(swpra1[[#This Row],[4% of MAC EQS (ug/l)]]="N/A","N/A",IF(swpra1[[#This Row],[MAX PC]]&gt;swpra1[[#This Row],[4% of MAC EQS (ug/l)]],"YES","NO")))</f>
        <v>#N/A</v>
      </c>
      <c r="R85" s="24" t="e">
        <f>IF(swpra1[[#This Row],[Is PC. &gt;4% of MAC EQS?]]="N/A",swpra1[[#This Row],[Is PC. &gt;4% of AA EQS?]],swpra1[[#This Row],[Is PC. &gt;4% of MAC EQS?]])</f>
        <v>#N/A</v>
      </c>
      <c r="S85" s="23" t="e">
        <f>IF(AND(ISNUMBER(swpra1[[#This Row],[MEAN PC]]),swpra1[[#This Row],[Screening Test 2 requires further screenig]]="YES"),swpra1[[#This Row],[MEAN PC]]+swpra1[[#This Row],[AA BC]],"")</f>
        <v>#N/A</v>
      </c>
      <c r="U85" t="e">
        <f>swpra1[[#This Row],[MEAN PC]]</f>
        <v>#N/A</v>
      </c>
      <c r="V85" t="e">
        <f>swpra1[[#This Row],[MAX PC]]</f>
        <v>#N/A</v>
      </c>
      <c r="W85" s="23" t="e">
        <f>IF(swpra1[[#This Row],[PEC (mean) (ug/l)]]="","",IF(swpra1[[#This Row],[PEC (mean) (ug/l)]]="N/A","N/A",IF((swpra1[[#This Row],[PEC - BC (Mean)]])&gt;swpra1[[#This Row],[AA EQS (ug/l)]]*0.1,"YES","NO")))</f>
        <v>#N/A</v>
      </c>
      <c r="X85" s="24" t="str">
        <f>IF(swpra1[[#This Row],[PEC (Max) (ug/l)]]="","",IF(swpra1[[#This Row],[PEC (Max) (ug/l)]]="N/A","N/A",IF((swpra1[[#This Row],[PEC - BC (Max)]])&gt;swpra1[[#This Row],[AA EQS (ug/l)]]*0.1,"YES","NO")))</f>
        <v/>
      </c>
      <c r="Y85" s="23" t="e">
        <f>IF(swpra1[[#This Row],[PEC (mean) (ug/l)]]="","",IF(swpra1[[#This Row],[PEC (mean) (ug/l)]]="N/A","N/A",IF(swpra1[[#This Row],[PEC (mean) (ug/l)]]&gt;swpra1[[#This Row],[AA EQS (ug/l)]],"YES","NO")))</f>
        <v>#N/A</v>
      </c>
      <c r="Z85" s="24"/>
      <c r="AA85" s="30" t="e">
        <f>IF(swpra1[[#This Row],[Screening Test 2 requires further screenig]]="YES",IF(OR(swpra1[[#This Row],[Is PEC-BC &gt;10% of MAC EQS?]]="YES",swpra1[[#This Row],[IS PEC&gt;MAC EQS]]="YES"),"YES",IF(OR(swpra1[[#This Row],[Is PEC&gt;AA EQS]]="YES",swpra1[[#This Row],[Is PEC-BC &gt;10% of AA EQS?]]="YES"),"YES","NO")),"")</f>
        <v>#N/A</v>
      </c>
      <c r="AB85" s="23" t="str">
        <f>IF(swpra1[[#This Row],[Significant Load]]="N/A","N/A",(swpra1[[#This Row],[Discharge Average(ug/l)]]*$B$1*1000*$B$4/1000/1000/1000))</f>
        <v>N/A</v>
      </c>
      <c r="AC85" s="24" t="str">
        <f>IF(swpra1[[#This Row],[Annual Load (kg)]]="N/A","N/A",IF(swpra1[[#This Row],[Annual Load (kg)]]&gt;swpra1[[#This Row],[Significant Load]],"YES","NO"))</f>
        <v>N/A</v>
      </c>
      <c r="AD85" s="30" t="e">
        <f>IF(AND(OR(swpra1[[#This Row],[Further Assessment Required?]]="NO",swpra1[[#This Row],[Screening Test 2 requires further screenig]]="NO",swpra1[[#This Row],[Screening Test 1 requires further screening]]="NO"),swpra1[[#This Row],[IS Is Annual Load&gt;Liit]]&lt;&gt;"YES"),"NO","YES")</f>
        <v>#N/A</v>
      </c>
    </row>
    <row r="86" spans="1:30" hidden="1" x14ac:dyDescent="0.25">
      <c r="A86" s="41">
        <f>#REF!</f>
        <v>0</v>
      </c>
      <c r="B86" s="33" t="e">
        <f>_xlfn.XLOOKUP(swpra1[[#This Row],[Substance]],inputdata[[#This Row],[Substance]],inputdata[[#This Row],[Average Concentration in Discharge]])</f>
        <v>#N/A</v>
      </c>
      <c r="C86" s="33" t="e">
        <f>_xlfn.XLOOKUP(swpra1[[#This Row],[Substance]],inputdata[[#This Row],[Substance]],inputdata[[#This Row],[Maximum Concentration in Discharge ]])</f>
        <v>#N/A</v>
      </c>
      <c r="D86" s="38" t="e">
        <f>_xlfn.XLOOKUP(swpra1[[#This Row],[Substance]],inputdata[[#This Row],[Substance]],inputdata[[#This Row],[Annual average EQS (micrograms per litre)]])</f>
        <v>#N/A</v>
      </c>
      <c r="E86" s="10" t="e">
        <f>_xlfn.XLOOKUP(swpra1[[#This Row],[Substance]],inputdata[[#This Row],[Substance]],inputdata[[#This Row],[Maximum allowable concentration EQS (micrograms per litre)]])</f>
        <v>#N/A</v>
      </c>
      <c r="F86" s="39" t="str">
        <f>IF(ISNUMBER(_xlfn.XLOOKUP(A86,inputdata[[#This Row],[Substance]],inputdata[[#This Row],[Annual Significant Load Limit (kg)]])),_xlfn.XLOOKUP(A86,inputdata[[#This Row],[Substance]],inputdata[[#This Row],[Annual Significant Load Limit (kg)]]),"N/A")</f>
        <v>N/A</v>
      </c>
      <c r="G86" s="33" t="e">
        <f>IF(ISNUMBER(swpra1[[#This Row],[AA EQS (ug/l)]]),swpra1[[#This Row],[AA EQS (ug/l)]]/2,swpra1[[#This Row],[AA EQS (ug/l)]])</f>
        <v>#N/A</v>
      </c>
      <c r="H86" s="33" t="e">
        <f>IF(ISNUMBER(swpra1[[#This Row],[MAC EQS (ug/l)]]),swpra1[[#This Row],[MAC EQS (ug/l)]]/2,swpra1[[#This Row],[MAC EQS (ug/l)]])</f>
        <v>#N/A</v>
      </c>
      <c r="I86" t="e">
        <f>IF(ISNUMBER(swpra1[[#This Row],[AA EQS (ug/l)]]),swpra1[[#This Row],[AA EQS (ug/l)]]*0.04,swpra1[[#This Row],[AA EQS (ug/l)]])</f>
        <v>#N/A</v>
      </c>
      <c r="J86" t="e">
        <f>IF(ISNUMBER(swpra1[[#This Row],[MAC EQS (ug/l)]]),swpra1[[#This Row],[MAC EQS (ug/l)]]*0.04,swpra1[[#This Row],[MAC EQS (ug/l)]])</f>
        <v>#N/A</v>
      </c>
      <c r="K86" s="23" t="e">
        <f>IF(swpra1[[#This Row],[AA EQS (ug/l)]]="N/A","N/A",IF(swpra1[[#This Row],[Discharge Average(ug/l)]]&gt;swpra1[[#This Row],[AA EQS (ug/l)]],"Yes","No"))</f>
        <v>#N/A</v>
      </c>
      <c r="L86" t="e">
        <f>IF(swpra1[[#This Row],[MAC EQS (ug/l)]]="N/A","N/A",IF(swpra1[[#This Row],[Discharge Maximum]]&gt;swpra1[[#This Row],[MAC EQS (ug/l)]],"Yes","No"))</f>
        <v>#N/A</v>
      </c>
      <c r="M86" s="24" t="e">
        <f>IF(swpra1[[#This Row],[Is conc. &gt; MAC EQS?]]="N/A",swpra1[[#This Row],[Is conc&gt; AAEQS?]],swpra1[[#This Row],[Is conc. &gt; MAC EQS?]])</f>
        <v>#N/A</v>
      </c>
      <c r="N86" s="23" t="e">
        <f>IF(swpra1[[#This Row],[Is conc&gt; AAEQS?]]="No","",IF(swpra1[[#This Row],[AA EQS (ug/l)]]="N/A","",($B$1*swpra1[[#This Row],[Discharge Average(ug/l)]])/($B$1+$B$3)))</f>
        <v>#N/A</v>
      </c>
      <c r="O86" t="e">
        <f>IF(swpra1[[#This Row],[Is conc. &gt; MAC EQS?]]="No","",IF(swpra1[[#This Row],[MAC EQS (ug/l)]]="N/A","",($B$2*swpra1[[#This Row],[Discharge Maximum]])/($B$2+$B$3)))</f>
        <v>#N/A</v>
      </c>
      <c r="P86" t="e">
        <f>IF(swpra1[[#This Row],[Screening Test 1 requires further screening]]="NO","",IF(swpra1[[#This Row],[4% of AA EQS (ug/l)]]="N/A","N/A",IF(swpra1[[#This Row],[MEAN PC]]&gt;swpra1[[#This Row],[4% of AA EQS (ug/l)]],"YES","NO")))</f>
        <v>#N/A</v>
      </c>
      <c r="Q86" t="e">
        <f>IF(swpra1[[#This Row],[Screening Test 1 requires further screening]]="NO","",IF(swpra1[[#This Row],[4% of MAC EQS (ug/l)]]="N/A","N/A",IF(swpra1[[#This Row],[MAX PC]]&gt;swpra1[[#This Row],[4% of MAC EQS (ug/l)]],"YES","NO")))</f>
        <v>#N/A</v>
      </c>
      <c r="R86" s="24" t="e">
        <f>IF(swpra1[[#This Row],[Is PC. &gt;4% of MAC EQS?]]="N/A",swpra1[[#This Row],[Is PC. &gt;4% of AA EQS?]],swpra1[[#This Row],[Is PC. &gt;4% of MAC EQS?]])</f>
        <v>#N/A</v>
      </c>
      <c r="S86" s="23" t="e">
        <f>IF(AND(ISNUMBER(swpra1[[#This Row],[MEAN PC]]),swpra1[[#This Row],[Screening Test 2 requires further screenig]]="YES"),swpra1[[#This Row],[MEAN PC]]+swpra1[[#This Row],[AA BC]],"")</f>
        <v>#N/A</v>
      </c>
      <c r="T86" t="e">
        <f>IF(AND(ISNUMBER(swpra1[[#This Row],[MAX PC]]),swpra1[[#This Row],[Screening Test 2 requires further screenig]]="YES"),swpra1[[#This Row],[MAX PC]]+swpra1[[#This Row],[MAC BC]],"")</f>
        <v>#N/A</v>
      </c>
      <c r="U86" t="e">
        <f>swpra1[[#This Row],[MEAN PC]]</f>
        <v>#N/A</v>
      </c>
      <c r="V86" t="e">
        <f>swpra1[[#This Row],[MAX PC]]</f>
        <v>#N/A</v>
      </c>
      <c r="W86" s="23" t="e">
        <f>IF(swpra1[[#This Row],[PEC (mean) (ug/l)]]="","",IF(swpra1[[#This Row],[PEC (mean) (ug/l)]]="N/A","N/A",IF((swpra1[[#This Row],[PEC - BC (Mean)]])&gt;swpra1[[#This Row],[AA EQS (ug/l)]]*0.1,"YES","NO")))</f>
        <v>#N/A</v>
      </c>
      <c r="X86" s="24" t="e">
        <f>IF(swpra1[[#This Row],[PEC (Max) (ug/l)]]="","",IF(swpra1[[#This Row],[PEC (Max) (ug/l)]]="N/A","N/A",IF((swpra1[[#This Row],[PEC - BC (Max)]])&gt;swpra1[[#This Row],[AA EQS (ug/l)]]*0.1,"YES","NO")))</f>
        <v>#N/A</v>
      </c>
      <c r="Y86" s="23" t="e">
        <f>IF(swpra1[[#This Row],[PEC (mean) (ug/l)]]="","",IF(swpra1[[#This Row],[PEC (mean) (ug/l)]]="N/A","N/A",IF(swpra1[[#This Row],[PEC (mean) (ug/l)]]&gt;swpra1[[#This Row],[AA EQS (ug/l)]],"YES","NO")))</f>
        <v>#N/A</v>
      </c>
      <c r="Z86" s="24" t="e">
        <f>IF(swpra1[[#This Row],[PEC (Max) (ug/l)]]="","",IF(swpra1[[#This Row],[PEC (Max) (ug/l)]]="N/A","N/A",IF(swpra1[[#This Row],[PEC (Max) (ug/l)]]&gt;swpra1[[#This Row],[MAC EQS (ug/l)]],"YES","NO")))</f>
        <v>#N/A</v>
      </c>
      <c r="AA86" s="30" t="e">
        <f>IF(swpra1[[#This Row],[Screening Test 2 requires further screenig]]="YES",IF(OR(swpra1[[#This Row],[Is PEC-BC &gt;10% of MAC EQS?]]="YES",swpra1[[#This Row],[IS PEC&gt;MAC EQS]]="YES"),"YES",IF(OR(swpra1[[#This Row],[Is PEC&gt;AA EQS]]="YES",swpra1[[#This Row],[Is PEC-BC &gt;10% of AA EQS?]]="YES"),"YES","NO")),"")</f>
        <v>#N/A</v>
      </c>
      <c r="AB86" s="23" t="str">
        <f>IF(swpra1[[#This Row],[Significant Load]]="N/A","N/A",(swpra1[[#This Row],[Discharge Average(ug/l)]]*$B$1*1000*$B$4/1000/1000/1000))</f>
        <v>N/A</v>
      </c>
      <c r="AC86" s="24" t="str">
        <f>IF(swpra1[[#This Row],[Annual Load (kg)]]="N/A","N/A",IF(swpra1[[#This Row],[Annual Load (kg)]]&gt;swpra1[[#This Row],[Significant Load]],"YES","NO"))</f>
        <v>N/A</v>
      </c>
      <c r="AD86" s="30" t="e">
        <f>IF(AND(OR(swpra1[[#This Row],[Further Assessment Required?]]="NO",swpra1[[#This Row],[Screening Test 2 requires further screenig]]="NO",swpra1[[#This Row],[Screening Test 1 requires further screening]]="NO"),swpra1[[#This Row],[IS Is Annual Load&gt;Liit]]&lt;&gt;"YES"),"NO","YES")</f>
        <v>#N/A</v>
      </c>
    </row>
    <row r="87" spans="1:30" hidden="1" x14ac:dyDescent="0.25">
      <c r="A87" s="41" t="str">
        <f>#REF!</f>
        <v>Di(2-ethylhexyl)-phthalate (DEHP)</v>
      </c>
      <c r="B87" s="33">
        <f>_xlfn.XLOOKUP(swpra1[[#This Row],[Substance]],inputdata[[#This Row],[Substance]],inputdata[[#This Row],[Average Concentration in Discharge]])</f>
        <v>0</v>
      </c>
      <c r="C87" s="33">
        <f>_xlfn.XLOOKUP(swpra1[[#This Row],[Substance]],inputdata[[#This Row],[Substance]],inputdata[[#This Row],[Maximum Concentration in Discharge ]])</f>
        <v>0</v>
      </c>
      <c r="D87" s="38">
        <f>_xlfn.XLOOKUP(swpra1[[#This Row],[Substance]],inputdata[[#This Row],[Substance]],inputdata[[#This Row],[Annual average EQS (micrograms per litre)]])</f>
        <v>1.3</v>
      </c>
      <c r="E87" s="10" t="str">
        <f>_xlfn.XLOOKUP(swpra1[[#This Row],[Substance]],inputdata[[#This Row],[Substance]],inputdata[[#This Row],[Maximum allowable concentration EQS (micrograms per litre)]])</f>
        <v>Not applicable</v>
      </c>
      <c r="F87" s="39" t="str">
        <f>IF(ISNUMBER(_xlfn.XLOOKUP(A87,inputdata[[#This Row],[Substance]],inputdata[[#This Row],[Annual Significant Load Limit (kg)]])),_xlfn.XLOOKUP(A87,inputdata[[#This Row],[Substance]],inputdata[[#This Row],[Annual Significant Load Limit (kg)]]),"N/A")</f>
        <v>N/A</v>
      </c>
      <c r="G87" s="33">
        <f>IF(ISNUMBER(swpra1[[#This Row],[AA EQS (ug/l)]]),swpra1[[#This Row],[AA EQS (ug/l)]]/2,swpra1[[#This Row],[AA EQS (ug/l)]])</f>
        <v>0.65</v>
      </c>
      <c r="H87" s="33" t="str">
        <f>IF(ISNUMBER(swpra1[[#This Row],[MAC EQS (ug/l)]]),swpra1[[#This Row],[MAC EQS (ug/l)]]/2,swpra1[[#This Row],[MAC EQS (ug/l)]])</f>
        <v>Not applicable</v>
      </c>
      <c r="I87">
        <f>IF(ISNUMBER(swpra1[[#This Row],[AA EQS (ug/l)]]),swpra1[[#This Row],[AA EQS (ug/l)]]*0.04,swpra1[[#This Row],[AA EQS (ug/l)]])</f>
        <v>5.2000000000000005E-2</v>
      </c>
      <c r="J87" t="str">
        <f>IF(ISNUMBER(swpra1[[#This Row],[MAC EQS (ug/l)]]),swpra1[[#This Row],[MAC EQS (ug/l)]]*0.04,swpra1[[#This Row],[MAC EQS (ug/l)]])</f>
        <v>Not applicable</v>
      </c>
      <c r="K87" s="23" t="str">
        <f>IF(swpra1[[#This Row],[AA EQS (ug/l)]]="N/A","N/A",IF(swpra1[[#This Row],[Discharge Average(ug/l)]]&gt;swpra1[[#This Row],[AA EQS (ug/l)]],"Yes","No"))</f>
        <v>No</v>
      </c>
      <c r="L87" t="str">
        <f>IF(swpra1[[#This Row],[MAC EQS (ug/l)]]="N/A","N/A",IF(swpra1[[#This Row],[Discharge Maximum]]&gt;swpra1[[#This Row],[MAC EQS (ug/l)]],"Yes","No"))</f>
        <v>No</v>
      </c>
      <c r="M87" s="24" t="str">
        <f>IF(swpra1[[#This Row],[Is conc. &gt; MAC EQS?]]="N/A",swpra1[[#This Row],[Is conc&gt; AAEQS?]],swpra1[[#This Row],[Is conc. &gt; MAC EQS?]])</f>
        <v>No</v>
      </c>
      <c r="N87" s="23" t="str">
        <f>IF(swpra1[[#This Row],[Is conc&gt; AAEQS?]]="No","",IF(swpra1[[#This Row],[AA EQS (ug/l)]]="N/A","",($B$1*swpra1[[#This Row],[Discharge Average(ug/l)]])/($B$1+$B$3)))</f>
        <v/>
      </c>
      <c r="O87" t="str">
        <f>IF(swpra1[[#This Row],[Is conc. &gt; MAC EQS?]]="No","",IF(swpra1[[#This Row],[MAC EQS (ug/l)]]="N/A","",($B$2*swpra1[[#This Row],[Discharge Maximum]])/($B$2+$B$3)))</f>
        <v/>
      </c>
      <c r="P87" t="str">
        <f>IF(swpra1[[#This Row],[Screening Test 1 requires further screening]]="NO","",IF(swpra1[[#This Row],[4% of AA EQS (ug/l)]]="N/A","N/A",IF(swpra1[[#This Row],[MEAN PC]]&gt;swpra1[[#This Row],[4% of AA EQS (ug/l)]],"YES","NO")))</f>
        <v/>
      </c>
      <c r="Q87" t="str">
        <f>IF(swpra1[[#This Row],[Screening Test 1 requires further screening]]="NO","",IF(swpra1[[#This Row],[4% of MAC EQS (ug/l)]]="N/A","N/A",IF(swpra1[[#This Row],[MAX PC]]&gt;swpra1[[#This Row],[4% of MAC EQS (ug/l)]],"YES","NO")))</f>
        <v/>
      </c>
      <c r="R87" s="24" t="str">
        <f>IF(swpra1[[#This Row],[Is PC. &gt;4% of MAC EQS?]]="N/A",swpra1[[#This Row],[Is PC. &gt;4% of AA EQS?]],swpra1[[#This Row],[Is PC. &gt;4% of MAC EQS?]])</f>
        <v/>
      </c>
      <c r="S87" s="23" t="str">
        <f>IF(AND(ISNUMBER(swpra1[[#This Row],[MEAN PC]]),swpra1[[#This Row],[Screening Test 2 requires further screenig]]="YES"),swpra1[[#This Row],[MEAN PC]]+swpra1[[#This Row],[AA BC]],"")</f>
        <v/>
      </c>
      <c r="T87" t="str">
        <f>IF(AND(ISNUMBER(swpra1[[#This Row],[MAX PC]]),swpra1[[#This Row],[Screening Test 2 requires further screenig]]="YES"),swpra1[[#This Row],[MAX PC]]+swpra1[[#This Row],[MAC BC]],"")</f>
        <v/>
      </c>
      <c r="U87" t="str">
        <f>swpra1[[#This Row],[MEAN PC]]</f>
        <v/>
      </c>
      <c r="V87" t="str">
        <f>swpra1[[#This Row],[MAX PC]]</f>
        <v/>
      </c>
      <c r="W87" s="23" t="str">
        <f>IF(swpra1[[#This Row],[PEC (mean) (ug/l)]]="","",IF(swpra1[[#This Row],[PEC (mean) (ug/l)]]="N/A","N/A",IF((swpra1[[#This Row],[PEC - BC (Mean)]])&gt;swpra1[[#This Row],[AA EQS (ug/l)]]*0.1,"YES","NO")))</f>
        <v/>
      </c>
      <c r="X87" s="24" t="str">
        <f>IF(swpra1[[#This Row],[PEC (Max) (ug/l)]]="","",IF(swpra1[[#This Row],[PEC (Max) (ug/l)]]="N/A","N/A",IF((swpra1[[#This Row],[PEC - BC (Max)]])&gt;swpra1[[#This Row],[AA EQS (ug/l)]]*0.1,"YES","NO")))</f>
        <v/>
      </c>
      <c r="Y87" s="23" t="str">
        <f>IF(swpra1[[#This Row],[PEC (mean) (ug/l)]]="","",IF(swpra1[[#This Row],[PEC (mean) (ug/l)]]="N/A","N/A",IF(swpra1[[#This Row],[PEC (mean) (ug/l)]]&gt;swpra1[[#This Row],[AA EQS (ug/l)]],"YES","NO")))</f>
        <v/>
      </c>
      <c r="Z87" s="24" t="str">
        <f>IF(swpra1[[#This Row],[PEC (Max) (ug/l)]]="","",IF(swpra1[[#This Row],[PEC (Max) (ug/l)]]="N/A","N/A",IF(swpra1[[#This Row],[PEC (Max) (ug/l)]]&gt;swpra1[[#This Row],[MAC EQS (ug/l)]],"YES","NO")))</f>
        <v/>
      </c>
      <c r="AA87" s="30" t="str">
        <f>IF(swpra1[[#This Row],[Screening Test 2 requires further screenig]]="YES",IF(OR(swpra1[[#This Row],[Is PEC-BC &gt;10% of MAC EQS?]]="YES",swpra1[[#This Row],[IS PEC&gt;MAC EQS]]="YES"),"YES",IF(OR(swpra1[[#This Row],[Is PEC&gt;AA EQS]]="YES",swpra1[[#This Row],[Is PEC-BC &gt;10% of AA EQS?]]="YES"),"YES","NO")),"")</f>
        <v/>
      </c>
      <c r="AB87" s="23" t="str">
        <f>IF(swpra1[[#This Row],[Significant Load]]="N/A","N/A",(swpra1[[#This Row],[Discharge Average(ug/l)]]*$B$1*1000*$B$4/1000/1000/1000))</f>
        <v>N/A</v>
      </c>
      <c r="AC87" s="24" t="str">
        <f>IF(swpra1[[#This Row],[Annual Load (kg)]]="N/A","N/A",IF(swpra1[[#This Row],[Annual Load (kg)]]&gt;swpra1[[#This Row],[Significant Load]],"YES","NO"))</f>
        <v>N/A</v>
      </c>
      <c r="AD87" s="30" t="str">
        <f>IF(AND(OR(swpra1[[#This Row],[Further Assessment Required?]]="NO",swpra1[[#This Row],[Screening Test 2 requires further screenig]]="NO",swpra1[[#This Row],[Screening Test 1 requires further screening]]="NO"),swpra1[[#This Row],[IS Is Annual Load&gt;Liit]]&lt;&gt;"YES"),"NO","YES")</f>
        <v>NO</v>
      </c>
    </row>
    <row r="88" spans="1:30" ht="27.6" hidden="1" x14ac:dyDescent="0.25">
      <c r="A88" s="41" t="str">
        <f>#REF!</f>
        <v>Diazinon (sheep dip)</v>
      </c>
      <c r="B88" s="33">
        <f>_xlfn.XLOOKUP(swpra1[[#This Row],[Substance]],inputdata[[#This Row],[Substance]],inputdata[[#This Row],[Average Concentration in Discharge]])</f>
        <v>0</v>
      </c>
      <c r="C88" s="33">
        <f>_xlfn.XLOOKUP(swpra1[[#This Row],[Substance]],inputdata[[#This Row],[Substance]],inputdata[[#This Row],[Maximum Concentration in Discharge ]])</f>
        <v>0</v>
      </c>
      <c r="D88" s="38">
        <f>_xlfn.XLOOKUP(swpra1[[#This Row],[Substance]],inputdata[[#This Row],[Substance]],inputdata[[#This Row],[Annual average EQS (micrograms per litre)]])</f>
        <v>0.01</v>
      </c>
      <c r="E88" s="10" t="str">
        <f>_xlfn.XLOOKUP(swpra1[[#This Row],[Substance]],inputdata[[#This Row],[Substance]],inputdata[[#This Row],[Maximum allowable concentration EQS (micrograms per litre)]])</f>
        <v>0.26 (95th percentile)</v>
      </c>
      <c r="F88" s="39" t="str">
        <f>IF(ISNUMBER(_xlfn.XLOOKUP(A88,inputdata[[#This Row],[Substance]],inputdata[[#This Row],[Annual Significant Load Limit (kg)]])),_xlfn.XLOOKUP(A88,inputdata[[#This Row],[Substance]],inputdata[[#This Row],[Annual Significant Load Limit (kg)]]),"N/A")</f>
        <v>N/A</v>
      </c>
      <c r="G88" s="33">
        <f>IF(ISNUMBER(D88),IF(ISNUMBER(_xlfn.XLOOKUP(A88,#REF!,#REF!)),(_xlfn.XLOOKUP(A88,#REF!,#REF!)),D88/2),D88)</f>
        <v>5.0000000000000001E-3</v>
      </c>
      <c r="H88" s="34" t="str">
        <f>IF(ISNUMBER(E88),IF(ISNUMBER(_xlfn.XLOOKUP(A88,#REF!,#REF!)),(_xlfn.XLOOKUP(A88,#REF!,#REF!)),E88/2),E88)</f>
        <v>0.26 (95th percentile)</v>
      </c>
      <c r="I88">
        <f>IF(ISNUMBER(swpra1[[#This Row],[AA EQS (ug/l)]]),swpra1[[#This Row],[AA EQS (ug/l)]]*0.04,swpra1[[#This Row],[AA EQS (ug/l)]])</f>
        <v>4.0000000000000002E-4</v>
      </c>
      <c r="J88" t="str">
        <f>IF(ISNUMBER(swpra1[[#This Row],[MAC EQS (ug/l)]]),swpra1[[#This Row],[MAC EQS (ug/l)]]*0.04,swpra1[[#This Row],[MAC EQS (ug/l)]])</f>
        <v>0.26 (95th percentile)</v>
      </c>
      <c r="K88" s="23" t="str">
        <f>IF(swpra1[[#This Row],[AA EQS (ug/l)]]="N/A","N/A",IF(swpra1[[#This Row],[Discharge Average(ug/l)]]&gt;swpra1[[#This Row],[AA EQS (ug/l)]],"Yes","No"))</f>
        <v>No</v>
      </c>
      <c r="L88" t="str">
        <f>IF(swpra1[[#This Row],[MAC EQS (ug/l)]]="N/A","N/A",IF(swpra1[[#This Row],[Discharge Maximum]]&gt;swpra1[[#This Row],[MAC EQS (ug/l)]],"Yes","No"))</f>
        <v>No</v>
      </c>
      <c r="M88" s="24" t="str">
        <f>IF(swpra1[[#This Row],[Is conc&gt; AAEQS?]]="No","No",IF(swpra1[[#This Row],[Is conc. &gt; MAC EQS?]]="No","No","Yes"))</f>
        <v>No</v>
      </c>
      <c r="N88" s="23" t="str">
        <f>IF(swpra1[[#This Row],[Is conc&gt; AAEQS?]]="No","",IF(swpra1[[#This Row],[AA EQS (ug/l)]]="N/A","",($B$1*swpra1[[#This Row],[Discharge Average(ug/l)]])/($B$1+$B$3)))</f>
        <v/>
      </c>
      <c r="O88" t="str">
        <f>IF(swpra1[[#This Row],[Is conc. &gt; MAC EQS?]]="No","",IF(swpra1[[#This Row],[MAC EQS (ug/l)]]="N/A","",($B$2*swpra1[[#This Row],[Discharge Maximum]])/($B$2+$B$3)))</f>
        <v/>
      </c>
      <c r="P88" t="str">
        <f>IF(swpra1[[#This Row],[Is conc&gt; AAEQS?]]="NO","",IF(swpra1[[#This Row],[AA EQS (ug/l)]]="N/A","N/A",IF(swpra1[[#This Row],[MEAN PC]]&gt;0.04*swpra1[[#This Row],[AA EQS (ug/l)]],"YES","NO")))</f>
        <v/>
      </c>
      <c r="Q88" t="str">
        <f>IF(swpra1[[#This Row],[Screening Test 1 requires further screening]]="NO","",IF(swpra1[[#This Row],[4% of MAC EQS (ug/l)]]="N/A","N/A",IF(swpra1[[#This Row],[MAX PC]]&gt;swpra1[[#This Row],[4% of MAC EQS (ug/l)]],"YES","NO")))</f>
        <v/>
      </c>
      <c r="R88" s="24" t="str">
        <f>IF(swpra1[[#This Row],[Is PC. &gt;4% of MAC EQS?]]="N/A",swpra1[[#This Row],[Is PC. &gt;4% of AA EQS?]],swpra1[[#This Row],[Is PC. &gt;4% of MAC EQS?]])</f>
        <v/>
      </c>
      <c r="S88" s="23" t="str">
        <f>IF(AND(ISNUMBER(swpra1[[#This Row],[MEAN PC]]),swpra1[[#This Row],[Screening Test 2 requires further screenig]]="YES"),swpra1[[#This Row],[MEAN PC]]+swpra1[[#This Row],[AA BC]],"")</f>
        <v/>
      </c>
      <c r="U88" t="str">
        <f>swpra1[[#This Row],[MEAN PC]]</f>
        <v/>
      </c>
      <c r="V88" t="str">
        <f>swpra1[[#This Row],[MAX PC]]</f>
        <v/>
      </c>
      <c r="W88" s="23" t="str">
        <f>IF(swpra1[[#This Row],[PEC (mean) (ug/l)]]="","",IF(swpra1[[#This Row],[PEC (mean) (ug/l)]]="N/A","N/A",IF((swpra1[[#This Row],[PEC - BC (Mean)]])&gt;swpra1[[#This Row],[AA EQS (ug/l)]]*0.1,"YES","NO")))</f>
        <v/>
      </c>
      <c r="X88" s="24" t="str">
        <f>IF(swpra1[[#This Row],[PEC (Max) (ug/l)]]="","",IF(swpra1[[#This Row],[PEC (Max) (ug/l)]]="N/A","N/A",IF((swpra1[[#This Row],[PEC - BC (Max)]])&gt;swpra1[[#This Row],[AA EQS (ug/l)]]*0.1,"YES","NO")))</f>
        <v/>
      </c>
      <c r="Y88" s="23" t="str">
        <f>IF(swpra1[[#This Row],[PEC (mean) (ug/l)]]="","",IF(swpra1[[#This Row],[PEC (mean) (ug/l)]]="N/A","N/A",IF(swpra1[[#This Row],[PEC (mean) (ug/l)]]&gt;swpra1[[#This Row],[AA EQS (ug/l)]],"YES","NO")))</f>
        <v/>
      </c>
      <c r="Z88" s="24"/>
      <c r="AA88" s="30" t="str">
        <f>IF(swpra1[[#This Row],[Screening Test 2 requires further screenig]]="YES",IF(OR(swpra1[[#This Row],[Is PEC-BC &gt;10% of MAC EQS?]]="YES",swpra1[[#This Row],[IS PEC&gt;MAC EQS]]="YES"),"YES",IF(OR(swpra1[[#This Row],[Is PEC&gt;AA EQS]]="YES",swpra1[[#This Row],[Is PEC-BC &gt;10% of AA EQS?]]="YES"),"YES","NO")),"")</f>
        <v/>
      </c>
      <c r="AB88" s="23" t="str">
        <f>IF(swpra1[[#This Row],[Significant Load]]="N/A","N/A",(swpra1[[#This Row],[Discharge Average(ug/l)]]*$B$1*1000*$B$4/1000/1000/1000))</f>
        <v>N/A</v>
      </c>
      <c r="AC88" s="24" t="str">
        <f>IF(swpra1[[#This Row],[Annual Load (kg)]]="N/A","N/A",IF(swpra1[[#This Row],[Annual Load (kg)]]&gt;swpra1[[#This Row],[Significant Load]],"YES","NO"))</f>
        <v>N/A</v>
      </c>
      <c r="AD88" s="30" t="str">
        <f>IF(AND(OR(swpra1[[#This Row],[Further Assessment Required?]]="NO",swpra1[[#This Row],[Screening Test 2 requires further screenig]]="NO",swpra1[[#This Row],[Screening Test 1 requires further screening]]="NO"),swpra1[[#This Row],[IS Is Annual Load&gt;Liit]]&lt;&gt;"YES"),"NO","YES")</f>
        <v>NO</v>
      </c>
    </row>
    <row r="89" spans="1:30" hidden="1" x14ac:dyDescent="0.25">
      <c r="A89" s="41" t="str">
        <f>#REF!</f>
        <v>Dibutyl phthalate</v>
      </c>
      <c r="B89" s="33">
        <f>_xlfn.XLOOKUP(swpra1[[#This Row],[Substance]],inputdata[[#This Row],[Substance]],inputdata[[#This Row],[Average Concentration in Discharge]])</f>
        <v>0</v>
      </c>
      <c r="C89" s="33">
        <f>_xlfn.XLOOKUP(swpra1[[#This Row],[Substance]],inputdata[[#This Row],[Substance]],inputdata[[#This Row],[Maximum Concentration in Discharge ]])</f>
        <v>0</v>
      </c>
      <c r="D89" s="38">
        <f>_xlfn.XLOOKUP(swpra1[[#This Row],[Substance]],inputdata[[#This Row],[Substance]],inputdata[[#This Row],[Annual average EQS (micrograms per litre)]])</f>
        <v>8</v>
      </c>
      <c r="E89" s="10">
        <f>_xlfn.XLOOKUP(swpra1[[#This Row],[Substance]],inputdata[[#This Row],[Substance]],inputdata[[#This Row],[Maximum allowable concentration EQS (micrograms per litre)]])</f>
        <v>40</v>
      </c>
      <c r="F89" s="39" t="str">
        <f>IF(ISNUMBER(_xlfn.XLOOKUP(A89,inputdata[[#This Row],[Substance]],inputdata[[#This Row],[Annual Significant Load Limit (kg)]])),_xlfn.XLOOKUP(A89,inputdata[[#This Row],[Substance]],inputdata[[#This Row],[Annual Significant Load Limit (kg)]]),"N/A")</f>
        <v>N/A</v>
      </c>
      <c r="G89" s="33">
        <f>IF(ISNUMBER(D89),IF(ISNUMBER(_xlfn.XLOOKUP(A89,#REF!,#REF!)),(_xlfn.XLOOKUP(A89,#REF!,#REF!)),D89/2),D89)</f>
        <v>4</v>
      </c>
      <c r="H89" s="34">
        <f>IF(ISNUMBER(E89),IF(ISNUMBER(_xlfn.XLOOKUP(A89,#REF!,#REF!)),(_xlfn.XLOOKUP(A89,#REF!,#REF!)),E89/2),E89)</f>
        <v>20</v>
      </c>
      <c r="I89">
        <f>IF(ISNUMBER(swpra1[[#This Row],[AA EQS (ug/l)]]),swpra1[[#This Row],[AA EQS (ug/l)]]*0.04,swpra1[[#This Row],[AA EQS (ug/l)]])</f>
        <v>0.32</v>
      </c>
      <c r="J89">
        <f>IF(ISNUMBER(swpra1[[#This Row],[MAC EQS (ug/l)]]),swpra1[[#This Row],[MAC EQS (ug/l)]]*0.04,swpra1[[#This Row],[MAC EQS (ug/l)]])</f>
        <v>1.6</v>
      </c>
      <c r="K89" s="23" t="str">
        <f>IF(swpra1[[#This Row],[AA EQS (ug/l)]]="N/A","N/A",IF(swpra1[[#This Row],[Discharge Average(ug/l)]]&gt;swpra1[[#This Row],[AA EQS (ug/l)]],"Yes","No"))</f>
        <v>No</v>
      </c>
      <c r="L89" t="str">
        <f>IF(swpra1[[#This Row],[MAC EQS (ug/l)]]="N/A","N/A",IF(swpra1[[#This Row],[Discharge Maximum]]&gt;swpra1[[#This Row],[MAC EQS (ug/l)]],"Yes","No"))</f>
        <v>No</v>
      </c>
      <c r="M89" s="24" t="str">
        <f>IF(swpra1[[#This Row],[Is conc&gt; AAEQS?]]="No","No",IF(swpra1[[#This Row],[Is conc. &gt; MAC EQS?]]="No","No","Yes"))</f>
        <v>No</v>
      </c>
      <c r="N89" s="23" t="str">
        <f>IF(swpra1[[#This Row],[Is conc&gt; AAEQS?]]="No","",IF(swpra1[[#This Row],[AA EQS (ug/l)]]="N/A","",($B$1*swpra1[[#This Row],[Discharge Average(ug/l)]])/($B$1+$B$3)))</f>
        <v/>
      </c>
      <c r="O89" t="str">
        <f>IF(swpra1[[#This Row],[Is conc. &gt; MAC EQS?]]="No","",IF(swpra1[[#This Row],[MAC EQS (ug/l)]]="N/A","",($B$2*swpra1[[#This Row],[Discharge Maximum]])/($B$2+$B$3)))</f>
        <v/>
      </c>
      <c r="P89" t="str">
        <f>IF(swpra1[[#This Row],[Is conc&gt; AAEQS?]]="NO","",IF(swpra1[[#This Row],[AA EQS (ug/l)]]="N/A","N/A",IF(swpra1[[#This Row],[MEAN PC]]&gt;0.04*swpra1[[#This Row],[AA EQS (ug/l)]],"YES","NO")))</f>
        <v/>
      </c>
      <c r="Q89" t="str">
        <f>IF(swpra1[[#This Row],[Screening Test 1 requires further screening]]="NO","",IF(swpra1[[#This Row],[4% of MAC EQS (ug/l)]]="N/A","N/A",IF(swpra1[[#This Row],[MAX PC]]&gt;swpra1[[#This Row],[4% of MAC EQS (ug/l)]],"YES","NO")))</f>
        <v/>
      </c>
      <c r="R89" s="24" t="str">
        <f>IF(swpra1[[#This Row],[Is PC. &gt;4% of MAC EQS?]]="N/A",swpra1[[#This Row],[Is PC. &gt;4% of AA EQS?]],swpra1[[#This Row],[Is PC. &gt;4% of MAC EQS?]])</f>
        <v/>
      </c>
      <c r="S89" s="23" t="str">
        <f>IF(AND(ISNUMBER(swpra1[[#This Row],[MEAN PC]]),swpra1[[#This Row],[Screening Test 2 requires further screenig]]="YES"),swpra1[[#This Row],[MEAN PC]]+swpra1[[#This Row],[AA BC]],"")</f>
        <v/>
      </c>
      <c r="U89" t="str">
        <f>swpra1[[#This Row],[MEAN PC]]</f>
        <v/>
      </c>
      <c r="V89" t="str">
        <f>swpra1[[#This Row],[MAX PC]]</f>
        <v/>
      </c>
      <c r="W89" s="23" t="str">
        <f>IF(swpra1[[#This Row],[PEC (mean) (ug/l)]]="","",IF(swpra1[[#This Row],[PEC (mean) (ug/l)]]="N/A","N/A",IF((swpra1[[#This Row],[PEC - BC (Mean)]])&gt;swpra1[[#This Row],[AA EQS (ug/l)]]*0.1,"YES","NO")))</f>
        <v/>
      </c>
      <c r="X89" s="24" t="str">
        <f>IF(swpra1[[#This Row],[PEC (Max) (ug/l)]]="","",IF(swpra1[[#This Row],[PEC (Max) (ug/l)]]="N/A","N/A",IF((swpra1[[#This Row],[PEC - BC (Max)]])&gt;swpra1[[#This Row],[AA EQS (ug/l)]]*0.1,"YES","NO")))</f>
        <v/>
      </c>
      <c r="Y89" s="23" t="str">
        <f>IF(swpra1[[#This Row],[PEC (mean) (ug/l)]]="","",IF(swpra1[[#This Row],[PEC (mean) (ug/l)]]="N/A","N/A",IF(swpra1[[#This Row],[PEC (mean) (ug/l)]]&gt;swpra1[[#This Row],[AA EQS (ug/l)]],"YES","NO")))</f>
        <v/>
      </c>
      <c r="Z89" s="24"/>
      <c r="AA89" s="30" t="str">
        <f>IF(swpra1[[#This Row],[Screening Test 2 requires further screenig]]="YES",IF(OR(swpra1[[#This Row],[Is PEC-BC &gt;10% of MAC EQS?]]="YES",swpra1[[#This Row],[IS PEC&gt;MAC EQS]]="YES"),"YES",IF(OR(swpra1[[#This Row],[Is PEC&gt;AA EQS]]="YES",swpra1[[#This Row],[Is PEC-BC &gt;10% of AA EQS?]]="YES"),"YES","NO")),"")</f>
        <v/>
      </c>
      <c r="AB89" s="23" t="str">
        <f>IF(swpra1[[#This Row],[Significant Load]]="N/A","N/A",(swpra1[[#This Row],[Discharge Average(ug/l)]]*$B$1*1000*$B$4/1000/1000/1000))</f>
        <v>N/A</v>
      </c>
      <c r="AC89" s="24" t="str">
        <f>IF(swpra1[[#This Row],[Annual Load (kg)]]="N/A","N/A",IF(swpra1[[#This Row],[Annual Load (kg)]]&gt;swpra1[[#This Row],[Significant Load]],"YES","NO"))</f>
        <v>N/A</v>
      </c>
      <c r="AD89" s="30" t="str">
        <f>IF(AND(OR(swpra1[[#This Row],[Further Assessment Required?]]="NO",swpra1[[#This Row],[Screening Test 2 requires further screenig]]="NO",swpra1[[#This Row],[Screening Test 1 requires further screening]]="NO"),swpra1[[#This Row],[IS Is Annual Load&gt;Liit]]&lt;&gt;"YES"),"NO","YES")</f>
        <v>NO</v>
      </c>
    </row>
    <row r="90" spans="1:30" ht="27.6" hidden="1" x14ac:dyDescent="0.25">
      <c r="A90" s="41" t="str">
        <f>#REF!</f>
        <v>Dichlorobenzene (total dichlorobenzene isomers)</v>
      </c>
      <c r="B90" s="33">
        <f>_xlfn.XLOOKUP(swpra1[[#This Row],[Substance]],inputdata[[#This Row],[Substance]],inputdata[[#This Row],[Average Concentration in Discharge]])</f>
        <v>0</v>
      </c>
      <c r="C90" s="33">
        <f>_xlfn.XLOOKUP(swpra1[[#This Row],[Substance]],inputdata[[#This Row],[Substance]],inputdata[[#This Row],[Maximum Concentration in Discharge ]])</f>
        <v>0</v>
      </c>
      <c r="D90" s="38">
        <f>_xlfn.XLOOKUP(swpra1[[#This Row],[Substance]],inputdata[[#This Row],[Substance]],inputdata[[#This Row],[Annual average EQS (micrograms per litre)]])</f>
        <v>20</v>
      </c>
      <c r="E90" s="10">
        <f>_xlfn.XLOOKUP(swpra1[[#This Row],[Substance]],inputdata[[#This Row],[Substance]],inputdata[[#This Row],[Maximum allowable concentration EQS (micrograms per litre)]])</f>
        <v>200</v>
      </c>
      <c r="F90" s="39" t="str">
        <f>IF(ISNUMBER(_xlfn.XLOOKUP(A90,inputdata[[#This Row],[Substance]],inputdata[[#This Row],[Annual Significant Load Limit (kg)]])),_xlfn.XLOOKUP(A90,inputdata[[#This Row],[Substance]],inputdata[[#This Row],[Annual Significant Load Limit (kg)]]),"N/A")</f>
        <v>N/A</v>
      </c>
      <c r="G90" s="33">
        <f>IF(ISNUMBER(swpra1[[#This Row],[AA EQS (ug/l)]]),swpra1[[#This Row],[AA EQS (ug/l)]]/2,swpra1[[#This Row],[AA EQS (ug/l)]])</f>
        <v>10</v>
      </c>
      <c r="H90" s="33">
        <f>IF(ISNUMBER(swpra1[[#This Row],[MAC EQS (ug/l)]]),swpra1[[#This Row],[MAC EQS (ug/l)]]/2,swpra1[[#This Row],[MAC EQS (ug/l)]])</f>
        <v>100</v>
      </c>
      <c r="I90">
        <f>IF(ISNUMBER(swpra1[[#This Row],[AA EQS (ug/l)]]),swpra1[[#This Row],[AA EQS (ug/l)]]*0.04,swpra1[[#This Row],[AA EQS (ug/l)]])</f>
        <v>0.8</v>
      </c>
      <c r="J90">
        <f>IF(ISNUMBER(swpra1[[#This Row],[MAC EQS (ug/l)]]),swpra1[[#This Row],[MAC EQS (ug/l)]]*0.04,swpra1[[#This Row],[MAC EQS (ug/l)]])</f>
        <v>8</v>
      </c>
      <c r="K90" s="23" t="str">
        <f>IF(swpra1[[#This Row],[AA EQS (ug/l)]]="N/A","N/A",IF(swpra1[[#This Row],[Discharge Average(ug/l)]]&gt;swpra1[[#This Row],[AA EQS (ug/l)]],"Yes","No"))</f>
        <v>No</v>
      </c>
      <c r="L90" t="str">
        <f>IF(swpra1[[#This Row],[MAC EQS (ug/l)]]="N/A","N/A",IF(swpra1[[#This Row],[Discharge Maximum]]&gt;swpra1[[#This Row],[MAC EQS (ug/l)]],"Yes","No"))</f>
        <v>No</v>
      </c>
      <c r="M90" s="24" t="str">
        <f>IF(swpra1[[#This Row],[Is conc. &gt; MAC EQS?]]="N/A",swpra1[[#This Row],[Is conc&gt; AAEQS?]],swpra1[[#This Row],[Is conc. &gt; MAC EQS?]])</f>
        <v>No</v>
      </c>
      <c r="N90" s="23" t="str">
        <f>IF(swpra1[[#This Row],[Is conc&gt; AAEQS?]]="No","",IF(swpra1[[#This Row],[AA EQS (ug/l)]]="N/A","",($B$1*swpra1[[#This Row],[Discharge Average(ug/l)]])/($B$1+$B$3)))</f>
        <v/>
      </c>
      <c r="O90" t="str">
        <f>IF(swpra1[[#This Row],[Is conc. &gt; MAC EQS?]]="No","",IF(swpra1[[#This Row],[MAC EQS (ug/l)]]="N/A","",($B$2*swpra1[[#This Row],[Discharge Maximum]])/($B$2+$B$3)))</f>
        <v/>
      </c>
      <c r="P90" t="str">
        <f>IF(swpra1[[#This Row],[Screening Test 1 requires further screening]]="NO","",IF(swpra1[[#This Row],[4% of AA EQS (ug/l)]]="N/A","N/A",IF(swpra1[[#This Row],[MEAN PC]]&gt;swpra1[[#This Row],[4% of AA EQS (ug/l)]],"YES","NO")))</f>
        <v/>
      </c>
      <c r="Q90" t="str">
        <f>IF(swpra1[[#This Row],[Screening Test 1 requires further screening]]="NO","",IF(swpra1[[#This Row],[4% of MAC EQS (ug/l)]]="N/A","N/A",IF(swpra1[[#This Row],[MAX PC]]&gt;swpra1[[#This Row],[4% of MAC EQS (ug/l)]],"YES","NO")))</f>
        <v/>
      </c>
      <c r="R90" s="24" t="str">
        <f>IF(swpra1[[#This Row],[Is PC. &gt;4% of MAC EQS?]]="N/A",swpra1[[#This Row],[Is PC. &gt;4% of AA EQS?]],swpra1[[#This Row],[Is PC. &gt;4% of MAC EQS?]])</f>
        <v/>
      </c>
      <c r="S90" s="23" t="str">
        <f>IF(AND(ISNUMBER(swpra1[[#This Row],[MEAN PC]]),swpra1[[#This Row],[Screening Test 2 requires further screenig]]="YES"),swpra1[[#This Row],[MEAN PC]]+swpra1[[#This Row],[AA BC]],"")</f>
        <v/>
      </c>
      <c r="T90" t="str">
        <f>IF(AND(ISNUMBER(swpra1[[#This Row],[MAX PC]]),swpra1[[#This Row],[Screening Test 2 requires further screenig]]="YES"),swpra1[[#This Row],[MAX PC]]+swpra1[[#This Row],[MAC BC]],"")</f>
        <v/>
      </c>
      <c r="U90" t="str">
        <f>swpra1[[#This Row],[MEAN PC]]</f>
        <v/>
      </c>
      <c r="V90" t="str">
        <f>swpra1[[#This Row],[MAX PC]]</f>
        <v/>
      </c>
      <c r="W90" s="23" t="str">
        <f>IF(swpra1[[#This Row],[PEC (mean) (ug/l)]]="","",IF(swpra1[[#This Row],[PEC (mean) (ug/l)]]="N/A","N/A",IF((swpra1[[#This Row],[PEC - BC (Mean)]])&gt;swpra1[[#This Row],[AA EQS (ug/l)]]*0.1,"YES","NO")))</f>
        <v/>
      </c>
      <c r="X90" s="24" t="str">
        <f>IF(swpra1[[#This Row],[PEC (Max) (ug/l)]]="","",IF(swpra1[[#This Row],[PEC (Max) (ug/l)]]="N/A","N/A",IF((swpra1[[#This Row],[PEC - BC (Max)]])&gt;swpra1[[#This Row],[AA EQS (ug/l)]]*0.1,"YES","NO")))</f>
        <v/>
      </c>
      <c r="Y90" s="23" t="str">
        <f>IF(swpra1[[#This Row],[PEC (mean) (ug/l)]]="","",IF(swpra1[[#This Row],[PEC (mean) (ug/l)]]="N/A","N/A",IF(swpra1[[#This Row],[PEC (mean) (ug/l)]]&gt;swpra1[[#This Row],[AA EQS (ug/l)]],"YES","NO")))</f>
        <v/>
      </c>
      <c r="Z90" s="24" t="str">
        <f>IF(swpra1[[#This Row],[PEC (Max) (ug/l)]]="","",IF(swpra1[[#This Row],[PEC (Max) (ug/l)]]="N/A","N/A",IF(swpra1[[#This Row],[PEC (Max) (ug/l)]]&gt;swpra1[[#This Row],[MAC EQS (ug/l)]],"YES","NO")))</f>
        <v/>
      </c>
      <c r="AA90" s="30" t="str">
        <f>IF(swpra1[[#This Row],[Screening Test 2 requires further screenig]]="YES",IF(OR(swpra1[[#This Row],[Is PEC-BC &gt;10% of MAC EQS?]]="YES",swpra1[[#This Row],[IS PEC&gt;MAC EQS]]="YES"),"YES",IF(OR(swpra1[[#This Row],[Is PEC&gt;AA EQS]]="YES",swpra1[[#This Row],[Is PEC-BC &gt;10% of AA EQS?]]="YES"),"YES","NO")),"")</f>
        <v/>
      </c>
      <c r="AB90" s="23" t="str">
        <f>IF(swpra1[[#This Row],[Significant Load]]="N/A","N/A",(swpra1[[#This Row],[Discharge Average(ug/l)]]*$B$1*1000*$B$4/1000/1000/1000))</f>
        <v>N/A</v>
      </c>
      <c r="AC90" s="24" t="str">
        <f>IF(swpra1[[#This Row],[Annual Load (kg)]]="N/A","N/A",IF(swpra1[[#This Row],[Annual Load (kg)]]&gt;swpra1[[#This Row],[Significant Load]],"YES","NO"))</f>
        <v>N/A</v>
      </c>
      <c r="AD90" s="30" t="str">
        <f>IF(AND(OR(swpra1[[#This Row],[Further Assessment Required?]]="NO",swpra1[[#This Row],[Screening Test 2 requires further screenig]]="NO",swpra1[[#This Row],[Screening Test 1 requires further screening]]="NO"),swpra1[[#This Row],[IS Is Annual Load&gt;Liit]]&lt;&gt;"YES"),"NO","YES")</f>
        <v>NO</v>
      </c>
    </row>
    <row r="91" spans="1:30" hidden="1" x14ac:dyDescent="0.25">
      <c r="A91" s="41">
        <f>#REF!</f>
        <v>0</v>
      </c>
      <c r="B91" s="33" t="e">
        <f>_xlfn.XLOOKUP(swpra1[[#This Row],[Substance]],inputdata[[#This Row],[Substance]],inputdata[[#This Row],[Average Concentration in Discharge]])</f>
        <v>#N/A</v>
      </c>
      <c r="C91" s="33" t="e">
        <f>_xlfn.XLOOKUP(swpra1[[#This Row],[Substance]],inputdata[[#This Row],[Substance]],inputdata[[#This Row],[Maximum Concentration in Discharge ]])</f>
        <v>#N/A</v>
      </c>
      <c r="D91" s="38" t="e">
        <f>_xlfn.XLOOKUP(swpra1[[#This Row],[Substance]],inputdata[[#This Row],[Substance]],inputdata[[#This Row],[Annual average EQS (micrograms per litre)]])</f>
        <v>#N/A</v>
      </c>
      <c r="E91" s="10" t="e">
        <f>_xlfn.XLOOKUP(swpra1[[#This Row],[Substance]],inputdata[[#This Row],[Substance]],inputdata[[#This Row],[Maximum allowable concentration EQS (micrograms per litre)]])</f>
        <v>#N/A</v>
      </c>
      <c r="F91" s="39" t="str">
        <f>IF(ISNUMBER(_xlfn.XLOOKUP(A91,inputdata[[#This Row],[Substance]],inputdata[[#This Row],[Annual Significant Load Limit (kg)]])),_xlfn.XLOOKUP(A91,inputdata[[#This Row],[Substance]],inputdata[[#This Row],[Annual Significant Load Limit (kg)]]),"N/A")</f>
        <v>N/A</v>
      </c>
      <c r="G91" s="33" t="e">
        <f>IF(ISNUMBER(D91),IF(ISNUMBER(_xlfn.XLOOKUP(A91,#REF!,#REF!)),(_xlfn.XLOOKUP(A91,#REF!,#REF!)),D91/2),D91)</f>
        <v>#N/A</v>
      </c>
      <c r="H91" s="34" t="e">
        <f>IF(ISNUMBER(E91),IF(ISNUMBER(_xlfn.XLOOKUP(A91,#REF!,#REF!)),(_xlfn.XLOOKUP(A91,#REF!,#REF!)),E91/2),E91)</f>
        <v>#N/A</v>
      </c>
      <c r="I91" t="e">
        <f>IF(ISNUMBER(swpra1[[#This Row],[AA EQS (ug/l)]]),swpra1[[#This Row],[AA EQS (ug/l)]]*0.04,swpra1[[#This Row],[AA EQS (ug/l)]])</f>
        <v>#N/A</v>
      </c>
      <c r="J91" t="e">
        <f>IF(ISNUMBER(swpra1[[#This Row],[MAC EQS (ug/l)]]),swpra1[[#This Row],[MAC EQS (ug/l)]]*0.04,swpra1[[#This Row],[MAC EQS (ug/l)]])</f>
        <v>#N/A</v>
      </c>
      <c r="K91" s="23" t="e">
        <f>IF(swpra1[[#This Row],[AA EQS (ug/l)]]="N/A","N/A",IF(swpra1[[#This Row],[Discharge Average(ug/l)]]&gt;swpra1[[#This Row],[AA EQS (ug/l)]],"Yes","No"))</f>
        <v>#N/A</v>
      </c>
      <c r="L91" t="e">
        <f>IF(swpra1[[#This Row],[MAC EQS (ug/l)]]="N/A","N/A",IF(swpra1[[#This Row],[Discharge Maximum]]&gt;swpra1[[#This Row],[MAC EQS (ug/l)]],"Yes","No"))</f>
        <v>#N/A</v>
      </c>
      <c r="M91" s="24" t="e">
        <f>IF(swpra1[[#This Row],[Is conc&gt; AAEQS?]]="No","No",IF(swpra1[[#This Row],[Is conc. &gt; MAC EQS?]]="No","No","Yes"))</f>
        <v>#N/A</v>
      </c>
      <c r="N91" s="23" t="e">
        <f>IF(swpra1[[#This Row],[Is conc&gt; AAEQS?]]="No","",IF(swpra1[[#This Row],[AA EQS (ug/l)]]="N/A","",($B$1*swpra1[[#This Row],[Discharge Average(ug/l)]])/($B$1+$B$3)))</f>
        <v>#N/A</v>
      </c>
      <c r="O91" t="e">
        <f>IF(swpra1[[#This Row],[Is conc. &gt; MAC EQS?]]="No","",IF(swpra1[[#This Row],[MAC EQS (ug/l)]]="N/A","",($B$2*swpra1[[#This Row],[Discharge Maximum]])/($B$2+$B$3)))</f>
        <v>#N/A</v>
      </c>
      <c r="P91" t="e">
        <f>IF(swpra1[[#This Row],[Is conc&gt; AAEQS?]]="NO","",IF(swpra1[[#This Row],[AA EQS (ug/l)]]="N/A","N/A",IF(swpra1[[#This Row],[MEAN PC]]&gt;0.04*swpra1[[#This Row],[AA EQS (ug/l)]],"YES","NO")))</f>
        <v>#N/A</v>
      </c>
      <c r="Q91" t="e">
        <f>IF(swpra1[[#This Row],[Screening Test 1 requires further screening]]="NO","",IF(swpra1[[#This Row],[4% of MAC EQS (ug/l)]]="N/A","N/A",IF(swpra1[[#This Row],[MAX PC]]&gt;swpra1[[#This Row],[4% of MAC EQS (ug/l)]],"YES","NO")))</f>
        <v>#N/A</v>
      </c>
      <c r="R91" s="24" t="e">
        <f>IF(swpra1[[#This Row],[Is PC. &gt;4% of MAC EQS?]]="N/A",swpra1[[#This Row],[Is PC. &gt;4% of AA EQS?]],swpra1[[#This Row],[Is PC. &gt;4% of MAC EQS?]])</f>
        <v>#N/A</v>
      </c>
      <c r="S91" s="23" t="e">
        <f>IF(AND(ISNUMBER(swpra1[[#This Row],[MEAN PC]]),swpra1[[#This Row],[Screening Test 2 requires further screenig]]="YES"),swpra1[[#This Row],[MEAN PC]]+swpra1[[#This Row],[AA BC]],"")</f>
        <v>#N/A</v>
      </c>
      <c r="U91" t="e">
        <f>swpra1[[#This Row],[MEAN PC]]</f>
        <v>#N/A</v>
      </c>
      <c r="V91" t="e">
        <f>swpra1[[#This Row],[MAX PC]]</f>
        <v>#N/A</v>
      </c>
      <c r="W91" s="23" t="e">
        <f>IF(swpra1[[#This Row],[PEC (mean) (ug/l)]]="","",IF(swpra1[[#This Row],[PEC (mean) (ug/l)]]="N/A","N/A",IF((swpra1[[#This Row],[PEC - BC (Mean)]])&gt;swpra1[[#This Row],[AA EQS (ug/l)]]*0.1,"YES","NO")))</f>
        <v>#N/A</v>
      </c>
      <c r="X91" s="24" t="str">
        <f>IF(swpra1[[#This Row],[PEC (Max) (ug/l)]]="","",IF(swpra1[[#This Row],[PEC (Max) (ug/l)]]="N/A","N/A",IF((swpra1[[#This Row],[PEC - BC (Max)]])&gt;swpra1[[#This Row],[AA EQS (ug/l)]]*0.1,"YES","NO")))</f>
        <v/>
      </c>
      <c r="Y91" s="23" t="e">
        <f>IF(swpra1[[#This Row],[PEC (mean) (ug/l)]]="","",IF(swpra1[[#This Row],[PEC (mean) (ug/l)]]="N/A","N/A",IF(swpra1[[#This Row],[PEC (mean) (ug/l)]]&gt;swpra1[[#This Row],[AA EQS (ug/l)]],"YES","NO")))</f>
        <v>#N/A</v>
      </c>
      <c r="Z91" s="24"/>
      <c r="AA91" s="30" t="e">
        <f>IF(swpra1[[#This Row],[Screening Test 2 requires further screenig]]="YES",IF(OR(swpra1[[#This Row],[Is PEC-BC &gt;10% of MAC EQS?]]="YES",swpra1[[#This Row],[IS PEC&gt;MAC EQS]]="YES"),"YES",IF(OR(swpra1[[#This Row],[Is PEC&gt;AA EQS]]="YES",swpra1[[#This Row],[Is PEC-BC &gt;10% of AA EQS?]]="YES"),"YES","NO")),"")</f>
        <v>#N/A</v>
      </c>
      <c r="AB91" s="23" t="str">
        <f>IF(swpra1[[#This Row],[Significant Load]]="N/A","N/A",(swpra1[[#This Row],[Discharge Average(ug/l)]]*$B$1*1000*$B$4/1000/1000/1000))</f>
        <v>N/A</v>
      </c>
      <c r="AC91" s="24" t="str">
        <f>IF(swpra1[[#This Row],[Annual Load (kg)]]="N/A","N/A",IF(swpra1[[#This Row],[Annual Load (kg)]]&gt;swpra1[[#This Row],[Significant Load]],"YES","NO"))</f>
        <v>N/A</v>
      </c>
      <c r="AD91" s="30" t="e">
        <f>IF(AND(OR(swpra1[[#This Row],[Further Assessment Required?]]="NO",swpra1[[#This Row],[Screening Test 2 requires further screenig]]="NO",swpra1[[#This Row],[Screening Test 1 requires further screening]]="NO"),swpra1[[#This Row],[IS Is Annual Load&gt;Liit]]&lt;&gt;"YES"),"NO","YES")</f>
        <v>#N/A</v>
      </c>
    </row>
    <row r="92" spans="1:30" hidden="1" x14ac:dyDescent="0.25">
      <c r="A92" s="41">
        <f>#REF!</f>
        <v>0</v>
      </c>
      <c r="B92" s="33" t="e">
        <f>_xlfn.XLOOKUP(swpra1[[#This Row],[Substance]],inputdata[[#This Row],[Substance]],inputdata[[#This Row],[Average Concentration in Discharge]])</f>
        <v>#N/A</v>
      </c>
      <c r="C92" s="33" t="e">
        <f>_xlfn.XLOOKUP(swpra1[[#This Row],[Substance]],inputdata[[#This Row],[Substance]],inputdata[[#This Row],[Maximum Concentration in Discharge ]])</f>
        <v>#N/A</v>
      </c>
      <c r="D92" s="38" t="e">
        <f>_xlfn.XLOOKUP(swpra1[[#This Row],[Substance]],inputdata[[#This Row],[Substance]],inputdata[[#This Row],[Annual average EQS (micrograms per litre)]])</f>
        <v>#N/A</v>
      </c>
      <c r="E92" s="10" t="e">
        <f>_xlfn.XLOOKUP(swpra1[[#This Row],[Substance]],inputdata[[#This Row],[Substance]],inputdata[[#This Row],[Maximum allowable concentration EQS (micrograms per litre)]])</f>
        <v>#N/A</v>
      </c>
      <c r="F92" s="39" t="str">
        <f>IF(ISNUMBER(_xlfn.XLOOKUP(A92,inputdata[[#This Row],[Substance]],inputdata[[#This Row],[Annual Significant Load Limit (kg)]])),_xlfn.XLOOKUP(A92,inputdata[[#This Row],[Substance]],inputdata[[#This Row],[Annual Significant Load Limit (kg)]]),"N/A")</f>
        <v>N/A</v>
      </c>
      <c r="G92" s="33" t="e">
        <f>IF(ISNUMBER(swpra1[[#This Row],[AA EQS (ug/l)]]),swpra1[[#This Row],[AA EQS (ug/l)]]/2,swpra1[[#This Row],[AA EQS (ug/l)]])</f>
        <v>#N/A</v>
      </c>
      <c r="H92" s="33" t="e">
        <f>IF(ISNUMBER(swpra1[[#This Row],[MAC EQS (ug/l)]]),swpra1[[#This Row],[MAC EQS (ug/l)]]/2,swpra1[[#This Row],[MAC EQS (ug/l)]])</f>
        <v>#N/A</v>
      </c>
      <c r="I92" t="e">
        <f>IF(ISNUMBER(swpra1[[#This Row],[AA EQS (ug/l)]]),swpra1[[#This Row],[AA EQS (ug/l)]]*0.04,swpra1[[#This Row],[AA EQS (ug/l)]])</f>
        <v>#N/A</v>
      </c>
      <c r="J92" t="e">
        <f>IF(ISNUMBER(swpra1[[#This Row],[MAC EQS (ug/l)]]),swpra1[[#This Row],[MAC EQS (ug/l)]]*0.04,swpra1[[#This Row],[MAC EQS (ug/l)]])</f>
        <v>#N/A</v>
      </c>
      <c r="K92" s="23" t="e">
        <f>IF(swpra1[[#This Row],[AA EQS (ug/l)]]="N/A","N/A",IF(swpra1[[#This Row],[Discharge Average(ug/l)]]&gt;swpra1[[#This Row],[AA EQS (ug/l)]],"Yes","No"))</f>
        <v>#N/A</v>
      </c>
      <c r="L92" t="e">
        <f>IF(swpra1[[#This Row],[MAC EQS (ug/l)]]="N/A","N/A",IF(swpra1[[#This Row],[Discharge Maximum]]&gt;swpra1[[#This Row],[MAC EQS (ug/l)]],"Yes","No"))</f>
        <v>#N/A</v>
      </c>
      <c r="M92" s="24" t="e">
        <f>IF(swpra1[[#This Row],[Is conc. &gt; MAC EQS?]]="N/A",swpra1[[#This Row],[Is conc&gt; AAEQS?]],swpra1[[#This Row],[Is conc. &gt; MAC EQS?]])</f>
        <v>#N/A</v>
      </c>
      <c r="N92" s="23" t="e">
        <f>IF(swpra1[[#This Row],[Is conc&gt; AAEQS?]]="No","",IF(swpra1[[#This Row],[AA EQS (ug/l)]]="N/A","",($B$1*swpra1[[#This Row],[Discharge Average(ug/l)]])/($B$1+$B$3)))</f>
        <v>#N/A</v>
      </c>
      <c r="O92" t="e">
        <f>IF(swpra1[[#This Row],[Is conc. &gt; MAC EQS?]]="No","",IF(swpra1[[#This Row],[MAC EQS (ug/l)]]="N/A","",($B$2*swpra1[[#This Row],[Discharge Maximum]])/($B$2+$B$3)))</f>
        <v>#N/A</v>
      </c>
      <c r="P92" t="e">
        <f>IF(swpra1[[#This Row],[Screening Test 1 requires further screening]]="NO","",IF(swpra1[[#This Row],[4% of AA EQS (ug/l)]]="N/A","N/A",IF(swpra1[[#This Row],[MEAN PC]]&gt;swpra1[[#This Row],[4% of AA EQS (ug/l)]],"YES","NO")))</f>
        <v>#N/A</v>
      </c>
      <c r="Q92" t="e">
        <f>IF(swpra1[[#This Row],[Screening Test 1 requires further screening]]="NO","",IF(swpra1[[#This Row],[4% of MAC EQS (ug/l)]]="N/A","N/A",IF(swpra1[[#This Row],[MAX PC]]&gt;swpra1[[#This Row],[4% of MAC EQS (ug/l)]],"YES","NO")))</f>
        <v>#N/A</v>
      </c>
      <c r="R92" s="24" t="e">
        <f>IF(swpra1[[#This Row],[Is PC. &gt;4% of MAC EQS?]]="N/A",swpra1[[#This Row],[Is PC. &gt;4% of AA EQS?]],swpra1[[#This Row],[Is PC. &gt;4% of MAC EQS?]])</f>
        <v>#N/A</v>
      </c>
      <c r="S92" s="23" t="e">
        <f>IF(AND(ISNUMBER(swpra1[[#This Row],[MEAN PC]]),swpra1[[#This Row],[Screening Test 2 requires further screenig]]="YES"),swpra1[[#This Row],[MEAN PC]]+swpra1[[#This Row],[AA BC]],"")</f>
        <v>#N/A</v>
      </c>
      <c r="T92" t="e">
        <f>IF(AND(ISNUMBER(swpra1[[#This Row],[MAX PC]]),swpra1[[#This Row],[Screening Test 2 requires further screenig]]="YES"),swpra1[[#This Row],[MAX PC]]+swpra1[[#This Row],[MAC BC]],"")</f>
        <v>#N/A</v>
      </c>
      <c r="U92" t="e">
        <f>swpra1[[#This Row],[MEAN PC]]</f>
        <v>#N/A</v>
      </c>
      <c r="V92" t="e">
        <f>swpra1[[#This Row],[MAX PC]]</f>
        <v>#N/A</v>
      </c>
      <c r="W92" s="23" t="e">
        <f>IF(swpra1[[#This Row],[PEC (mean) (ug/l)]]="","",IF(swpra1[[#This Row],[PEC (mean) (ug/l)]]="N/A","N/A",IF((swpra1[[#This Row],[PEC - BC (Mean)]])&gt;swpra1[[#This Row],[AA EQS (ug/l)]]*0.1,"YES","NO")))</f>
        <v>#N/A</v>
      </c>
      <c r="X92" s="24" t="e">
        <f>IF(swpra1[[#This Row],[PEC (Max) (ug/l)]]="","",IF(swpra1[[#This Row],[PEC (Max) (ug/l)]]="N/A","N/A",IF((swpra1[[#This Row],[PEC - BC (Max)]])&gt;swpra1[[#This Row],[AA EQS (ug/l)]]*0.1,"YES","NO")))</f>
        <v>#N/A</v>
      </c>
      <c r="Y92" s="23" t="e">
        <f>IF(swpra1[[#This Row],[PEC (mean) (ug/l)]]="","",IF(swpra1[[#This Row],[PEC (mean) (ug/l)]]="N/A","N/A",IF(swpra1[[#This Row],[PEC (mean) (ug/l)]]&gt;swpra1[[#This Row],[AA EQS (ug/l)]],"YES","NO")))</f>
        <v>#N/A</v>
      </c>
      <c r="Z92" s="24" t="e">
        <f>IF(swpra1[[#This Row],[PEC (Max) (ug/l)]]="","",IF(swpra1[[#This Row],[PEC (Max) (ug/l)]]="N/A","N/A",IF(swpra1[[#This Row],[PEC (Max) (ug/l)]]&gt;swpra1[[#This Row],[MAC EQS (ug/l)]],"YES","NO")))</f>
        <v>#N/A</v>
      </c>
      <c r="AA92" s="30" t="e">
        <f>IF(swpra1[[#This Row],[Screening Test 2 requires further screenig]]="YES",IF(OR(swpra1[[#This Row],[Is PEC-BC &gt;10% of MAC EQS?]]="YES",swpra1[[#This Row],[IS PEC&gt;MAC EQS]]="YES"),"YES",IF(OR(swpra1[[#This Row],[Is PEC&gt;AA EQS]]="YES",swpra1[[#This Row],[Is PEC-BC &gt;10% of AA EQS?]]="YES"),"YES","NO")),"")</f>
        <v>#N/A</v>
      </c>
      <c r="AB92" s="23" t="str">
        <f>IF(swpra1[[#This Row],[Significant Load]]="N/A","N/A",(swpra1[[#This Row],[Discharge Average(ug/l)]]*$B$1*1000*$B$4/1000/1000/1000))</f>
        <v>N/A</v>
      </c>
      <c r="AC92" s="24" t="str">
        <f>IF(swpra1[[#This Row],[Annual Load (kg)]]="N/A","N/A",IF(swpra1[[#This Row],[Annual Load (kg)]]&gt;swpra1[[#This Row],[Significant Load]],"YES","NO"))</f>
        <v>N/A</v>
      </c>
      <c r="AD92" s="30" t="e">
        <f>IF(AND(OR(swpra1[[#This Row],[Further Assessment Required?]]="NO",swpra1[[#This Row],[Screening Test 2 requires further screenig]]="NO",swpra1[[#This Row],[Screening Test 1 requires further screening]]="NO"),swpra1[[#This Row],[IS Is Annual Load&gt;Liit]]&lt;&gt;"YES"),"NO","YES")</f>
        <v>#N/A</v>
      </c>
    </row>
    <row r="93" spans="1:30" hidden="1" x14ac:dyDescent="0.25">
      <c r="A93" s="41">
        <f>#REF!</f>
        <v>0</v>
      </c>
      <c r="B93" s="33" t="e">
        <f>_xlfn.XLOOKUP(swpra1[[#This Row],[Substance]],inputdata[[#This Row],[Substance]],inputdata[[#This Row],[Average Concentration in Discharge]])</f>
        <v>#N/A</v>
      </c>
      <c r="C93" s="33" t="e">
        <f>_xlfn.XLOOKUP(swpra1[[#This Row],[Substance]],inputdata[[#This Row],[Substance]],inputdata[[#This Row],[Maximum Concentration in Discharge ]])</f>
        <v>#N/A</v>
      </c>
      <c r="D93" s="38" t="e">
        <f>_xlfn.XLOOKUP(swpra1[[#This Row],[Substance]],inputdata[[#This Row],[Substance]],inputdata[[#This Row],[Annual average EQS (micrograms per litre)]])</f>
        <v>#N/A</v>
      </c>
      <c r="E93" s="10" t="e">
        <f>_xlfn.XLOOKUP(swpra1[[#This Row],[Substance]],inputdata[[#This Row],[Substance]],inputdata[[#This Row],[Maximum allowable concentration EQS (micrograms per litre)]])</f>
        <v>#N/A</v>
      </c>
      <c r="F93" s="39" t="str">
        <f>IF(ISNUMBER(_xlfn.XLOOKUP(A93,inputdata[[#This Row],[Substance]],inputdata[[#This Row],[Annual Significant Load Limit (kg)]])),_xlfn.XLOOKUP(A93,inputdata[[#This Row],[Substance]],inputdata[[#This Row],[Annual Significant Load Limit (kg)]]),"N/A")</f>
        <v>N/A</v>
      </c>
      <c r="G93" s="33" t="e">
        <f>IF(ISNUMBER(D93),IF(ISNUMBER(_xlfn.XLOOKUP(A93,#REF!,#REF!)),(_xlfn.XLOOKUP(A93,#REF!,#REF!)),D93/2),D93)</f>
        <v>#N/A</v>
      </c>
      <c r="H93" s="34" t="e">
        <f>IF(ISNUMBER(E93),IF(ISNUMBER(_xlfn.XLOOKUP(A93,#REF!,#REF!)),(_xlfn.XLOOKUP(A93,#REF!,#REF!)),E93/2),E93)</f>
        <v>#N/A</v>
      </c>
      <c r="I93" t="e">
        <f>IF(ISNUMBER(swpra1[[#This Row],[AA EQS (ug/l)]]),swpra1[[#This Row],[AA EQS (ug/l)]]*0.04,swpra1[[#This Row],[AA EQS (ug/l)]])</f>
        <v>#N/A</v>
      </c>
      <c r="J93" t="e">
        <f>IF(ISNUMBER(swpra1[[#This Row],[MAC EQS (ug/l)]]),swpra1[[#This Row],[MAC EQS (ug/l)]]*0.04,swpra1[[#This Row],[MAC EQS (ug/l)]])</f>
        <v>#N/A</v>
      </c>
      <c r="K93" s="23" t="e">
        <f>IF(swpra1[[#This Row],[AA EQS (ug/l)]]="N/A","N/A",IF(swpra1[[#This Row],[Discharge Average(ug/l)]]&gt;swpra1[[#This Row],[AA EQS (ug/l)]],"Yes","No"))</f>
        <v>#N/A</v>
      </c>
      <c r="L93" t="e">
        <f>IF(swpra1[[#This Row],[MAC EQS (ug/l)]]="N/A","N/A",IF(swpra1[[#This Row],[Discharge Maximum]]&gt;swpra1[[#This Row],[MAC EQS (ug/l)]],"Yes","No"))</f>
        <v>#N/A</v>
      </c>
      <c r="M93" s="24" t="e">
        <f>IF(swpra1[[#This Row],[Is conc&gt; AAEQS?]]="No","No",IF(swpra1[[#This Row],[Is conc. &gt; MAC EQS?]]="No","No","Yes"))</f>
        <v>#N/A</v>
      </c>
      <c r="N93" s="23" t="e">
        <f>IF(swpra1[[#This Row],[Is conc&gt; AAEQS?]]="No","",IF(swpra1[[#This Row],[AA EQS (ug/l)]]="N/A","",($B$1*swpra1[[#This Row],[Discharge Average(ug/l)]])/($B$1+$B$3)))</f>
        <v>#N/A</v>
      </c>
      <c r="O93" t="e">
        <f>IF(swpra1[[#This Row],[Is conc. &gt; MAC EQS?]]="No","",IF(swpra1[[#This Row],[MAC EQS (ug/l)]]="N/A","",($B$2*swpra1[[#This Row],[Discharge Maximum]])/($B$2+$B$3)))</f>
        <v>#N/A</v>
      </c>
      <c r="P93" t="e">
        <f>IF(swpra1[[#This Row],[Is conc&gt; AAEQS?]]="NO","",IF(swpra1[[#This Row],[AA EQS (ug/l)]]="N/A","N/A",IF(swpra1[[#This Row],[MEAN PC]]&gt;0.04*swpra1[[#This Row],[AA EQS (ug/l)]],"YES","NO")))</f>
        <v>#N/A</v>
      </c>
      <c r="Q93" t="e">
        <f>IF(swpra1[[#This Row],[Screening Test 1 requires further screening]]="NO","",IF(swpra1[[#This Row],[4% of MAC EQS (ug/l)]]="N/A","N/A",IF(swpra1[[#This Row],[MAX PC]]&gt;swpra1[[#This Row],[4% of MAC EQS (ug/l)]],"YES","NO")))</f>
        <v>#N/A</v>
      </c>
      <c r="R93" s="24" t="e">
        <f>IF(swpra1[[#This Row],[Is PC. &gt;4% of MAC EQS?]]="N/A",swpra1[[#This Row],[Is PC. &gt;4% of AA EQS?]],swpra1[[#This Row],[Is PC. &gt;4% of MAC EQS?]])</f>
        <v>#N/A</v>
      </c>
      <c r="S93" s="23" t="e">
        <f>IF(AND(ISNUMBER(swpra1[[#This Row],[MEAN PC]]),swpra1[[#This Row],[Screening Test 2 requires further screenig]]="YES"),swpra1[[#This Row],[MEAN PC]]+swpra1[[#This Row],[AA BC]],"")</f>
        <v>#N/A</v>
      </c>
      <c r="U93" t="e">
        <f>swpra1[[#This Row],[MEAN PC]]</f>
        <v>#N/A</v>
      </c>
      <c r="V93" t="e">
        <f>swpra1[[#This Row],[MAX PC]]</f>
        <v>#N/A</v>
      </c>
      <c r="W93" s="23" t="e">
        <f>IF(swpra1[[#This Row],[PEC (mean) (ug/l)]]="","",IF(swpra1[[#This Row],[PEC (mean) (ug/l)]]="N/A","N/A",IF((swpra1[[#This Row],[PEC - BC (Mean)]])&gt;swpra1[[#This Row],[AA EQS (ug/l)]]*0.1,"YES","NO")))</f>
        <v>#N/A</v>
      </c>
      <c r="X93" s="24" t="str">
        <f>IF(swpra1[[#This Row],[PEC (Max) (ug/l)]]="","",IF(swpra1[[#This Row],[PEC (Max) (ug/l)]]="N/A","N/A",IF((swpra1[[#This Row],[PEC - BC (Max)]])&gt;swpra1[[#This Row],[AA EQS (ug/l)]]*0.1,"YES","NO")))</f>
        <v/>
      </c>
      <c r="Y93" s="23" t="e">
        <f>IF(swpra1[[#This Row],[PEC (mean) (ug/l)]]="","",IF(swpra1[[#This Row],[PEC (mean) (ug/l)]]="N/A","N/A",IF(swpra1[[#This Row],[PEC (mean) (ug/l)]]&gt;swpra1[[#This Row],[AA EQS (ug/l)]],"YES","NO")))</f>
        <v>#N/A</v>
      </c>
      <c r="Z93" s="24"/>
      <c r="AA93" s="30" t="e">
        <f>IF(swpra1[[#This Row],[Screening Test 2 requires further screenig]]="YES",IF(OR(swpra1[[#This Row],[Is PEC-BC &gt;10% of MAC EQS?]]="YES",swpra1[[#This Row],[IS PEC&gt;MAC EQS]]="YES"),"YES",IF(OR(swpra1[[#This Row],[Is PEC&gt;AA EQS]]="YES",swpra1[[#This Row],[Is PEC-BC &gt;10% of AA EQS?]]="YES"),"YES","NO")),"")</f>
        <v>#N/A</v>
      </c>
      <c r="AB93" s="23" t="str">
        <f>IF(swpra1[[#This Row],[Significant Load]]="N/A","N/A",(swpra1[[#This Row],[Discharge Average(ug/l)]]*$B$1*1000*$B$4/1000/1000/1000))</f>
        <v>N/A</v>
      </c>
      <c r="AC93" s="24" t="str">
        <f>IF(swpra1[[#This Row],[Annual Load (kg)]]="N/A","N/A",IF(swpra1[[#This Row],[Annual Load (kg)]]&gt;swpra1[[#This Row],[Significant Load]],"YES","NO"))</f>
        <v>N/A</v>
      </c>
      <c r="AD93" s="30" t="e">
        <f>IF(AND(OR(swpra1[[#This Row],[Further Assessment Required?]]="NO",swpra1[[#This Row],[Screening Test 2 requires further screenig]]="NO",swpra1[[#This Row],[Screening Test 1 requires further screening]]="NO"),swpra1[[#This Row],[IS Is Annual Load&gt;Liit]]&lt;&gt;"YES"),"NO","YES")</f>
        <v>#N/A</v>
      </c>
    </row>
    <row r="94" spans="1:30" hidden="1" x14ac:dyDescent="0.25">
      <c r="A94" s="41">
        <f>#REF!</f>
        <v>0</v>
      </c>
      <c r="B94" s="33" t="e">
        <f>_xlfn.XLOOKUP(swpra1[[#This Row],[Substance]],inputdata[[#This Row],[Substance]],inputdata[[#This Row],[Average Concentration in Discharge]])</f>
        <v>#N/A</v>
      </c>
      <c r="C94" s="33" t="e">
        <f>_xlfn.XLOOKUP(swpra1[[#This Row],[Substance]],inputdata[[#This Row],[Substance]],inputdata[[#This Row],[Maximum Concentration in Discharge ]])</f>
        <v>#N/A</v>
      </c>
      <c r="D94" s="38" t="e">
        <f>_xlfn.XLOOKUP(swpra1[[#This Row],[Substance]],inputdata[[#This Row],[Substance]],inputdata[[#This Row],[Annual average EQS (micrograms per litre)]])</f>
        <v>#N/A</v>
      </c>
      <c r="E94" s="10" t="e">
        <f>_xlfn.XLOOKUP(swpra1[[#This Row],[Substance]],inputdata[[#This Row],[Substance]],inputdata[[#This Row],[Maximum allowable concentration EQS (micrograms per litre)]])</f>
        <v>#N/A</v>
      </c>
      <c r="F94" s="39" t="str">
        <f>IF(ISNUMBER(_xlfn.XLOOKUP(A94,inputdata[[#This Row],[Substance]],inputdata[[#This Row],[Annual Significant Load Limit (kg)]])),_xlfn.XLOOKUP(A94,inputdata[[#This Row],[Substance]],inputdata[[#This Row],[Annual Significant Load Limit (kg)]]),"N/A")</f>
        <v>N/A</v>
      </c>
      <c r="G94" s="33" t="e">
        <f>IF(ISNUMBER(D94),IF(ISNUMBER(_xlfn.XLOOKUP(A94,#REF!,#REF!)),(_xlfn.XLOOKUP(A94,#REF!,#REF!)),D94/2),D94)</f>
        <v>#N/A</v>
      </c>
      <c r="H94" s="34" t="e">
        <f>IF(ISNUMBER(E94),IF(ISNUMBER(_xlfn.XLOOKUP(A94,#REF!,#REF!)),(_xlfn.XLOOKUP(A94,#REF!,#REF!)),E94/2),E94)</f>
        <v>#N/A</v>
      </c>
      <c r="I94" t="e">
        <f>IF(ISNUMBER(swpra1[[#This Row],[AA EQS (ug/l)]]),swpra1[[#This Row],[AA EQS (ug/l)]]*0.04,swpra1[[#This Row],[AA EQS (ug/l)]])</f>
        <v>#N/A</v>
      </c>
      <c r="J94" t="e">
        <f>IF(ISNUMBER(swpra1[[#This Row],[MAC EQS (ug/l)]]),swpra1[[#This Row],[MAC EQS (ug/l)]]*0.04,swpra1[[#This Row],[MAC EQS (ug/l)]])</f>
        <v>#N/A</v>
      </c>
      <c r="K94" s="23" t="e">
        <f>IF(swpra1[[#This Row],[AA EQS (ug/l)]]="N/A","N/A",IF(swpra1[[#This Row],[Discharge Average(ug/l)]]&gt;swpra1[[#This Row],[AA EQS (ug/l)]],"Yes","No"))</f>
        <v>#N/A</v>
      </c>
      <c r="L94" t="e">
        <f>IF(swpra1[[#This Row],[MAC EQS (ug/l)]]="N/A","N/A",IF(swpra1[[#This Row],[Discharge Maximum]]&gt;swpra1[[#This Row],[MAC EQS (ug/l)]],"Yes","No"))</f>
        <v>#N/A</v>
      </c>
      <c r="M94" s="24" t="e">
        <f>IF(swpra1[[#This Row],[Is conc&gt; AAEQS?]]="No","No",IF(swpra1[[#This Row],[Is conc. &gt; MAC EQS?]]="No","No","Yes"))</f>
        <v>#N/A</v>
      </c>
      <c r="N94" s="23" t="e">
        <f>IF(swpra1[[#This Row],[Is conc&gt; AAEQS?]]="No","",IF(swpra1[[#This Row],[AA EQS (ug/l)]]="N/A","",($B$1*swpra1[[#This Row],[Discharge Average(ug/l)]])/($B$1+$B$3)))</f>
        <v>#N/A</v>
      </c>
      <c r="O94" t="e">
        <f>IF(swpra1[[#This Row],[Is conc. &gt; MAC EQS?]]="No","",IF(swpra1[[#This Row],[MAC EQS (ug/l)]]="N/A","",($B$2*swpra1[[#This Row],[Discharge Maximum]])/($B$2+$B$3)))</f>
        <v>#N/A</v>
      </c>
      <c r="P94" t="e">
        <f>IF(swpra1[[#This Row],[Is conc&gt; AAEQS?]]="NO","",IF(swpra1[[#This Row],[AA EQS (ug/l)]]="N/A","N/A",IF(swpra1[[#This Row],[MEAN PC]]&gt;0.04*swpra1[[#This Row],[AA EQS (ug/l)]],"YES","NO")))</f>
        <v>#N/A</v>
      </c>
      <c r="Q94" t="e">
        <f>IF(swpra1[[#This Row],[Screening Test 1 requires further screening]]="NO","",IF(swpra1[[#This Row],[4% of MAC EQS (ug/l)]]="N/A","N/A",IF(swpra1[[#This Row],[MAX PC]]&gt;swpra1[[#This Row],[4% of MAC EQS (ug/l)]],"YES","NO")))</f>
        <v>#N/A</v>
      </c>
      <c r="R94" s="24" t="e">
        <f>IF(swpra1[[#This Row],[Is PC. &gt;4% of MAC EQS?]]="N/A",swpra1[[#This Row],[Is PC. &gt;4% of AA EQS?]],swpra1[[#This Row],[Is PC. &gt;4% of MAC EQS?]])</f>
        <v>#N/A</v>
      </c>
      <c r="S94" s="23" t="e">
        <f>IF(AND(ISNUMBER(swpra1[[#This Row],[MEAN PC]]),swpra1[[#This Row],[Screening Test 2 requires further screenig]]="YES"),swpra1[[#This Row],[MEAN PC]]+swpra1[[#This Row],[AA BC]],"")</f>
        <v>#N/A</v>
      </c>
      <c r="U94" t="e">
        <f>swpra1[[#This Row],[MEAN PC]]</f>
        <v>#N/A</v>
      </c>
      <c r="V94" t="e">
        <f>swpra1[[#This Row],[MAX PC]]</f>
        <v>#N/A</v>
      </c>
      <c r="W94" s="23" t="e">
        <f>IF(swpra1[[#This Row],[PEC (mean) (ug/l)]]="","",IF(swpra1[[#This Row],[PEC (mean) (ug/l)]]="N/A","N/A",IF((swpra1[[#This Row],[PEC - BC (Mean)]])&gt;swpra1[[#This Row],[AA EQS (ug/l)]]*0.1,"YES","NO")))</f>
        <v>#N/A</v>
      </c>
      <c r="X94" s="24" t="str">
        <f>IF(swpra1[[#This Row],[PEC (Max) (ug/l)]]="","",IF(swpra1[[#This Row],[PEC (Max) (ug/l)]]="N/A","N/A",IF((swpra1[[#This Row],[PEC - BC (Max)]])&gt;swpra1[[#This Row],[AA EQS (ug/l)]]*0.1,"YES","NO")))</f>
        <v/>
      </c>
      <c r="Y94" s="23" t="e">
        <f>IF(swpra1[[#This Row],[PEC (mean) (ug/l)]]="","",IF(swpra1[[#This Row],[PEC (mean) (ug/l)]]="N/A","N/A",IF(swpra1[[#This Row],[PEC (mean) (ug/l)]]&gt;swpra1[[#This Row],[AA EQS (ug/l)]],"YES","NO")))</f>
        <v>#N/A</v>
      </c>
      <c r="Z94" s="24"/>
      <c r="AA94" s="30" t="e">
        <f>IF(swpra1[[#This Row],[Screening Test 2 requires further screenig]]="YES",IF(OR(swpra1[[#This Row],[Is PEC-BC &gt;10% of MAC EQS?]]="YES",swpra1[[#This Row],[IS PEC&gt;MAC EQS]]="YES"),"YES",IF(OR(swpra1[[#This Row],[Is PEC&gt;AA EQS]]="YES",swpra1[[#This Row],[Is PEC-BC &gt;10% of AA EQS?]]="YES"),"YES","NO")),"")</f>
        <v>#N/A</v>
      </c>
      <c r="AB94" s="23" t="str">
        <f>IF(swpra1[[#This Row],[Significant Load]]="N/A","N/A",(swpra1[[#This Row],[Discharge Average(ug/l)]]*$B$1*1000*$B$4/1000/1000/1000))</f>
        <v>N/A</v>
      </c>
      <c r="AC94" s="24" t="str">
        <f>IF(swpra1[[#This Row],[Annual Load (kg)]]="N/A","N/A",IF(swpra1[[#This Row],[Annual Load (kg)]]&gt;swpra1[[#This Row],[Significant Load]],"YES","NO"))</f>
        <v>N/A</v>
      </c>
      <c r="AD94" s="30" t="e">
        <f>IF(AND(OR(swpra1[[#This Row],[Further Assessment Required?]]="NO",swpra1[[#This Row],[Screening Test 2 requires further screenig]]="NO",swpra1[[#This Row],[Screening Test 1 requires further screening]]="NO"),swpra1[[#This Row],[IS Is Annual Load&gt;Liit]]&lt;&gt;"YES"),"NO","YES")</f>
        <v>#N/A</v>
      </c>
    </row>
    <row r="95" spans="1:30" hidden="1" x14ac:dyDescent="0.25">
      <c r="A95" s="41" t="str">
        <f>#REF!</f>
        <v>Dichloro-methane</v>
      </c>
      <c r="B95" s="33">
        <f>_xlfn.XLOOKUP(swpra1[[#This Row],[Substance]],inputdata[[#This Row],[Substance]],inputdata[[#This Row],[Average Concentration in Discharge]])</f>
        <v>0</v>
      </c>
      <c r="C95" s="33">
        <f>_xlfn.XLOOKUP(swpra1[[#This Row],[Substance]],inputdata[[#This Row],[Substance]],inputdata[[#This Row],[Maximum Concentration in Discharge ]])</f>
        <v>0</v>
      </c>
      <c r="D95" s="38">
        <f>_xlfn.XLOOKUP(swpra1[[#This Row],[Substance]],inputdata[[#This Row],[Substance]],inputdata[[#This Row],[Annual average EQS (micrograms per litre)]])</f>
        <v>20</v>
      </c>
      <c r="E95" s="10" t="str">
        <f>_xlfn.XLOOKUP(swpra1[[#This Row],[Substance]],inputdata[[#This Row],[Substance]],inputdata[[#This Row],[Maximum allowable concentration EQS (micrograms per litre)]])</f>
        <v>Not applicable</v>
      </c>
      <c r="F95" s="39" t="str">
        <f>IF(ISNUMBER(_xlfn.XLOOKUP(A95,inputdata[[#This Row],[Substance]],inputdata[[#This Row],[Annual Significant Load Limit (kg)]])),_xlfn.XLOOKUP(A95,inputdata[[#This Row],[Substance]],inputdata[[#This Row],[Annual Significant Load Limit (kg)]]),"N/A")</f>
        <v>N/A</v>
      </c>
      <c r="G95" s="33">
        <f>IF(ISNUMBER(swpra1[[#This Row],[AA EQS (ug/l)]]),swpra1[[#This Row],[AA EQS (ug/l)]]/2,swpra1[[#This Row],[AA EQS (ug/l)]])</f>
        <v>10</v>
      </c>
      <c r="H95" s="33" t="str">
        <f>IF(ISNUMBER(swpra1[[#This Row],[MAC EQS (ug/l)]]),swpra1[[#This Row],[MAC EQS (ug/l)]]/2,swpra1[[#This Row],[MAC EQS (ug/l)]])</f>
        <v>Not applicable</v>
      </c>
      <c r="I95">
        <f>IF(ISNUMBER(swpra1[[#This Row],[AA EQS (ug/l)]]),swpra1[[#This Row],[AA EQS (ug/l)]]*0.04,swpra1[[#This Row],[AA EQS (ug/l)]])</f>
        <v>0.8</v>
      </c>
      <c r="J95" t="str">
        <f>IF(ISNUMBER(swpra1[[#This Row],[MAC EQS (ug/l)]]),swpra1[[#This Row],[MAC EQS (ug/l)]]*0.04,swpra1[[#This Row],[MAC EQS (ug/l)]])</f>
        <v>Not applicable</v>
      </c>
      <c r="K95" s="23" t="str">
        <f>IF(swpra1[[#This Row],[AA EQS (ug/l)]]="N/A","N/A",IF(swpra1[[#This Row],[Discharge Average(ug/l)]]&gt;swpra1[[#This Row],[AA EQS (ug/l)]],"Yes","No"))</f>
        <v>No</v>
      </c>
      <c r="L95" t="str">
        <f>IF(swpra1[[#This Row],[MAC EQS (ug/l)]]="N/A","N/A",IF(swpra1[[#This Row],[Discharge Maximum]]&gt;swpra1[[#This Row],[MAC EQS (ug/l)]],"Yes","No"))</f>
        <v>No</v>
      </c>
      <c r="M95" s="24" t="str">
        <f>IF(swpra1[[#This Row],[Is conc&gt; AAEQS?]]="No","No",IF(swpra1[[#This Row],[Is conc. &gt; MAC EQS?]]="No","No","Yes"))</f>
        <v>No</v>
      </c>
      <c r="N95" s="23" t="str">
        <f>IF(swpra1[[#This Row],[Is conc&gt; AAEQS?]]="No","",IF(swpra1[[#This Row],[AA EQS (ug/l)]]="N/A","",($B$1*swpra1[[#This Row],[Discharge Average(ug/l)]])/($B$1+$B$3)))</f>
        <v/>
      </c>
      <c r="O95" t="str">
        <f>IF(swpra1[[#This Row],[Is conc. &gt; MAC EQS?]]="No","",IF(swpra1[[#This Row],[MAC EQS (ug/l)]]="N/A","",($B$2*swpra1[[#This Row],[Discharge Maximum]])/($B$2+$B$3)))</f>
        <v/>
      </c>
      <c r="P95" t="str">
        <f>IF(swpra1[[#This Row],[Is conc&gt; AAEQS?]]="NO","",IF(swpra1[[#This Row],[AA EQS (ug/l)]]="N/A","N/A",IF(swpra1[[#This Row],[MEAN PC]]&gt;0.04*swpra1[[#This Row],[AA EQS (ug/l)]],"YES","NO")))</f>
        <v/>
      </c>
      <c r="Q95" t="str">
        <f>IF(swpra1[[#This Row],[Screening Test 1 requires further screening]]="NO","",IF(swpra1[[#This Row],[4% of MAC EQS (ug/l)]]="N/A","N/A",IF(swpra1[[#This Row],[MAX PC]]&gt;swpra1[[#This Row],[4% of MAC EQS (ug/l)]],"YES","NO")))</f>
        <v/>
      </c>
      <c r="R95" s="24" t="str">
        <f>IF(swpra1[[#This Row],[Is PC. &gt;4% of MAC EQS?]]="N/A",swpra1[[#This Row],[Is PC. &gt;4% of AA EQS?]],swpra1[[#This Row],[Is PC. &gt;4% of MAC EQS?]])</f>
        <v/>
      </c>
      <c r="S95" s="23" t="str">
        <f>IF(AND(ISNUMBER(swpra1[[#This Row],[MEAN PC]]),swpra1[[#This Row],[Screening Test 2 requires further screenig]]="YES"),swpra1[[#This Row],[MEAN PC]]+swpra1[[#This Row],[AA BC]],"")</f>
        <v/>
      </c>
      <c r="U95" t="str">
        <f>swpra1[[#This Row],[MEAN PC]]</f>
        <v/>
      </c>
      <c r="V95" t="str">
        <f>swpra1[[#This Row],[MAX PC]]</f>
        <v/>
      </c>
      <c r="W95" s="23" t="str">
        <f>IF(swpra1[[#This Row],[PEC (mean) (ug/l)]]="","",IF(swpra1[[#This Row],[PEC (mean) (ug/l)]]="N/A","N/A",IF((swpra1[[#This Row],[PEC - BC (Mean)]])&gt;swpra1[[#This Row],[AA EQS (ug/l)]]*0.1,"YES","NO")))</f>
        <v/>
      </c>
      <c r="X95" s="24" t="str">
        <f>IF(swpra1[[#This Row],[PEC (Max) (ug/l)]]="","",IF(swpra1[[#This Row],[PEC (Max) (ug/l)]]="N/A","N/A",IF((swpra1[[#This Row],[PEC - BC (Max)]])&gt;swpra1[[#This Row],[AA EQS (ug/l)]]*0.1,"YES","NO")))</f>
        <v/>
      </c>
      <c r="Y95" s="23" t="str">
        <f>IF(swpra1[[#This Row],[PEC (mean) (ug/l)]]="","",IF(swpra1[[#This Row],[PEC (mean) (ug/l)]]="N/A","N/A",IF(swpra1[[#This Row],[PEC (mean) (ug/l)]]&gt;swpra1[[#This Row],[AA EQS (ug/l)]],"YES","NO")))</f>
        <v/>
      </c>
      <c r="Z95" s="24"/>
      <c r="AA95" s="30" t="str">
        <f>IF(swpra1[[#This Row],[Screening Test 2 requires further screenig]]="YES",IF(OR(swpra1[[#This Row],[Is PEC-BC &gt;10% of MAC EQS?]]="YES",swpra1[[#This Row],[IS PEC&gt;MAC EQS]]="YES"),"YES",IF(OR(swpra1[[#This Row],[Is PEC&gt;AA EQS]]="YES",swpra1[[#This Row],[Is PEC-BC &gt;10% of AA EQS?]]="YES"),"YES","NO")),"")</f>
        <v/>
      </c>
      <c r="AB95" s="23" t="str">
        <f>IF(swpra1[[#This Row],[Significant Load]]="N/A","N/A",(swpra1[[#This Row],[Discharge Average(ug/l)]]*$B$1*1000*$B$4/1000/1000/1000))</f>
        <v>N/A</v>
      </c>
      <c r="AC95" s="24" t="str">
        <f>IF(swpra1[[#This Row],[Annual Load (kg)]]="N/A","N/A",IF(swpra1[[#This Row],[Annual Load (kg)]]&gt;swpra1[[#This Row],[Significant Load]],"YES","NO"))</f>
        <v>N/A</v>
      </c>
      <c r="AD95" s="30" t="str">
        <f>IF(AND(OR(swpra1[[#This Row],[Further Assessment Required?]]="NO",swpra1[[#This Row],[Screening Test 2 requires further screenig]]="NO",swpra1[[#This Row],[Screening Test 1 requires further screening]]="NO"),swpra1[[#This Row],[IS Is Annual Load&gt;Liit]]&lt;&gt;"YES"),"NO","YES")</f>
        <v>NO</v>
      </c>
    </row>
    <row r="96" spans="1:30" hidden="1" x14ac:dyDescent="0.25">
      <c r="A96" s="41" t="str">
        <f>#REF!</f>
        <v>Dichlorvos</v>
      </c>
      <c r="B96" s="33">
        <f>_xlfn.XLOOKUP(swpra1[[#This Row],[Substance]],inputdata[[#This Row],[Substance]],inputdata[[#This Row],[Average Concentration in Discharge]])</f>
        <v>0</v>
      </c>
      <c r="C96" s="33">
        <f>_xlfn.XLOOKUP(swpra1[[#This Row],[Substance]],inputdata[[#This Row],[Substance]],inputdata[[#This Row],[Maximum Concentration in Discharge ]])</f>
        <v>0</v>
      </c>
      <c r="D96" s="38" t="str">
        <f>_xlfn.XLOOKUP(swpra1[[#This Row],[Substance]],inputdata[[#This Row],[Substance]],inputdata[[#This Row],[Annual average EQS (micrograms per litre)]])</f>
        <v>6 x 10-5</v>
      </c>
      <c r="E96" s="10" t="str">
        <f>_xlfn.XLOOKUP(swpra1[[#This Row],[Substance]],inputdata[[#This Row],[Substance]],inputdata[[#This Row],[Maximum allowable concentration EQS (micrograms per litre)]])</f>
        <v>7 x 10-5</v>
      </c>
      <c r="F96" s="39" t="str">
        <f>IF(ISNUMBER(_xlfn.XLOOKUP(A96,inputdata[[#This Row],[Substance]],inputdata[[#This Row],[Annual Significant Load Limit (kg)]])),_xlfn.XLOOKUP(A96,inputdata[[#This Row],[Substance]],inputdata[[#This Row],[Annual Significant Load Limit (kg)]]),"N/A")</f>
        <v>N/A</v>
      </c>
      <c r="G96" s="33" t="str">
        <f>IF(ISNUMBER(D96),IF(ISNUMBER(_xlfn.XLOOKUP(A96,#REF!,#REF!)),(_xlfn.XLOOKUP(A96,#REF!,#REF!)),D96/2),D96)</f>
        <v>6 x 10-5</v>
      </c>
      <c r="H96" s="34" t="str">
        <f>IF(ISNUMBER(E96),IF(ISNUMBER(_xlfn.XLOOKUP(A96,#REF!,#REF!)),(_xlfn.XLOOKUP(A96,#REF!,#REF!)),E96/2),E96)</f>
        <v>7 x 10-5</v>
      </c>
      <c r="I96" t="str">
        <f>IF(ISNUMBER(swpra1[[#This Row],[AA EQS (ug/l)]]),swpra1[[#This Row],[AA EQS (ug/l)]]*0.04,swpra1[[#This Row],[AA EQS (ug/l)]])</f>
        <v>6 x 10-5</v>
      </c>
      <c r="J96" t="str">
        <f>IF(ISNUMBER(swpra1[[#This Row],[MAC EQS (ug/l)]]),swpra1[[#This Row],[MAC EQS (ug/l)]]*0.04,swpra1[[#This Row],[MAC EQS (ug/l)]])</f>
        <v>7 x 10-5</v>
      </c>
      <c r="K96" s="23" t="str">
        <f>IF(swpra1[[#This Row],[AA EQS (ug/l)]]="N/A","N/A",IF(swpra1[[#This Row],[Discharge Average(ug/l)]]&gt;swpra1[[#This Row],[AA EQS (ug/l)]],"Yes","No"))</f>
        <v>No</v>
      </c>
      <c r="L96" t="str">
        <f>IF(swpra1[[#This Row],[MAC EQS (ug/l)]]="N/A","N/A",IF(swpra1[[#This Row],[Discharge Maximum]]&gt;swpra1[[#This Row],[MAC EQS (ug/l)]],"Yes","No"))</f>
        <v>No</v>
      </c>
      <c r="M96" s="24" t="str">
        <f>IF(swpra1[[#This Row],[Is conc&gt; AAEQS?]]="No","No",IF(swpra1[[#This Row],[Is conc. &gt; MAC EQS?]]="No","No","Yes"))</f>
        <v>No</v>
      </c>
      <c r="N96" s="23" t="str">
        <f>IF(swpra1[[#This Row],[Is conc&gt; AAEQS?]]="No","",IF(swpra1[[#This Row],[AA EQS (ug/l)]]="N/A","",($B$1*swpra1[[#This Row],[Discharge Average(ug/l)]])/($B$1+$B$3)))</f>
        <v/>
      </c>
      <c r="O96" t="str">
        <f>IF(swpra1[[#This Row],[Is conc. &gt; MAC EQS?]]="No","",IF(swpra1[[#This Row],[MAC EQS (ug/l)]]="N/A","",($B$2*swpra1[[#This Row],[Discharge Maximum]])/($B$2+$B$3)))</f>
        <v/>
      </c>
      <c r="P96" t="str">
        <f>IF(swpra1[[#This Row],[Is conc&gt; AAEQS?]]="NO","",IF(swpra1[[#This Row],[AA EQS (ug/l)]]="N/A","N/A",IF(swpra1[[#This Row],[MEAN PC]]&gt;0.04*swpra1[[#This Row],[AA EQS (ug/l)]],"YES","NO")))</f>
        <v/>
      </c>
      <c r="Q96" t="str">
        <f>IF(swpra1[[#This Row],[Screening Test 1 requires further screening]]="NO","",IF(swpra1[[#This Row],[4% of MAC EQS (ug/l)]]="N/A","N/A",IF(swpra1[[#This Row],[MAX PC]]&gt;swpra1[[#This Row],[4% of MAC EQS (ug/l)]],"YES","NO")))</f>
        <v/>
      </c>
      <c r="R96" s="24" t="str">
        <f>IF(swpra1[[#This Row],[Is PC. &gt;4% of MAC EQS?]]="N/A",swpra1[[#This Row],[Is PC. &gt;4% of AA EQS?]],swpra1[[#This Row],[Is PC. &gt;4% of MAC EQS?]])</f>
        <v/>
      </c>
      <c r="S96" s="23" t="str">
        <f>IF(AND(ISNUMBER(swpra1[[#This Row],[MEAN PC]]),swpra1[[#This Row],[Screening Test 2 requires further screenig]]="YES"),swpra1[[#This Row],[MEAN PC]]+swpra1[[#This Row],[AA BC]],"")</f>
        <v/>
      </c>
      <c r="U96" t="str">
        <f>swpra1[[#This Row],[MEAN PC]]</f>
        <v/>
      </c>
      <c r="V96" t="str">
        <f>swpra1[[#This Row],[MAX PC]]</f>
        <v/>
      </c>
      <c r="W96" s="23" t="str">
        <f>IF(swpra1[[#This Row],[PEC (mean) (ug/l)]]="","",IF(swpra1[[#This Row],[PEC (mean) (ug/l)]]="N/A","N/A",IF((swpra1[[#This Row],[PEC - BC (Mean)]])&gt;swpra1[[#This Row],[AA EQS (ug/l)]]*0.1,"YES","NO")))</f>
        <v/>
      </c>
      <c r="X96" s="24" t="str">
        <f>IF(swpra1[[#This Row],[PEC (Max) (ug/l)]]="","",IF(swpra1[[#This Row],[PEC (Max) (ug/l)]]="N/A","N/A",IF((swpra1[[#This Row],[PEC - BC (Max)]])&gt;swpra1[[#This Row],[AA EQS (ug/l)]]*0.1,"YES","NO")))</f>
        <v/>
      </c>
      <c r="Y96" s="23" t="str">
        <f>IF(swpra1[[#This Row],[PEC (mean) (ug/l)]]="","",IF(swpra1[[#This Row],[PEC (mean) (ug/l)]]="N/A","N/A",IF(swpra1[[#This Row],[PEC (mean) (ug/l)]]&gt;swpra1[[#This Row],[AA EQS (ug/l)]],"YES","NO")))</f>
        <v/>
      </c>
      <c r="Z96" s="24"/>
      <c r="AA96" s="30" t="str">
        <f>IF(swpra1[[#This Row],[Screening Test 2 requires further screenig]]="YES",IF(OR(swpra1[[#This Row],[Is PEC-BC &gt;10% of MAC EQS?]]="YES",swpra1[[#This Row],[IS PEC&gt;MAC EQS]]="YES"),"YES",IF(OR(swpra1[[#This Row],[Is PEC&gt;AA EQS]]="YES",swpra1[[#This Row],[Is PEC-BC &gt;10% of AA EQS?]]="YES"),"YES","NO")),"")</f>
        <v/>
      </c>
      <c r="AB96" s="23" t="str">
        <f>IF(swpra1[[#This Row],[Significant Load]]="N/A","N/A",(swpra1[[#This Row],[Discharge Average(ug/l)]]*$B$1*1000*$B$4/1000/1000/1000))</f>
        <v>N/A</v>
      </c>
      <c r="AC96" s="24" t="str">
        <f>IF(swpra1[[#This Row],[Annual Load (kg)]]="N/A","N/A",IF(swpra1[[#This Row],[Annual Load (kg)]]&gt;swpra1[[#This Row],[Significant Load]],"YES","NO"))</f>
        <v>N/A</v>
      </c>
      <c r="AD96" s="30" t="str">
        <f>IF(AND(OR(swpra1[[#This Row],[Further Assessment Required?]]="NO",swpra1[[#This Row],[Screening Test 2 requires further screenig]]="NO",swpra1[[#This Row],[Screening Test 1 requires further screening]]="NO"),swpra1[[#This Row],[IS Is Annual Load&gt;Liit]]&lt;&gt;"YES"),"NO","YES")</f>
        <v>NO</v>
      </c>
    </row>
    <row r="97" spans="1:30" hidden="1" x14ac:dyDescent="0.25">
      <c r="A97" s="41" t="str">
        <f>#REF!</f>
        <v>Dicofol</v>
      </c>
      <c r="B97" s="33">
        <f>_xlfn.XLOOKUP(swpra1[[#This Row],[Substance]],inputdata[[#This Row],[Substance]],inputdata[[#This Row],[Average Concentration in Discharge]])</f>
        <v>0</v>
      </c>
      <c r="C97" s="33">
        <f>_xlfn.XLOOKUP(swpra1[[#This Row],[Substance]],inputdata[[#This Row],[Substance]],inputdata[[#This Row],[Maximum Concentration in Discharge ]])</f>
        <v>0</v>
      </c>
      <c r="D97" s="38" t="str">
        <f>_xlfn.XLOOKUP(swpra1[[#This Row],[Substance]],inputdata[[#This Row],[Substance]],inputdata[[#This Row],[Annual average EQS (micrograms per litre)]])</f>
        <v>3.2 x 10-5</v>
      </c>
      <c r="E97" s="10" t="str">
        <f>_xlfn.XLOOKUP(swpra1[[#This Row],[Substance]],inputdata[[#This Row],[Substance]],inputdata[[#This Row],[Maximum allowable concentration EQS (micrograms per litre)]])</f>
        <v>Not applicable</v>
      </c>
      <c r="F97" s="39" t="str">
        <f>IF(ISNUMBER(_xlfn.XLOOKUP(A97,inputdata[[#This Row],[Substance]],inputdata[[#This Row],[Annual Significant Load Limit (kg)]])),_xlfn.XLOOKUP(A97,inputdata[[#This Row],[Substance]],inputdata[[#This Row],[Annual Significant Load Limit (kg)]]),"N/A")</f>
        <v>N/A</v>
      </c>
      <c r="G97" s="33" t="str">
        <f>IF(ISNUMBER(D97),IF(ISNUMBER(_xlfn.XLOOKUP(A97,#REF!,#REF!)),(_xlfn.XLOOKUP(A97,#REF!,#REF!)),D97/2),D97)</f>
        <v>3.2 x 10-5</v>
      </c>
      <c r="H97" s="34" t="str">
        <f>IF(ISNUMBER(E97),IF(ISNUMBER(_xlfn.XLOOKUP(A97,#REF!,#REF!)),(_xlfn.XLOOKUP(A97,#REF!,#REF!)),E97/2),E97)</f>
        <v>Not applicable</v>
      </c>
      <c r="I97" t="str">
        <f>IF(ISNUMBER(swpra1[[#This Row],[AA EQS (ug/l)]]),swpra1[[#This Row],[AA EQS (ug/l)]]*0.04,swpra1[[#This Row],[AA EQS (ug/l)]])</f>
        <v>3.2 x 10-5</v>
      </c>
      <c r="J97" t="str">
        <f>IF(ISNUMBER(swpra1[[#This Row],[MAC EQS (ug/l)]]),swpra1[[#This Row],[MAC EQS (ug/l)]]*0.04,swpra1[[#This Row],[MAC EQS (ug/l)]])</f>
        <v>Not applicable</v>
      </c>
      <c r="K97" s="23" t="str">
        <f>IF(swpra1[[#This Row],[AA EQS (ug/l)]]="N/A","N/A",IF(swpra1[[#This Row],[Discharge Average(ug/l)]]&gt;swpra1[[#This Row],[AA EQS (ug/l)]],"Yes","No"))</f>
        <v>No</v>
      </c>
      <c r="L97" t="str">
        <f>IF(swpra1[[#This Row],[MAC EQS (ug/l)]]="N/A","N/A",IF(swpra1[[#This Row],[Discharge Maximum]]&gt;swpra1[[#This Row],[MAC EQS (ug/l)]],"Yes","No"))</f>
        <v>No</v>
      </c>
      <c r="M97" s="24" t="str">
        <f>IF(swpra1[[#This Row],[Is conc&gt; AAEQS?]]="No","No",IF(swpra1[[#This Row],[Is conc. &gt; MAC EQS?]]="No","No","Yes"))</f>
        <v>No</v>
      </c>
      <c r="N97" s="23" t="str">
        <f>IF(swpra1[[#This Row],[Is conc&gt; AAEQS?]]="No","",IF(swpra1[[#This Row],[AA EQS (ug/l)]]="N/A","",($B$1*swpra1[[#This Row],[Discharge Average(ug/l)]])/($B$1+$B$3)))</f>
        <v/>
      </c>
      <c r="O97" t="str">
        <f>IF(swpra1[[#This Row],[Is conc. &gt; MAC EQS?]]="No","",IF(swpra1[[#This Row],[MAC EQS (ug/l)]]="N/A","",($B$2*swpra1[[#This Row],[Discharge Maximum]])/($B$2+$B$3)))</f>
        <v/>
      </c>
      <c r="P97" t="str">
        <f>IF(swpra1[[#This Row],[Is conc&gt; AAEQS?]]="NO","",IF(swpra1[[#This Row],[AA EQS (ug/l)]]="N/A","N/A",IF(swpra1[[#This Row],[MEAN PC]]&gt;0.04*swpra1[[#This Row],[AA EQS (ug/l)]],"YES","NO")))</f>
        <v/>
      </c>
      <c r="Q97" t="str">
        <f>IF(swpra1[[#This Row],[Screening Test 1 requires further screening]]="NO","",IF(swpra1[[#This Row],[4% of MAC EQS (ug/l)]]="N/A","N/A",IF(swpra1[[#This Row],[MAX PC]]&gt;swpra1[[#This Row],[4% of MAC EQS (ug/l)]],"YES","NO")))</f>
        <v/>
      </c>
      <c r="R97" s="24" t="str">
        <f>IF(swpra1[[#This Row],[Is PC. &gt;4% of MAC EQS?]]="N/A",swpra1[[#This Row],[Is PC. &gt;4% of AA EQS?]],swpra1[[#This Row],[Is PC. &gt;4% of MAC EQS?]])</f>
        <v/>
      </c>
      <c r="S97" s="23" t="str">
        <f>IF(AND(ISNUMBER(swpra1[[#This Row],[MEAN PC]]),swpra1[[#This Row],[Screening Test 2 requires further screenig]]="YES"),swpra1[[#This Row],[MEAN PC]]+swpra1[[#This Row],[AA BC]],"")</f>
        <v/>
      </c>
      <c r="U97" t="str">
        <f>swpra1[[#This Row],[MEAN PC]]</f>
        <v/>
      </c>
      <c r="V97" t="str">
        <f>swpra1[[#This Row],[MAX PC]]</f>
        <v/>
      </c>
      <c r="W97" s="23" t="str">
        <f>IF(swpra1[[#This Row],[PEC (mean) (ug/l)]]="","",IF(swpra1[[#This Row],[PEC (mean) (ug/l)]]="N/A","N/A",IF((swpra1[[#This Row],[PEC - BC (Mean)]])&gt;swpra1[[#This Row],[AA EQS (ug/l)]]*0.1,"YES","NO")))</f>
        <v/>
      </c>
      <c r="X97" s="24" t="str">
        <f>IF(swpra1[[#This Row],[PEC (Max) (ug/l)]]="","",IF(swpra1[[#This Row],[PEC (Max) (ug/l)]]="N/A","N/A",IF((swpra1[[#This Row],[PEC - BC (Max)]])&gt;swpra1[[#This Row],[AA EQS (ug/l)]]*0.1,"YES","NO")))</f>
        <v/>
      </c>
      <c r="Y97" s="23" t="str">
        <f>IF(swpra1[[#This Row],[PEC (mean) (ug/l)]]="","",IF(swpra1[[#This Row],[PEC (mean) (ug/l)]]="N/A","N/A",IF(swpra1[[#This Row],[PEC (mean) (ug/l)]]&gt;swpra1[[#This Row],[AA EQS (ug/l)]],"YES","NO")))</f>
        <v/>
      </c>
      <c r="Z97" s="24"/>
      <c r="AA97" s="30" t="str">
        <f>IF(swpra1[[#This Row],[Screening Test 2 requires further screenig]]="YES",IF(OR(swpra1[[#This Row],[Is PEC-BC &gt;10% of MAC EQS?]]="YES",swpra1[[#This Row],[IS PEC&gt;MAC EQS]]="YES"),"YES",IF(OR(swpra1[[#This Row],[Is PEC&gt;AA EQS]]="YES",swpra1[[#This Row],[Is PEC-BC &gt;10% of AA EQS?]]="YES"),"YES","NO")),"")</f>
        <v/>
      </c>
      <c r="AB97" s="23" t="str">
        <f>IF(swpra1[[#This Row],[Significant Load]]="N/A","N/A",(swpra1[[#This Row],[Discharge Average(ug/l)]]*$B$1*1000*$B$4/1000/1000/1000))</f>
        <v>N/A</v>
      </c>
      <c r="AC97" s="24" t="str">
        <f>IF(swpra1[[#This Row],[Annual Load (kg)]]="N/A","N/A",IF(swpra1[[#This Row],[Annual Load (kg)]]&gt;swpra1[[#This Row],[Significant Load]],"YES","NO"))</f>
        <v>N/A</v>
      </c>
      <c r="AD97" s="30" t="str">
        <f>IF(AND(OR(swpra1[[#This Row],[Further Assessment Required?]]="NO",swpra1[[#This Row],[Screening Test 2 requires further screenig]]="NO",swpra1[[#This Row],[Screening Test 1 requires further screening]]="NO"),swpra1[[#This Row],[IS Is Annual Load&gt;Liit]]&lt;&gt;"YES"),"NO","YES")</f>
        <v>NO</v>
      </c>
    </row>
    <row r="98" spans="1:30" hidden="1" x14ac:dyDescent="0.25">
      <c r="A98" s="41" t="str">
        <f>#REF!</f>
        <v>Diethyl phthalate</v>
      </c>
      <c r="B98" s="33">
        <f>_xlfn.XLOOKUP(swpra1[[#This Row],[Substance]],inputdata[[#This Row],[Substance]],inputdata[[#This Row],[Average Concentration in Discharge]])</f>
        <v>0</v>
      </c>
      <c r="C98" s="33">
        <f>_xlfn.XLOOKUP(swpra1[[#This Row],[Substance]],inputdata[[#This Row],[Substance]],inputdata[[#This Row],[Maximum Concentration in Discharge ]])</f>
        <v>0</v>
      </c>
      <c r="D98" s="38">
        <f>_xlfn.XLOOKUP(swpra1[[#This Row],[Substance]],inputdata[[#This Row],[Substance]],inputdata[[#This Row],[Annual average EQS (micrograms per litre)]])</f>
        <v>200</v>
      </c>
      <c r="E98" s="10">
        <f>_xlfn.XLOOKUP(swpra1[[#This Row],[Substance]],inputdata[[#This Row],[Substance]],inputdata[[#This Row],[Maximum allowable concentration EQS (micrograms per litre)]])</f>
        <v>1000</v>
      </c>
      <c r="F98" s="39" t="str">
        <f>IF(ISNUMBER(_xlfn.XLOOKUP(A98,inputdata[[#This Row],[Substance]],inputdata[[#This Row],[Annual Significant Load Limit (kg)]])),_xlfn.XLOOKUP(A98,inputdata[[#This Row],[Substance]],inputdata[[#This Row],[Annual Significant Load Limit (kg)]]),"N/A")</f>
        <v>N/A</v>
      </c>
      <c r="G98" s="33">
        <f>IF(ISNUMBER(D98),IF(ISNUMBER(_xlfn.XLOOKUP(A98,#REF!,#REF!)),(_xlfn.XLOOKUP(A98,#REF!,#REF!)),D98/2),D98)</f>
        <v>100</v>
      </c>
      <c r="H98" s="34">
        <f>IF(ISNUMBER(E98),IF(ISNUMBER(_xlfn.XLOOKUP(A98,#REF!,#REF!)),(_xlfn.XLOOKUP(A98,#REF!,#REF!)),E98/2),E98)</f>
        <v>500</v>
      </c>
      <c r="I98">
        <f>IF(ISNUMBER(swpra1[[#This Row],[AA EQS (ug/l)]]),swpra1[[#This Row],[AA EQS (ug/l)]]*0.04,swpra1[[#This Row],[AA EQS (ug/l)]])</f>
        <v>8</v>
      </c>
      <c r="J98">
        <f>IF(ISNUMBER(swpra1[[#This Row],[MAC EQS (ug/l)]]),swpra1[[#This Row],[MAC EQS (ug/l)]]*0.04,swpra1[[#This Row],[MAC EQS (ug/l)]])</f>
        <v>40</v>
      </c>
      <c r="K98" s="23" t="str">
        <f>IF(swpra1[[#This Row],[AA EQS (ug/l)]]="N/A","N/A",IF(swpra1[[#This Row],[Discharge Average(ug/l)]]&gt;swpra1[[#This Row],[AA EQS (ug/l)]],"Yes","No"))</f>
        <v>No</v>
      </c>
      <c r="L98" t="str">
        <f>IF(swpra1[[#This Row],[MAC EQS (ug/l)]]="N/A","N/A",IF(swpra1[[#This Row],[Discharge Maximum]]&gt;swpra1[[#This Row],[MAC EQS (ug/l)]],"Yes","No"))</f>
        <v>No</v>
      </c>
      <c r="M98" s="24" t="str">
        <f>IF(swpra1[[#This Row],[Is conc&gt; AAEQS?]]="No","No",IF(swpra1[[#This Row],[Is conc. &gt; MAC EQS?]]="No","No","Yes"))</f>
        <v>No</v>
      </c>
      <c r="N98" s="23" t="str">
        <f>IF(swpra1[[#This Row],[Is conc&gt; AAEQS?]]="No","",IF(swpra1[[#This Row],[AA EQS (ug/l)]]="N/A","",($B$1*swpra1[[#This Row],[Discharge Average(ug/l)]])/($B$1+$B$3)))</f>
        <v/>
      </c>
      <c r="O98" t="str">
        <f>IF(swpra1[[#This Row],[Is conc. &gt; MAC EQS?]]="No","",IF(swpra1[[#This Row],[MAC EQS (ug/l)]]="N/A","",($B$2*swpra1[[#This Row],[Discharge Maximum]])/($B$2+$B$3)))</f>
        <v/>
      </c>
      <c r="P98" t="str">
        <f>IF(swpra1[[#This Row],[Is conc&gt; AAEQS?]]="NO","",IF(swpra1[[#This Row],[AA EQS (ug/l)]]="N/A","N/A",IF(swpra1[[#This Row],[MEAN PC]]&gt;0.04*swpra1[[#This Row],[AA EQS (ug/l)]],"YES","NO")))</f>
        <v/>
      </c>
      <c r="Q98" t="str">
        <f>IF(swpra1[[#This Row],[Screening Test 1 requires further screening]]="NO","",IF(swpra1[[#This Row],[4% of MAC EQS (ug/l)]]="N/A","N/A",IF(swpra1[[#This Row],[MAX PC]]&gt;swpra1[[#This Row],[4% of MAC EQS (ug/l)]],"YES","NO")))</f>
        <v/>
      </c>
      <c r="R98" s="24" t="str">
        <f>IF(swpra1[[#This Row],[Is PC. &gt;4% of MAC EQS?]]="N/A",swpra1[[#This Row],[Is PC. &gt;4% of AA EQS?]],swpra1[[#This Row],[Is PC. &gt;4% of MAC EQS?]])</f>
        <v/>
      </c>
      <c r="S98" s="23" t="str">
        <f>IF(AND(ISNUMBER(swpra1[[#This Row],[MEAN PC]]),swpra1[[#This Row],[Screening Test 2 requires further screenig]]="YES"),swpra1[[#This Row],[MEAN PC]]+swpra1[[#This Row],[AA BC]],"")</f>
        <v/>
      </c>
      <c r="U98" t="str">
        <f>swpra1[[#This Row],[MEAN PC]]</f>
        <v/>
      </c>
      <c r="V98" t="str">
        <f>swpra1[[#This Row],[MAX PC]]</f>
        <v/>
      </c>
      <c r="W98" s="23" t="str">
        <f>IF(swpra1[[#This Row],[PEC (mean) (ug/l)]]="","",IF(swpra1[[#This Row],[PEC (mean) (ug/l)]]="N/A","N/A",IF((swpra1[[#This Row],[PEC - BC (Mean)]])&gt;swpra1[[#This Row],[AA EQS (ug/l)]]*0.1,"YES","NO")))</f>
        <v/>
      </c>
      <c r="X98" s="24" t="str">
        <f>IF(swpra1[[#This Row],[PEC (Max) (ug/l)]]="","",IF(swpra1[[#This Row],[PEC (Max) (ug/l)]]="N/A","N/A",IF((swpra1[[#This Row],[PEC - BC (Max)]])&gt;swpra1[[#This Row],[AA EQS (ug/l)]]*0.1,"YES","NO")))</f>
        <v/>
      </c>
      <c r="Y98" s="23" t="str">
        <f>IF(swpra1[[#This Row],[PEC (mean) (ug/l)]]="","",IF(swpra1[[#This Row],[PEC (mean) (ug/l)]]="N/A","N/A",IF(swpra1[[#This Row],[PEC (mean) (ug/l)]]&gt;swpra1[[#This Row],[AA EQS (ug/l)]],"YES","NO")))</f>
        <v/>
      </c>
      <c r="Z98" s="24"/>
      <c r="AA98" s="30" t="str">
        <f>IF(swpra1[[#This Row],[Screening Test 2 requires further screenig]]="YES",IF(OR(swpra1[[#This Row],[Is PEC-BC &gt;10% of MAC EQS?]]="YES",swpra1[[#This Row],[IS PEC&gt;MAC EQS]]="YES"),"YES",IF(OR(swpra1[[#This Row],[Is PEC&gt;AA EQS]]="YES",swpra1[[#This Row],[Is PEC-BC &gt;10% of AA EQS?]]="YES"),"YES","NO")),"")</f>
        <v/>
      </c>
      <c r="AB98" s="23" t="str">
        <f>IF(swpra1[[#This Row],[Significant Load]]="N/A","N/A",(swpra1[[#This Row],[Discharge Average(ug/l)]]*$B$1*1000*$B$4/1000/1000/1000))</f>
        <v>N/A</v>
      </c>
      <c r="AC98" s="24" t="str">
        <f>IF(swpra1[[#This Row],[Annual Load (kg)]]="N/A","N/A",IF(swpra1[[#This Row],[Annual Load (kg)]]&gt;swpra1[[#This Row],[Significant Load]],"YES","NO"))</f>
        <v>N/A</v>
      </c>
      <c r="AD98" s="30" t="str">
        <f>IF(AND(OR(swpra1[[#This Row],[Further Assessment Required?]]="NO",swpra1[[#This Row],[Screening Test 2 requires further screenig]]="NO",swpra1[[#This Row],[Screening Test 1 requires further screening]]="NO"),swpra1[[#This Row],[IS Is Annual Load&gt;Liit]]&lt;&gt;"YES"),"NO","YES")</f>
        <v>NO</v>
      </c>
    </row>
    <row r="99" spans="1:30" hidden="1" x14ac:dyDescent="0.25">
      <c r="A99" s="41" t="str">
        <f>#REF!</f>
        <v>Diflubenzuron</v>
      </c>
      <c r="B99" s="33">
        <f>_xlfn.XLOOKUP(swpra1[[#This Row],[Substance]],inputdata[[#This Row],[Substance]],inputdata[[#This Row],[Average Concentration in Discharge]])</f>
        <v>0</v>
      </c>
      <c r="C99" s="33">
        <f>_xlfn.XLOOKUP(swpra1[[#This Row],[Substance]],inputdata[[#This Row],[Substance]],inputdata[[#This Row],[Maximum Concentration in Discharge ]])</f>
        <v>0</v>
      </c>
      <c r="D99" s="38">
        <f>_xlfn.XLOOKUP(swpra1[[#This Row],[Substance]],inputdata[[#This Row],[Substance]],inputdata[[#This Row],[Annual average EQS (micrograms per litre)]])</f>
        <v>5.0000000000000001E-3</v>
      </c>
      <c r="E99" s="10">
        <f>_xlfn.XLOOKUP(swpra1[[#This Row],[Substance]],inputdata[[#This Row],[Substance]],inputdata[[#This Row],[Maximum allowable concentration EQS (micrograms per litre)]])</f>
        <v>0.1</v>
      </c>
      <c r="F99" s="39" t="str">
        <f>IF(ISNUMBER(_xlfn.XLOOKUP(A99,inputdata[[#This Row],[Substance]],inputdata[[#This Row],[Annual Significant Load Limit (kg)]])),_xlfn.XLOOKUP(A99,inputdata[[#This Row],[Substance]],inputdata[[#This Row],[Annual Significant Load Limit (kg)]]),"N/A")</f>
        <v>N/A</v>
      </c>
      <c r="G99" s="33">
        <f>IF(ISNUMBER(D99),IF(ISNUMBER(_xlfn.XLOOKUP(A99,#REF!,#REF!)),(_xlfn.XLOOKUP(A99,#REF!,#REF!)),D99/2),D99)</f>
        <v>2.5000000000000001E-3</v>
      </c>
      <c r="H99" s="34">
        <f>IF(ISNUMBER(E99),IF(ISNUMBER(_xlfn.XLOOKUP(A99,#REF!,#REF!)),(_xlfn.XLOOKUP(A99,#REF!,#REF!)),E99/2),E99)</f>
        <v>0.05</v>
      </c>
      <c r="I99">
        <f>IF(ISNUMBER(swpra1[[#This Row],[AA EQS (ug/l)]]),swpra1[[#This Row],[AA EQS (ug/l)]]*0.04,swpra1[[#This Row],[AA EQS (ug/l)]])</f>
        <v>2.0000000000000001E-4</v>
      </c>
      <c r="J99">
        <f>IF(ISNUMBER(swpra1[[#This Row],[MAC EQS (ug/l)]]),swpra1[[#This Row],[MAC EQS (ug/l)]]*0.04,swpra1[[#This Row],[MAC EQS (ug/l)]])</f>
        <v>4.0000000000000001E-3</v>
      </c>
      <c r="K99" s="23" t="str">
        <f>IF(swpra1[[#This Row],[AA EQS (ug/l)]]="N/A","N/A",IF(swpra1[[#This Row],[Discharge Average(ug/l)]]&gt;swpra1[[#This Row],[AA EQS (ug/l)]],"Yes","No"))</f>
        <v>No</v>
      </c>
      <c r="L99" t="str">
        <f>IF(swpra1[[#This Row],[MAC EQS (ug/l)]]="N/A","N/A",IF(swpra1[[#This Row],[Discharge Maximum]]&gt;swpra1[[#This Row],[MAC EQS (ug/l)]],"Yes","No"))</f>
        <v>No</v>
      </c>
      <c r="M99" s="24" t="str">
        <f>IF(swpra1[[#This Row],[Is conc&gt; AAEQS?]]="No","No",IF(swpra1[[#This Row],[Is conc. &gt; MAC EQS?]]="No","No","Yes"))</f>
        <v>No</v>
      </c>
      <c r="N99" s="23" t="str">
        <f>IF(swpra1[[#This Row],[Is conc&gt; AAEQS?]]="No","",IF(swpra1[[#This Row],[AA EQS (ug/l)]]="N/A","",($B$1*swpra1[[#This Row],[Discharge Average(ug/l)]])/($B$1+$B$3)))</f>
        <v/>
      </c>
      <c r="O99" t="str">
        <f>IF(swpra1[[#This Row],[Is conc. &gt; MAC EQS?]]="No","",IF(swpra1[[#This Row],[MAC EQS (ug/l)]]="N/A","",($B$2*swpra1[[#This Row],[Discharge Maximum]])/($B$2+$B$3)))</f>
        <v/>
      </c>
      <c r="P99" t="str">
        <f>IF(swpra1[[#This Row],[Is conc&gt; AAEQS?]]="NO","",IF(swpra1[[#This Row],[AA EQS (ug/l)]]="N/A","N/A",IF(swpra1[[#This Row],[MEAN PC]]&gt;0.04*swpra1[[#This Row],[AA EQS (ug/l)]],"YES","NO")))</f>
        <v/>
      </c>
      <c r="Q99" t="str">
        <f>IF(swpra1[[#This Row],[Screening Test 1 requires further screening]]="NO","",IF(swpra1[[#This Row],[4% of MAC EQS (ug/l)]]="N/A","N/A",IF(swpra1[[#This Row],[MAX PC]]&gt;swpra1[[#This Row],[4% of MAC EQS (ug/l)]],"YES","NO")))</f>
        <v/>
      </c>
      <c r="R99" s="24" t="str">
        <f>IF(swpra1[[#This Row],[Is PC. &gt;4% of MAC EQS?]]="N/A",swpra1[[#This Row],[Is PC. &gt;4% of AA EQS?]],swpra1[[#This Row],[Is PC. &gt;4% of MAC EQS?]])</f>
        <v/>
      </c>
      <c r="S99" s="23" t="str">
        <f>IF(AND(ISNUMBER(swpra1[[#This Row],[MEAN PC]]),swpra1[[#This Row],[Screening Test 2 requires further screenig]]="YES"),swpra1[[#This Row],[MEAN PC]]+swpra1[[#This Row],[AA BC]],"")</f>
        <v/>
      </c>
      <c r="U99" t="str">
        <f>swpra1[[#This Row],[MEAN PC]]</f>
        <v/>
      </c>
      <c r="V99" t="str">
        <f>swpra1[[#This Row],[MAX PC]]</f>
        <v/>
      </c>
      <c r="W99" s="23" t="str">
        <f>IF(swpra1[[#This Row],[PEC (mean) (ug/l)]]="","",IF(swpra1[[#This Row],[PEC (mean) (ug/l)]]="N/A","N/A",IF((swpra1[[#This Row],[PEC - BC (Mean)]])&gt;swpra1[[#This Row],[AA EQS (ug/l)]]*0.1,"YES","NO")))</f>
        <v/>
      </c>
      <c r="X99" s="24" t="str">
        <f>IF(swpra1[[#This Row],[PEC (Max) (ug/l)]]="","",IF(swpra1[[#This Row],[PEC (Max) (ug/l)]]="N/A","N/A",IF((swpra1[[#This Row],[PEC - BC (Max)]])&gt;swpra1[[#This Row],[AA EQS (ug/l)]]*0.1,"YES","NO")))</f>
        <v/>
      </c>
      <c r="Y99" s="23" t="str">
        <f>IF(swpra1[[#This Row],[PEC (mean) (ug/l)]]="","",IF(swpra1[[#This Row],[PEC (mean) (ug/l)]]="N/A","N/A",IF(swpra1[[#This Row],[PEC (mean) (ug/l)]]&gt;swpra1[[#This Row],[AA EQS (ug/l)]],"YES","NO")))</f>
        <v/>
      </c>
      <c r="Z99" s="24"/>
      <c r="AA99" s="30" t="str">
        <f>IF(swpra1[[#This Row],[Screening Test 2 requires further screenig]]="YES",IF(OR(swpra1[[#This Row],[Is PEC-BC &gt;10% of MAC EQS?]]="YES",swpra1[[#This Row],[IS PEC&gt;MAC EQS]]="YES"),"YES",IF(OR(swpra1[[#This Row],[Is PEC&gt;AA EQS]]="YES",swpra1[[#This Row],[Is PEC-BC &gt;10% of AA EQS?]]="YES"),"YES","NO")),"")</f>
        <v/>
      </c>
      <c r="AB99" s="23" t="str">
        <f>IF(swpra1[[#This Row],[Significant Load]]="N/A","N/A",(swpra1[[#This Row],[Discharge Average(ug/l)]]*$B$1*1000*$B$4/1000/1000/1000))</f>
        <v>N/A</v>
      </c>
      <c r="AC99" s="24" t="str">
        <f>IF(swpra1[[#This Row],[Annual Load (kg)]]="N/A","N/A",IF(swpra1[[#This Row],[Annual Load (kg)]]&gt;swpra1[[#This Row],[Significant Load]],"YES","NO"))</f>
        <v>N/A</v>
      </c>
      <c r="AD99" s="30" t="str">
        <f>IF(AND(OR(swpra1[[#This Row],[Further Assessment Required?]]="NO",swpra1[[#This Row],[Screening Test 2 requires further screenig]]="NO",swpra1[[#This Row],[Screening Test 1 requires further screening]]="NO"),swpra1[[#This Row],[IS Is Annual Load&gt;Liit]]&lt;&gt;"YES"),"NO","YES")</f>
        <v>NO</v>
      </c>
    </row>
    <row r="100" spans="1:30" hidden="1" x14ac:dyDescent="0.25">
      <c r="A100" s="41" t="str">
        <f>#REF!</f>
        <v>Dimethoate</v>
      </c>
      <c r="B100" s="33">
        <f>_xlfn.XLOOKUP(swpra1[[#This Row],[Substance]],inputdata[[#This Row],[Substance]],inputdata[[#This Row],[Average Concentration in Discharge]])</f>
        <v>0</v>
      </c>
      <c r="C100" s="33">
        <f>_xlfn.XLOOKUP(swpra1[[#This Row],[Substance]],inputdata[[#This Row],[Substance]],inputdata[[#This Row],[Maximum Concentration in Discharge ]])</f>
        <v>0</v>
      </c>
      <c r="D100" s="38">
        <f>_xlfn.XLOOKUP(swpra1[[#This Row],[Substance]],inputdata[[#This Row],[Substance]],inputdata[[#This Row],[Annual average EQS (micrograms per litre)]])</f>
        <v>0.48</v>
      </c>
      <c r="E100" s="10" t="str">
        <f>_xlfn.XLOOKUP(swpra1[[#This Row],[Substance]],inputdata[[#This Row],[Substance]],inputdata[[#This Row],[Maximum allowable concentration EQS (micrograms per litre)]])</f>
        <v>4 (95th percentile)</v>
      </c>
      <c r="F100" s="39" t="str">
        <f>IF(ISNUMBER(_xlfn.XLOOKUP(A100,inputdata[[#This Row],[Substance]],inputdata[[#This Row],[Annual Significant Load Limit (kg)]])),_xlfn.XLOOKUP(A100,inputdata[[#This Row],[Substance]],inputdata[[#This Row],[Annual Significant Load Limit (kg)]]),"N/A")</f>
        <v>N/A</v>
      </c>
      <c r="G100" s="33">
        <f>IF(ISNUMBER(D100),IF(ISNUMBER(_xlfn.XLOOKUP(A100,#REF!,#REF!)),(_xlfn.XLOOKUP(A100,#REF!,#REF!)),D100/2),D100)</f>
        <v>0.24</v>
      </c>
      <c r="H100" s="34" t="str">
        <f>IF(ISNUMBER(E100),IF(ISNUMBER(_xlfn.XLOOKUP(A100,#REF!,#REF!)),(_xlfn.XLOOKUP(A100,#REF!,#REF!)),E100/2),E100)</f>
        <v>4 (95th percentile)</v>
      </c>
      <c r="I100">
        <f>IF(ISNUMBER(swpra1[[#This Row],[AA EQS (ug/l)]]),swpra1[[#This Row],[AA EQS (ug/l)]]*0.04,swpra1[[#This Row],[AA EQS (ug/l)]])</f>
        <v>1.9199999999999998E-2</v>
      </c>
      <c r="J100" t="str">
        <f>IF(ISNUMBER(swpra1[[#This Row],[MAC EQS (ug/l)]]),swpra1[[#This Row],[MAC EQS (ug/l)]]*0.04,swpra1[[#This Row],[MAC EQS (ug/l)]])</f>
        <v>4 (95th percentile)</v>
      </c>
      <c r="K100" s="23" t="str">
        <f>IF(swpra1[[#This Row],[AA EQS (ug/l)]]="N/A","N/A",IF(swpra1[[#This Row],[Discharge Average(ug/l)]]&gt;swpra1[[#This Row],[AA EQS (ug/l)]],"Yes","No"))</f>
        <v>No</v>
      </c>
      <c r="L100" t="str">
        <f>IF(swpra1[[#This Row],[MAC EQS (ug/l)]]="N/A","N/A",IF(swpra1[[#This Row],[Discharge Maximum]]&gt;swpra1[[#This Row],[MAC EQS (ug/l)]],"Yes","No"))</f>
        <v>No</v>
      </c>
      <c r="M100" s="24" t="str">
        <f>IF(swpra1[[#This Row],[Is conc&gt; AAEQS?]]="No","No",IF(swpra1[[#This Row],[Is conc. &gt; MAC EQS?]]="No","No","Yes"))</f>
        <v>No</v>
      </c>
      <c r="N100" s="23" t="str">
        <f>IF(swpra1[[#This Row],[Is conc&gt; AAEQS?]]="No","",IF(swpra1[[#This Row],[AA EQS (ug/l)]]="N/A","",($B$1*swpra1[[#This Row],[Discharge Average(ug/l)]])/($B$1+$B$3)))</f>
        <v/>
      </c>
      <c r="O100" t="str">
        <f>IF(swpra1[[#This Row],[Is conc. &gt; MAC EQS?]]="No","",IF(swpra1[[#This Row],[MAC EQS (ug/l)]]="N/A","",($B$2*swpra1[[#This Row],[Discharge Maximum]])/($B$2+$B$3)))</f>
        <v/>
      </c>
      <c r="P100" t="str">
        <f>IF(swpra1[[#This Row],[Is conc&gt; AAEQS?]]="NO","",IF(swpra1[[#This Row],[AA EQS (ug/l)]]="N/A","N/A",IF(swpra1[[#This Row],[MEAN PC]]&gt;0.04*swpra1[[#This Row],[AA EQS (ug/l)]],"YES","NO")))</f>
        <v/>
      </c>
      <c r="Q100" t="str">
        <f>IF(swpra1[[#This Row],[Screening Test 1 requires further screening]]="NO","",IF(swpra1[[#This Row],[4% of MAC EQS (ug/l)]]="N/A","N/A",IF(swpra1[[#This Row],[MAX PC]]&gt;swpra1[[#This Row],[4% of MAC EQS (ug/l)]],"YES","NO")))</f>
        <v/>
      </c>
      <c r="R100" s="24" t="str">
        <f>IF(swpra1[[#This Row],[Is PC. &gt;4% of MAC EQS?]]="N/A",swpra1[[#This Row],[Is PC. &gt;4% of AA EQS?]],swpra1[[#This Row],[Is PC. &gt;4% of MAC EQS?]])</f>
        <v/>
      </c>
      <c r="S100" s="23" t="str">
        <f>IF(AND(ISNUMBER(swpra1[[#This Row],[MEAN PC]]),swpra1[[#This Row],[Screening Test 2 requires further screenig]]="YES"),swpra1[[#This Row],[MEAN PC]]+swpra1[[#This Row],[AA BC]],"")</f>
        <v/>
      </c>
      <c r="U100" t="str">
        <f>swpra1[[#This Row],[MEAN PC]]</f>
        <v/>
      </c>
      <c r="V100" t="str">
        <f>swpra1[[#This Row],[MAX PC]]</f>
        <v/>
      </c>
      <c r="W100" s="23" t="str">
        <f>IF(swpra1[[#This Row],[PEC (mean) (ug/l)]]="","",IF(swpra1[[#This Row],[PEC (mean) (ug/l)]]="N/A","N/A",IF((swpra1[[#This Row],[PEC - BC (Mean)]])&gt;swpra1[[#This Row],[AA EQS (ug/l)]]*0.1,"YES","NO")))</f>
        <v/>
      </c>
      <c r="X100" s="24" t="str">
        <f>IF(swpra1[[#This Row],[PEC (Max) (ug/l)]]="","",IF(swpra1[[#This Row],[PEC (Max) (ug/l)]]="N/A","N/A",IF((swpra1[[#This Row],[PEC - BC (Max)]])&gt;swpra1[[#This Row],[AA EQS (ug/l)]]*0.1,"YES","NO")))</f>
        <v/>
      </c>
      <c r="Y100" s="23" t="str">
        <f>IF(swpra1[[#This Row],[PEC (mean) (ug/l)]]="","",IF(swpra1[[#This Row],[PEC (mean) (ug/l)]]="N/A","N/A",IF(swpra1[[#This Row],[PEC (mean) (ug/l)]]&gt;swpra1[[#This Row],[AA EQS (ug/l)]],"YES","NO")))</f>
        <v/>
      </c>
      <c r="Z100" s="24"/>
      <c r="AA100" s="30" t="str">
        <f>IF(swpra1[[#This Row],[Screening Test 2 requires further screenig]]="YES",IF(OR(swpra1[[#This Row],[Is PEC-BC &gt;10% of MAC EQS?]]="YES",swpra1[[#This Row],[IS PEC&gt;MAC EQS]]="YES"),"YES",IF(OR(swpra1[[#This Row],[Is PEC&gt;AA EQS]]="YES",swpra1[[#This Row],[Is PEC-BC &gt;10% of AA EQS?]]="YES"),"YES","NO")),"")</f>
        <v/>
      </c>
      <c r="AB100" s="23" t="str">
        <f>IF(swpra1[[#This Row],[Significant Load]]="N/A","N/A",(swpra1[[#This Row],[Discharge Average(ug/l)]]*$B$1*1000*$B$4/1000/1000/1000))</f>
        <v>N/A</v>
      </c>
      <c r="AC100" s="24" t="str">
        <f>IF(swpra1[[#This Row],[Annual Load (kg)]]="N/A","N/A",IF(swpra1[[#This Row],[Annual Load (kg)]]&gt;swpra1[[#This Row],[Significant Load]],"YES","NO"))</f>
        <v>N/A</v>
      </c>
      <c r="AD100" s="30" t="str">
        <f>IF(AND(OR(swpra1[[#This Row],[Further Assessment Required?]]="NO",swpra1[[#This Row],[Screening Test 2 requires further screenig]]="NO",swpra1[[#This Row],[Screening Test 1 requires further screening]]="NO"),swpra1[[#This Row],[IS Is Annual Load&gt;Liit]]&lt;&gt;"YES"),"NO","YES")</f>
        <v>NO</v>
      </c>
    </row>
    <row r="101" spans="1:30" hidden="1" x14ac:dyDescent="0.25">
      <c r="A101" s="41" t="str">
        <f>#REF!</f>
        <v>Dimethyl phthalate</v>
      </c>
      <c r="B101" s="33">
        <f>_xlfn.XLOOKUP(swpra1[[#This Row],[Substance]],inputdata[[#This Row],[Substance]],inputdata[[#This Row],[Average Concentration in Discharge]])</f>
        <v>0</v>
      </c>
      <c r="C101" s="33">
        <f>_xlfn.XLOOKUP(swpra1[[#This Row],[Substance]],inputdata[[#This Row],[Substance]],inputdata[[#This Row],[Maximum Concentration in Discharge ]])</f>
        <v>0</v>
      </c>
      <c r="D101" s="38">
        <f>_xlfn.XLOOKUP(swpra1[[#This Row],[Substance]],inputdata[[#This Row],[Substance]],inputdata[[#This Row],[Annual average EQS (micrograms per litre)]])</f>
        <v>800</v>
      </c>
      <c r="E101" s="10">
        <f>_xlfn.XLOOKUP(swpra1[[#This Row],[Substance]],inputdata[[#This Row],[Substance]],inputdata[[#This Row],[Maximum allowable concentration EQS (micrograms per litre)]])</f>
        <v>4000</v>
      </c>
      <c r="F101" s="39" t="str">
        <f>IF(ISNUMBER(_xlfn.XLOOKUP(A101,inputdata[[#This Row],[Substance]],inputdata[[#This Row],[Annual Significant Load Limit (kg)]])),_xlfn.XLOOKUP(A101,inputdata[[#This Row],[Substance]],inputdata[[#This Row],[Annual Significant Load Limit (kg)]]),"N/A")</f>
        <v>N/A</v>
      </c>
      <c r="G101" s="33">
        <f>IF(ISNUMBER(D101),IF(ISNUMBER(_xlfn.XLOOKUP(A101,#REF!,#REF!)),(_xlfn.XLOOKUP(A101,#REF!,#REF!)),D101/2),D101)</f>
        <v>400</v>
      </c>
      <c r="H101" s="34">
        <f>IF(ISNUMBER(E101),IF(ISNUMBER(_xlfn.XLOOKUP(A101,#REF!,#REF!)),(_xlfn.XLOOKUP(A101,#REF!,#REF!)),E101/2),E101)</f>
        <v>2000</v>
      </c>
      <c r="I101">
        <f>IF(ISNUMBER(swpra1[[#This Row],[AA EQS (ug/l)]]),swpra1[[#This Row],[AA EQS (ug/l)]]*0.04,swpra1[[#This Row],[AA EQS (ug/l)]])</f>
        <v>32</v>
      </c>
      <c r="J101">
        <f>IF(ISNUMBER(swpra1[[#This Row],[MAC EQS (ug/l)]]),swpra1[[#This Row],[MAC EQS (ug/l)]]*0.04,swpra1[[#This Row],[MAC EQS (ug/l)]])</f>
        <v>160</v>
      </c>
      <c r="K101" s="23" t="str">
        <f>IF(swpra1[[#This Row],[AA EQS (ug/l)]]="N/A","N/A",IF(swpra1[[#This Row],[Discharge Average(ug/l)]]&gt;swpra1[[#This Row],[AA EQS (ug/l)]],"Yes","No"))</f>
        <v>No</v>
      </c>
      <c r="L101" t="str">
        <f>IF(swpra1[[#This Row],[MAC EQS (ug/l)]]="N/A","N/A",IF(swpra1[[#This Row],[Discharge Maximum]]&gt;swpra1[[#This Row],[MAC EQS (ug/l)]],"Yes","No"))</f>
        <v>No</v>
      </c>
      <c r="M101" s="24" t="str">
        <f>IF(swpra1[[#This Row],[Is conc&gt; AAEQS?]]="No","No",IF(swpra1[[#This Row],[Is conc. &gt; MAC EQS?]]="No","No","Yes"))</f>
        <v>No</v>
      </c>
      <c r="N101" s="23" t="str">
        <f>IF(swpra1[[#This Row],[Is conc&gt; AAEQS?]]="No","",IF(swpra1[[#This Row],[AA EQS (ug/l)]]="N/A","",($B$1*swpra1[[#This Row],[Discharge Average(ug/l)]])/($B$1+$B$3)))</f>
        <v/>
      </c>
      <c r="O101" t="str">
        <f>IF(swpra1[[#This Row],[Is conc. &gt; MAC EQS?]]="No","",IF(swpra1[[#This Row],[MAC EQS (ug/l)]]="N/A","",($B$2*swpra1[[#This Row],[Discharge Maximum]])/($B$2+$B$3)))</f>
        <v/>
      </c>
      <c r="P101" t="str">
        <f>IF(swpra1[[#This Row],[Is conc&gt; AAEQS?]]="NO","",IF(swpra1[[#This Row],[AA EQS (ug/l)]]="N/A","N/A",IF(swpra1[[#This Row],[MEAN PC]]&gt;0.04*swpra1[[#This Row],[AA EQS (ug/l)]],"YES","NO")))</f>
        <v/>
      </c>
      <c r="Q101" t="str">
        <f>IF(swpra1[[#This Row],[Screening Test 1 requires further screening]]="NO","",IF(swpra1[[#This Row],[4% of MAC EQS (ug/l)]]="N/A","N/A",IF(swpra1[[#This Row],[MAX PC]]&gt;swpra1[[#This Row],[4% of MAC EQS (ug/l)]],"YES","NO")))</f>
        <v/>
      </c>
      <c r="R101" s="24" t="str">
        <f>IF(swpra1[[#This Row],[Is PC. &gt;4% of MAC EQS?]]="N/A",swpra1[[#This Row],[Is PC. &gt;4% of AA EQS?]],swpra1[[#This Row],[Is PC. &gt;4% of MAC EQS?]])</f>
        <v/>
      </c>
      <c r="S101" s="23" t="str">
        <f>IF(AND(ISNUMBER(swpra1[[#This Row],[MEAN PC]]),swpra1[[#This Row],[Screening Test 2 requires further screenig]]="YES"),swpra1[[#This Row],[MEAN PC]]+swpra1[[#This Row],[AA BC]],"")</f>
        <v/>
      </c>
      <c r="U101" t="str">
        <f>swpra1[[#This Row],[MEAN PC]]</f>
        <v/>
      </c>
      <c r="V101" t="str">
        <f>swpra1[[#This Row],[MAX PC]]</f>
        <v/>
      </c>
      <c r="W101" s="23" t="str">
        <f>IF(swpra1[[#This Row],[PEC (mean) (ug/l)]]="","",IF(swpra1[[#This Row],[PEC (mean) (ug/l)]]="N/A","N/A",IF((swpra1[[#This Row],[PEC - BC (Mean)]])&gt;swpra1[[#This Row],[AA EQS (ug/l)]]*0.1,"YES","NO")))</f>
        <v/>
      </c>
      <c r="X101" s="24" t="str">
        <f>IF(swpra1[[#This Row],[PEC (Max) (ug/l)]]="","",IF(swpra1[[#This Row],[PEC (Max) (ug/l)]]="N/A","N/A",IF((swpra1[[#This Row],[PEC - BC (Max)]])&gt;swpra1[[#This Row],[AA EQS (ug/l)]]*0.1,"YES","NO")))</f>
        <v/>
      </c>
      <c r="Y101" s="23" t="str">
        <f>IF(swpra1[[#This Row],[PEC (mean) (ug/l)]]="","",IF(swpra1[[#This Row],[PEC (mean) (ug/l)]]="N/A","N/A",IF(swpra1[[#This Row],[PEC (mean) (ug/l)]]&gt;swpra1[[#This Row],[AA EQS (ug/l)]],"YES","NO")))</f>
        <v/>
      </c>
      <c r="Z101" s="24"/>
      <c r="AA101" s="30" t="str">
        <f>IF(swpra1[[#This Row],[Screening Test 2 requires further screenig]]="YES",IF(OR(swpra1[[#This Row],[Is PEC-BC &gt;10% of MAC EQS?]]="YES",swpra1[[#This Row],[IS PEC&gt;MAC EQS]]="YES"),"YES",IF(OR(swpra1[[#This Row],[Is PEC&gt;AA EQS]]="YES",swpra1[[#This Row],[Is PEC-BC &gt;10% of AA EQS?]]="YES"),"YES","NO")),"")</f>
        <v/>
      </c>
      <c r="AB101" s="23" t="str">
        <f>IF(swpra1[[#This Row],[Significant Load]]="N/A","N/A",(swpra1[[#This Row],[Discharge Average(ug/l)]]*$B$1*1000*$B$4/1000/1000/1000))</f>
        <v>N/A</v>
      </c>
      <c r="AC101" s="24" t="str">
        <f>IF(swpra1[[#This Row],[Annual Load (kg)]]="N/A","N/A",IF(swpra1[[#This Row],[Annual Load (kg)]]&gt;swpra1[[#This Row],[Significant Load]],"YES","NO"))</f>
        <v>N/A</v>
      </c>
      <c r="AD101" s="30" t="str">
        <f>IF(AND(OR(swpra1[[#This Row],[Further Assessment Required?]]="NO",swpra1[[#This Row],[Screening Test 2 requires further screenig]]="NO",swpra1[[#This Row],[Screening Test 1 requires further screening]]="NO"),swpra1[[#This Row],[IS Is Annual Load&gt;Liit]]&lt;&gt;"YES"),"NO","YES")</f>
        <v>NO</v>
      </c>
    </row>
    <row r="102" spans="1:30" hidden="1" x14ac:dyDescent="0.25">
      <c r="A102" s="41" t="str">
        <f>#REF!</f>
        <v xml:space="preserve">Dioxins and dioxin-like compounds </v>
      </c>
      <c r="B102" s="33">
        <f>_xlfn.XLOOKUP(swpra1[[#This Row],[Substance]],inputdata[[#This Row],[Substance]],inputdata[[#This Row],[Average Concentration in Discharge]])</f>
        <v>0</v>
      </c>
      <c r="C102" s="33">
        <f>_xlfn.XLOOKUP(swpra1[[#This Row],[Substance]],inputdata[[#This Row],[Substance]],inputdata[[#This Row],[Maximum Concentration in Discharge ]])</f>
        <v>0</v>
      </c>
      <c r="D102" s="38" t="str">
        <f>_xlfn.XLOOKUP(swpra1[[#This Row],[Substance]],inputdata[[#This Row],[Substance]],inputdata[[#This Row],[Annual average EQS (micrograms per litre)]])</f>
        <v>Not applicable</v>
      </c>
      <c r="E102" s="10" t="str">
        <f>_xlfn.XLOOKUP(swpra1[[#This Row],[Substance]],inputdata[[#This Row],[Substance]],inputdata[[#This Row],[Maximum allowable concentration EQS (micrograms per litre)]])</f>
        <v>Not applicable</v>
      </c>
      <c r="F102" s="39">
        <f>IF(ISNUMBER(_xlfn.XLOOKUP(A102,inputdata[[#This Row],[Substance]],inputdata[[#This Row],[Annual Significant Load Limit (kg)]])),_xlfn.XLOOKUP(A102,inputdata[[#This Row],[Substance]],inputdata[[#This Row],[Annual Significant Load Limit (kg)]]),"N/A")</f>
        <v>1E-4</v>
      </c>
      <c r="G102" s="33" t="str">
        <f>IF(ISNUMBER(D102),IF(ISNUMBER(_xlfn.XLOOKUP(A102,#REF!,#REF!)),(_xlfn.XLOOKUP(A102,#REF!,#REF!)),D102/2),D102)</f>
        <v>Not applicable</v>
      </c>
      <c r="H102" s="34" t="str">
        <f>IF(ISNUMBER(E102),IF(ISNUMBER(_xlfn.XLOOKUP(A102,#REF!,#REF!)),(_xlfn.XLOOKUP(A102,#REF!,#REF!)),E102/2),E102)</f>
        <v>Not applicable</v>
      </c>
      <c r="I102" t="str">
        <f>IF(ISNUMBER(swpra1[[#This Row],[AA EQS (ug/l)]]),swpra1[[#This Row],[AA EQS (ug/l)]]*0.04,swpra1[[#This Row],[AA EQS (ug/l)]])</f>
        <v>Not applicable</v>
      </c>
      <c r="J102" t="str">
        <f>IF(ISNUMBER(swpra1[[#This Row],[MAC EQS (ug/l)]]),swpra1[[#This Row],[MAC EQS (ug/l)]]*0.04,swpra1[[#This Row],[MAC EQS (ug/l)]])</f>
        <v>Not applicable</v>
      </c>
      <c r="K102" s="23" t="str">
        <f>IF(swpra1[[#This Row],[AA EQS (ug/l)]]="N/A","N/A",IF(swpra1[[#This Row],[Discharge Average(ug/l)]]&gt;swpra1[[#This Row],[AA EQS (ug/l)]],"Yes","No"))</f>
        <v>No</v>
      </c>
      <c r="L102" t="str">
        <f>IF(swpra1[[#This Row],[MAC EQS (ug/l)]]="N/A","N/A",IF(swpra1[[#This Row],[Discharge Maximum]]&gt;swpra1[[#This Row],[MAC EQS (ug/l)]],"Yes","No"))</f>
        <v>No</v>
      </c>
      <c r="M102" s="24" t="str">
        <f>IF(swpra1[[#This Row],[Is conc&gt; AAEQS?]]="No","No",IF(swpra1[[#This Row],[Is conc. &gt; MAC EQS?]]="No","No","Yes"))</f>
        <v>No</v>
      </c>
      <c r="N102" s="23" t="str">
        <f>IF(swpra1[[#This Row],[Is conc&gt; AAEQS?]]="No","",IF(swpra1[[#This Row],[AA EQS (ug/l)]]="N/A","",($B$1*swpra1[[#This Row],[Discharge Average(ug/l)]])/($B$1+$B$3)))</f>
        <v/>
      </c>
      <c r="O102" t="str">
        <f>IF(swpra1[[#This Row],[Is conc. &gt; MAC EQS?]]="No","",IF(swpra1[[#This Row],[MAC EQS (ug/l)]]="N/A","",($B$2*swpra1[[#This Row],[Discharge Maximum]])/($B$2+$B$3)))</f>
        <v/>
      </c>
      <c r="P102" t="str">
        <f>IF(swpra1[[#This Row],[Is conc&gt; AAEQS?]]="NO","",IF(swpra1[[#This Row],[AA EQS (ug/l)]]="N/A","N/A",IF(swpra1[[#This Row],[MEAN PC]]&gt;0.04*swpra1[[#This Row],[AA EQS (ug/l)]],"YES","NO")))</f>
        <v/>
      </c>
      <c r="Q102" t="str">
        <f>IF(swpra1[[#This Row],[Screening Test 1 requires further screening]]="NO","",IF(swpra1[[#This Row],[4% of MAC EQS (ug/l)]]="N/A","N/A",IF(swpra1[[#This Row],[MAX PC]]&gt;swpra1[[#This Row],[4% of MAC EQS (ug/l)]],"YES","NO")))</f>
        <v/>
      </c>
      <c r="R102" s="24" t="str">
        <f>IF(swpra1[[#This Row],[Is PC. &gt;4% of MAC EQS?]]="N/A",swpra1[[#This Row],[Is PC. &gt;4% of AA EQS?]],swpra1[[#This Row],[Is PC. &gt;4% of MAC EQS?]])</f>
        <v/>
      </c>
      <c r="S102" s="23" t="str">
        <f>IF(AND(ISNUMBER(swpra1[[#This Row],[MEAN PC]]),swpra1[[#This Row],[Screening Test 2 requires further screenig]]="YES"),swpra1[[#This Row],[MEAN PC]]+swpra1[[#This Row],[AA BC]],"")</f>
        <v/>
      </c>
      <c r="U102" t="str">
        <f>swpra1[[#This Row],[MEAN PC]]</f>
        <v/>
      </c>
      <c r="V102" t="str">
        <f>swpra1[[#This Row],[MAX PC]]</f>
        <v/>
      </c>
      <c r="W102" s="23" t="str">
        <f>IF(swpra1[[#This Row],[PEC (mean) (ug/l)]]="","",IF(swpra1[[#This Row],[PEC (mean) (ug/l)]]="N/A","N/A",IF((swpra1[[#This Row],[PEC - BC (Mean)]])&gt;swpra1[[#This Row],[AA EQS (ug/l)]]*0.1,"YES","NO")))</f>
        <v/>
      </c>
      <c r="X102" s="24" t="str">
        <f>IF(swpra1[[#This Row],[PEC (Max) (ug/l)]]="","",IF(swpra1[[#This Row],[PEC (Max) (ug/l)]]="N/A","N/A",IF((swpra1[[#This Row],[PEC - BC (Max)]])&gt;swpra1[[#This Row],[AA EQS (ug/l)]]*0.1,"YES","NO")))</f>
        <v/>
      </c>
      <c r="Y102" s="23" t="str">
        <f>IF(swpra1[[#This Row],[PEC (mean) (ug/l)]]="","",IF(swpra1[[#This Row],[PEC (mean) (ug/l)]]="N/A","N/A",IF(swpra1[[#This Row],[PEC (mean) (ug/l)]]&gt;swpra1[[#This Row],[AA EQS (ug/l)]],"YES","NO")))</f>
        <v/>
      </c>
      <c r="Z102" s="24"/>
      <c r="AA102" s="30" t="str">
        <f>IF(swpra1[[#This Row],[Screening Test 2 requires further screenig]]="YES",IF(OR(swpra1[[#This Row],[Is PEC-BC &gt;10% of MAC EQS?]]="YES",swpra1[[#This Row],[IS PEC&gt;MAC EQS]]="YES"),"YES",IF(OR(swpra1[[#This Row],[Is PEC&gt;AA EQS]]="YES",swpra1[[#This Row],[Is PEC-BC &gt;10% of AA EQS?]]="YES"),"YES","NO")),"")</f>
        <v/>
      </c>
      <c r="AB102" s="23">
        <f>IF(swpra1[[#This Row],[Significant Load]]="N/A","N/A",(swpra1[[#This Row],[Discharge Average(ug/l)]]*$B$1*1000*$B$4/1000/1000/1000))</f>
        <v>0</v>
      </c>
      <c r="AC102" s="24" t="str">
        <f>IF(swpra1[[#This Row],[Annual Load (kg)]]="N/A","N/A",IF(swpra1[[#This Row],[Annual Load (kg)]]&gt;swpra1[[#This Row],[Significant Load]],"YES","NO"))</f>
        <v>NO</v>
      </c>
      <c r="AD102" s="30" t="str">
        <f>IF(AND(OR(swpra1[[#This Row],[Further Assessment Required?]]="NO",swpra1[[#This Row],[Screening Test 2 requires further screenig]]="NO",swpra1[[#This Row],[Screening Test 1 requires further screening]]="NO"),swpra1[[#This Row],[IS Is Annual Load&gt;Liit]]&lt;&gt;"YES"),"NO","YES")</f>
        <v>NO</v>
      </c>
    </row>
    <row r="103" spans="1:30" hidden="1" x14ac:dyDescent="0.25">
      <c r="A103" s="41" t="str">
        <f>#REF!</f>
        <v>Diuron</v>
      </c>
      <c r="B103" s="33">
        <f>_xlfn.XLOOKUP(swpra1[[#This Row],[Substance]],inputdata[[#This Row],[Substance]],inputdata[[#This Row],[Average Concentration in Discharge]])</f>
        <v>0</v>
      </c>
      <c r="C103" s="33">
        <f>_xlfn.XLOOKUP(swpra1[[#This Row],[Substance]],inputdata[[#This Row],[Substance]],inputdata[[#This Row],[Maximum Concentration in Discharge ]])</f>
        <v>0</v>
      </c>
      <c r="D103" s="38">
        <f>_xlfn.XLOOKUP(swpra1[[#This Row],[Substance]],inputdata[[#This Row],[Substance]],inputdata[[#This Row],[Annual average EQS (micrograms per litre)]])</f>
        <v>0.2</v>
      </c>
      <c r="E103" s="10">
        <f>_xlfn.XLOOKUP(swpra1[[#This Row],[Substance]],inputdata[[#This Row],[Substance]],inputdata[[#This Row],[Maximum allowable concentration EQS (micrograms per litre)]])</f>
        <v>1.8</v>
      </c>
      <c r="F103" s="39" t="str">
        <f>IF(ISNUMBER(_xlfn.XLOOKUP(A103,inputdata[[#This Row],[Substance]],inputdata[[#This Row],[Annual Significant Load Limit (kg)]])),_xlfn.XLOOKUP(A103,inputdata[[#This Row],[Substance]],inputdata[[#This Row],[Annual Significant Load Limit (kg)]]),"N/A")</f>
        <v>N/A</v>
      </c>
      <c r="G103" s="33">
        <f>IF(ISNUMBER(D103),IF(ISNUMBER(_xlfn.XLOOKUP(A103,#REF!,#REF!)),(_xlfn.XLOOKUP(A103,#REF!,#REF!)),D103/2),D103)</f>
        <v>0.1</v>
      </c>
      <c r="H103" s="34">
        <f>IF(ISNUMBER(E103),IF(ISNUMBER(_xlfn.XLOOKUP(A103,#REF!,#REF!)),(_xlfn.XLOOKUP(A103,#REF!,#REF!)),E103/2),E103)</f>
        <v>0.9</v>
      </c>
      <c r="I103">
        <f>IF(ISNUMBER(swpra1[[#This Row],[AA EQS (ug/l)]]),swpra1[[#This Row],[AA EQS (ug/l)]]*0.04,swpra1[[#This Row],[AA EQS (ug/l)]])</f>
        <v>8.0000000000000002E-3</v>
      </c>
      <c r="J103">
        <f>IF(ISNUMBER(swpra1[[#This Row],[MAC EQS (ug/l)]]),swpra1[[#This Row],[MAC EQS (ug/l)]]*0.04,swpra1[[#This Row],[MAC EQS (ug/l)]])</f>
        <v>7.2000000000000008E-2</v>
      </c>
      <c r="K103" s="23" t="str">
        <f>IF(swpra1[[#This Row],[AA EQS (ug/l)]]="N/A","N/A",IF(swpra1[[#This Row],[Discharge Average(ug/l)]]&gt;swpra1[[#This Row],[AA EQS (ug/l)]],"Yes","No"))</f>
        <v>No</v>
      </c>
      <c r="L103" t="str">
        <f>IF(swpra1[[#This Row],[MAC EQS (ug/l)]]="N/A","N/A",IF(swpra1[[#This Row],[Discharge Maximum]]&gt;swpra1[[#This Row],[MAC EQS (ug/l)]],"Yes","No"))</f>
        <v>No</v>
      </c>
      <c r="M103" s="24" t="str">
        <f>IF(swpra1[[#This Row],[Is conc&gt; AAEQS?]]="No","No",IF(swpra1[[#This Row],[Is conc. &gt; MAC EQS?]]="No","No","Yes"))</f>
        <v>No</v>
      </c>
      <c r="N103" s="23" t="str">
        <f>IF(swpra1[[#This Row],[Is conc&gt; AAEQS?]]="No","",IF(swpra1[[#This Row],[AA EQS (ug/l)]]="N/A","",($B$1*swpra1[[#This Row],[Discharge Average(ug/l)]])/($B$1+$B$3)))</f>
        <v/>
      </c>
      <c r="O103" t="str">
        <f>IF(swpra1[[#This Row],[Is conc. &gt; MAC EQS?]]="No","",IF(swpra1[[#This Row],[MAC EQS (ug/l)]]="N/A","",($B$2*swpra1[[#This Row],[Discharge Maximum]])/($B$2+$B$3)))</f>
        <v/>
      </c>
      <c r="P103" t="str">
        <f>IF(swpra1[[#This Row],[Is conc&gt; AAEQS?]]="NO","",IF(swpra1[[#This Row],[AA EQS (ug/l)]]="N/A","N/A",IF(swpra1[[#This Row],[MEAN PC]]&gt;0.04*swpra1[[#This Row],[AA EQS (ug/l)]],"YES","NO")))</f>
        <v/>
      </c>
      <c r="Q103" t="str">
        <f>IF(swpra1[[#This Row],[Screening Test 1 requires further screening]]="NO","",IF(swpra1[[#This Row],[4% of MAC EQS (ug/l)]]="N/A","N/A",IF(swpra1[[#This Row],[MAX PC]]&gt;swpra1[[#This Row],[4% of MAC EQS (ug/l)]],"YES","NO")))</f>
        <v/>
      </c>
      <c r="R103" s="24" t="str">
        <f>IF(swpra1[[#This Row],[Is PC. &gt;4% of MAC EQS?]]="N/A",swpra1[[#This Row],[Is PC. &gt;4% of AA EQS?]],swpra1[[#This Row],[Is PC. &gt;4% of MAC EQS?]])</f>
        <v/>
      </c>
      <c r="S103" s="23" t="str">
        <f>IF(AND(ISNUMBER(swpra1[[#This Row],[MEAN PC]]),swpra1[[#This Row],[Screening Test 2 requires further screenig]]="YES"),swpra1[[#This Row],[MEAN PC]]+swpra1[[#This Row],[AA BC]],"")</f>
        <v/>
      </c>
      <c r="U103" t="str">
        <f>swpra1[[#This Row],[MEAN PC]]</f>
        <v/>
      </c>
      <c r="V103" t="str">
        <f>swpra1[[#This Row],[MAX PC]]</f>
        <v/>
      </c>
      <c r="W103" s="23" t="str">
        <f>IF(swpra1[[#This Row],[PEC (mean) (ug/l)]]="","",IF(swpra1[[#This Row],[PEC (mean) (ug/l)]]="N/A","N/A",IF((swpra1[[#This Row],[PEC - BC (Mean)]])&gt;swpra1[[#This Row],[AA EQS (ug/l)]]*0.1,"YES","NO")))</f>
        <v/>
      </c>
      <c r="X103" s="24" t="str">
        <f>IF(swpra1[[#This Row],[PEC (Max) (ug/l)]]="","",IF(swpra1[[#This Row],[PEC (Max) (ug/l)]]="N/A","N/A",IF((swpra1[[#This Row],[PEC - BC (Max)]])&gt;swpra1[[#This Row],[AA EQS (ug/l)]]*0.1,"YES","NO")))</f>
        <v/>
      </c>
      <c r="Y103" s="23" t="str">
        <f>IF(swpra1[[#This Row],[PEC (mean) (ug/l)]]="","",IF(swpra1[[#This Row],[PEC (mean) (ug/l)]]="N/A","N/A",IF(swpra1[[#This Row],[PEC (mean) (ug/l)]]&gt;swpra1[[#This Row],[AA EQS (ug/l)]],"YES","NO")))</f>
        <v/>
      </c>
      <c r="Z103" s="24"/>
      <c r="AA103" s="30" t="str">
        <f>IF(swpra1[[#This Row],[Screening Test 2 requires further screenig]]="YES",IF(OR(swpra1[[#This Row],[Is PEC-BC &gt;10% of MAC EQS?]]="YES",swpra1[[#This Row],[IS PEC&gt;MAC EQS]]="YES"),"YES",IF(OR(swpra1[[#This Row],[Is PEC&gt;AA EQS]]="YES",swpra1[[#This Row],[Is PEC-BC &gt;10% of AA EQS?]]="YES"),"YES","NO")),"")</f>
        <v/>
      </c>
      <c r="AB103" s="23" t="str">
        <f>IF(swpra1[[#This Row],[Significant Load]]="N/A","N/A",(swpra1[[#This Row],[Discharge Average(ug/l)]]*$B$1*1000*$B$4/1000/1000/1000))</f>
        <v>N/A</v>
      </c>
      <c r="AC103" s="24" t="str">
        <f>IF(swpra1[[#This Row],[Annual Load (kg)]]="N/A","N/A",IF(swpra1[[#This Row],[Annual Load (kg)]]&gt;swpra1[[#This Row],[Significant Load]],"YES","NO"))</f>
        <v>N/A</v>
      </c>
      <c r="AD103" s="30" t="str">
        <f>IF(AND(OR(swpra1[[#This Row],[Further Assessment Required?]]="NO",swpra1[[#This Row],[Screening Test 2 requires further screenig]]="NO",swpra1[[#This Row],[Screening Test 1 requires further screening]]="NO"),swpra1[[#This Row],[IS Is Annual Load&gt;Liit]]&lt;&gt;"YES"),"NO","YES")</f>
        <v>NO</v>
      </c>
    </row>
    <row r="104" spans="1:30" hidden="1" x14ac:dyDescent="0.25">
      <c r="A104" s="41" t="str">
        <f>#REF!</f>
        <v>Doramectin</v>
      </c>
      <c r="B104" s="33">
        <f>_xlfn.XLOOKUP(swpra1[[#This Row],[Substance]],inputdata[[#This Row],[Substance]],inputdata[[#This Row],[Average Concentration in Discharge]])</f>
        <v>0</v>
      </c>
      <c r="C104" s="33">
        <f>_xlfn.XLOOKUP(swpra1[[#This Row],[Substance]],inputdata[[#This Row],[Substance]],inputdata[[#This Row],[Maximum Concentration in Discharge ]])</f>
        <v>0</v>
      </c>
      <c r="D104" s="38">
        <f>_xlfn.XLOOKUP(swpra1[[#This Row],[Substance]],inputdata[[#This Row],[Substance]],inputdata[[#This Row],[Annual average EQS (micrograms per litre)]])</f>
        <v>1E-3</v>
      </c>
      <c r="E104" s="10">
        <f>_xlfn.XLOOKUP(swpra1[[#This Row],[Substance]],inputdata[[#This Row],[Substance]],inputdata[[#This Row],[Maximum allowable concentration EQS (micrograms per litre)]])</f>
        <v>0.1</v>
      </c>
      <c r="F104" s="39" t="str">
        <f>IF(ISNUMBER(_xlfn.XLOOKUP(A104,inputdata[[#This Row],[Substance]],inputdata[[#This Row],[Annual Significant Load Limit (kg)]])),_xlfn.XLOOKUP(A104,inputdata[[#This Row],[Substance]],inputdata[[#This Row],[Annual Significant Load Limit (kg)]]),"N/A")</f>
        <v>N/A</v>
      </c>
      <c r="G104" s="33">
        <f>IF(ISNUMBER(swpra1[[#This Row],[AA EQS (ug/l)]]),swpra1[[#This Row],[AA EQS (ug/l)]]/2,swpra1[[#This Row],[AA EQS (ug/l)]])</f>
        <v>5.0000000000000001E-4</v>
      </c>
      <c r="H104" s="33">
        <f>IF(ISNUMBER(swpra1[[#This Row],[MAC EQS (ug/l)]]),swpra1[[#This Row],[MAC EQS (ug/l)]]/2,swpra1[[#This Row],[MAC EQS (ug/l)]])</f>
        <v>0.05</v>
      </c>
      <c r="I104">
        <f>IF(ISNUMBER(swpra1[[#This Row],[AA EQS (ug/l)]]),swpra1[[#This Row],[AA EQS (ug/l)]]*0.04,swpra1[[#This Row],[AA EQS (ug/l)]])</f>
        <v>4.0000000000000003E-5</v>
      </c>
      <c r="J104">
        <f>IF(ISNUMBER(swpra1[[#This Row],[MAC EQS (ug/l)]]),swpra1[[#This Row],[MAC EQS (ug/l)]]*0.04,swpra1[[#This Row],[MAC EQS (ug/l)]])</f>
        <v>4.0000000000000001E-3</v>
      </c>
      <c r="K104" s="23" t="str">
        <f>IF(swpra1[[#This Row],[AA EQS (ug/l)]]="N/A","N/A",IF(swpra1[[#This Row],[Discharge Average(ug/l)]]&gt;swpra1[[#This Row],[AA EQS (ug/l)]],"Yes","No"))</f>
        <v>No</v>
      </c>
      <c r="L104" t="str">
        <f>IF(swpra1[[#This Row],[MAC EQS (ug/l)]]="N/A","N/A",IF(swpra1[[#This Row],[Discharge Maximum]]&gt;swpra1[[#This Row],[MAC EQS (ug/l)]],"Yes","No"))</f>
        <v>No</v>
      </c>
      <c r="M104" s="24" t="str">
        <f>IF(swpra1[[#This Row],[Is conc. &gt; MAC EQS?]]="N/A",swpra1[[#This Row],[Is conc&gt; AAEQS?]],swpra1[[#This Row],[Is conc. &gt; MAC EQS?]])</f>
        <v>No</v>
      </c>
      <c r="N104" s="23" t="str">
        <f>IF(swpra1[[#This Row],[Is conc&gt; AAEQS?]]="No","",IF(swpra1[[#This Row],[AA EQS (ug/l)]]="N/A","",($B$1*swpra1[[#This Row],[Discharge Average(ug/l)]])/($B$1+$B$3)))</f>
        <v/>
      </c>
      <c r="O104" t="str">
        <f>IF(swpra1[[#This Row],[Is conc. &gt; MAC EQS?]]="No","",IF(swpra1[[#This Row],[MAC EQS (ug/l)]]="N/A","",($B$2*swpra1[[#This Row],[Discharge Maximum]])/($B$2+$B$3)))</f>
        <v/>
      </c>
      <c r="P104" t="str">
        <f>IF(swpra1[[#This Row],[Screening Test 1 requires further screening]]="NO","",IF(swpra1[[#This Row],[4% of AA EQS (ug/l)]]="N/A","N/A",IF(swpra1[[#This Row],[MEAN PC]]&gt;swpra1[[#This Row],[4% of AA EQS (ug/l)]],"YES","NO")))</f>
        <v/>
      </c>
      <c r="Q104" t="str">
        <f>IF(swpra1[[#This Row],[Screening Test 1 requires further screening]]="NO","",IF(swpra1[[#This Row],[4% of MAC EQS (ug/l)]]="N/A","N/A",IF(swpra1[[#This Row],[MAX PC]]&gt;swpra1[[#This Row],[4% of MAC EQS (ug/l)]],"YES","NO")))</f>
        <v/>
      </c>
      <c r="R104" s="24" t="str">
        <f>IF(swpra1[[#This Row],[Is PC. &gt;4% of MAC EQS?]]="N/A",swpra1[[#This Row],[Is PC. &gt;4% of AA EQS?]],swpra1[[#This Row],[Is PC. &gt;4% of MAC EQS?]])</f>
        <v/>
      </c>
      <c r="S104" s="23" t="str">
        <f>IF(AND(ISNUMBER(swpra1[[#This Row],[MEAN PC]]),swpra1[[#This Row],[Screening Test 2 requires further screenig]]="YES"),swpra1[[#This Row],[MEAN PC]]+swpra1[[#This Row],[AA BC]],"")</f>
        <v/>
      </c>
      <c r="T104" t="str">
        <f>IF(AND(ISNUMBER(swpra1[[#This Row],[MAX PC]]),swpra1[[#This Row],[Screening Test 2 requires further screenig]]="YES"),swpra1[[#This Row],[MAX PC]]+swpra1[[#This Row],[MAC BC]],"")</f>
        <v/>
      </c>
      <c r="U104" t="str">
        <f>swpra1[[#This Row],[MEAN PC]]</f>
        <v/>
      </c>
      <c r="V104" t="str">
        <f>swpra1[[#This Row],[MAX PC]]</f>
        <v/>
      </c>
      <c r="W104" s="23" t="str">
        <f>IF(swpra1[[#This Row],[PEC (mean) (ug/l)]]="","",IF(swpra1[[#This Row],[PEC (mean) (ug/l)]]="N/A","N/A",IF((swpra1[[#This Row],[PEC - BC (Mean)]])&gt;swpra1[[#This Row],[AA EQS (ug/l)]]*0.1,"YES","NO")))</f>
        <v/>
      </c>
      <c r="X104" s="24" t="str">
        <f>IF(swpra1[[#This Row],[PEC (Max) (ug/l)]]="","",IF(swpra1[[#This Row],[PEC (Max) (ug/l)]]="N/A","N/A",IF((swpra1[[#This Row],[PEC - BC (Max)]])&gt;swpra1[[#This Row],[AA EQS (ug/l)]]*0.1,"YES","NO")))</f>
        <v/>
      </c>
      <c r="Y104" s="23" t="str">
        <f>IF(swpra1[[#This Row],[PEC (mean) (ug/l)]]="","",IF(swpra1[[#This Row],[PEC (mean) (ug/l)]]="N/A","N/A",IF(swpra1[[#This Row],[PEC (mean) (ug/l)]]&gt;swpra1[[#This Row],[AA EQS (ug/l)]],"YES","NO")))</f>
        <v/>
      </c>
      <c r="Z104" s="24" t="str">
        <f>IF(swpra1[[#This Row],[PEC (Max) (ug/l)]]="","",IF(swpra1[[#This Row],[PEC (Max) (ug/l)]]="N/A","N/A",IF(swpra1[[#This Row],[PEC (Max) (ug/l)]]&gt;swpra1[[#This Row],[MAC EQS (ug/l)]],"YES","NO")))</f>
        <v/>
      </c>
      <c r="AA104" s="30" t="str">
        <f>IF(swpra1[[#This Row],[Screening Test 2 requires further screenig]]="YES",IF(OR(swpra1[[#This Row],[Is PEC-BC &gt;10% of MAC EQS?]]="YES",swpra1[[#This Row],[IS PEC&gt;MAC EQS]]="YES"),"YES",IF(OR(swpra1[[#This Row],[Is PEC&gt;AA EQS]]="YES",swpra1[[#This Row],[Is PEC-BC &gt;10% of AA EQS?]]="YES"),"YES","NO")),"")</f>
        <v/>
      </c>
      <c r="AB104" s="23" t="str">
        <f>IF(swpra1[[#This Row],[Significant Load]]="N/A","N/A",(swpra1[[#This Row],[Discharge Average(ug/l)]]*$B$1*1000*$B$4/1000/1000/1000))</f>
        <v>N/A</v>
      </c>
      <c r="AC104" s="24" t="str">
        <f>IF(swpra1[[#This Row],[Annual Load (kg)]]="N/A","N/A",IF(swpra1[[#This Row],[Annual Load (kg)]]&gt;swpra1[[#This Row],[Significant Load]],"YES","NO"))</f>
        <v>N/A</v>
      </c>
      <c r="AD104" s="30" t="str">
        <f>IF(AND(OR(swpra1[[#This Row],[Further Assessment Required?]]="NO",swpra1[[#This Row],[Screening Test 2 requires further screenig]]="NO",swpra1[[#This Row],[Screening Test 1 requires further screening]]="NO"),swpra1[[#This Row],[IS Is Annual Load&gt;Liit]]&lt;&gt;"YES"),"NO","YES")</f>
        <v>NO</v>
      </c>
    </row>
    <row r="105" spans="1:30" hidden="1" x14ac:dyDescent="0.25">
      <c r="A105" s="41" t="str">
        <f>#REF!</f>
        <v>EDTA</v>
      </c>
      <c r="B105" s="33">
        <f>_xlfn.XLOOKUP(swpra1[[#This Row],[Substance]],inputdata[[#This Row],[Substance]],inputdata[[#This Row],[Average Concentration in Discharge]])</f>
        <v>0</v>
      </c>
      <c r="C105" s="33">
        <f>_xlfn.XLOOKUP(swpra1[[#This Row],[Substance]],inputdata[[#This Row],[Substance]],inputdata[[#This Row],[Maximum Concentration in Discharge ]])</f>
        <v>0</v>
      </c>
      <c r="D105" s="38">
        <f>_xlfn.XLOOKUP(swpra1[[#This Row],[Substance]],inputdata[[#This Row],[Substance]],inputdata[[#This Row],[Annual average EQS (micrograms per litre)]])</f>
        <v>400</v>
      </c>
      <c r="E105" s="10">
        <f>_xlfn.XLOOKUP(swpra1[[#This Row],[Substance]],inputdata[[#This Row],[Substance]],inputdata[[#This Row],[Maximum allowable concentration EQS (micrograms per litre)]])</f>
        <v>4000</v>
      </c>
      <c r="F105" s="39" t="str">
        <f>IF(ISNUMBER(_xlfn.XLOOKUP(A105,inputdata[[#This Row],[Substance]],inputdata[[#This Row],[Annual Significant Load Limit (kg)]])),_xlfn.XLOOKUP(A105,inputdata[[#This Row],[Substance]],inputdata[[#This Row],[Annual Significant Load Limit (kg)]]),"N/A")</f>
        <v>N/A</v>
      </c>
      <c r="G105" s="33">
        <f>IF(ISNUMBER(D105),IF(ISNUMBER(_xlfn.XLOOKUP(A105,#REF!,#REF!)),(_xlfn.XLOOKUP(A105,#REF!,#REF!)),D105/2),D105)</f>
        <v>200</v>
      </c>
      <c r="H105" s="34">
        <f>IF(ISNUMBER(E105),IF(ISNUMBER(_xlfn.XLOOKUP(A105,#REF!,#REF!)),(_xlfn.XLOOKUP(A105,#REF!,#REF!)),E105/2),E105)</f>
        <v>2000</v>
      </c>
      <c r="I105">
        <f>IF(ISNUMBER(swpra1[[#This Row],[AA EQS (ug/l)]]),swpra1[[#This Row],[AA EQS (ug/l)]]*0.04,swpra1[[#This Row],[AA EQS (ug/l)]])</f>
        <v>16</v>
      </c>
      <c r="J105">
        <f>IF(ISNUMBER(swpra1[[#This Row],[MAC EQS (ug/l)]]),swpra1[[#This Row],[MAC EQS (ug/l)]]*0.04,swpra1[[#This Row],[MAC EQS (ug/l)]])</f>
        <v>160</v>
      </c>
      <c r="K105" s="23" t="str">
        <f>IF(swpra1[[#This Row],[AA EQS (ug/l)]]="N/A","N/A",IF(swpra1[[#This Row],[Discharge Average(ug/l)]]&gt;swpra1[[#This Row],[AA EQS (ug/l)]],"Yes","No"))</f>
        <v>No</v>
      </c>
      <c r="L105" t="str">
        <f>IF(swpra1[[#This Row],[MAC EQS (ug/l)]]="N/A","N/A",IF(swpra1[[#This Row],[Discharge Maximum]]&gt;swpra1[[#This Row],[MAC EQS (ug/l)]],"Yes","No"))</f>
        <v>No</v>
      </c>
      <c r="M105" s="24" t="str">
        <f>IF(swpra1[[#This Row],[Is conc&gt; AAEQS?]]="No","No",IF(swpra1[[#This Row],[Is conc. &gt; MAC EQS?]]="No","No","Yes"))</f>
        <v>No</v>
      </c>
      <c r="N105" s="23" t="str">
        <f>IF(swpra1[[#This Row],[Is conc&gt; AAEQS?]]="No","",IF(swpra1[[#This Row],[AA EQS (ug/l)]]="N/A","",($B$1*swpra1[[#This Row],[Discharge Average(ug/l)]])/($B$1+$B$3)))</f>
        <v/>
      </c>
      <c r="O105" t="str">
        <f>IF(swpra1[[#This Row],[Is conc. &gt; MAC EQS?]]="No","",IF(swpra1[[#This Row],[MAC EQS (ug/l)]]="N/A","",($B$2*swpra1[[#This Row],[Discharge Maximum]])/($B$2+$B$3)))</f>
        <v/>
      </c>
      <c r="P105" t="str">
        <f>IF(swpra1[[#This Row],[Is conc&gt; AAEQS?]]="NO","",IF(swpra1[[#This Row],[AA EQS (ug/l)]]="N/A","N/A",IF(swpra1[[#This Row],[MEAN PC]]&gt;0.04*swpra1[[#This Row],[AA EQS (ug/l)]],"YES","NO")))</f>
        <v/>
      </c>
      <c r="Q105" t="str">
        <f>IF(swpra1[[#This Row],[Screening Test 1 requires further screening]]="NO","",IF(swpra1[[#This Row],[4% of MAC EQS (ug/l)]]="N/A","N/A",IF(swpra1[[#This Row],[MAX PC]]&gt;swpra1[[#This Row],[4% of MAC EQS (ug/l)]],"YES","NO")))</f>
        <v/>
      </c>
      <c r="R105" s="24" t="str">
        <f>IF(swpra1[[#This Row],[Is PC. &gt;4% of MAC EQS?]]="N/A",swpra1[[#This Row],[Is PC. &gt;4% of AA EQS?]],swpra1[[#This Row],[Is PC. &gt;4% of MAC EQS?]])</f>
        <v/>
      </c>
      <c r="S105" s="23" t="str">
        <f>IF(AND(ISNUMBER(swpra1[[#This Row],[MEAN PC]]),swpra1[[#This Row],[Screening Test 2 requires further screenig]]="YES"),swpra1[[#This Row],[MEAN PC]]+swpra1[[#This Row],[AA BC]],"")</f>
        <v/>
      </c>
      <c r="U105" t="str">
        <f>swpra1[[#This Row],[MEAN PC]]</f>
        <v/>
      </c>
      <c r="V105" t="str">
        <f>swpra1[[#This Row],[MAX PC]]</f>
        <v/>
      </c>
      <c r="W105" s="23" t="str">
        <f>IF(swpra1[[#This Row],[PEC (mean) (ug/l)]]="","",IF(swpra1[[#This Row],[PEC (mean) (ug/l)]]="N/A","N/A",IF((swpra1[[#This Row],[PEC - BC (Mean)]])&gt;swpra1[[#This Row],[AA EQS (ug/l)]]*0.1,"YES","NO")))</f>
        <v/>
      </c>
      <c r="X105" s="24" t="str">
        <f>IF(swpra1[[#This Row],[PEC (Max) (ug/l)]]="","",IF(swpra1[[#This Row],[PEC (Max) (ug/l)]]="N/A","N/A",IF((swpra1[[#This Row],[PEC - BC (Max)]])&gt;swpra1[[#This Row],[AA EQS (ug/l)]]*0.1,"YES","NO")))</f>
        <v/>
      </c>
      <c r="Y105" s="23" t="str">
        <f>IF(swpra1[[#This Row],[PEC (mean) (ug/l)]]="","",IF(swpra1[[#This Row],[PEC (mean) (ug/l)]]="N/A","N/A",IF(swpra1[[#This Row],[PEC (mean) (ug/l)]]&gt;swpra1[[#This Row],[AA EQS (ug/l)]],"YES","NO")))</f>
        <v/>
      </c>
      <c r="Z105" s="24"/>
      <c r="AA105" s="30" t="str">
        <f>IF(swpra1[[#This Row],[Screening Test 2 requires further screenig]]="YES",IF(OR(swpra1[[#This Row],[Is PEC-BC &gt;10% of MAC EQS?]]="YES",swpra1[[#This Row],[IS PEC&gt;MAC EQS]]="YES"),"YES",IF(OR(swpra1[[#This Row],[Is PEC&gt;AA EQS]]="YES",swpra1[[#This Row],[Is PEC-BC &gt;10% of AA EQS?]]="YES"),"YES","NO")),"")</f>
        <v/>
      </c>
      <c r="AB105" s="23" t="str">
        <f>IF(swpra1[[#This Row],[Significant Load]]="N/A","N/A",(swpra1[[#This Row],[Discharge Average(ug/l)]]*$B$1*1000*$B$4/1000/1000/1000))</f>
        <v>N/A</v>
      </c>
      <c r="AC105" s="24" t="str">
        <f>IF(swpra1[[#This Row],[Annual Load (kg)]]="N/A","N/A",IF(swpra1[[#This Row],[Annual Load (kg)]]&gt;swpra1[[#This Row],[Significant Load]],"YES","NO"))</f>
        <v>N/A</v>
      </c>
      <c r="AD105" s="30" t="str">
        <f>IF(AND(OR(swpra1[[#This Row],[Further Assessment Required?]]="NO",swpra1[[#This Row],[Screening Test 2 requires further screenig]]="NO",swpra1[[#This Row],[Screening Test 1 requires further screening]]="NO"),swpra1[[#This Row],[IS Is Annual Load&gt;Liit]]&lt;&gt;"YES"),"NO","YES")</f>
        <v>NO</v>
      </c>
    </row>
    <row r="106" spans="1:30" hidden="1" x14ac:dyDescent="0.25">
      <c r="A106" s="41" t="str">
        <f>#REF!</f>
        <v>Endosulphan</v>
      </c>
      <c r="B106" s="33">
        <f>_xlfn.XLOOKUP(swpra1[[#This Row],[Substance]],inputdata[[#This Row],[Substance]],inputdata[[#This Row],[Average Concentration in Discharge]])</f>
        <v>0</v>
      </c>
      <c r="C106" s="33">
        <f>_xlfn.XLOOKUP(swpra1[[#This Row],[Substance]],inputdata[[#This Row],[Substance]],inputdata[[#This Row],[Maximum Concentration in Discharge ]])</f>
        <v>0</v>
      </c>
      <c r="D106" s="38">
        <f>_xlfn.XLOOKUP(swpra1[[#This Row],[Substance]],inputdata[[#This Row],[Substance]],inputdata[[#This Row],[Annual average EQS (micrograms per litre)]])</f>
        <v>5.0000000000000001E-4</v>
      </c>
      <c r="E106" s="10">
        <f>_xlfn.XLOOKUP(swpra1[[#This Row],[Substance]],inputdata[[#This Row],[Substance]],inputdata[[#This Row],[Maximum allowable concentration EQS (micrograms per litre)]])</f>
        <v>4.0000000000000001E-3</v>
      </c>
      <c r="F106" s="39">
        <f>IF(ISNUMBER(_xlfn.XLOOKUP(A106,inputdata[[#This Row],[Substance]],inputdata[[#This Row],[Annual Significant Load Limit (kg)]])),_xlfn.XLOOKUP(A106,inputdata[[#This Row],[Substance]],inputdata[[#This Row],[Annual Significant Load Limit (kg)]]),"N/A")</f>
        <v>1</v>
      </c>
      <c r="G106" s="33">
        <f>IF(ISNUMBER(D106),IF(ISNUMBER(_xlfn.XLOOKUP(A106,#REF!,#REF!)),(_xlfn.XLOOKUP(A106,#REF!,#REF!)),D106/2),D106)</f>
        <v>2.5000000000000001E-4</v>
      </c>
      <c r="H106" s="34">
        <f>IF(ISNUMBER(E106),IF(ISNUMBER(_xlfn.XLOOKUP(A106,#REF!,#REF!)),(_xlfn.XLOOKUP(A106,#REF!,#REF!)),E106/2),E106)</f>
        <v>2E-3</v>
      </c>
      <c r="I106">
        <f>IF(ISNUMBER(swpra1[[#This Row],[AA EQS (ug/l)]]),swpra1[[#This Row],[AA EQS (ug/l)]]*0.04,swpra1[[#This Row],[AA EQS (ug/l)]])</f>
        <v>2.0000000000000002E-5</v>
      </c>
      <c r="J106">
        <f>IF(ISNUMBER(swpra1[[#This Row],[MAC EQS (ug/l)]]),swpra1[[#This Row],[MAC EQS (ug/l)]]*0.04,swpra1[[#This Row],[MAC EQS (ug/l)]])</f>
        <v>1.6000000000000001E-4</v>
      </c>
      <c r="K106" s="23" t="str">
        <f>IF(swpra1[[#This Row],[AA EQS (ug/l)]]="N/A","N/A",IF(swpra1[[#This Row],[Discharge Average(ug/l)]]&gt;swpra1[[#This Row],[AA EQS (ug/l)]],"Yes","No"))</f>
        <v>No</v>
      </c>
      <c r="L106" t="str">
        <f>IF(swpra1[[#This Row],[MAC EQS (ug/l)]]="N/A","N/A",IF(swpra1[[#This Row],[Discharge Maximum]]&gt;swpra1[[#This Row],[MAC EQS (ug/l)]],"Yes","No"))</f>
        <v>No</v>
      </c>
      <c r="M106" s="24" t="str">
        <f>IF(swpra1[[#This Row],[Is conc&gt; AAEQS?]]="No","No",IF(swpra1[[#This Row],[Is conc. &gt; MAC EQS?]]="No","No","Yes"))</f>
        <v>No</v>
      </c>
      <c r="N106" s="23" t="str">
        <f>IF(swpra1[[#This Row],[Is conc&gt; AAEQS?]]="No","",IF(swpra1[[#This Row],[AA EQS (ug/l)]]="N/A","",($B$1*swpra1[[#This Row],[Discharge Average(ug/l)]])/($B$1+$B$3)))</f>
        <v/>
      </c>
      <c r="O106" t="str">
        <f>IF(swpra1[[#This Row],[Is conc. &gt; MAC EQS?]]="No","",IF(swpra1[[#This Row],[MAC EQS (ug/l)]]="N/A","",($B$2*swpra1[[#This Row],[Discharge Maximum]])/($B$2+$B$3)))</f>
        <v/>
      </c>
      <c r="P106" t="str">
        <f>IF(swpra1[[#This Row],[Is conc&gt; AAEQS?]]="NO","",IF(swpra1[[#This Row],[AA EQS (ug/l)]]="N/A","N/A",IF(swpra1[[#This Row],[MEAN PC]]&gt;0.04*swpra1[[#This Row],[AA EQS (ug/l)]],"YES","NO")))</f>
        <v/>
      </c>
      <c r="Q106" t="str">
        <f>IF(swpra1[[#This Row],[Screening Test 1 requires further screening]]="NO","",IF(swpra1[[#This Row],[4% of MAC EQS (ug/l)]]="N/A","N/A",IF(swpra1[[#This Row],[MAX PC]]&gt;swpra1[[#This Row],[4% of MAC EQS (ug/l)]],"YES","NO")))</f>
        <v/>
      </c>
      <c r="R106" s="24" t="str">
        <f>IF(swpra1[[#This Row],[Is PC. &gt;4% of MAC EQS?]]="N/A",swpra1[[#This Row],[Is PC. &gt;4% of AA EQS?]],swpra1[[#This Row],[Is PC. &gt;4% of MAC EQS?]])</f>
        <v/>
      </c>
      <c r="S106" s="23" t="str">
        <f>IF(AND(ISNUMBER(swpra1[[#This Row],[MEAN PC]]),swpra1[[#This Row],[Screening Test 2 requires further screenig]]="YES"),swpra1[[#This Row],[MEAN PC]]+swpra1[[#This Row],[AA BC]],"")</f>
        <v/>
      </c>
      <c r="U106" t="str">
        <f>swpra1[[#This Row],[MEAN PC]]</f>
        <v/>
      </c>
      <c r="V106" t="str">
        <f>swpra1[[#This Row],[MAX PC]]</f>
        <v/>
      </c>
      <c r="W106" s="23" t="str">
        <f>IF(swpra1[[#This Row],[PEC (mean) (ug/l)]]="","",IF(swpra1[[#This Row],[PEC (mean) (ug/l)]]="N/A","N/A",IF((swpra1[[#This Row],[PEC - BC (Mean)]])&gt;swpra1[[#This Row],[AA EQS (ug/l)]]*0.1,"YES","NO")))</f>
        <v/>
      </c>
      <c r="X106" s="24" t="str">
        <f>IF(swpra1[[#This Row],[PEC (Max) (ug/l)]]="","",IF(swpra1[[#This Row],[PEC (Max) (ug/l)]]="N/A","N/A",IF((swpra1[[#This Row],[PEC - BC (Max)]])&gt;swpra1[[#This Row],[AA EQS (ug/l)]]*0.1,"YES","NO")))</f>
        <v/>
      </c>
      <c r="Y106" s="23" t="str">
        <f>IF(swpra1[[#This Row],[PEC (mean) (ug/l)]]="","",IF(swpra1[[#This Row],[PEC (mean) (ug/l)]]="N/A","N/A",IF(swpra1[[#This Row],[PEC (mean) (ug/l)]]&gt;swpra1[[#This Row],[AA EQS (ug/l)]],"YES","NO")))</f>
        <v/>
      </c>
      <c r="Z106" s="24"/>
      <c r="AA106" s="30" t="str">
        <f>IF(swpra1[[#This Row],[Screening Test 2 requires further screenig]]="YES",IF(OR(swpra1[[#This Row],[Is PEC-BC &gt;10% of MAC EQS?]]="YES",swpra1[[#This Row],[IS PEC&gt;MAC EQS]]="YES"),"YES",IF(OR(swpra1[[#This Row],[Is PEC&gt;AA EQS]]="YES",swpra1[[#This Row],[Is PEC-BC &gt;10% of AA EQS?]]="YES"),"YES","NO")),"")</f>
        <v/>
      </c>
      <c r="AB106" s="23">
        <f>IF(swpra1[[#This Row],[Significant Load]]="N/A","N/A",(swpra1[[#This Row],[Discharge Average(ug/l)]]*$B$1*1000*$B$4/1000/1000/1000))</f>
        <v>0</v>
      </c>
      <c r="AC106" s="24" t="str">
        <f>IF(swpra1[[#This Row],[Annual Load (kg)]]="N/A","N/A",IF(swpra1[[#This Row],[Annual Load (kg)]]&gt;swpra1[[#This Row],[Significant Load]],"YES","NO"))</f>
        <v>NO</v>
      </c>
      <c r="AD106" s="30" t="str">
        <f>IF(AND(OR(swpra1[[#This Row],[Further Assessment Required?]]="NO",swpra1[[#This Row],[Screening Test 2 requires further screenig]]="NO",swpra1[[#This Row],[Screening Test 1 requires further screening]]="NO"),swpra1[[#This Row],[IS Is Annual Load&gt;Liit]]&lt;&gt;"YES"),"NO","YES")</f>
        <v>NO</v>
      </c>
    </row>
    <row r="107" spans="1:30" hidden="1" x14ac:dyDescent="0.25">
      <c r="A107" s="41" t="str">
        <f>#REF!</f>
        <v>Fenchlorphos</v>
      </c>
      <c r="B107" s="33">
        <f>_xlfn.XLOOKUP(swpra1[[#This Row],[Substance]],inputdata[[#This Row],[Substance]],inputdata[[#This Row],[Average Concentration in Discharge]])</f>
        <v>0</v>
      </c>
      <c r="C107" s="33">
        <f>_xlfn.XLOOKUP(swpra1[[#This Row],[Substance]],inputdata[[#This Row],[Substance]],inputdata[[#This Row],[Maximum Concentration in Discharge ]])</f>
        <v>0</v>
      </c>
      <c r="D107" s="38">
        <f>_xlfn.XLOOKUP(swpra1[[#This Row],[Substance]],inputdata[[#This Row],[Substance]],inputdata[[#This Row],[Annual average EQS (micrograms per litre)]])</f>
        <v>0.03</v>
      </c>
      <c r="E107" s="10">
        <f>_xlfn.XLOOKUP(swpra1[[#This Row],[Substance]],inputdata[[#This Row],[Substance]],inputdata[[#This Row],[Maximum allowable concentration EQS (micrograms per litre)]])</f>
        <v>0.1</v>
      </c>
      <c r="F107" s="39" t="str">
        <f>IF(ISNUMBER(_xlfn.XLOOKUP(A107,inputdata[[#This Row],[Substance]],inputdata[[#This Row],[Annual Significant Load Limit (kg)]])),_xlfn.XLOOKUP(A107,inputdata[[#This Row],[Substance]],inputdata[[#This Row],[Annual Significant Load Limit (kg)]]),"N/A")</f>
        <v>N/A</v>
      </c>
      <c r="G107" s="33">
        <f>IF(ISNUMBER(swpra1[[#This Row],[AA EQS (ug/l)]]),swpra1[[#This Row],[AA EQS (ug/l)]]/2,swpra1[[#This Row],[AA EQS (ug/l)]])</f>
        <v>1.4999999999999999E-2</v>
      </c>
      <c r="H107" s="33">
        <f>IF(ISNUMBER(swpra1[[#This Row],[MAC EQS (ug/l)]]),swpra1[[#This Row],[MAC EQS (ug/l)]]/2,swpra1[[#This Row],[MAC EQS (ug/l)]])</f>
        <v>0.05</v>
      </c>
      <c r="I107">
        <f>IF(ISNUMBER(swpra1[[#This Row],[AA EQS (ug/l)]]),swpra1[[#This Row],[AA EQS (ug/l)]]*0.04,swpra1[[#This Row],[AA EQS (ug/l)]])</f>
        <v>1.1999999999999999E-3</v>
      </c>
      <c r="J107">
        <f>IF(ISNUMBER(swpra1[[#This Row],[MAC EQS (ug/l)]]),swpra1[[#This Row],[MAC EQS (ug/l)]]*0.04,swpra1[[#This Row],[MAC EQS (ug/l)]])</f>
        <v>4.0000000000000001E-3</v>
      </c>
      <c r="K107" s="23" t="str">
        <f>IF(swpra1[[#This Row],[AA EQS (ug/l)]]="N/A","N/A",IF(swpra1[[#This Row],[Discharge Average(ug/l)]]&gt;swpra1[[#This Row],[AA EQS (ug/l)]],"Yes","No"))</f>
        <v>No</v>
      </c>
      <c r="L107" t="str">
        <f>IF(swpra1[[#This Row],[MAC EQS (ug/l)]]="N/A","N/A",IF(swpra1[[#This Row],[Discharge Maximum]]&gt;swpra1[[#This Row],[MAC EQS (ug/l)]],"Yes","No"))</f>
        <v>No</v>
      </c>
      <c r="M107" s="24" t="str">
        <f>IF(swpra1[[#This Row],[Is conc. &gt; MAC EQS?]]="N/A",swpra1[[#This Row],[Is conc&gt; AAEQS?]],swpra1[[#This Row],[Is conc. &gt; MAC EQS?]])</f>
        <v>No</v>
      </c>
      <c r="N107" s="23" t="str">
        <f>IF(swpra1[[#This Row],[Is conc&gt; AAEQS?]]="No","",IF(swpra1[[#This Row],[AA EQS (ug/l)]]="N/A","",($B$1*swpra1[[#This Row],[Discharge Average(ug/l)]])/($B$1+$B$3)))</f>
        <v/>
      </c>
      <c r="O107" t="str">
        <f>IF(swpra1[[#This Row],[Is conc. &gt; MAC EQS?]]="No","",IF(swpra1[[#This Row],[MAC EQS (ug/l)]]="N/A","",($B$2*swpra1[[#This Row],[Discharge Maximum]])/($B$2+$B$3)))</f>
        <v/>
      </c>
      <c r="P107" t="str">
        <f>IF(swpra1[[#This Row],[Screening Test 1 requires further screening]]="NO","",IF(swpra1[[#This Row],[4% of AA EQS (ug/l)]]="N/A","N/A",IF(swpra1[[#This Row],[MEAN PC]]&gt;swpra1[[#This Row],[4% of AA EQS (ug/l)]],"YES","NO")))</f>
        <v/>
      </c>
      <c r="Q107" t="str">
        <f>IF(swpra1[[#This Row],[Screening Test 1 requires further screening]]="NO","",IF(swpra1[[#This Row],[4% of MAC EQS (ug/l)]]="N/A","N/A",IF(swpra1[[#This Row],[MAX PC]]&gt;swpra1[[#This Row],[4% of MAC EQS (ug/l)]],"YES","NO")))</f>
        <v/>
      </c>
      <c r="R107" s="24" t="str">
        <f>IF(swpra1[[#This Row],[Is PC. &gt;4% of MAC EQS?]]="N/A",swpra1[[#This Row],[Is PC. &gt;4% of AA EQS?]],swpra1[[#This Row],[Is PC. &gt;4% of MAC EQS?]])</f>
        <v/>
      </c>
      <c r="S107" s="23" t="str">
        <f>IF(AND(ISNUMBER(swpra1[[#This Row],[MEAN PC]]),swpra1[[#This Row],[Screening Test 2 requires further screenig]]="YES"),swpra1[[#This Row],[MEAN PC]]+swpra1[[#This Row],[AA BC]],"")</f>
        <v/>
      </c>
      <c r="T107" t="str">
        <f>IF(AND(ISNUMBER(swpra1[[#This Row],[MAX PC]]),swpra1[[#This Row],[Screening Test 2 requires further screenig]]="YES"),swpra1[[#This Row],[MAX PC]]+swpra1[[#This Row],[MAC BC]],"")</f>
        <v/>
      </c>
      <c r="U107" t="str">
        <f>swpra1[[#This Row],[MEAN PC]]</f>
        <v/>
      </c>
      <c r="V107" t="str">
        <f>swpra1[[#This Row],[MAX PC]]</f>
        <v/>
      </c>
      <c r="W107" s="23" t="str">
        <f>IF(swpra1[[#This Row],[PEC (mean) (ug/l)]]="","",IF(swpra1[[#This Row],[PEC (mean) (ug/l)]]="N/A","N/A",IF((swpra1[[#This Row],[PEC - BC (Mean)]])&gt;swpra1[[#This Row],[AA EQS (ug/l)]]*0.1,"YES","NO")))</f>
        <v/>
      </c>
      <c r="X107" s="24" t="str">
        <f>IF(swpra1[[#This Row],[PEC (Max) (ug/l)]]="","",IF(swpra1[[#This Row],[PEC (Max) (ug/l)]]="N/A","N/A",IF((swpra1[[#This Row],[PEC - BC (Max)]])&gt;swpra1[[#This Row],[AA EQS (ug/l)]]*0.1,"YES","NO")))</f>
        <v/>
      </c>
      <c r="Y107" s="23" t="str">
        <f>IF(swpra1[[#This Row],[PEC (mean) (ug/l)]]="","",IF(swpra1[[#This Row],[PEC (mean) (ug/l)]]="N/A","N/A",IF(swpra1[[#This Row],[PEC (mean) (ug/l)]]&gt;swpra1[[#This Row],[AA EQS (ug/l)]],"YES","NO")))</f>
        <v/>
      </c>
      <c r="Z107" s="24" t="str">
        <f>IF(swpra1[[#This Row],[PEC (Max) (ug/l)]]="","",IF(swpra1[[#This Row],[PEC (Max) (ug/l)]]="N/A","N/A",IF(swpra1[[#This Row],[PEC (Max) (ug/l)]]&gt;swpra1[[#This Row],[MAC EQS (ug/l)]],"YES","NO")))</f>
        <v/>
      </c>
      <c r="AA107" s="30" t="str">
        <f>IF(swpra1[[#This Row],[Screening Test 2 requires further screenig]]="YES",IF(OR(swpra1[[#This Row],[Is PEC-BC &gt;10% of MAC EQS?]]="YES",swpra1[[#This Row],[IS PEC&gt;MAC EQS]]="YES"),"YES",IF(OR(swpra1[[#This Row],[Is PEC&gt;AA EQS]]="YES",swpra1[[#This Row],[Is PEC-BC &gt;10% of AA EQS?]]="YES"),"YES","NO")),"")</f>
        <v/>
      </c>
      <c r="AB107" s="23" t="str">
        <f>IF(swpra1[[#This Row],[Significant Load]]="N/A","N/A",(swpra1[[#This Row],[Discharge Average(ug/l)]]*$B$1*1000*$B$4/1000/1000/1000))</f>
        <v>N/A</v>
      </c>
      <c r="AC107" s="24" t="str">
        <f>IF(swpra1[[#This Row],[Annual Load (kg)]]="N/A","N/A",IF(swpra1[[#This Row],[Annual Load (kg)]]&gt;swpra1[[#This Row],[Significant Load]],"YES","NO"))</f>
        <v>N/A</v>
      </c>
      <c r="AD107" s="30" t="str">
        <f>IF(AND(OR(swpra1[[#This Row],[Further Assessment Required?]]="NO",swpra1[[#This Row],[Screening Test 2 requires further screenig]]="NO",swpra1[[#This Row],[Screening Test 1 requires further screening]]="NO"),swpra1[[#This Row],[IS Is Annual Load&gt;Liit]]&lt;&gt;"YES"),"NO","YES")</f>
        <v>NO</v>
      </c>
    </row>
    <row r="108" spans="1:30" hidden="1" x14ac:dyDescent="0.25">
      <c r="A108" s="41" t="str">
        <f>#REF!</f>
        <v>Fenitrothion</v>
      </c>
      <c r="B108" s="33">
        <f>_xlfn.XLOOKUP(swpra1[[#This Row],[Substance]],inputdata[[#This Row],[Substance]],inputdata[[#This Row],[Average Concentration in Discharge]])</f>
        <v>0</v>
      </c>
      <c r="C108" s="33">
        <f>_xlfn.XLOOKUP(swpra1[[#This Row],[Substance]],inputdata[[#This Row],[Substance]],inputdata[[#This Row],[Maximum Concentration in Discharge ]])</f>
        <v>0</v>
      </c>
      <c r="D108" s="38">
        <f>_xlfn.XLOOKUP(swpra1[[#This Row],[Substance]],inputdata[[#This Row],[Substance]],inputdata[[#This Row],[Annual average EQS (micrograms per litre)]])</f>
        <v>0.01</v>
      </c>
      <c r="E108" s="10" t="str">
        <f>_xlfn.XLOOKUP(swpra1[[#This Row],[Substance]],inputdata[[#This Row],[Substance]],inputdata[[#This Row],[Maximum allowable concentration EQS (micrograms per litre)]])</f>
        <v>Not applicable</v>
      </c>
      <c r="F108" s="39" t="str">
        <f>IF(ISNUMBER(_xlfn.XLOOKUP(A108,inputdata[[#This Row],[Substance]],inputdata[[#This Row],[Annual Significant Load Limit (kg)]])),_xlfn.XLOOKUP(A108,inputdata[[#This Row],[Substance]],inputdata[[#This Row],[Annual Significant Load Limit (kg)]]),"N/A")</f>
        <v>N/A</v>
      </c>
      <c r="G108" s="33">
        <f>IF(ISNUMBER(swpra1[[#This Row],[AA EQS (ug/l)]]),swpra1[[#This Row],[AA EQS (ug/l)]]/2,swpra1[[#This Row],[AA EQS (ug/l)]])</f>
        <v>5.0000000000000001E-3</v>
      </c>
      <c r="H108" s="33" t="str">
        <f>IF(ISNUMBER(swpra1[[#This Row],[MAC EQS (ug/l)]]),swpra1[[#This Row],[MAC EQS (ug/l)]]/2,swpra1[[#This Row],[MAC EQS (ug/l)]])</f>
        <v>Not applicable</v>
      </c>
      <c r="I108">
        <f>IF(ISNUMBER(swpra1[[#This Row],[AA EQS (ug/l)]]),swpra1[[#This Row],[AA EQS (ug/l)]]*0.04,swpra1[[#This Row],[AA EQS (ug/l)]])</f>
        <v>4.0000000000000002E-4</v>
      </c>
      <c r="J108" t="str">
        <f>IF(ISNUMBER(swpra1[[#This Row],[MAC EQS (ug/l)]]),swpra1[[#This Row],[MAC EQS (ug/l)]]*0.04,swpra1[[#This Row],[MAC EQS (ug/l)]])</f>
        <v>Not applicable</v>
      </c>
      <c r="K108" s="23" t="str">
        <f>IF(swpra1[[#This Row],[AA EQS (ug/l)]]="N/A","N/A",IF(swpra1[[#This Row],[Discharge Average(ug/l)]]&gt;swpra1[[#This Row],[AA EQS (ug/l)]],"Yes","No"))</f>
        <v>No</v>
      </c>
      <c r="L108" t="str">
        <f>IF(swpra1[[#This Row],[MAC EQS (ug/l)]]="N/A","N/A",IF(swpra1[[#This Row],[Discharge Maximum]]&gt;swpra1[[#This Row],[MAC EQS (ug/l)]],"Yes","No"))</f>
        <v>No</v>
      </c>
      <c r="M108" s="24" t="str">
        <f>IF(swpra1[[#This Row],[Is conc. &gt; MAC EQS?]]="N/A",swpra1[[#This Row],[Is conc&gt; AAEQS?]],swpra1[[#This Row],[Is conc. &gt; MAC EQS?]])</f>
        <v>No</v>
      </c>
      <c r="N108" s="23" t="str">
        <f>IF(swpra1[[#This Row],[Is conc&gt; AAEQS?]]="No","",IF(swpra1[[#This Row],[AA EQS (ug/l)]]="N/A","",($B$1*swpra1[[#This Row],[Discharge Average(ug/l)]])/($B$1+$B$3)))</f>
        <v/>
      </c>
      <c r="O108" t="str">
        <f>IF(swpra1[[#This Row],[Is conc. &gt; MAC EQS?]]="No","",IF(swpra1[[#This Row],[MAC EQS (ug/l)]]="N/A","",($B$2*swpra1[[#This Row],[Discharge Maximum]])/($B$2+$B$3)))</f>
        <v/>
      </c>
      <c r="P108" t="str">
        <f>IF(swpra1[[#This Row],[Screening Test 1 requires further screening]]="NO","",IF(swpra1[[#This Row],[4% of AA EQS (ug/l)]]="N/A","N/A",IF(swpra1[[#This Row],[MEAN PC]]&gt;swpra1[[#This Row],[4% of AA EQS (ug/l)]],"YES","NO")))</f>
        <v/>
      </c>
      <c r="Q108" t="str">
        <f>IF(swpra1[[#This Row],[Screening Test 1 requires further screening]]="NO","",IF(swpra1[[#This Row],[4% of MAC EQS (ug/l)]]="N/A","N/A",IF(swpra1[[#This Row],[MAX PC]]&gt;swpra1[[#This Row],[4% of MAC EQS (ug/l)]],"YES","NO")))</f>
        <v/>
      </c>
      <c r="R108" s="24" t="str">
        <f>IF(swpra1[[#This Row],[Is PC. &gt;4% of MAC EQS?]]="N/A",swpra1[[#This Row],[Is PC. &gt;4% of AA EQS?]],swpra1[[#This Row],[Is PC. &gt;4% of MAC EQS?]])</f>
        <v/>
      </c>
      <c r="S108" s="23" t="str">
        <f>IF(AND(ISNUMBER(swpra1[[#This Row],[MEAN PC]]),swpra1[[#This Row],[Screening Test 2 requires further screenig]]="YES"),swpra1[[#This Row],[MEAN PC]]+swpra1[[#This Row],[AA BC]],"")</f>
        <v/>
      </c>
      <c r="T108" t="str">
        <f>IF(AND(ISNUMBER(swpra1[[#This Row],[MAX PC]]),swpra1[[#This Row],[Screening Test 2 requires further screenig]]="YES"),swpra1[[#This Row],[MAX PC]]+swpra1[[#This Row],[MAC BC]],"")</f>
        <v/>
      </c>
      <c r="U108" t="str">
        <f>swpra1[[#This Row],[MEAN PC]]</f>
        <v/>
      </c>
      <c r="V108" t="str">
        <f>swpra1[[#This Row],[MAX PC]]</f>
        <v/>
      </c>
      <c r="W108" s="23" t="str">
        <f>IF(swpra1[[#This Row],[PEC (mean) (ug/l)]]="","",IF(swpra1[[#This Row],[PEC (mean) (ug/l)]]="N/A","N/A",IF((swpra1[[#This Row],[PEC - BC (Mean)]])&gt;swpra1[[#This Row],[AA EQS (ug/l)]]*0.1,"YES","NO")))</f>
        <v/>
      </c>
      <c r="X108" s="24" t="str">
        <f>IF(swpra1[[#This Row],[PEC (Max) (ug/l)]]="","",IF(swpra1[[#This Row],[PEC (Max) (ug/l)]]="N/A","N/A",IF((swpra1[[#This Row],[PEC - BC (Max)]])&gt;swpra1[[#This Row],[AA EQS (ug/l)]]*0.1,"YES","NO")))</f>
        <v/>
      </c>
      <c r="Y108" s="23" t="str">
        <f>IF(swpra1[[#This Row],[PEC (mean) (ug/l)]]="","",IF(swpra1[[#This Row],[PEC (mean) (ug/l)]]="N/A","N/A",IF(swpra1[[#This Row],[PEC (mean) (ug/l)]]&gt;swpra1[[#This Row],[AA EQS (ug/l)]],"YES","NO")))</f>
        <v/>
      </c>
      <c r="Z108" s="24" t="str">
        <f>IF(swpra1[[#This Row],[PEC (Max) (ug/l)]]="","",IF(swpra1[[#This Row],[PEC (Max) (ug/l)]]="N/A","N/A",IF(swpra1[[#This Row],[PEC (Max) (ug/l)]]&gt;swpra1[[#This Row],[MAC EQS (ug/l)]],"YES","NO")))</f>
        <v/>
      </c>
      <c r="AA108" s="30" t="str">
        <f>IF(swpra1[[#This Row],[Screening Test 2 requires further screenig]]="YES",IF(OR(swpra1[[#This Row],[Is PEC-BC &gt;10% of MAC EQS?]]="YES",swpra1[[#This Row],[IS PEC&gt;MAC EQS]]="YES"),"YES",IF(OR(swpra1[[#This Row],[Is PEC&gt;AA EQS]]="YES",swpra1[[#This Row],[Is PEC-BC &gt;10% of AA EQS?]]="YES"),"YES","NO")),"")</f>
        <v/>
      </c>
      <c r="AB108" s="23" t="str">
        <f>IF(swpra1[[#This Row],[Significant Load]]="N/A","N/A",(swpra1[[#This Row],[Discharge Average(ug/l)]]*$B$1*1000*$B$4/1000/1000/1000))</f>
        <v>N/A</v>
      </c>
      <c r="AC108" s="24" t="str">
        <f>IF(swpra1[[#This Row],[Annual Load (kg)]]="N/A","N/A",IF(swpra1[[#This Row],[Annual Load (kg)]]&gt;swpra1[[#This Row],[Significant Load]],"YES","NO"))</f>
        <v>N/A</v>
      </c>
      <c r="AD108" s="30" t="str">
        <f>IF(AND(OR(swpra1[[#This Row],[Further Assessment Required?]]="NO",swpra1[[#This Row],[Screening Test 2 requires further screenig]]="NO",swpra1[[#This Row],[Screening Test 1 requires further screening]]="NO"),swpra1[[#This Row],[IS Is Annual Load&gt;Liit]]&lt;&gt;"YES"),"NO","YES")</f>
        <v>NO</v>
      </c>
    </row>
    <row r="109" spans="1:30" hidden="1" x14ac:dyDescent="0.25">
      <c r="A109" s="41" t="str">
        <f>#REF!</f>
        <v>Flucofuron</v>
      </c>
      <c r="B109" s="33">
        <f>_xlfn.XLOOKUP(swpra1[[#This Row],[Substance]],inputdata[[#This Row],[Substance]],inputdata[[#This Row],[Average Concentration in Discharge]])</f>
        <v>0</v>
      </c>
      <c r="C109" s="33">
        <f>_xlfn.XLOOKUP(swpra1[[#This Row],[Substance]],inputdata[[#This Row],[Substance]],inputdata[[#This Row],[Maximum Concentration in Discharge ]])</f>
        <v>0</v>
      </c>
      <c r="D109" s="38" t="str">
        <f>_xlfn.XLOOKUP(swpra1[[#This Row],[Substance]],inputdata[[#This Row],[Substance]],inputdata[[#This Row],[Annual average EQS (micrograms per litre)]])</f>
        <v>Not applicable</v>
      </c>
      <c r="E109" s="10" t="str">
        <f>_xlfn.XLOOKUP(swpra1[[#This Row],[Substance]],inputdata[[#This Row],[Substance]],inputdata[[#This Row],[Maximum allowable concentration EQS (micrograms per litre)]])</f>
        <v>1 (95th percentile)</v>
      </c>
      <c r="F109" s="39" t="str">
        <f>IF(ISNUMBER(_xlfn.XLOOKUP(A109,inputdata[[#This Row],[Substance]],inputdata[[#This Row],[Annual Significant Load Limit (kg)]])),_xlfn.XLOOKUP(A109,inputdata[[#This Row],[Substance]],inputdata[[#This Row],[Annual Significant Load Limit (kg)]]),"N/A")</f>
        <v>N/A</v>
      </c>
      <c r="G109" s="33" t="str">
        <f>IF(ISNUMBER(D109),IF(ISNUMBER(_xlfn.XLOOKUP(A109,#REF!,#REF!)),(_xlfn.XLOOKUP(A109,#REF!,#REF!)),D109/2),D109)</f>
        <v>Not applicable</v>
      </c>
      <c r="H109" s="34" t="str">
        <f>IF(ISNUMBER(E109),IF(ISNUMBER(_xlfn.XLOOKUP(A109,#REF!,#REF!)),(_xlfn.XLOOKUP(A109,#REF!,#REF!)),E109/2),E109)</f>
        <v>1 (95th percentile)</v>
      </c>
      <c r="I109" t="str">
        <f>IF(ISNUMBER(swpra1[[#This Row],[AA EQS (ug/l)]]),swpra1[[#This Row],[AA EQS (ug/l)]]*0.04,swpra1[[#This Row],[AA EQS (ug/l)]])</f>
        <v>Not applicable</v>
      </c>
      <c r="J109" t="str">
        <f>IF(ISNUMBER(swpra1[[#This Row],[MAC EQS (ug/l)]]),swpra1[[#This Row],[MAC EQS (ug/l)]]*0.04,swpra1[[#This Row],[MAC EQS (ug/l)]])</f>
        <v>1 (95th percentile)</v>
      </c>
      <c r="K109" s="23" t="str">
        <f>IF(swpra1[[#This Row],[AA EQS (ug/l)]]="N/A","N/A",IF(swpra1[[#This Row],[Discharge Average(ug/l)]]&gt;swpra1[[#This Row],[AA EQS (ug/l)]],"Yes","No"))</f>
        <v>No</v>
      </c>
      <c r="L109" t="str">
        <f>IF(swpra1[[#This Row],[MAC EQS (ug/l)]]="N/A","N/A",IF(swpra1[[#This Row],[Discharge Maximum]]&gt;swpra1[[#This Row],[MAC EQS (ug/l)]],"Yes","No"))</f>
        <v>No</v>
      </c>
      <c r="M109" s="24" t="str">
        <f>IF(swpra1[[#This Row],[Is conc&gt; AAEQS?]]="No","No",IF(swpra1[[#This Row],[Is conc. &gt; MAC EQS?]]="No","No","Yes"))</f>
        <v>No</v>
      </c>
      <c r="N109" s="23" t="str">
        <f>IF(swpra1[[#This Row],[Is conc&gt; AAEQS?]]="No","",IF(swpra1[[#This Row],[AA EQS (ug/l)]]="N/A","",($B$1*swpra1[[#This Row],[Discharge Average(ug/l)]])/($B$1+$B$3)))</f>
        <v/>
      </c>
      <c r="O109" t="str">
        <f>IF(swpra1[[#This Row],[Is conc. &gt; MAC EQS?]]="No","",IF(swpra1[[#This Row],[MAC EQS (ug/l)]]="N/A","",($B$2*swpra1[[#This Row],[Discharge Maximum]])/($B$2+$B$3)))</f>
        <v/>
      </c>
      <c r="P109" t="str">
        <f>IF(swpra1[[#This Row],[Is conc&gt; AAEQS?]]="NO","",IF(swpra1[[#This Row],[AA EQS (ug/l)]]="N/A","N/A",IF(swpra1[[#This Row],[MEAN PC]]&gt;0.04*swpra1[[#This Row],[AA EQS (ug/l)]],"YES","NO")))</f>
        <v/>
      </c>
      <c r="Q109" t="str">
        <f>IF(swpra1[[#This Row],[Screening Test 1 requires further screening]]="NO","",IF(swpra1[[#This Row],[4% of MAC EQS (ug/l)]]="N/A","N/A",IF(swpra1[[#This Row],[MAX PC]]&gt;swpra1[[#This Row],[4% of MAC EQS (ug/l)]],"YES","NO")))</f>
        <v/>
      </c>
      <c r="R109" s="24" t="str">
        <f>IF(swpra1[[#This Row],[Is PC. &gt;4% of MAC EQS?]]="N/A",swpra1[[#This Row],[Is PC. &gt;4% of AA EQS?]],swpra1[[#This Row],[Is PC. &gt;4% of MAC EQS?]])</f>
        <v/>
      </c>
      <c r="S109" s="23" t="str">
        <f>IF(AND(ISNUMBER(swpra1[[#This Row],[MEAN PC]]),swpra1[[#This Row],[Screening Test 2 requires further screenig]]="YES"),swpra1[[#This Row],[MEAN PC]]+swpra1[[#This Row],[AA BC]],"")</f>
        <v/>
      </c>
      <c r="U109" t="str">
        <f>swpra1[[#This Row],[MEAN PC]]</f>
        <v/>
      </c>
      <c r="V109" t="str">
        <f>swpra1[[#This Row],[MAX PC]]</f>
        <v/>
      </c>
      <c r="W109" s="23" t="str">
        <f>IF(swpra1[[#This Row],[PEC (mean) (ug/l)]]="","",IF(swpra1[[#This Row],[PEC (mean) (ug/l)]]="N/A","N/A",IF((swpra1[[#This Row],[PEC - BC (Mean)]])&gt;swpra1[[#This Row],[AA EQS (ug/l)]]*0.1,"YES","NO")))</f>
        <v/>
      </c>
      <c r="X109" s="24" t="str">
        <f>IF(swpra1[[#This Row],[PEC (Max) (ug/l)]]="","",IF(swpra1[[#This Row],[PEC (Max) (ug/l)]]="N/A","N/A",IF((swpra1[[#This Row],[PEC - BC (Max)]])&gt;swpra1[[#This Row],[AA EQS (ug/l)]]*0.1,"YES","NO")))</f>
        <v/>
      </c>
      <c r="Y109" s="23" t="str">
        <f>IF(swpra1[[#This Row],[PEC (mean) (ug/l)]]="","",IF(swpra1[[#This Row],[PEC (mean) (ug/l)]]="N/A","N/A",IF(swpra1[[#This Row],[PEC (mean) (ug/l)]]&gt;swpra1[[#This Row],[AA EQS (ug/l)]],"YES","NO")))</f>
        <v/>
      </c>
      <c r="Z109" s="24"/>
      <c r="AA109" s="30" t="str">
        <f>IF(swpra1[[#This Row],[Screening Test 2 requires further screenig]]="YES",IF(OR(swpra1[[#This Row],[Is PEC-BC &gt;10% of MAC EQS?]]="YES",swpra1[[#This Row],[IS PEC&gt;MAC EQS]]="YES"),"YES",IF(OR(swpra1[[#This Row],[Is PEC&gt;AA EQS]]="YES",swpra1[[#This Row],[Is PEC-BC &gt;10% of AA EQS?]]="YES"),"YES","NO")),"")</f>
        <v/>
      </c>
      <c r="AB109" s="23" t="str">
        <f>IF(swpra1[[#This Row],[Significant Load]]="N/A","N/A",(swpra1[[#This Row],[Discharge Average(ug/l)]]*$B$1*1000*$B$4/1000/1000/1000))</f>
        <v>N/A</v>
      </c>
      <c r="AC109" s="24" t="str">
        <f>IF(swpra1[[#This Row],[Annual Load (kg)]]="N/A","N/A",IF(swpra1[[#This Row],[Annual Load (kg)]]&gt;swpra1[[#This Row],[Significant Load]],"YES","NO"))</f>
        <v>N/A</v>
      </c>
      <c r="AD109" s="30" t="str">
        <f>IF(AND(OR(swpra1[[#This Row],[Further Assessment Required?]]="NO",swpra1[[#This Row],[Screening Test 2 requires further screenig]]="NO",swpra1[[#This Row],[Screening Test 1 requires further screening]]="NO"),swpra1[[#This Row],[IS Is Annual Load&gt;Liit]]&lt;&gt;"YES"),"NO","YES")</f>
        <v>NO</v>
      </c>
    </row>
    <row r="110" spans="1:30" hidden="1" x14ac:dyDescent="0.25">
      <c r="A110" s="41" t="str">
        <f>#REF!</f>
        <v>Fluoranthene</v>
      </c>
      <c r="B110" s="33">
        <f>_xlfn.XLOOKUP(swpra1[[#This Row],[Substance]],inputdata[[#This Row],[Substance]],inputdata[[#This Row],[Average Concentration in Discharge]])</f>
        <v>0</v>
      </c>
      <c r="C110" s="33">
        <f>_xlfn.XLOOKUP(swpra1[[#This Row],[Substance]],inputdata[[#This Row],[Substance]],inputdata[[#This Row],[Maximum Concentration in Discharge ]])</f>
        <v>0</v>
      </c>
      <c r="D110" s="38">
        <f>_xlfn.XLOOKUP(swpra1[[#This Row],[Substance]],inputdata[[#This Row],[Substance]],inputdata[[#This Row],[Annual average EQS (micrograms per litre)]])</f>
        <v>6.3E-3</v>
      </c>
      <c r="E110" s="10">
        <f>_xlfn.XLOOKUP(swpra1[[#This Row],[Substance]],inputdata[[#This Row],[Substance]],inputdata[[#This Row],[Maximum allowable concentration EQS (micrograms per litre)]])</f>
        <v>0.12</v>
      </c>
      <c r="F110" s="39" t="str">
        <f>IF(ISNUMBER(_xlfn.XLOOKUP(A110,inputdata[[#This Row],[Substance]],inputdata[[#This Row],[Annual Significant Load Limit (kg)]])),_xlfn.XLOOKUP(A110,inputdata[[#This Row],[Substance]],inputdata[[#This Row],[Annual Significant Load Limit (kg)]]),"N/A")</f>
        <v>N/A</v>
      </c>
      <c r="G110" s="33">
        <f>IF(ISNUMBER(D110),IF(ISNUMBER(_xlfn.XLOOKUP(A110,#REF!,#REF!)),(_xlfn.XLOOKUP(A110,#REF!,#REF!)),D110/2),D110)</f>
        <v>3.15E-3</v>
      </c>
      <c r="H110" s="34">
        <f>IF(ISNUMBER(E110),IF(ISNUMBER(_xlfn.XLOOKUP(A110,#REF!,#REF!)),(_xlfn.XLOOKUP(A110,#REF!,#REF!)),E110/2),E110)</f>
        <v>0.06</v>
      </c>
      <c r="I110">
        <f>IF(ISNUMBER(swpra1[[#This Row],[AA EQS (ug/l)]]),swpra1[[#This Row],[AA EQS (ug/l)]]*0.04,swpra1[[#This Row],[AA EQS (ug/l)]])</f>
        <v>2.52E-4</v>
      </c>
      <c r="J110">
        <f>IF(ISNUMBER(swpra1[[#This Row],[MAC EQS (ug/l)]]),swpra1[[#This Row],[MAC EQS (ug/l)]]*0.04,swpra1[[#This Row],[MAC EQS (ug/l)]])</f>
        <v>4.7999999999999996E-3</v>
      </c>
      <c r="K110" s="23" t="str">
        <f>IF(swpra1[[#This Row],[AA EQS (ug/l)]]="N/A","N/A",IF(swpra1[[#This Row],[Discharge Average(ug/l)]]&gt;swpra1[[#This Row],[AA EQS (ug/l)]],"Yes","No"))</f>
        <v>No</v>
      </c>
      <c r="L110" t="str">
        <f>IF(swpra1[[#This Row],[MAC EQS (ug/l)]]="N/A","N/A",IF(swpra1[[#This Row],[Discharge Maximum]]&gt;swpra1[[#This Row],[MAC EQS (ug/l)]],"Yes","No"))</f>
        <v>No</v>
      </c>
      <c r="M110" s="24" t="str">
        <f>IF(swpra1[[#This Row],[Is conc&gt; AAEQS?]]="No","No",IF(swpra1[[#This Row],[Is conc. &gt; MAC EQS?]]="No","No","Yes"))</f>
        <v>No</v>
      </c>
      <c r="N110" s="23" t="str">
        <f>IF(swpra1[[#This Row],[Is conc&gt; AAEQS?]]="No","",IF(swpra1[[#This Row],[AA EQS (ug/l)]]="N/A","",($B$1*swpra1[[#This Row],[Discharge Average(ug/l)]])/($B$1+$B$3)))</f>
        <v/>
      </c>
      <c r="O110" t="str">
        <f>IF(swpra1[[#This Row],[Is conc. &gt; MAC EQS?]]="No","",IF(swpra1[[#This Row],[MAC EQS (ug/l)]]="N/A","",($B$2*swpra1[[#This Row],[Discharge Maximum]])/($B$2+$B$3)))</f>
        <v/>
      </c>
      <c r="P110" t="str">
        <f>IF(swpra1[[#This Row],[Is conc&gt; AAEQS?]]="NO","",IF(swpra1[[#This Row],[AA EQS (ug/l)]]="N/A","N/A",IF(swpra1[[#This Row],[MEAN PC]]&gt;0.04*swpra1[[#This Row],[AA EQS (ug/l)]],"YES","NO")))</f>
        <v/>
      </c>
      <c r="Q110" t="str">
        <f>IF(swpra1[[#This Row],[Screening Test 1 requires further screening]]="NO","",IF(swpra1[[#This Row],[4% of MAC EQS (ug/l)]]="N/A","N/A",IF(swpra1[[#This Row],[MAX PC]]&gt;swpra1[[#This Row],[4% of MAC EQS (ug/l)]],"YES","NO")))</f>
        <v/>
      </c>
      <c r="R110" s="24" t="str">
        <f>IF(swpra1[[#This Row],[Is PC. &gt;4% of MAC EQS?]]="N/A",swpra1[[#This Row],[Is PC. &gt;4% of AA EQS?]],swpra1[[#This Row],[Is PC. &gt;4% of MAC EQS?]])</f>
        <v/>
      </c>
      <c r="S110" s="23" t="str">
        <f>IF(AND(ISNUMBER(swpra1[[#This Row],[MEAN PC]]),swpra1[[#This Row],[Screening Test 2 requires further screenig]]="YES"),swpra1[[#This Row],[MEAN PC]]+swpra1[[#This Row],[AA BC]],"")</f>
        <v/>
      </c>
      <c r="U110" t="str">
        <f>swpra1[[#This Row],[MEAN PC]]</f>
        <v/>
      </c>
      <c r="V110" t="str">
        <f>swpra1[[#This Row],[MAX PC]]</f>
        <v/>
      </c>
      <c r="W110" s="23" t="str">
        <f>IF(swpra1[[#This Row],[PEC (mean) (ug/l)]]="","",IF(swpra1[[#This Row],[PEC (mean) (ug/l)]]="N/A","N/A",IF((swpra1[[#This Row],[PEC - BC (Mean)]])&gt;swpra1[[#This Row],[AA EQS (ug/l)]]*0.1,"YES","NO")))</f>
        <v/>
      </c>
      <c r="X110" s="24" t="str">
        <f>IF(swpra1[[#This Row],[PEC (Max) (ug/l)]]="","",IF(swpra1[[#This Row],[PEC (Max) (ug/l)]]="N/A","N/A",IF((swpra1[[#This Row],[PEC - BC (Max)]])&gt;swpra1[[#This Row],[AA EQS (ug/l)]]*0.1,"YES","NO")))</f>
        <v/>
      </c>
      <c r="Y110" s="23" t="str">
        <f>IF(swpra1[[#This Row],[PEC (mean) (ug/l)]]="","",IF(swpra1[[#This Row],[PEC (mean) (ug/l)]]="N/A","N/A",IF(swpra1[[#This Row],[PEC (mean) (ug/l)]]&gt;swpra1[[#This Row],[AA EQS (ug/l)]],"YES","NO")))</f>
        <v/>
      </c>
      <c r="Z110" s="24"/>
      <c r="AA110" s="30" t="str">
        <f>IF(swpra1[[#This Row],[Screening Test 2 requires further screenig]]="YES",IF(OR(swpra1[[#This Row],[Is PEC-BC &gt;10% of MAC EQS?]]="YES",swpra1[[#This Row],[IS PEC&gt;MAC EQS]]="YES"),"YES",IF(OR(swpra1[[#This Row],[Is PEC&gt;AA EQS]]="YES",swpra1[[#This Row],[Is PEC-BC &gt;10% of AA EQS?]]="YES"),"YES","NO")),"")</f>
        <v/>
      </c>
      <c r="AB110" s="23" t="str">
        <f>IF(swpra1[[#This Row],[Significant Load]]="N/A","N/A",(swpra1[[#This Row],[Discharge Average(ug/l)]]*$B$1*1000*$B$4/1000/1000/1000))</f>
        <v>N/A</v>
      </c>
      <c r="AC110" s="24" t="str">
        <f>IF(swpra1[[#This Row],[Annual Load (kg)]]="N/A","N/A",IF(swpra1[[#This Row],[Annual Load (kg)]]&gt;swpra1[[#This Row],[Significant Load]],"YES","NO"))</f>
        <v>N/A</v>
      </c>
      <c r="AD110" s="30" t="str">
        <f>IF(AND(OR(swpra1[[#This Row],[Further Assessment Required?]]="NO",swpra1[[#This Row],[Screening Test 2 requires further screenig]]="NO",swpra1[[#This Row],[Screening Test 1 requires further screening]]="NO"),swpra1[[#This Row],[IS Is Annual Load&gt;Liit]]&lt;&gt;"YES"),"NO","YES")</f>
        <v>NO</v>
      </c>
    </row>
    <row r="111" spans="1:30" hidden="1" x14ac:dyDescent="0.25">
      <c r="A111" s="41" t="str">
        <f>#REF!</f>
        <v>Fluoride - dissolved</v>
      </c>
      <c r="B111" s="33">
        <f>_xlfn.XLOOKUP(swpra1[[#This Row],[Substance]],inputdata[[#This Row],[Substance]],inputdata[[#This Row],[Average Concentration in Discharge]])</f>
        <v>0</v>
      </c>
      <c r="C111" s="33">
        <f>_xlfn.XLOOKUP(swpra1[[#This Row],[Substance]],inputdata[[#This Row],[Substance]],inputdata[[#This Row],[Maximum Concentration in Discharge ]])</f>
        <v>0</v>
      </c>
      <c r="D111" s="38">
        <f>_xlfn.XLOOKUP(swpra1[[#This Row],[Substance]],inputdata[[#This Row],[Substance]],inputdata[[#This Row],[Annual average EQS (micrograms per litre)]])</f>
        <v>5000</v>
      </c>
      <c r="E111" s="10">
        <f>_xlfn.XLOOKUP(swpra1[[#This Row],[Substance]],inputdata[[#This Row],[Substance]],inputdata[[#This Row],[Maximum allowable concentration EQS (micrograms per litre)]])</f>
        <v>15000</v>
      </c>
      <c r="F111" s="39" t="str">
        <f>IF(ISNUMBER(_xlfn.XLOOKUP(A111,inputdata[[#This Row],[Substance]],inputdata[[#This Row],[Annual Significant Load Limit (kg)]])),_xlfn.XLOOKUP(A111,inputdata[[#This Row],[Substance]],inputdata[[#This Row],[Annual Significant Load Limit (kg)]]),"N/A")</f>
        <v>N/A</v>
      </c>
      <c r="G111" s="33">
        <f>IF(ISNUMBER(D111),IF(ISNUMBER(_xlfn.XLOOKUP(A111,#REF!,#REF!)),(_xlfn.XLOOKUP(A111,#REF!,#REF!)),D111/2),D111)</f>
        <v>2500</v>
      </c>
      <c r="H111" s="34">
        <f>IF(ISNUMBER(E111),IF(ISNUMBER(_xlfn.XLOOKUP(A111,#REF!,#REF!)),(_xlfn.XLOOKUP(A111,#REF!,#REF!)),E111/2),E111)</f>
        <v>7500</v>
      </c>
      <c r="I111">
        <f>IF(ISNUMBER(swpra1[[#This Row],[AA EQS (ug/l)]]),swpra1[[#This Row],[AA EQS (ug/l)]]*0.04,swpra1[[#This Row],[AA EQS (ug/l)]])</f>
        <v>200</v>
      </c>
      <c r="J111">
        <f>IF(ISNUMBER(swpra1[[#This Row],[MAC EQS (ug/l)]]),swpra1[[#This Row],[MAC EQS (ug/l)]]*0.04,swpra1[[#This Row],[MAC EQS (ug/l)]])</f>
        <v>600</v>
      </c>
      <c r="K111" s="23" t="str">
        <f>IF(swpra1[[#This Row],[AA EQS (ug/l)]]="N/A","N/A",IF(swpra1[[#This Row],[Discharge Average(ug/l)]]&gt;swpra1[[#This Row],[AA EQS (ug/l)]],"Yes","No"))</f>
        <v>No</v>
      </c>
      <c r="L111" t="str">
        <f>IF(swpra1[[#This Row],[MAC EQS (ug/l)]]="N/A","N/A",IF(swpra1[[#This Row],[Discharge Maximum]]&gt;swpra1[[#This Row],[MAC EQS (ug/l)]],"Yes","No"))</f>
        <v>No</v>
      </c>
      <c r="M111" s="24" t="str">
        <f>IF(swpra1[[#This Row],[Is conc&gt; AAEQS?]]="No","No",IF(swpra1[[#This Row],[Is conc. &gt; MAC EQS?]]="No","No","Yes"))</f>
        <v>No</v>
      </c>
      <c r="N111" s="23" t="str">
        <f>IF(swpra1[[#This Row],[Is conc&gt; AAEQS?]]="No","",IF(swpra1[[#This Row],[AA EQS (ug/l)]]="N/A","",($B$1*swpra1[[#This Row],[Discharge Average(ug/l)]])/($B$1+$B$3)))</f>
        <v/>
      </c>
      <c r="O111" t="str">
        <f>IF(swpra1[[#This Row],[Is conc. &gt; MAC EQS?]]="No","",IF(swpra1[[#This Row],[MAC EQS (ug/l)]]="N/A","",($B$2*swpra1[[#This Row],[Discharge Maximum]])/($B$2+$B$3)))</f>
        <v/>
      </c>
      <c r="P111" t="str">
        <f>IF(swpra1[[#This Row],[Is conc&gt; AAEQS?]]="NO","",IF(swpra1[[#This Row],[AA EQS (ug/l)]]="N/A","N/A",IF(swpra1[[#This Row],[MEAN PC]]&gt;0.04*swpra1[[#This Row],[AA EQS (ug/l)]],"YES","NO")))</f>
        <v/>
      </c>
      <c r="Q111" t="str">
        <f>IF(swpra1[[#This Row],[Screening Test 1 requires further screening]]="NO","",IF(swpra1[[#This Row],[4% of MAC EQS (ug/l)]]="N/A","N/A",IF(swpra1[[#This Row],[MAX PC]]&gt;swpra1[[#This Row],[4% of MAC EQS (ug/l)]],"YES","NO")))</f>
        <v/>
      </c>
      <c r="R111" s="24" t="str">
        <f>IF(swpra1[[#This Row],[Is PC. &gt;4% of MAC EQS?]]="N/A",swpra1[[#This Row],[Is PC. &gt;4% of AA EQS?]],swpra1[[#This Row],[Is PC. &gt;4% of MAC EQS?]])</f>
        <v/>
      </c>
      <c r="S111" s="23" t="str">
        <f>IF(AND(ISNUMBER(swpra1[[#This Row],[MEAN PC]]),swpra1[[#This Row],[Screening Test 2 requires further screenig]]="YES"),swpra1[[#This Row],[MEAN PC]]+swpra1[[#This Row],[AA BC]],"")</f>
        <v/>
      </c>
      <c r="U111" t="str">
        <f>swpra1[[#This Row],[MEAN PC]]</f>
        <v/>
      </c>
      <c r="V111" t="str">
        <f>swpra1[[#This Row],[MAX PC]]</f>
        <v/>
      </c>
      <c r="W111" s="23" t="str">
        <f>IF(swpra1[[#This Row],[PEC (mean) (ug/l)]]="","",IF(swpra1[[#This Row],[PEC (mean) (ug/l)]]="N/A","N/A",IF((swpra1[[#This Row],[PEC - BC (Mean)]])&gt;swpra1[[#This Row],[AA EQS (ug/l)]]*0.1,"YES","NO")))</f>
        <v/>
      </c>
      <c r="X111" s="24" t="str">
        <f>IF(swpra1[[#This Row],[PEC (Max) (ug/l)]]="","",IF(swpra1[[#This Row],[PEC (Max) (ug/l)]]="N/A","N/A",IF((swpra1[[#This Row],[PEC - BC (Max)]])&gt;swpra1[[#This Row],[AA EQS (ug/l)]]*0.1,"YES","NO")))</f>
        <v/>
      </c>
      <c r="Y111" s="23" t="str">
        <f>IF(swpra1[[#This Row],[PEC (mean) (ug/l)]]="","",IF(swpra1[[#This Row],[PEC (mean) (ug/l)]]="N/A","N/A",IF(swpra1[[#This Row],[PEC (mean) (ug/l)]]&gt;swpra1[[#This Row],[AA EQS (ug/l)]],"YES","NO")))</f>
        <v/>
      </c>
      <c r="Z111" s="24"/>
      <c r="AA111" s="30" t="str">
        <f>IF(swpra1[[#This Row],[Screening Test 2 requires further screenig]]="YES",IF(OR(swpra1[[#This Row],[Is PEC-BC &gt;10% of MAC EQS?]]="YES",swpra1[[#This Row],[IS PEC&gt;MAC EQS]]="YES"),"YES",IF(OR(swpra1[[#This Row],[Is PEC&gt;AA EQS]]="YES",swpra1[[#This Row],[Is PEC-BC &gt;10% of AA EQS?]]="YES"),"YES","NO")),"")</f>
        <v/>
      </c>
      <c r="AB111" s="23" t="str">
        <f>IF(swpra1[[#This Row],[Significant Load]]="N/A","N/A",(swpra1[[#This Row],[Discharge Average(ug/l)]]*$B$1*1000*$B$4/1000/1000/1000))</f>
        <v>N/A</v>
      </c>
      <c r="AC111" s="24" t="str">
        <f>IF(swpra1[[#This Row],[Annual Load (kg)]]="N/A","N/A",IF(swpra1[[#This Row],[Annual Load (kg)]]&gt;swpra1[[#This Row],[Significant Load]],"YES","NO"))</f>
        <v>N/A</v>
      </c>
      <c r="AD111" s="30" t="str">
        <f>IF(AND(OR(swpra1[[#This Row],[Further Assessment Required?]]="NO",swpra1[[#This Row],[Screening Test 2 requires further screenig]]="NO",swpra1[[#This Row],[Screening Test 1 requires further screening]]="NO"),swpra1[[#This Row],[IS Is Annual Load&gt;Liit]]&lt;&gt;"YES"),"NO","YES")</f>
        <v>NO</v>
      </c>
    </row>
    <row r="112" spans="1:30" hidden="1" x14ac:dyDescent="0.25">
      <c r="A112" s="41" t="str">
        <f>#REF!</f>
        <v>Formaldehyde</v>
      </c>
      <c r="B112" s="33">
        <f>_xlfn.XLOOKUP(swpra1[[#This Row],[Substance]],inputdata[[#This Row],[Substance]],inputdata[[#This Row],[Average Concentration in Discharge]])</f>
        <v>0</v>
      </c>
      <c r="C112" s="33">
        <f>_xlfn.XLOOKUP(swpra1[[#This Row],[Substance]],inputdata[[#This Row],[Substance]],inputdata[[#This Row],[Maximum Concentration in Discharge ]])</f>
        <v>0</v>
      </c>
      <c r="D112" s="38" t="str">
        <f>_xlfn.XLOOKUP(swpra1[[#This Row],[Substance]],inputdata[[#This Row],[Substance]],inputdata[[#This Row],[Annual average EQS (micrograms per litre)]])</f>
        <v>Not applicable</v>
      </c>
      <c r="E112" s="10" t="str">
        <f>_xlfn.XLOOKUP(swpra1[[#This Row],[Substance]],inputdata[[#This Row],[Substance]],inputdata[[#This Row],[Maximum allowable concentration EQS (micrograms per litre)]])</f>
        <v>Not applicable</v>
      </c>
      <c r="F112" s="39" t="str">
        <f>IF(ISNUMBER(_xlfn.XLOOKUP(A112,inputdata[[#This Row],[Substance]],inputdata[[#This Row],[Annual Significant Load Limit (kg)]])),_xlfn.XLOOKUP(A112,inputdata[[#This Row],[Substance]],inputdata[[#This Row],[Annual Significant Load Limit (kg)]]),"N/A")</f>
        <v>N/A</v>
      </c>
      <c r="G112" s="33" t="str">
        <f>IF(ISNUMBER(D112),IF(ISNUMBER(_xlfn.XLOOKUP(A112,#REF!,#REF!)),(_xlfn.XLOOKUP(A112,#REF!,#REF!)),D112/2),D112)</f>
        <v>Not applicable</v>
      </c>
      <c r="H112" s="34" t="str">
        <f>IF(ISNUMBER(E112),IF(ISNUMBER(_xlfn.XLOOKUP(A112,#REF!,#REF!)),(_xlfn.XLOOKUP(A112,#REF!,#REF!)),E112/2),E112)</f>
        <v>Not applicable</v>
      </c>
      <c r="I112" t="str">
        <f>IF(ISNUMBER(swpra1[[#This Row],[AA EQS (ug/l)]]),swpra1[[#This Row],[AA EQS (ug/l)]]*0.04,swpra1[[#This Row],[AA EQS (ug/l)]])</f>
        <v>Not applicable</v>
      </c>
      <c r="J112" t="str">
        <f>IF(ISNUMBER(swpra1[[#This Row],[MAC EQS (ug/l)]]),swpra1[[#This Row],[MAC EQS (ug/l)]]*0.04,swpra1[[#This Row],[MAC EQS (ug/l)]])</f>
        <v>Not applicable</v>
      </c>
      <c r="K112" s="23" t="str">
        <f>IF(swpra1[[#This Row],[AA EQS (ug/l)]]="N/A","N/A",IF(swpra1[[#This Row],[Discharge Average(ug/l)]]&gt;swpra1[[#This Row],[AA EQS (ug/l)]],"Yes","No"))</f>
        <v>No</v>
      </c>
      <c r="L112" t="str">
        <f>IF(swpra1[[#This Row],[MAC EQS (ug/l)]]="N/A","N/A",IF(swpra1[[#This Row],[Discharge Maximum]]&gt;swpra1[[#This Row],[MAC EQS (ug/l)]],"Yes","No"))</f>
        <v>No</v>
      </c>
      <c r="M112" s="24" t="str">
        <f>IF(swpra1[[#This Row],[Is conc&gt; AAEQS?]]="No","No",IF(swpra1[[#This Row],[Is conc. &gt; MAC EQS?]]="No","No","Yes"))</f>
        <v>No</v>
      </c>
      <c r="N112" s="23" t="str">
        <f>IF(swpra1[[#This Row],[Is conc&gt; AAEQS?]]="No","",IF(swpra1[[#This Row],[AA EQS (ug/l)]]="N/A","",($B$1*swpra1[[#This Row],[Discharge Average(ug/l)]])/($B$1+$B$3)))</f>
        <v/>
      </c>
      <c r="O112" t="str">
        <f>IF(swpra1[[#This Row],[Is conc. &gt; MAC EQS?]]="No","",IF(swpra1[[#This Row],[MAC EQS (ug/l)]]="N/A","",($B$2*swpra1[[#This Row],[Discharge Maximum]])/($B$2+$B$3)))</f>
        <v/>
      </c>
      <c r="P112" t="str">
        <f>IF(swpra1[[#This Row],[Is conc&gt; AAEQS?]]="NO","",IF(swpra1[[#This Row],[AA EQS (ug/l)]]="N/A","N/A",IF(swpra1[[#This Row],[MEAN PC]]&gt;0.04*swpra1[[#This Row],[AA EQS (ug/l)]],"YES","NO")))</f>
        <v/>
      </c>
      <c r="Q112" t="str">
        <f>IF(swpra1[[#This Row],[Screening Test 1 requires further screening]]="NO","",IF(swpra1[[#This Row],[4% of MAC EQS (ug/l)]]="N/A","N/A",IF(swpra1[[#This Row],[MAX PC]]&gt;swpra1[[#This Row],[4% of MAC EQS (ug/l)]],"YES","NO")))</f>
        <v/>
      </c>
      <c r="R112" s="24" t="str">
        <f>IF(swpra1[[#This Row],[Is PC. &gt;4% of MAC EQS?]]="N/A",swpra1[[#This Row],[Is PC. &gt;4% of AA EQS?]],swpra1[[#This Row],[Is PC. &gt;4% of MAC EQS?]])</f>
        <v/>
      </c>
      <c r="S112" s="23" t="str">
        <f>IF(AND(ISNUMBER(swpra1[[#This Row],[MEAN PC]]),swpra1[[#This Row],[Screening Test 2 requires further screenig]]="YES"),swpra1[[#This Row],[MEAN PC]]+swpra1[[#This Row],[AA BC]],"")</f>
        <v/>
      </c>
      <c r="U112" t="str">
        <f>swpra1[[#This Row],[MEAN PC]]</f>
        <v/>
      </c>
      <c r="V112" t="str">
        <f>swpra1[[#This Row],[MAX PC]]</f>
        <v/>
      </c>
      <c r="W112" s="23" t="str">
        <f>IF(swpra1[[#This Row],[PEC (mean) (ug/l)]]="","",IF(swpra1[[#This Row],[PEC (mean) (ug/l)]]="N/A","N/A",IF((swpra1[[#This Row],[PEC - BC (Mean)]])&gt;swpra1[[#This Row],[AA EQS (ug/l)]]*0.1,"YES","NO")))</f>
        <v/>
      </c>
      <c r="X112" s="24" t="str">
        <f>IF(swpra1[[#This Row],[PEC (Max) (ug/l)]]="","",IF(swpra1[[#This Row],[PEC (Max) (ug/l)]]="N/A","N/A",IF((swpra1[[#This Row],[PEC - BC (Max)]])&gt;swpra1[[#This Row],[AA EQS (ug/l)]]*0.1,"YES","NO")))</f>
        <v/>
      </c>
      <c r="Y112" s="23" t="str">
        <f>IF(swpra1[[#This Row],[PEC (mean) (ug/l)]]="","",IF(swpra1[[#This Row],[PEC (mean) (ug/l)]]="N/A","N/A",IF(swpra1[[#This Row],[PEC (mean) (ug/l)]]&gt;swpra1[[#This Row],[AA EQS (ug/l)]],"YES","NO")))</f>
        <v/>
      </c>
      <c r="Z112" s="24"/>
      <c r="AA112" s="30" t="str">
        <f>IF(swpra1[[#This Row],[Screening Test 2 requires further screenig]]="YES",IF(OR(swpra1[[#This Row],[Is PEC-BC &gt;10% of MAC EQS?]]="YES",swpra1[[#This Row],[IS PEC&gt;MAC EQS]]="YES"),"YES",IF(OR(swpra1[[#This Row],[Is PEC&gt;AA EQS]]="YES",swpra1[[#This Row],[Is PEC-BC &gt;10% of AA EQS?]]="YES"),"YES","NO")),"")</f>
        <v/>
      </c>
      <c r="AB112" s="23" t="str">
        <f>IF(swpra1[[#This Row],[Significant Load]]="N/A","N/A",(swpra1[[#This Row],[Discharge Average(ug/l)]]*$B$1*1000*$B$4/1000/1000/1000))</f>
        <v>N/A</v>
      </c>
      <c r="AC112" s="24" t="str">
        <f>IF(swpra1[[#This Row],[Annual Load (kg)]]="N/A","N/A",IF(swpra1[[#This Row],[Annual Load (kg)]]&gt;swpra1[[#This Row],[Significant Load]],"YES","NO"))</f>
        <v>N/A</v>
      </c>
      <c r="AD112" s="30" t="str">
        <f>IF(AND(OR(swpra1[[#This Row],[Further Assessment Required?]]="NO",swpra1[[#This Row],[Screening Test 2 requires further screenig]]="NO",swpra1[[#This Row],[Screening Test 1 requires further screening]]="NO"),swpra1[[#This Row],[IS Is Annual Load&gt;Liit]]&lt;&gt;"YES"),"NO","YES")</f>
        <v>NO</v>
      </c>
    </row>
    <row r="113" spans="1:30" ht="27.6" hidden="1" x14ac:dyDescent="0.25">
      <c r="A113" s="41" t="str">
        <f>#REF!</f>
        <v>Glyphosate</v>
      </c>
      <c r="B113" s="33">
        <f>_xlfn.XLOOKUP(swpra1[[#This Row],[Substance]],inputdata[[#This Row],[Substance]],inputdata[[#This Row],[Average Concentration in Discharge]])</f>
        <v>0</v>
      </c>
      <c r="C113" s="33">
        <f>_xlfn.XLOOKUP(swpra1[[#This Row],[Substance]],inputdata[[#This Row],[Substance]],inputdata[[#This Row],[Maximum Concentration in Discharge ]])</f>
        <v>0</v>
      </c>
      <c r="D113" s="38">
        <f>_xlfn.XLOOKUP(swpra1[[#This Row],[Substance]],inputdata[[#This Row],[Substance]],inputdata[[#This Row],[Annual average EQS (micrograms per litre)]])</f>
        <v>196</v>
      </c>
      <c r="E113" s="10" t="str">
        <f>_xlfn.XLOOKUP(swpra1[[#This Row],[Substance]],inputdata[[#This Row],[Substance]],inputdata[[#This Row],[Maximum allowable concentration EQS (micrograms per litre)]])</f>
        <v>398 (95th percentile)</v>
      </c>
      <c r="F113" s="39" t="str">
        <f>IF(ISNUMBER(_xlfn.XLOOKUP(A113,inputdata[[#This Row],[Substance]],inputdata[[#This Row],[Annual Significant Load Limit (kg)]])),_xlfn.XLOOKUP(A113,inputdata[[#This Row],[Substance]],inputdata[[#This Row],[Annual Significant Load Limit (kg)]]),"N/A")</f>
        <v>N/A</v>
      </c>
      <c r="G113" s="33">
        <f>IF(ISNUMBER(D113),IF(ISNUMBER(_xlfn.XLOOKUP(A113,#REF!,#REF!)),(_xlfn.XLOOKUP(A113,#REF!,#REF!)),D113/2),D113)</f>
        <v>98</v>
      </c>
      <c r="H113" s="34" t="str">
        <f>IF(ISNUMBER(E113),IF(ISNUMBER(_xlfn.XLOOKUP(A113,#REF!,#REF!)),(_xlfn.XLOOKUP(A113,#REF!,#REF!)),E113/2),E113)</f>
        <v>398 (95th percentile)</v>
      </c>
      <c r="I113">
        <f>IF(ISNUMBER(swpra1[[#This Row],[AA EQS (ug/l)]]),swpra1[[#This Row],[AA EQS (ug/l)]]*0.04,swpra1[[#This Row],[AA EQS (ug/l)]])</f>
        <v>7.84</v>
      </c>
      <c r="J113" t="str">
        <f>IF(ISNUMBER(swpra1[[#This Row],[MAC EQS (ug/l)]]),swpra1[[#This Row],[MAC EQS (ug/l)]]*0.04,swpra1[[#This Row],[MAC EQS (ug/l)]])</f>
        <v>398 (95th percentile)</v>
      </c>
      <c r="K113" s="23" t="str">
        <f>IF(swpra1[[#This Row],[AA EQS (ug/l)]]="N/A","N/A",IF(swpra1[[#This Row],[Discharge Average(ug/l)]]&gt;swpra1[[#This Row],[AA EQS (ug/l)]],"Yes","No"))</f>
        <v>No</v>
      </c>
      <c r="L113" t="str">
        <f>IF(swpra1[[#This Row],[MAC EQS (ug/l)]]="N/A","N/A",IF(swpra1[[#This Row],[Discharge Maximum]]&gt;swpra1[[#This Row],[MAC EQS (ug/l)]],"Yes","No"))</f>
        <v>No</v>
      </c>
      <c r="M113" s="24" t="str">
        <f>IF(swpra1[[#This Row],[Is conc&gt; AAEQS?]]="No","No",IF(swpra1[[#This Row],[Is conc. &gt; MAC EQS?]]="No","No","Yes"))</f>
        <v>No</v>
      </c>
      <c r="N113" s="23" t="str">
        <f>IF(swpra1[[#This Row],[Is conc&gt; AAEQS?]]="No","",IF(swpra1[[#This Row],[AA EQS (ug/l)]]="N/A","",($B$1*swpra1[[#This Row],[Discharge Average(ug/l)]])/($B$1+$B$3)))</f>
        <v/>
      </c>
      <c r="O113" t="str">
        <f>IF(swpra1[[#This Row],[Is conc. &gt; MAC EQS?]]="No","",IF(swpra1[[#This Row],[MAC EQS (ug/l)]]="N/A","",($B$2*swpra1[[#This Row],[Discharge Maximum]])/($B$2+$B$3)))</f>
        <v/>
      </c>
      <c r="P113" t="str">
        <f>IF(swpra1[[#This Row],[Is conc&gt; AAEQS?]]="NO","",IF(swpra1[[#This Row],[AA EQS (ug/l)]]="N/A","N/A",IF(swpra1[[#This Row],[MEAN PC]]&gt;0.04*swpra1[[#This Row],[AA EQS (ug/l)]],"YES","NO")))</f>
        <v/>
      </c>
      <c r="Q113" t="str">
        <f>IF(swpra1[[#This Row],[Screening Test 1 requires further screening]]="NO","",IF(swpra1[[#This Row],[4% of MAC EQS (ug/l)]]="N/A","N/A",IF(swpra1[[#This Row],[MAX PC]]&gt;swpra1[[#This Row],[4% of MAC EQS (ug/l)]],"YES","NO")))</f>
        <v/>
      </c>
      <c r="R113" s="24" t="str">
        <f>IF(swpra1[[#This Row],[Is PC. &gt;4% of MAC EQS?]]="N/A",swpra1[[#This Row],[Is PC. &gt;4% of AA EQS?]],swpra1[[#This Row],[Is PC. &gt;4% of MAC EQS?]])</f>
        <v/>
      </c>
      <c r="S113" s="23" t="str">
        <f>IF(AND(ISNUMBER(swpra1[[#This Row],[MEAN PC]]),swpra1[[#This Row],[Screening Test 2 requires further screenig]]="YES"),swpra1[[#This Row],[MEAN PC]]+swpra1[[#This Row],[AA BC]],"")</f>
        <v/>
      </c>
      <c r="U113" t="str">
        <f>swpra1[[#This Row],[MEAN PC]]</f>
        <v/>
      </c>
      <c r="V113" t="str">
        <f>swpra1[[#This Row],[MAX PC]]</f>
        <v/>
      </c>
      <c r="W113" s="23" t="str">
        <f>IF(swpra1[[#This Row],[PEC (mean) (ug/l)]]="","",IF(swpra1[[#This Row],[PEC (mean) (ug/l)]]="N/A","N/A",IF((swpra1[[#This Row],[PEC - BC (Mean)]])&gt;swpra1[[#This Row],[AA EQS (ug/l)]]*0.1,"YES","NO")))</f>
        <v/>
      </c>
      <c r="X113" s="24" t="str">
        <f>IF(swpra1[[#This Row],[PEC (Max) (ug/l)]]="","",IF(swpra1[[#This Row],[PEC (Max) (ug/l)]]="N/A","N/A",IF((swpra1[[#This Row],[PEC - BC (Max)]])&gt;swpra1[[#This Row],[AA EQS (ug/l)]]*0.1,"YES","NO")))</f>
        <v/>
      </c>
      <c r="Y113" s="23" t="str">
        <f>IF(swpra1[[#This Row],[PEC (mean) (ug/l)]]="","",IF(swpra1[[#This Row],[PEC (mean) (ug/l)]]="N/A","N/A",IF(swpra1[[#This Row],[PEC (mean) (ug/l)]]&gt;swpra1[[#This Row],[AA EQS (ug/l)]],"YES","NO")))</f>
        <v/>
      </c>
      <c r="Z113" s="24"/>
      <c r="AA113" s="30" t="str">
        <f>IF(swpra1[[#This Row],[Screening Test 2 requires further screenig]]="YES",IF(OR(swpra1[[#This Row],[Is PEC-BC &gt;10% of MAC EQS?]]="YES",swpra1[[#This Row],[IS PEC&gt;MAC EQS]]="YES"),"YES",IF(OR(swpra1[[#This Row],[Is PEC&gt;AA EQS]]="YES",swpra1[[#This Row],[Is PEC-BC &gt;10% of AA EQS?]]="YES"),"YES","NO")),"")</f>
        <v/>
      </c>
      <c r="AB113" s="23" t="str">
        <f>IF(swpra1[[#This Row],[Significant Load]]="N/A","N/A",(swpra1[[#This Row],[Discharge Average(ug/l)]]*$B$1*1000*$B$4/1000/1000/1000))</f>
        <v>N/A</v>
      </c>
      <c r="AC113" s="24" t="str">
        <f>IF(swpra1[[#This Row],[Annual Load (kg)]]="N/A","N/A",IF(swpra1[[#This Row],[Annual Load (kg)]]&gt;swpra1[[#This Row],[Significant Load]],"YES","NO"))</f>
        <v>N/A</v>
      </c>
      <c r="AD113" s="30" t="str">
        <f>IF(AND(OR(swpra1[[#This Row],[Further Assessment Required?]]="NO",swpra1[[#This Row],[Screening Test 2 requires further screenig]]="NO",swpra1[[#This Row],[Screening Test 1 requires further screening]]="NO"),swpra1[[#This Row],[IS Is Annual Load&gt;Liit]]&lt;&gt;"YES"),"NO","YES")</f>
        <v>NO</v>
      </c>
    </row>
    <row r="114" spans="1:30" hidden="1" x14ac:dyDescent="0.25">
      <c r="A114" s="41" t="str">
        <f>#REF!</f>
        <v>Heptachlor &amp; heptachlor epoxide</v>
      </c>
      <c r="B114" s="33">
        <f>_xlfn.XLOOKUP(swpra1[[#This Row],[Substance]],inputdata[[#This Row],[Substance]],inputdata[[#This Row],[Average Concentration in Discharge]])</f>
        <v>0</v>
      </c>
      <c r="C114" s="33">
        <f>_xlfn.XLOOKUP(swpra1[[#This Row],[Substance]],inputdata[[#This Row],[Substance]],inputdata[[#This Row],[Maximum Concentration in Discharge ]])</f>
        <v>0</v>
      </c>
      <c r="D114" s="38">
        <f>_xlfn.XLOOKUP(swpra1[[#This Row],[Substance]],inputdata[[#This Row],[Substance]],inputdata[[#This Row],[Annual average EQS (micrograms per litre)]])</f>
        <v>1E-8</v>
      </c>
      <c r="E114" s="10">
        <f>_xlfn.XLOOKUP(swpra1[[#This Row],[Substance]],inputdata[[#This Row],[Substance]],inputdata[[#This Row],[Maximum allowable concentration EQS (micrograms per litre)]])</f>
        <v>3.0000000000000001E-5</v>
      </c>
      <c r="F114" s="39">
        <f>IF(ISNUMBER(_xlfn.XLOOKUP(A114,inputdata[[#This Row],[Substance]],inputdata[[#This Row],[Annual Significant Load Limit (kg)]])),_xlfn.XLOOKUP(A114,inputdata[[#This Row],[Substance]],inputdata[[#This Row],[Annual Significant Load Limit (kg)]]),"N/A")</f>
        <v>1</v>
      </c>
      <c r="G114" s="33">
        <f>IF(ISNUMBER(D114),IF(ISNUMBER(_xlfn.XLOOKUP(A114,#REF!,#REF!)),(_xlfn.XLOOKUP(A114,#REF!,#REF!)),D114/2),D114)</f>
        <v>5.0000000000000001E-9</v>
      </c>
      <c r="H114" s="34">
        <f>IF(ISNUMBER(E114),IF(ISNUMBER(_xlfn.XLOOKUP(A114,#REF!,#REF!)),(_xlfn.XLOOKUP(A114,#REF!,#REF!)),E114/2),E114)</f>
        <v>1.5E-5</v>
      </c>
      <c r="I114">
        <f>IF(ISNUMBER(swpra1[[#This Row],[AA EQS (ug/l)]]),swpra1[[#This Row],[AA EQS (ug/l)]]*0.04,swpra1[[#This Row],[AA EQS (ug/l)]])</f>
        <v>4.0000000000000001E-10</v>
      </c>
      <c r="J114">
        <f>IF(ISNUMBER(swpra1[[#This Row],[MAC EQS (ug/l)]]),swpra1[[#This Row],[MAC EQS (ug/l)]]*0.04,swpra1[[#This Row],[MAC EQS (ug/l)]])</f>
        <v>1.2000000000000002E-6</v>
      </c>
      <c r="K114" s="23" t="str">
        <f>IF(swpra1[[#This Row],[AA EQS (ug/l)]]="N/A","N/A",IF(swpra1[[#This Row],[Discharge Average(ug/l)]]&gt;swpra1[[#This Row],[AA EQS (ug/l)]],"Yes","No"))</f>
        <v>No</v>
      </c>
      <c r="L114" t="str">
        <f>IF(swpra1[[#This Row],[MAC EQS (ug/l)]]="N/A","N/A",IF(swpra1[[#This Row],[Discharge Maximum]]&gt;swpra1[[#This Row],[MAC EQS (ug/l)]],"Yes","No"))</f>
        <v>No</v>
      </c>
      <c r="M114" s="24" t="str">
        <f>IF(swpra1[[#This Row],[Is conc&gt; AAEQS?]]="No","No",IF(swpra1[[#This Row],[Is conc. &gt; MAC EQS?]]="No","No","Yes"))</f>
        <v>No</v>
      </c>
      <c r="N114" s="23" t="str">
        <f>IF(swpra1[[#This Row],[Is conc&gt; AAEQS?]]="No","",IF(swpra1[[#This Row],[AA EQS (ug/l)]]="N/A","",($B$1*swpra1[[#This Row],[Discharge Average(ug/l)]])/($B$1+$B$3)))</f>
        <v/>
      </c>
      <c r="O114" t="str">
        <f>IF(swpra1[[#This Row],[Is conc. &gt; MAC EQS?]]="No","",IF(swpra1[[#This Row],[MAC EQS (ug/l)]]="N/A","",($B$2*swpra1[[#This Row],[Discharge Maximum]])/($B$2+$B$3)))</f>
        <v/>
      </c>
      <c r="P114" t="str">
        <f>IF(swpra1[[#This Row],[Is conc&gt; AAEQS?]]="NO","",IF(swpra1[[#This Row],[AA EQS (ug/l)]]="N/A","N/A",IF(swpra1[[#This Row],[MEAN PC]]&gt;0.04*swpra1[[#This Row],[AA EQS (ug/l)]],"YES","NO")))</f>
        <v/>
      </c>
      <c r="Q114" t="str">
        <f>IF(swpra1[[#This Row],[Screening Test 1 requires further screening]]="NO","",IF(swpra1[[#This Row],[4% of MAC EQS (ug/l)]]="N/A","N/A",IF(swpra1[[#This Row],[MAX PC]]&gt;swpra1[[#This Row],[4% of MAC EQS (ug/l)]],"YES","NO")))</f>
        <v/>
      </c>
      <c r="R114" s="24" t="str">
        <f>IF(swpra1[[#This Row],[Is PC. &gt;4% of MAC EQS?]]="N/A",swpra1[[#This Row],[Is PC. &gt;4% of AA EQS?]],swpra1[[#This Row],[Is PC. &gt;4% of MAC EQS?]])</f>
        <v/>
      </c>
      <c r="S114" s="23" t="str">
        <f>IF(AND(ISNUMBER(swpra1[[#This Row],[MEAN PC]]),swpra1[[#This Row],[Screening Test 2 requires further screenig]]="YES"),swpra1[[#This Row],[MEAN PC]]+swpra1[[#This Row],[AA BC]],"")</f>
        <v/>
      </c>
      <c r="U114" t="str">
        <f>swpra1[[#This Row],[MEAN PC]]</f>
        <v/>
      </c>
      <c r="V114" t="str">
        <f>swpra1[[#This Row],[MAX PC]]</f>
        <v/>
      </c>
      <c r="W114" s="23" t="str">
        <f>IF(swpra1[[#This Row],[PEC (mean) (ug/l)]]="","",IF(swpra1[[#This Row],[PEC (mean) (ug/l)]]="N/A","N/A",IF((swpra1[[#This Row],[PEC - BC (Mean)]])&gt;swpra1[[#This Row],[AA EQS (ug/l)]]*0.1,"YES","NO")))</f>
        <v/>
      </c>
      <c r="X114" s="24" t="str">
        <f>IF(swpra1[[#This Row],[PEC (Max) (ug/l)]]="","",IF(swpra1[[#This Row],[PEC (Max) (ug/l)]]="N/A","N/A",IF((swpra1[[#This Row],[PEC - BC (Max)]])&gt;swpra1[[#This Row],[AA EQS (ug/l)]]*0.1,"YES","NO")))</f>
        <v/>
      </c>
      <c r="Y114" s="23" t="str">
        <f>IF(swpra1[[#This Row],[PEC (mean) (ug/l)]]="","",IF(swpra1[[#This Row],[PEC (mean) (ug/l)]]="N/A","N/A",IF(swpra1[[#This Row],[PEC (mean) (ug/l)]]&gt;swpra1[[#This Row],[AA EQS (ug/l)]],"YES","NO")))</f>
        <v/>
      </c>
      <c r="Z114" s="24"/>
      <c r="AA114" s="30" t="str">
        <f>IF(swpra1[[#This Row],[Screening Test 2 requires further screenig]]="YES",IF(OR(swpra1[[#This Row],[Is PEC-BC &gt;10% of MAC EQS?]]="YES",swpra1[[#This Row],[IS PEC&gt;MAC EQS]]="YES"),"YES",IF(OR(swpra1[[#This Row],[Is PEC&gt;AA EQS]]="YES",swpra1[[#This Row],[Is PEC-BC &gt;10% of AA EQS?]]="YES"),"YES","NO")),"")</f>
        <v/>
      </c>
      <c r="AB114" s="23">
        <f>IF(swpra1[[#This Row],[Significant Load]]="N/A","N/A",(swpra1[[#This Row],[Discharge Average(ug/l)]]*$B$1*1000*$B$4/1000/1000/1000))</f>
        <v>0</v>
      </c>
      <c r="AC114" s="24" t="str">
        <f>IF(swpra1[[#This Row],[Annual Load (kg)]]="N/A","N/A",IF(swpra1[[#This Row],[Annual Load (kg)]]&gt;swpra1[[#This Row],[Significant Load]],"YES","NO"))</f>
        <v>NO</v>
      </c>
      <c r="AD114" s="30" t="str">
        <f>IF(AND(OR(swpra1[[#This Row],[Further Assessment Required?]]="NO",swpra1[[#This Row],[Screening Test 2 requires further screenig]]="NO",swpra1[[#This Row],[Screening Test 1 requires further screening]]="NO"),swpra1[[#This Row],[IS Is Annual Load&gt;Liit]]&lt;&gt;"YES"),"NO","YES")</f>
        <v>NO</v>
      </c>
    </row>
    <row r="115" spans="1:30" hidden="1" x14ac:dyDescent="0.25">
      <c r="A115" s="41" t="str">
        <f>#REF!</f>
        <v>Hexabromocyclo-dodecane (HBCDD)</v>
      </c>
      <c r="B115" s="33">
        <f>_xlfn.XLOOKUP(swpra1[[#This Row],[Substance]],inputdata[[#This Row],[Substance]],inputdata[[#This Row],[Average Concentration in Discharge]])</f>
        <v>0</v>
      </c>
      <c r="C115" s="33">
        <f>_xlfn.XLOOKUP(swpra1[[#This Row],[Substance]],inputdata[[#This Row],[Substance]],inputdata[[#This Row],[Maximum Concentration in Discharge ]])</f>
        <v>0</v>
      </c>
      <c r="D115" s="38">
        <f>_xlfn.XLOOKUP(swpra1[[#This Row],[Substance]],inputdata[[#This Row],[Substance]],inputdata[[#This Row],[Annual average EQS (micrograms per litre)]])</f>
        <v>8.0000000000000004E-4</v>
      </c>
      <c r="E115" s="10">
        <f>_xlfn.XLOOKUP(swpra1[[#This Row],[Substance]],inputdata[[#This Row],[Substance]],inputdata[[#This Row],[Maximum allowable concentration EQS (micrograms per litre)]])</f>
        <v>0.05</v>
      </c>
      <c r="F115" s="39" t="str">
        <f>IF(ISNUMBER(_xlfn.XLOOKUP(A115,inputdata[[#This Row],[Substance]],inputdata[[#This Row],[Annual Significant Load Limit (kg)]])),_xlfn.XLOOKUP(A115,inputdata[[#This Row],[Substance]],inputdata[[#This Row],[Annual Significant Load Limit (kg)]]),"N/A")</f>
        <v>N/A</v>
      </c>
      <c r="G115" s="33">
        <f>IF(ISNUMBER(D115),IF(ISNUMBER(_xlfn.XLOOKUP(A115,#REF!,#REF!)),(_xlfn.XLOOKUP(A115,#REF!,#REF!)),D115/2),D115)</f>
        <v>4.0000000000000002E-4</v>
      </c>
      <c r="H115" s="34">
        <f>IF(ISNUMBER(E115),IF(ISNUMBER(_xlfn.XLOOKUP(A115,#REF!,#REF!)),(_xlfn.XLOOKUP(A115,#REF!,#REF!)),E115/2),E115)</f>
        <v>2.5000000000000001E-2</v>
      </c>
      <c r="I115">
        <f>IF(ISNUMBER(swpra1[[#This Row],[AA EQS (ug/l)]]),swpra1[[#This Row],[AA EQS (ug/l)]]*0.04,swpra1[[#This Row],[AA EQS (ug/l)]])</f>
        <v>3.2000000000000005E-5</v>
      </c>
      <c r="J115">
        <f>IF(ISNUMBER(swpra1[[#This Row],[MAC EQS (ug/l)]]),swpra1[[#This Row],[MAC EQS (ug/l)]]*0.04,swpra1[[#This Row],[MAC EQS (ug/l)]])</f>
        <v>2E-3</v>
      </c>
      <c r="K115" s="23" t="str">
        <f>IF(swpra1[[#This Row],[AA EQS (ug/l)]]="N/A","N/A",IF(swpra1[[#This Row],[Discharge Average(ug/l)]]&gt;swpra1[[#This Row],[AA EQS (ug/l)]],"Yes","No"))</f>
        <v>No</v>
      </c>
      <c r="L115" t="str">
        <f>IF(swpra1[[#This Row],[MAC EQS (ug/l)]]="N/A","N/A",IF(swpra1[[#This Row],[Discharge Maximum]]&gt;swpra1[[#This Row],[MAC EQS (ug/l)]],"Yes","No"))</f>
        <v>No</v>
      </c>
      <c r="M115" s="24" t="str">
        <f>IF(swpra1[[#This Row],[Is conc&gt; AAEQS?]]="No","No",IF(swpra1[[#This Row],[Is conc. &gt; MAC EQS?]]="No","No","Yes"))</f>
        <v>No</v>
      </c>
      <c r="N115" s="23" t="str">
        <f>IF(swpra1[[#This Row],[Is conc&gt; AAEQS?]]="No","",IF(swpra1[[#This Row],[AA EQS (ug/l)]]="N/A","",($B$1*swpra1[[#This Row],[Discharge Average(ug/l)]])/($B$1+$B$3)))</f>
        <v/>
      </c>
      <c r="O115" t="str">
        <f>IF(swpra1[[#This Row],[Is conc. &gt; MAC EQS?]]="No","",IF(swpra1[[#This Row],[MAC EQS (ug/l)]]="N/A","",($B$2*swpra1[[#This Row],[Discharge Maximum]])/($B$2+$B$3)))</f>
        <v/>
      </c>
      <c r="P115" t="str">
        <f>IF(swpra1[[#This Row],[Is conc&gt; AAEQS?]]="NO","",IF(swpra1[[#This Row],[AA EQS (ug/l)]]="N/A","N/A",IF(swpra1[[#This Row],[MEAN PC]]&gt;0.04*swpra1[[#This Row],[AA EQS (ug/l)]],"YES","NO")))</f>
        <v/>
      </c>
      <c r="Q115" t="str">
        <f>IF(swpra1[[#This Row],[Screening Test 1 requires further screening]]="NO","",IF(swpra1[[#This Row],[4% of MAC EQS (ug/l)]]="N/A","N/A",IF(swpra1[[#This Row],[MAX PC]]&gt;swpra1[[#This Row],[4% of MAC EQS (ug/l)]],"YES","NO")))</f>
        <v/>
      </c>
      <c r="R115" s="24" t="str">
        <f>IF(swpra1[[#This Row],[Is PC. &gt;4% of MAC EQS?]]="N/A",swpra1[[#This Row],[Is PC. &gt;4% of AA EQS?]],swpra1[[#This Row],[Is PC. &gt;4% of MAC EQS?]])</f>
        <v/>
      </c>
      <c r="S115" s="23" t="str">
        <f>IF(AND(ISNUMBER(swpra1[[#This Row],[MEAN PC]]),swpra1[[#This Row],[Screening Test 2 requires further screenig]]="YES"),swpra1[[#This Row],[MEAN PC]]+swpra1[[#This Row],[AA BC]],"")</f>
        <v/>
      </c>
      <c r="U115" t="str">
        <f>swpra1[[#This Row],[MEAN PC]]</f>
        <v/>
      </c>
      <c r="V115" t="str">
        <f>swpra1[[#This Row],[MAX PC]]</f>
        <v/>
      </c>
      <c r="W115" s="23" t="str">
        <f>IF(swpra1[[#This Row],[PEC (mean) (ug/l)]]="","",IF(swpra1[[#This Row],[PEC (mean) (ug/l)]]="N/A","N/A",IF((swpra1[[#This Row],[PEC - BC (Mean)]])&gt;swpra1[[#This Row],[AA EQS (ug/l)]]*0.1,"YES","NO")))</f>
        <v/>
      </c>
      <c r="X115" s="24" t="str">
        <f>IF(swpra1[[#This Row],[PEC (Max) (ug/l)]]="","",IF(swpra1[[#This Row],[PEC (Max) (ug/l)]]="N/A","N/A",IF((swpra1[[#This Row],[PEC - BC (Max)]])&gt;swpra1[[#This Row],[AA EQS (ug/l)]]*0.1,"YES","NO")))</f>
        <v/>
      </c>
      <c r="Y115" s="23" t="str">
        <f>IF(swpra1[[#This Row],[PEC (mean) (ug/l)]]="","",IF(swpra1[[#This Row],[PEC (mean) (ug/l)]]="N/A","N/A",IF(swpra1[[#This Row],[PEC (mean) (ug/l)]]&gt;swpra1[[#This Row],[AA EQS (ug/l)]],"YES","NO")))</f>
        <v/>
      </c>
      <c r="Z115" s="24"/>
      <c r="AA115" s="30" t="str">
        <f>IF(swpra1[[#This Row],[Screening Test 2 requires further screenig]]="YES",IF(OR(swpra1[[#This Row],[Is PEC-BC &gt;10% of MAC EQS?]]="YES",swpra1[[#This Row],[IS PEC&gt;MAC EQS]]="YES"),"YES",IF(OR(swpra1[[#This Row],[Is PEC&gt;AA EQS]]="YES",swpra1[[#This Row],[Is PEC-BC &gt;10% of AA EQS?]]="YES"),"YES","NO")),"")</f>
        <v/>
      </c>
      <c r="AB115" s="23" t="str">
        <f>IF(swpra1[[#This Row],[Significant Load]]="N/A","N/A",(swpra1[[#This Row],[Discharge Average(ug/l)]]*$B$1*1000*$B$4/1000/1000/1000))</f>
        <v>N/A</v>
      </c>
      <c r="AC115" s="24" t="str">
        <f>IF(swpra1[[#This Row],[Annual Load (kg)]]="N/A","N/A",IF(swpra1[[#This Row],[Annual Load (kg)]]&gt;swpra1[[#This Row],[Significant Load]],"YES","NO"))</f>
        <v>N/A</v>
      </c>
      <c r="AD115" s="30" t="str">
        <f>IF(AND(OR(swpra1[[#This Row],[Further Assessment Required?]]="NO",swpra1[[#This Row],[Screening Test 2 requires further screenig]]="NO",swpra1[[#This Row],[Screening Test 1 requires further screening]]="NO"),swpra1[[#This Row],[IS Is Annual Load&gt;Liit]]&lt;&gt;"YES"),"NO","YES")</f>
        <v>NO</v>
      </c>
    </row>
    <row r="116" spans="1:30" hidden="1" x14ac:dyDescent="0.25">
      <c r="A116" s="41" t="str">
        <f>#REF!</f>
        <v>Hexachloro-benzene</v>
      </c>
      <c r="B116" s="33">
        <f>_xlfn.XLOOKUP(swpra1[[#This Row],[Substance]],inputdata[[#This Row],[Substance]],inputdata[[#This Row],[Average Concentration in Discharge]])</f>
        <v>0</v>
      </c>
      <c r="C116" s="33">
        <f>_xlfn.XLOOKUP(swpra1[[#This Row],[Substance]],inputdata[[#This Row],[Substance]],inputdata[[#This Row],[Maximum Concentration in Discharge ]])</f>
        <v>0</v>
      </c>
      <c r="D116" s="38" t="str">
        <f>_xlfn.XLOOKUP(swpra1[[#This Row],[Substance]],inputdata[[#This Row],[Substance]],inputdata[[#This Row],[Annual average EQS (micrograms per litre)]])</f>
        <v>Not applicable</v>
      </c>
      <c r="E116" s="10">
        <f>_xlfn.XLOOKUP(swpra1[[#This Row],[Substance]],inputdata[[#This Row],[Substance]],inputdata[[#This Row],[Maximum allowable concentration EQS (micrograms per litre)]])</f>
        <v>0.05</v>
      </c>
      <c r="F116" s="39">
        <f>IF(ISNUMBER(_xlfn.XLOOKUP(A116,inputdata[[#This Row],[Substance]],inputdata[[#This Row],[Annual Significant Load Limit (kg)]])),_xlfn.XLOOKUP(A116,inputdata[[#This Row],[Substance]],inputdata[[#This Row],[Annual Significant Load Limit (kg)]]),"N/A")</f>
        <v>1</v>
      </c>
      <c r="G116" s="33" t="str">
        <f>IF(ISNUMBER(D116),IF(ISNUMBER(_xlfn.XLOOKUP(A116,#REF!,#REF!)),(_xlfn.XLOOKUP(A116,#REF!,#REF!)),D116/2),D116)</f>
        <v>Not applicable</v>
      </c>
      <c r="H116" s="34">
        <f>IF(ISNUMBER(E116),IF(ISNUMBER(_xlfn.XLOOKUP(A116,#REF!,#REF!)),(_xlfn.XLOOKUP(A116,#REF!,#REF!)),E116/2),E116)</f>
        <v>2.5000000000000001E-2</v>
      </c>
      <c r="I116" t="str">
        <f>IF(ISNUMBER(swpra1[[#This Row],[AA EQS (ug/l)]]),swpra1[[#This Row],[AA EQS (ug/l)]]*0.04,swpra1[[#This Row],[AA EQS (ug/l)]])</f>
        <v>Not applicable</v>
      </c>
      <c r="J116">
        <f>IF(ISNUMBER(swpra1[[#This Row],[MAC EQS (ug/l)]]),swpra1[[#This Row],[MAC EQS (ug/l)]]*0.04,swpra1[[#This Row],[MAC EQS (ug/l)]])</f>
        <v>2E-3</v>
      </c>
      <c r="K116" s="23" t="str">
        <f>IF(swpra1[[#This Row],[AA EQS (ug/l)]]="N/A","N/A",IF(swpra1[[#This Row],[Discharge Average(ug/l)]]&gt;swpra1[[#This Row],[AA EQS (ug/l)]],"Yes","No"))</f>
        <v>No</v>
      </c>
      <c r="L116" t="str">
        <f>IF(swpra1[[#This Row],[MAC EQS (ug/l)]]="N/A","N/A",IF(swpra1[[#This Row],[Discharge Maximum]]&gt;swpra1[[#This Row],[MAC EQS (ug/l)]],"Yes","No"))</f>
        <v>No</v>
      </c>
      <c r="M116" s="24" t="str">
        <f>IF(swpra1[[#This Row],[Is conc&gt; AAEQS?]]="No","No",IF(swpra1[[#This Row],[Is conc. &gt; MAC EQS?]]="No","No","Yes"))</f>
        <v>No</v>
      </c>
      <c r="N116" s="23" t="str">
        <f>IF(swpra1[[#This Row],[Is conc&gt; AAEQS?]]="No","",IF(swpra1[[#This Row],[AA EQS (ug/l)]]="N/A","",($B$1*swpra1[[#This Row],[Discharge Average(ug/l)]])/($B$1+$B$3)))</f>
        <v/>
      </c>
      <c r="O116" t="str">
        <f>IF(swpra1[[#This Row],[Is conc. &gt; MAC EQS?]]="No","",IF(swpra1[[#This Row],[MAC EQS (ug/l)]]="N/A","",($B$2*swpra1[[#This Row],[Discharge Maximum]])/($B$2+$B$3)))</f>
        <v/>
      </c>
      <c r="P116" t="str">
        <f>IF(swpra1[[#This Row],[Is conc&gt; AAEQS?]]="NO","",IF(swpra1[[#This Row],[AA EQS (ug/l)]]="N/A","N/A",IF(swpra1[[#This Row],[MEAN PC]]&gt;0.04*swpra1[[#This Row],[AA EQS (ug/l)]],"YES","NO")))</f>
        <v/>
      </c>
      <c r="Q116" t="str">
        <f>IF(swpra1[[#This Row],[Screening Test 1 requires further screening]]="NO","",IF(swpra1[[#This Row],[4% of MAC EQS (ug/l)]]="N/A","N/A",IF(swpra1[[#This Row],[MAX PC]]&gt;swpra1[[#This Row],[4% of MAC EQS (ug/l)]],"YES","NO")))</f>
        <v/>
      </c>
      <c r="R116" s="24" t="str">
        <f>IF(swpra1[[#This Row],[Is PC. &gt;4% of MAC EQS?]]="N/A",swpra1[[#This Row],[Is PC. &gt;4% of AA EQS?]],swpra1[[#This Row],[Is PC. &gt;4% of MAC EQS?]])</f>
        <v/>
      </c>
      <c r="S116" s="23" t="str">
        <f>IF(AND(ISNUMBER(swpra1[[#This Row],[MEAN PC]]),swpra1[[#This Row],[Screening Test 2 requires further screenig]]="YES"),swpra1[[#This Row],[MEAN PC]]+swpra1[[#This Row],[AA BC]],"")</f>
        <v/>
      </c>
      <c r="U116" t="str">
        <f>swpra1[[#This Row],[MEAN PC]]</f>
        <v/>
      </c>
      <c r="V116" t="str">
        <f>swpra1[[#This Row],[MAX PC]]</f>
        <v/>
      </c>
      <c r="W116" s="23" t="str">
        <f>IF(swpra1[[#This Row],[PEC (mean) (ug/l)]]="","",IF(swpra1[[#This Row],[PEC (mean) (ug/l)]]="N/A","N/A",IF((swpra1[[#This Row],[PEC - BC (Mean)]])&gt;swpra1[[#This Row],[AA EQS (ug/l)]]*0.1,"YES","NO")))</f>
        <v/>
      </c>
      <c r="X116" s="24" t="str">
        <f>IF(swpra1[[#This Row],[PEC (Max) (ug/l)]]="","",IF(swpra1[[#This Row],[PEC (Max) (ug/l)]]="N/A","N/A",IF((swpra1[[#This Row],[PEC - BC (Max)]])&gt;swpra1[[#This Row],[AA EQS (ug/l)]]*0.1,"YES","NO")))</f>
        <v/>
      </c>
      <c r="Y116" s="23" t="str">
        <f>IF(swpra1[[#This Row],[PEC (mean) (ug/l)]]="","",IF(swpra1[[#This Row],[PEC (mean) (ug/l)]]="N/A","N/A",IF(swpra1[[#This Row],[PEC (mean) (ug/l)]]&gt;swpra1[[#This Row],[AA EQS (ug/l)]],"YES","NO")))</f>
        <v/>
      </c>
      <c r="Z116" s="24"/>
      <c r="AA116" s="30" t="str">
        <f>IF(swpra1[[#This Row],[Screening Test 2 requires further screenig]]="YES",IF(OR(swpra1[[#This Row],[Is PEC-BC &gt;10% of MAC EQS?]]="YES",swpra1[[#This Row],[IS PEC&gt;MAC EQS]]="YES"),"YES",IF(OR(swpra1[[#This Row],[Is PEC&gt;AA EQS]]="YES",swpra1[[#This Row],[Is PEC-BC &gt;10% of AA EQS?]]="YES"),"YES","NO")),"")</f>
        <v/>
      </c>
      <c r="AB116" s="23">
        <f>IF(swpra1[[#This Row],[Significant Load]]="N/A","N/A",(swpra1[[#This Row],[Discharge Average(ug/l)]]*$B$1*1000*$B$4/1000/1000/1000))</f>
        <v>0</v>
      </c>
      <c r="AC116" s="24" t="str">
        <f>IF(swpra1[[#This Row],[Annual Load (kg)]]="N/A","N/A",IF(swpra1[[#This Row],[Annual Load (kg)]]&gt;swpra1[[#This Row],[Significant Load]],"YES","NO"))</f>
        <v>NO</v>
      </c>
      <c r="AD116" s="30" t="str">
        <f>IF(AND(OR(swpra1[[#This Row],[Further Assessment Required?]]="NO",swpra1[[#This Row],[Screening Test 2 requires further screenig]]="NO",swpra1[[#This Row],[Screening Test 1 requires further screening]]="NO"),swpra1[[#This Row],[IS Is Annual Load&gt;Liit]]&lt;&gt;"YES"),"NO","YES")</f>
        <v>NO</v>
      </c>
    </row>
    <row r="117" spans="1:30" hidden="1" x14ac:dyDescent="0.25">
      <c r="A117" s="41" t="str">
        <f>#REF!</f>
        <v>Hexachloro-butadiene</v>
      </c>
      <c r="B117" s="33">
        <f>_xlfn.XLOOKUP(swpra1[[#This Row],[Substance]],inputdata[[#This Row],[Substance]],inputdata[[#This Row],[Average Concentration in Discharge]])</f>
        <v>0</v>
      </c>
      <c r="C117" s="33">
        <f>_xlfn.XLOOKUP(swpra1[[#This Row],[Substance]],inputdata[[#This Row],[Substance]],inputdata[[#This Row],[Maximum Concentration in Discharge ]])</f>
        <v>0</v>
      </c>
      <c r="D117" s="38" t="str">
        <f>_xlfn.XLOOKUP(swpra1[[#This Row],[Substance]],inputdata[[#This Row],[Substance]],inputdata[[#This Row],[Annual average EQS (micrograms per litre)]])</f>
        <v>Not applicable</v>
      </c>
      <c r="E117" s="10">
        <f>_xlfn.XLOOKUP(swpra1[[#This Row],[Substance]],inputdata[[#This Row],[Substance]],inputdata[[#This Row],[Maximum allowable concentration EQS (micrograms per litre)]])</f>
        <v>0.6</v>
      </c>
      <c r="F117" s="39">
        <f>IF(ISNUMBER(_xlfn.XLOOKUP(A117,inputdata[[#This Row],[Substance]],inputdata[[#This Row],[Annual Significant Load Limit (kg)]])),_xlfn.XLOOKUP(A117,inputdata[[#This Row],[Substance]],inputdata[[#This Row],[Annual Significant Load Limit (kg)]]),"N/A")</f>
        <v>1</v>
      </c>
      <c r="G117" s="33" t="str">
        <f>IF(ISNUMBER(swpra1[[#This Row],[AA EQS (ug/l)]]),swpra1[[#This Row],[AA EQS (ug/l)]]/2,swpra1[[#This Row],[AA EQS (ug/l)]])</f>
        <v>Not applicable</v>
      </c>
      <c r="H117" s="33">
        <f>IF(ISNUMBER(swpra1[[#This Row],[MAC EQS (ug/l)]]),swpra1[[#This Row],[MAC EQS (ug/l)]]/2,swpra1[[#This Row],[MAC EQS (ug/l)]])</f>
        <v>0.3</v>
      </c>
      <c r="I117" t="str">
        <f>IF(ISNUMBER(swpra1[[#This Row],[AA EQS (ug/l)]]),swpra1[[#This Row],[AA EQS (ug/l)]]*0.04,swpra1[[#This Row],[AA EQS (ug/l)]])</f>
        <v>Not applicable</v>
      </c>
      <c r="J117">
        <f>IF(ISNUMBER(swpra1[[#This Row],[MAC EQS (ug/l)]]),swpra1[[#This Row],[MAC EQS (ug/l)]]*0.04,swpra1[[#This Row],[MAC EQS (ug/l)]])</f>
        <v>2.4E-2</v>
      </c>
      <c r="K117" s="23" t="str">
        <f>IF(swpra1[[#This Row],[AA EQS (ug/l)]]="N/A","N/A",IF(swpra1[[#This Row],[Discharge Average(ug/l)]]&gt;swpra1[[#This Row],[AA EQS (ug/l)]],"Yes","No"))</f>
        <v>No</v>
      </c>
      <c r="L117" t="str">
        <f>IF(swpra1[[#This Row],[MAC EQS (ug/l)]]="N/A","N/A",IF(swpra1[[#This Row],[Discharge Maximum]]&gt;swpra1[[#This Row],[MAC EQS (ug/l)]],"Yes","No"))</f>
        <v>No</v>
      </c>
      <c r="M117" s="24" t="str">
        <f>IF(swpra1[[#This Row],[Is conc. &gt; MAC EQS?]]="N/A",swpra1[[#This Row],[Is conc&gt; AAEQS?]],swpra1[[#This Row],[Is conc. &gt; MAC EQS?]])</f>
        <v>No</v>
      </c>
      <c r="N117" s="23" t="str">
        <f>IF(swpra1[[#This Row],[Is conc&gt; AAEQS?]]="No","",IF(swpra1[[#This Row],[AA EQS (ug/l)]]="N/A","",($B$1*swpra1[[#This Row],[Discharge Average(ug/l)]])/($B$1+$B$3)))</f>
        <v/>
      </c>
      <c r="O117" t="str">
        <f>IF(swpra1[[#This Row],[Is conc. &gt; MAC EQS?]]="No","",IF(swpra1[[#This Row],[MAC EQS (ug/l)]]="N/A","",($B$2*swpra1[[#This Row],[Discharge Maximum]])/($B$2+$B$3)))</f>
        <v/>
      </c>
      <c r="P117" t="str">
        <f>IF(swpra1[[#This Row],[Screening Test 1 requires further screening]]="NO","",IF(swpra1[[#This Row],[4% of AA EQS (ug/l)]]="N/A","N/A",IF(swpra1[[#This Row],[MEAN PC]]&gt;swpra1[[#This Row],[4% of AA EQS (ug/l)]],"YES","NO")))</f>
        <v/>
      </c>
      <c r="Q117" t="str">
        <f>IF(swpra1[[#This Row],[Screening Test 1 requires further screening]]="NO","",IF(swpra1[[#This Row],[4% of MAC EQS (ug/l)]]="N/A","N/A",IF(swpra1[[#This Row],[MAX PC]]&gt;swpra1[[#This Row],[4% of MAC EQS (ug/l)]],"YES","NO")))</f>
        <v/>
      </c>
      <c r="R117" s="24" t="str">
        <f>IF(swpra1[[#This Row],[Is PC. &gt;4% of MAC EQS?]]="N/A",swpra1[[#This Row],[Is PC. &gt;4% of AA EQS?]],swpra1[[#This Row],[Is PC. &gt;4% of MAC EQS?]])</f>
        <v/>
      </c>
      <c r="S117" s="23" t="str">
        <f>IF(AND(ISNUMBER(swpra1[[#This Row],[MEAN PC]]),swpra1[[#This Row],[Screening Test 2 requires further screenig]]="YES"),swpra1[[#This Row],[MEAN PC]]+swpra1[[#This Row],[AA BC]],"")</f>
        <v/>
      </c>
      <c r="T117" t="str">
        <f>IF(AND(ISNUMBER(swpra1[[#This Row],[MAX PC]]),swpra1[[#This Row],[Screening Test 2 requires further screenig]]="YES"),swpra1[[#This Row],[MAX PC]]+swpra1[[#This Row],[MAC BC]],"")</f>
        <v/>
      </c>
      <c r="U117" t="str">
        <f>swpra1[[#This Row],[MEAN PC]]</f>
        <v/>
      </c>
      <c r="V117" t="str">
        <f>swpra1[[#This Row],[MAX PC]]</f>
        <v/>
      </c>
      <c r="W117" s="23" t="str">
        <f>IF(swpra1[[#This Row],[PEC (mean) (ug/l)]]="","",IF(swpra1[[#This Row],[PEC (mean) (ug/l)]]="N/A","N/A",IF((swpra1[[#This Row],[PEC - BC (Mean)]])&gt;swpra1[[#This Row],[AA EQS (ug/l)]]*0.1,"YES","NO")))</f>
        <v/>
      </c>
      <c r="X117" s="24" t="str">
        <f>IF(swpra1[[#This Row],[PEC (Max) (ug/l)]]="","",IF(swpra1[[#This Row],[PEC (Max) (ug/l)]]="N/A","N/A",IF((swpra1[[#This Row],[PEC - BC (Max)]])&gt;swpra1[[#This Row],[AA EQS (ug/l)]]*0.1,"YES","NO")))</f>
        <v/>
      </c>
      <c r="Y117" s="23" t="str">
        <f>IF(swpra1[[#This Row],[PEC (mean) (ug/l)]]="","",IF(swpra1[[#This Row],[PEC (mean) (ug/l)]]="N/A","N/A",IF(swpra1[[#This Row],[PEC (mean) (ug/l)]]&gt;swpra1[[#This Row],[AA EQS (ug/l)]],"YES","NO")))</f>
        <v/>
      </c>
      <c r="Z117" s="24" t="str">
        <f>IF(swpra1[[#This Row],[PEC (Max) (ug/l)]]="","",IF(swpra1[[#This Row],[PEC (Max) (ug/l)]]="N/A","N/A",IF(swpra1[[#This Row],[PEC (Max) (ug/l)]]&gt;swpra1[[#This Row],[MAC EQS (ug/l)]],"YES","NO")))</f>
        <v/>
      </c>
      <c r="AA117" s="30" t="str">
        <f>IF(swpra1[[#This Row],[Screening Test 2 requires further screenig]]="YES",IF(OR(swpra1[[#This Row],[Is PEC-BC &gt;10% of MAC EQS?]]="YES",swpra1[[#This Row],[IS PEC&gt;MAC EQS]]="YES"),"YES",IF(OR(swpra1[[#This Row],[Is PEC&gt;AA EQS]]="YES",swpra1[[#This Row],[Is PEC-BC &gt;10% of AA EQS?]]="YES"),"YES","NO")),"")</f>
        <v/>
      </c>
      <c r="AB117" s="23">
        <f>IF(swpra1[[#This Row],[Significant Load]]="N/A","N/A",(swpra1[[#This Row],[Discharge Average(ug/l)]]*$B$1*1000*$B$4/1000/1000/1000))</f>
        <v>0</v>
      </c>
      <c r="AC117" s="24" t="str">
        <f>IF(swpra1[[#This Row],[Annual Load (kg)]]="N/A","N/A",IF(swpra1[[#This Row],[Annual Load (kg)]]&gt;swpra1[[#This Row],[Significant Load]],"YES","NO"))</f>
        <v>NO</v>
      </c>
      <c r="AD117" s="30" t="str">
        <f>IF(AND(OR(swpra1[[#This Row],[Further Assessment Required?]]="NO",swpra1[[#This Row],[Screening Test 2 requires further screenig]]="NO",swpra1[[#This Row],[Screening Test 1 requires further screening]]="NO"),swpra1[[#This Row],[IS Is Annual Load&gt;Liit]]&lt;&gt;"YES"),"NO","YES")</f>
        <v>NO</v>
      </c>
    </row>
    <row r="118" spans="1:30" hidden="1" x14ac:dyDescent="0.25">
      <c r="A118" s="41" t="str">
        <f>#REF!</f>
        <v>Hexachloro-cyclohexane</v>
      </c>
      <c r="B118" s="33">
        <f>_xlfn.XLOOKUP(swpra1[[#This Row],[Substance]],inputdata[[#This Row],[Substance]],inputdata[[#This Row],[Average Concentration in Discharge]])</f>
        <v>0</v>
      </c>
      <c r="C118" s="33">
        <f>_xlfn.XLOOKUP(swpra1[[#This Row],[Substance]],inputdata[[#This Row],[Substance]],inputdata[[#This Row],[Maximum Concentration in Discharge ]])</f>
        <v>0</v>
      </c>
      <c r="D118" s="38">
        <f>_xlfn.XLOOKUP(swpra1[[#This Row],[Substance]],inputdata[[#This Row],[Substance]],inputdata[[#This Row],[Annual average EQS (micrograms per litre)]])</f>
        <v>2E-3</v>
      </c>
      <c r="E118" s="10">
        <f>_xlfn.XLOOKUP(swpra1[[#This Row],[Substance]],inputdata[[#This Row],[Substance]],inputdata[[#This Row],[Maximum allowable concentration EQS (micrograms per litre)]])</f>
        <v>0.02</v>
      </c>
      <c r="F118" s="39">
        <f>IF(ISNUMBER(_xlfn.XLOOKUP(A118,inputdata[[#This Row],[Substance]],inputdata[[#This Row],[Annual Significant Load Limit (kg)]])),_xlfn.XLOOKUP(A118,inputdata[[#This Row],[Substance]],inputdata[[#This Row],[Annual Significant Load Limit (kg)]]),"N/A")</f>
        <v>1</v>
      </c>
      <c r="G118" s="33">
        <f>IF(ISNUMBER(D118),IF(ISNUMBER(_xlfn.XLOOKUP(A118,#REF!,#REF!)),(_xlfn.XLOOKUP(A118,#REF!,#REF!)),D118/2),D118)</f>
        <v>1E-3</v>
      </c>
      <c r="H118" s="34">
        <f>IF(ISNUMBER(E118),IF(ISNUMBER(_xlfn.XLOOKUP(A118,#REF!,#REF!)),(_xlfn.XLOOKUP(A118,#REF!,#REF!)),E118/2),E118)</f>
        <v>0.01</v>
      </c>
      <c r="I118">
        <f>IF(ISNUMBER(swpra1[[#This Row],[AA EQS (ug/l)]]),swpra1[[#This Row],[AA EQS (ug/l)]]*0.04,swpra1[[#This Row],[AA EQS (ug/l)]])</f>
        <v>8.0000000000000007E-5</v>
      </c>
      <c r="J118">
        <f>IF(ISNUMBER(swpra1[[#This Row],[MAC EQS (ug/l)]]),swpra1[[#This Row],[MAC EQS (ug/l)]]*0.04,swpra1[[#This Row],[MAC EQS (ug/l)]])</f>
        <v>8.0000000000000004E-4</v>
      </c>
      <c r="K118" s="23" t="str">
        <f>IF(swpra1[[#This Row],[AA EQS (ug/l)]]="N/A","N/A",IF(swpra1[[#This Row],[Discharge Average(ug/l)]]&gt;swpra1[[#This Row],[AA EQS (ug/l)]],"Yes","No"))</f>
        <v>No</v>
      </c>
      <c r="L118" t="str">
        <f>IF(swpra1[[#This Row],[MAC EQS (ug/l)]]="N/A","N/A",IF(swpra1[[#This Row],[Discharge Maximum]]&gt;swpra1[[#This Row],[MAC EQS (ug/l)]],"Yes","No"))</f>
        <v>No</v>
      </c>
      <c r="M118" s="24" t="str">
        <f>IF(swpra1[[#This Row],[Is conc&gt; AAEQS?]]="No","No",IF(swpra1[[#This Row],[Is conc. &gt; MAC EQS?]]="No","No","Yes"))</f>
        <v>No</v>
      </c>
      <c r="N118" s="23" t="str">
        <f>IF(swpra1[[#This Row],[Is conc&gt; AAEQS?]]="No","",IF(swpra1[[#This Row],[AA EQS (ug/l)]]="N/A","",($B$1*swpra1[[#This Row],[Discharge Average(ug/l)]])/($B$1+$B$3)))</f>
        <v/>
      </c>
      <c r="O118" t="str">
        <f>IF(swpra1[[#This Row],[Is conc. &gt; MAC EQS?]]="No","",IF(swpra1[[#This Row],[MAC EQS (ug/l)]]="N/A","",($B$2*swpra1[[#This Row],[Discharge Maximum]])/($B$2+$B$3)))</f>
        <v/>
      </c>
      <c r="P118" t="str">
        <f>IF(swpra1[[#This Row],[Is conc&gt; AAEQS?]]="NO","",IF(swpra1[[#This Row],[AA EQS (ug/l)]]="N/A","N/A",IF(swpra1[[#This Row],[MEAN PC]]&gt;0.04*swpra1[[#This Row],[AA EQS (ug/l)]],"YES","NO")))</f>
        <v/>
      </c>
      <c r="Q118" t="str">
        <f>IF(swpra1[[#This Row],[Screening Test 1 requires further screening]]="NO","",IF(swpra1[[#This Row],[4% of MAC EQS (ug/l)]]="N/A","N/A",IF(swpra1[[#This Row],[MAX PC]]&gt;swpra1[[#This Row],[4% of MAC EQS (ug/l)]],"YES","NO")))</f>
        <v/>
      </c>
      <c r="R118" s="24" t="str">
        <f>IF(swpra1[[#This Row],[Is PC. &gt;4% of MAC EQS?]]="N/A",swpra1[[#This Row],[Is PC. &gt;4% of AA EQS?]],swpra1[[#This Row],[Is PC. &gt;4% of MAC EQS?]])</f>
        <v/>
      </c>
      <c r="S118" s="23" t="str">
        <f>IF(AND(ISNUMBER(swpra1[[#This Row],[MEAN PC]]),swpra1[[#This Row],[Screening Test 2 requires further screenig]]="YES"),swpra1[[#This Row],[MEAN PC]]+swpra1[[#This Row],[AA BC]],"")</f>
        <v/>
      </c>
      <c r="U118" t="str">
        <f>swpra1[[#This Row],[MEAN PC]]</f>
        <v/>
      </c>
      <c r="V118" t="str">
        <f>swpra1[[#This Row],[MAX PC]]</f>
        <v/>
      </c>
      <c r="W118" s="23" t="str">
        <f>IF(swpra1[[#This Row],[PEC (mean) (ug/l)]]="","",IF(swpra1[[#This Row],[PEC (mean) (ug/l)]]="N/A","N/A",IF((swpra1[[#This Row],[PEC - BC (Mean)]])&gt;swpra1[[#This Row],[AA EQS (ug/l)]]*0.1,"YES","NO")))</f>
        <v/>
      </c>
      <c r="X118" s="24" t="str">
        <f>IF(swpra1[[#This Row],[PEC (Max) (ug/l)]]="","",IF(swpra1[[#This Row],[PEC (Max) (ug/l)]]="N/A","N/A",IF((swpra1[[#This Row],[PEC - BC (Max)]])&gt;swpra1[[#This Row],[AA EQS (ug/l)]]*0.1,"YES","NO")))</f>
        <v/>
      </c>
      <c r="Y118" s="23" t="str">
        <f>IF(swpra1[[#This Row],[PEC (mean) (ug/l)]]="","",IF(swpra1[[#This Row],[PEC (mean) (ug/l)]]="N/A","N/A",IF(swpra1[[#This Row],[PEC (mean) (ug/l)]]&gt;swpra1[[#This Row],[AA EQS (ug/l)]],"YES","NO")))</f>
        <v/>
      </c>
      <c r="Z118" s="24"/>
      <c r="AA118" s="30" t="str">
        <f>IF(swpra1[[#This Row],[Screening Test 2 requires further screenig]]="YES",IF(OR(swpra1[[#This Row],[Is PEC-BC &gt;10% of MAC EQS?]]="YES",swpra1[[#This Row],[IS PEC&gt;MAC EQS]]="YES"),"YES",IF(OR(swpra1[[#This Row],[Is PEC&gt;AA EQS]]="YES",swpra1[[#This Row],[Is PEC-BC &gt;10% of AA EQS?]]="YES"),"YES","NO")),"")</f>
        <v/>
      </c>
      <c r="AB118" s="23">
        <f>IF(swpra1[[#This Row],[Significant Load]]="N/A","N/A",(swpra1[[#This Row],[Discharge Average(ug/l)]]*$B$1*1000*$B$4/1000/1000/1000))</f>
        <v>0</v>
      </c>
      <c r="AC118" s="24" t="str">
        <f>IF(swpra1[[#This Row],[Annual Load (kg)]]="N/A","N/A",IF(swpra1[[#This Row],[Annual Load (kg)]]&gt;swpra1[[#This Row],[Significant Load]],"YES","NO"))</f>
        <v>NO</v>
      </c>
      <c r="AD118" s="30" t="str">
        <f>IF(AND(OR(swpra1[[#This Row],[Further Assessment Required?]]="NO",swpra1[[#This Row],[Screening Test 2 requires further screenig]]="NO",swpra1[[#This Row],[Screening Test 1 requires further screening]]="NO"),swpra1[[#This Row],[IS Is Annual Load&gt;Liit]]&lt;&gt;"YES"),"NO","YES")</f>
        <v>NO</v>
      </c>
    </row>
    <row r="119" spans="1:30" hidden="1" x14ac:dyDescent="0.25">
      <c r="A119" s="41" t="str">
        <f>#REF!</f>
        <v>Hydrogen sulphide</v>
      </c>
      <c r="B119" s="33">
        <f>_xlfn.XLOOKUP(swpra1[[#This Row],[Substance]],inputdata[[#This Row],[Substance]],inputdata[[#This Row],[Average Concentration in Discharge]])</f>
        <v>0</v>
      </c>
      <c r="C119" s="33">
        <f>_xlfn.XLOOKUP(swpra1[[#This Row],[Substance]],inputdata[[#This Row],[Substance]],inputdata[[#This Row],[Maximum Concentration in Discharge ]])</f>
        <v>0</v>
      </c>
      <c r="D119" s="38" t="str">
        <f>_xlfn.XLOOKUP(swpra1[[#This Row],[Substance]],inputdata[[#This Row],[Substance]],inputdata[[#This Row],[Annual average EQS (micrograms per litre)]])</f>
        <v>Not applicable</v>
      </c>
      <c r="E119" s="10">
        <f>_xlfn.XLOOKUP(swpra1[[#This Row],[Substance]],inputdata[[#This Row],[Substance]],inputdata[[#This Row],[Maximum allowable concentration EQS (micrograms per litre)]])</f>
        <v>10</v>
      </c>
      <c r="F119" s="39" t="str">
        <f>IF(ISNUMBER(_xlfn.XLOOKUP(A119,inputdata[[#This Row],[Substance]],inputdata[[#This Row],[Annual Significant Load Limit (kg)]])),_xlfn.XLOOKUP(A119,inputdata[[#This Row],[Substance]],inputdata[[#This Row],[Annual Significant Load Limit (kg)]]),"N/A")</f>
        <v>N/A</v>
      </c>
      <c r="G119" s="33" t="str">
        <f>IF(ISNUMBER(swpra1[[#This Row],[AA EQS (ug/l)]]),swpra1[[#This Row],[AA EQS (ug/l)]]/2,swpra1[[#This Row],[AA EQS (ug/l)]])</f>
        <v>Not applicable</v>
      </c>
      <c r="H119" s="33">
        <f>IF(ISNUMBER(swpra1[[#This Row],[MAC EQS (ug/l)]]),swpra1[[#This Row],[MAC EQS (ug/l)]]/2,swpra1[[#This Row],[MAC EQS (ug/l)]])</f>
        <v>5</v>
      </c>
      <c r="I119" t="str">
        <f>IF(ISNUMBER(swpra1[[#This Row],[AA EQS (ug/l)]]),swpra1[[#This Row],[AA EQS (ug/l)]]*0.04,swpra1[[#This Row],[AA EQS (ug/l)]])</f>
        <v>Not applicable</v>
      </c>
      <c r="J119">
        <f>IF(ISNUMBER(swpra1[[#This Row],[MAC EQS (ug/l)]]),swpra1[[#This Row],[MAC EQS (ug/l)]]*0.04,swpra1[[#This Row],[MAC EQS (ug/l)]])</f>
        <v>0.4</v>
      </c>
      <c r="K119" s="23" t="str">
        <f>IF(swpra1[[#This Row],[AA EQS (ug/l)]]="N/A","N/A",IF(swpra1[[#This Row],[Discharge Average(ug/l)]]&gt;swpra1[[#This Row],[AA EQS (ug/l)]],"Yes","No"))</f>
        <v>No</v>
      </c>
      <c r="L119" t="str">
        <f>IF(swpra1[[#This Row],[MAC EQS (ug/l)]]="N/A","N/A",IF(swpra1[[#This Row],[Discharge Maximum]]&gt;swpra1[[#This Row],[MAC EQS (ug/l)]],"Yes","No"))</f>
        <v>No</v>
      </c>
      <c r="M119" s="24" t="str">
        <f>IF(swpra1[[#This Row],[Is conc. &gt; MAC EQS?]]="N/A",swpra1[[#This Row],[Is conc&gt; AAEQS?]],swpra1[[#This Row],[Is conc. &gt; MAC EQS?]])</f>
        <v>No</v>
      </c>
      <c r="N119" s="23" t="str">
        <f>IF(swpra1[[#This Row],[Is conc&gt; AAEQS?]]="No","",IF(swpra1[[#This Row],[AA EQS (ug/l)]]="N/A","",($B$1*swpra1[[#This Row],[Discharge Average(ug/l)]])/($B$1+$B$3)))</f>
        <v/>
      </c>
      <c r="O119" t="str">
        <f>IF(swpra1[[#This Row],[Is conc. &gt; MAC EQS?]]="No","",IF(swpra1[[#This Row],[MAC EQS (ug/l)]]="N/A","",($B$2*swpra1[[#This Row],[Discharge Maximum]])/($B$2+$B$3)))</f>
        <v/>
      </c>
      <c r="P119" t="str">
        <f>IF(swpra1[[#This Row],[Screening Test 1 requires further screening]]="NO","",IF(swpra1[[#This Row],[4% of AA EQS (ug/l)]]="N/A","N/A",IF(swpra1[[#This Row],[MEAN PC]]&gt;swpra1[[#This Row],[4% of AA EQS (ug/l)]],"YES","NO")))</f>
        <v/>
      </c>
      <c r="Q119" t="str">
        <f>IF(swpra1[[#This Row],[Screening Test 1 requires further screening]]="NO","",IF(swpra1[[#This Row],[4% of MAC EQS (ug/l)]]="N/A","N/A",IF(swpra1[[#This Row],[MAX PC]]&gt;swpra1[[#This Row],[4% of MAC EQS (ug/l)]],"YES","NO")))</f>
        <v/>
      </c>
      <c r="R119" s="24" t="str">
        <f>IF(swpra1[[#This Row],[Is PC. &gt;4% of MAC EQS?]]="N/A",swpra1[[#This Row],[Is PC. &gt;4% of AA EQS?]],swpra1[[#This Row],[Is PC. &gt;4% of MAC EQS?]])</f>
        <v/>
      </c>
      <c r="S119" s="23" t="str">
        <f>IF(AND(ISNUMBER(swpra1[[#This Row],[MEAN PC]]),swpra1[[#This Row],[Screening Test 2 requires further screenig]]="YES"),swpra1[[#This Row],[MEAN PC]]+swpra1[[#This Row],[AA BC]],"")</f>
        <v/>
      </c>
      <c r="T119" t="str">
        <f>IF(AND(ISNUMBER(swpra1[[#This Row],[MAX PC]]),swpra1[[#This Row],[Screening Test 2 requires further screenig]]="YES"),swpra1[[#This Row],[MAX PC]]+swpra1[[#This Row],[MAC BC]],"")</f>
        <v/>
      </c>
      <c r="U119" t="str">
        <f>swpra1[[#This Row],[MEAN PC]]</f>
        <v/>
      </c>
      <c r="V119" t="str">
        <f>swpra1[[#This Row],[MAX PC]]</f>
        <v/>
      </c>
      <c r="W119" s="23" t="str">
        <f>IF(swpra1[[#This Row],[PEC (mean) (ug/l)]]="","",IF(swpra1[[#This Row],[PEC (mean) (ug/l)]]="N/A","N/A",IF((swpra1[[#This Row],[PEC - BC (Mean)]])&gt;swpra1[[#This Row],[AA EQS (ug/l)]]*0.1,"YES","NO")))</f>
        <v/>
      </c>
      <c r="X119" s="24" t="str">
        <f>IF(swpra1[[#This Row],[PEC (Max) (ug/l)]]="","",IF(swpra1[[#This Row],[PEC (Max) (ug/l)]]="N/A","N/A",IF((swpra1[[#This Row],[PEC - BC (Max)]])&gt;swpra1[[#This Row],[AA EQS (ug/l)]]*0.1,"YES","NO")))</f>
        <v/>
      </c>
      <c r="Y119" s="23" t="str">
        <f>IF(swpra1[[#This Row],[PEC (mean) (ug/l)]]="","",IF(swpra1[[#This Row],[PEC (mean) (ug/l)]]="N/A","N/A",IF(swpra1[[#This Row],[PEC (mean) (ug/l)]]&gt;swpra1[[#This Row],[AA EQS (ug/l)]],"YES","NO")))</f>
        <v/>
      </c>
      <c r="Z119" s="24" t="str">
        <f>IF(swpra1[[#This Row],[PEC (Max) (ug/l)]]="","",IF(swpra1[[#This Row],[PEC (Max) (ug/l)]]="N/A","N/A",IF(swpra1[[#This Row],[PEC (Max) (ug/l)]]&gt;swpra1[[#This Row],[MAC EQS (ug/l)]],"YES","NO")))</f>
        <v/>
      </c>
      <c r="AA119" s="30" t="str">
        <f>IF(swpra1[[#This Row],[Screening Test 2 requires further screenig]]="YES",IF(OR(swpra1[[#This Row],[Is PEC-BC &gt;10% of MAC EQS?]]="YES",swpra1[[#This Row],[IS PEC&gt;MAC EQS]]="YES"),"YES",IF(OR(swpra1[[#This Row],[Is PEC&gt;AA EQS]]="YES",swpra1[[#This Row],[Is PEC-BC &gt;10% of AA EQS?]]="YES"),"YES","NO")),"")</f>
        <v/>
      </c>
      <c r="AB119" s="23" t="str">
        <f>IF(swpra1[[#This Row],[Significant Load]]="N/A","N/A",(swpra1[[#This Row],[Discharge Average(ug/l)]]*$B$1*1000*$B$4/1000/1000/1000))</f>
        <v>N/A</v>
      </c>
      <c r="AC119" s="24" t="str">
        <f>IF(swpra1[[#This Row],[Annual Load (kg)]]="N/A","N/A",IF(swpra1[[#This Row],[Annual Load (kg)]]&gt;swpra1[[#This Row],[Significant Load]],"YES","NO"))</f>
        <v>N/A</v>
      </c>
      <c r="AD119" s="30" t="str">
        <f>IF(AND(OR(swpra1[[#This Row],[Further Assessment Required?]]="NO",swpra1[[#This Row],[Screening Test 2 requires further screenig]]="NO",swpra1[[#This Row],[Screening Test 1 requires further screening]]="NO"),swpra1[[#This Row],[IS Is Annual Load&gt;Liit]]&lt;&gt;"YES"),"NO","YES")</f>
        <v>NO</v>
      </c>
    </row>
    <row r="120" spans="1:30" ht="27.6" hidden="1" x14ac:dyDescent="0.25">
      <c r="A120" s="41" t="str">
        <f>#REF!</f>
        <v>Indeno(1,2,3-cd)-pyrene (see PAHs below for AA and biota EQS)</v>
      </c>
      <c r="B120" s="33">
        <f>_xlfn.XLOOKUP(swpra1[[#This Row],[Substance]],inputdata[[#This Row],[Substance]],inputdata[[#This Row],[Average Concentration in Discharge]])</f>
        <v>0</v>
      </c>
      <c r="C120" s="33">
        <f>_xlfn.XLOOKUP(swpra1[[#This Row],[Substance]],inputdata[[#This Row],[Substance]],inputdata[[#This Row],[Maximum Concentration in Discharge ]])</f>
        <v>0</v>
      </c>
      <c r="D120" s="38" t="str">
        <f>_xlfn.XLOOKUP(swpra1[[#This Row],[Substance]],inputdata[[#This Row],[Substance]],inputdata[[#This Row],[Annual average EQS (micrograms per litre)]])</f>
        <v>Not applicable</v>
      </c>
      <c r="E120" s="10" t="str">
        <f>_xlfn.XLOOKUP(swpra1[[#This Row],[Substance]],inputdata[[#This Row],[Substance]],inputdata[[#This Row],[Maximum allowable concentration EQS (micrograms per litre)]])</f>
        <v>Not applicable</v>
      </c>
      <c r="F120" s="39" t="str">
        <f>IF(ISNUMBER(_xlfn.XLOOKUP(A120,inputdata[[#This Row],[Substance]],inputdata[[#This Row],[Annual Significant Load Limit (kg)]])),_xlfn.XLOOKUP(A120,inputdata[[#This Row],[Substance]],inputdata[[#This Row],[Annual Significant Load Limit (kg)]]),"N/A")</f>
        <v>N/A</v>
      </c>
      <c r="G120" s="33" t="str">
        <f>IF(ISNUMBER(swpra1[[#This Row],[AA EQS (ug/l)]]),swpra1[[#This Row],[AA EQS (ug/l)]]/2,swpra1[[#This Row],[AA EQS (ug/l)]])</f>
        <v>Not applicable</v>
      </c>
      <c r="H120" s="33" t="str">
        <f>IF(ISNUMBER(swpra1[[#This Row],[MAC EQS (ug/l)]]),swpra1[[#This Row],[MAC EQS (ug/l)]]/2,swpra1[[#This Row],[MAC EQS (ug/l)]])</f>
        <v>Not applicable</v>
      </c>
      <c r="I120" t="str">
        <f>IF(ISNUMBER(swpra1[[#This Row],[AA EQS (ug/l)]]),swpra1[[#This Row],[AA EQS (ug/l)]]*0.04,swpra1[[#This Row],[AA EQS (ug/l)]])</f>
        <v>Not applicable</v>
      </c>
      <c r="J120" t="str">
        <f>IF(ISNUMBER(swpra1[[#This Row],[MAC EQS (ug/l)]]),swpra1[[#This Row],[MAC EQS (ug/l)]]*0.04,swpra1[[#This Row],[MAC EQS (ug/l)]])</f>
        <v>Not applicable</v>
      </c>
      <c r="K120" s="23" t="str">
        <f>IF(swpra1[[#This Row],[AA EQS (ug/l)]]="N/A","N/A",IF(swpra1[[#This Row],[Discharge Average(ug/l)]]&gt;swpra1[[#This Row],[AA EQS (ug/l)]],"Yes","No"))</f>
        <v>No</v>
      </c>
      <c r="L120" t="str">
        <f>IF(swpra1[[#This Row],[MAC EQS (ug/l)]]="N/A","N/A",IF(swpra1[[#This Row],[Discharge Maximum]]&gt;swpra1[[#This Row],[MAC EQS (ug/l)]],"Yes","No"))</f>
        <v>No</v>
      </c>
      <c r="M120" s="24" t="str">
        <f>IF(swpra1[[#This Row],[Is conc. &gt; MAC EQS?]]="N/A",swpra1[[#This Row],[Is conc&gt; AAEQS?]],swpra1[[#This Row],[Is conc. &gt; MAC EQS?]])</f>
        <v>No</v>
      </c>
      <c r="N120" s="23" t="str">
        <f>IF(swpra1[[#This Row],[Is conc&gt; AAEQS?]]="No","",IF(swpra1[[#This Row],[AA EQS (ug/l)]]="N/A","",($B$1*swpra1[[#This Row],[Discharge Average(ug/l)]])/($B$1+$B$3)))</f>
        <v/>
      </c>
      <c r="O120" t="str">
        <f>IF(swpra1[[#This Row],[Is conc. &gt; MAC EQS?]]="No","",IF(swpra1[[#This Row],[MAC EQS (ug/l)]]="N/A","",($B$2*swpra1[[#This Row],[Discharge Maximum]])/($B$2+$B$3)))</f>
        <v/>
      </c>
      <c r="P120" t="str">
        <f>IF(swpra1[[#This Row],[Screening Test 1 requires further screening]]="NO","",IF(swpra1[[#This Row],[4% of AA EQS (ug/l)]]="N/A","N/A",IF(swpra1[[#This Row],[MEAN PC]]&gt;swpra1[[#This Row],[4% of AA EQS (ug/l)]],"YES","NO")))</f>
        <v/>
      </c>
      <c r="Q120" t="str">
        <f>IF(swpra1[[#This Row],[Screening Test 1 requires further screening]]="NO","",IF(swpra1[[#This Row],[4% of MAC EQS (ug/l)]]="N/A","N/A",IF(swpra1[[#This Row],[MAX PC]]&gt;swpra1[[#This Row],[4% of MAC EQS (ug/l)]],"YES","NO")))</f>
        <v/>
      </c>
      <c r="R120" s="24" t="str">
        <f>IF(swpra1[[#This Row],[Is PC. &gt;4% of MAC EQS?]]="N/A",swpra1[[#This Row],[Is PC. &gt;4% of AA EQS?]],swpra1[[#This Row],[Is PC. &gt;4% of MAC EQS?]])</f>
        <v/>
      </c>
      <c r="S120" s="23" t="str">
        <f>IF(AND(ISNUMBER(swpra1[[#This Row],[MEAN PC]]),swpra1[[#This Row],[Screening Test 2 requires further screenig]]="YES"),swpra1[[#This Row],[MEAN PC]]+swpra1[[#This Row],[AA BC]],"")</f>
        <v/>
      </c>
      <c r="T120" t="str">
        <f>IF(AND(ISNUMBER(swpra1[[#This Row],[MAX PC]]),swpra1[[#This Row],[Screening Test 2 requires further screenig]]="YES"),swpra1[[#This Row],[MAX PC]]+swpra1[[#This Row],[MAC BC]],"")</f>
        <v/>
      </c>
      <c r="U120" t="str">
        <f>swpra1[[#This Row],[MEAN PC]]</f>
        <v/>
      </c>
      <c r="V120" t="str">
        <f>swpra1[[#This Row],[MAX PC]]</f>
        <v/>
      </c>
      <c r="W120" s="23" t="str">
        <f>IF(swpra1[[#This Row],[PEC (mean) (ug/l)]]="","",IF(swpra1[[#This Row],[PEC (mean) (ug/l)]]="N/A","N/A",IF((swpra1[[#This Row],[PEC - BC (Mean)]])&gt;swpra1[[#This Row],[AA EQS (ug/l)]]*0.1,"YES","NO")))</f>
        <v/>
      </c>
      <c r="X120" s="24" t="str">
        <f>IF(swpra1[[#This Row],[PEC (Max) (ug/l)]]="","",IF(swpra1[[#This Row],[PEC (Max) (ug/l)]]="N/A","N/A",IF((swpra1[[#This Row],[PEC - BC (Max)]])&gt;swpra1[[#This Row],[AA EQS (ug/l)]]*0.1,"YES","NO")))</f>
        <v/>
      </c>
      <c r="Y120" s="23" t="str">
        <f>IF(swpra1[[#This Row],[PEC (mean) (ug/l)]]="","",IF(swpra1[[#This Row],[PEC (mean) (ug/l)]]="N/A","N/A",IF(swpra1[[#This Row],[PEC (mean) (ug/l)]]&gt;swpra1[[#This Row],[AA EQS (ug/l)]],"YES","NO")))</f>
        <v/>
      </c>
      <c r="Z120" s="24" t="str">
        <f>IF(swpra1[[#This Row],[PEC (Max) (ug/l)]]="","",IF(swpra1[[#This Row],[PEC (Max) (ug/l)]]="N/A","N/A",IF(swpra1[[#This Row],[PEC (Max) (ug/l)]]&gt;swpra1[[#This Row],[MAC EQS (ug/l)]],"YES","NO")))</f>
        <v/>
      </c>
      <c r="AA120" s="30" t="str">
        <f>IF(swpra1[[#This Row],[Screening Test 2 requires further screenig]]="YES",IF(OR(swpra1[[#This Row],[Is PEC-BC &gt;10% of MAC EQS?]]="YES",swpra1[[#This Row],[IS PEC&gt;MAC EQS]]="YES"),"YES",IF(OR(swpra1[[#This Row],[Is PEC&gt;AA EQS]]="YES",swpra1[[#This Row],[Is PEC-BC &gt;10% of AA EQS?]]="YES"),"YES","NO")),"")</f>
        <v/>
      </c>
      <c r="AB120" s="23" t="str">
        <f>IF(swpra1[[#This Row],[Significant Load]]="N/A","N/A",(swpra1[[#This Row],[Discharge Average(ug/l)]]*$B$1*1000*$B$4/1000/1000/1000))</f>
        <v>N/A</v>
      </c>
      <c r="AC120" s="24" t="str">
        <f>IF(swpra1[[#This Row],[Annual Load (kg)]]="N/A","N/A",IF(swpra1[[#This Row],[Annual Load (kg)]]&gt;swpra1[[#This Row],[Significant Load]],"YES","NO"))</f>
        <v>N/A</v>
      </c>
      <c r="AD120" s="30" t="str">
        <f>IF(AND(OR(swpra1[[#This Row],[Further Assessment Required?]]="NO",swpra1[[#This Row],[Screening Test 2 requires further screenig]]="NO",swpra1[[#This Row],[Screening Test 1 requires further screening]]="NO"),swpra1[[#This Row],[IS Is Annual Load&gt;Liit]]&lt;&gt;"YES"),"NO","YES")</f>
        <v>NO</v>
      </c>
    </row>
    <row r="121" spans="1:30" hidden="1" x14ac:dyDescent="0.25">
      <c r="A121" s="41" t="str">
        <f>#REF!</f>
        <v>Ioxynil</v>
      </c>
      <c r="B121" s="33">
        <f>_xlfn.XLOOKUP(swpra1[[#This Row],[Substance]],inputdata[[#This Row],[Substance]],inputdata[[#This Row],[Average Concentration in Discharge]])</f>
        <v>0</v>
      </c>
      <c r="C121" s="33">
        <f>_xlfn.XLOOKUP(swpra1[[#This Row],[Substance]],inputdata[[#This Row],[Substance]],inputdata[[#This Row],[Maximum Concentration in Discharge ]])</f>
        <v>0</v>
      </c>
      <c r="D121" s="38">
        <f>_xlfn.XLOOKUP(swpra1[[#This Row],[Substance]],inputdata[[#This Row],[Substance]],inputdata[[#This Row],[Annual average EQS (micrograms per litre)]])</f>
        <v>10</v>
      </c>
      <c r="E121" s="10">
        <f>_xlfn.XLOOKUP(swpra1[[#This Row],[Substance]],inputdata[[#This Row],[Substance]],inputdata[[#This Row],[Maximum allowable concentration EQS (micrograms per litre)]])</f>
        <v>100</v>
      </c>
      <c r="F121" s="39" t="str">
        <f>IF(ISNUMBER(_xlfn.XLOOKUP(A121,inputdata[[#This Row],[Substance]],inputdata[[#This Row],[Annual Significant Load Limit (kg)]])),_xlfn.XLOOKUP(A121,inputdata[[#This Row],[Substance]],inputdata[[#This Row],[Annual Significant Load Limit (kg)]]),"N/A")</f>
        <v>N/A</v>
      </c>
      <c r="G121" s="33">
        <f>IF(ISNUMBER(swpra1[[#This Row],[AA EQS (ug/l)]]),swpra1[[#This Row],[AA EQS (ug/l)]]/2,swpra1[[#This Row],[AA EQS (ug/l)]])</f>
        <v>5</v>
      </c>
      <c r="H121" s="33">
        <f>IF(ISNUMBER(swpra1[[#This Row],[MAC EQS (ug/l)]]),swpra1[[#This Row],[MAC EQS (ug/l)]]/2,swpra1[[#This Row],[MAC EQS (ug/l)]])</f>
        <v>50</v>
      </c>
      <c r="I121">
        <f>IF(ISNUMBER(swpra1[[#This Row],[AA EQS (ug/l)]]),swpra1[[#This Row],[AA EQS (ug/l)]]*0.04,swpra1[[#This Row],[AA EQS (ug/l)]])</f>
        <v>0.4</v>
      </c>
      <c r="J121">
        <f>IF(ISNUMBER(swpra1[[#This Row],[MAC EQS (ug/l)]]),swpra1[[#This Row],[MAC EQS (ug/l)]]*0.04,swpra1[[#This Row],[MAC EQS (ug/l)]])</f>
        <v>4</v>
      </c>
      <c r="K121" s="23" t="str">
        <f>IF(swpra1[[#This Row],[AA EQS (ug/l)]]="N/A","N/A",IF(swpra1[[#This Row],[Discharge Average(ug/l)]]&gt;swpra1[[#This Row],[AA EQS (ug/l)]],"Yes","No"))</f>
        <v>No</v>
      </c>
      <c r="L121" t="str">
        <f>IF(swpra1[[#This Row],[MAC EQS (ug/l)]]="N/A","N/A",IF(swpra1[[#This Row],[Discharge Maximum]]&gt;swpra1[[#This Row],[MAC EQS (ug/l)]],"Yes","No"))</f>
        <v>No</v>
      </c>
      <c r="M121" s="24" t="str">
        <f>IF(swpra1[[#This Row],[Is conc. &gt; MAC EQS?]]="N/A",swpra1[[#This Row],[Is conc&gt; AAEQS?]],swpra1[[#This Row],[Is conc. &gt; MAC EQS?]])</f>
        <v>No</v>
      </c>
      <c r="N121" s="23" t="str">
        <f>IF(swpra1[[#This Row],[Is conc&gt; AAEQS?]]="No","",IF(swpra1[[#This Row],[AA EQS (ug/l)]]="N/A","",($B$1*swpra1[[#This Row],[Discharge Average(ug/l)]])/($B$1+$B$3)))</f>
        <v/>
      </c>
      <c r="O121" t="str">
        <f>IF(swpra1[[#This Row],[Is conc. &gt; MAC EQS?]]="No","",IF(swpra1[[#This Row],[MAC EQS (ug/l)]]="N/A","",($B$2*swpra1[[#This Row],[Discharge Maximum]])/($B$2+$B$3)))</f>
        <v/>
      </c>
      <c r="P121" t="str">
        <f>IF(swpra1[[#This Row],[Screening Test 1 requires further screening]]="NO","",IF(swpra1[[#This Row],[4% of AA EQS (ug/l)]]="N/A","N/A",IF(swpra1[[#This Row],[MEAN PC]]&gt;swpra1[[#This Row],[4% of AA EQS (ug/l)]],"YES","NO")))</f>
        <v/>
      </c>
      <c r="Q121" t="str">
        <f>IF(swpra1[[#This Row],[Screening Test 1 requires further screening]]="NO","",IF(swpra1[[#This Row],[4% of MAC EQS (ug/l)]]="N/A","N/A",IF(swpra1[[#This Row],[MAX PC]]&gt;swpra1[[#This Row],[4% of MAC EQS (ug/l)]],"YES","NO")))</f>
        <v/>
      </c>
      <c r="R121" s="24" t="str">
        <f>IF(swpra1[[#This Row],[Is PC. &gt;4% of MAC EQS?]]="N/A",swpra1[[#This Row],[Is PC. &gt;4% of AA EQS?]],swpra1[[#This Row],[Is PC. &gt;4% of MAC EQS?]])</f>
        <v/>
      </c>
      <c r="S121" s="23" t="str">
        <f>IF(AND(ISNUMBER(swpra1[[#This Row],[MEAN PC]]),swpra1[[#This Row],[Screening Test 2 requires further screenig]]="YES"),swpra1[[#This Row],[MEAN PC]]+swpra1[[#This Row],[AA BC]],"")</f>
        <v/>
      </c>
      <c r="T121" t="str">
        <f>IF(AND(ISNUMBER(swpra1[[#This Row],[MAX PC]]),swpra1[[#This Row],[Screening Test 2 requires further screenig]]="YES"),swpra1[[#This Row],[MAX PC]]+swpra1[[#This Row],[MAC BC]],"")</f>
        <v/>
      </c>
      <c r="U121" t="str">
        <f>swpra1[[#This Row],[MEAN PC]]</f>
        <v/>
      </c>
      <c r="V121" t="str">
        <f>swpra1[[#This Row],[MAX PC]]</f>
        <v/>
      </c>
      <c r="W121" s="23" t="str">
        <f>IF(swpra1[[#This Row],[PEC (mean) (ug/l)]]="","",IF(swpra1[[#This Row],[PEC (mean) (ug/l)]]="N/A","N/A",IF((swpra1[[#This Row],[PEC - BC (Mean)]])&gt;swpra1[[#This Row],[AA EQS (ug/l)]]*0.1,"YES","NO")))</f>
        <v/>
      </c>
      <c r="X121" s="24" t="str">
        <f>IF(swpra1[[#This Row],[PEC (Max) (ug/l)]]="","",IF(swpra1[[#This Row],[PEC (Max) (ug/l)]]="N/A","N/A",IF((swpra1[[#This Row],[PEC - BC (Max)]])&gt;swpra1[[#This Row],[AA EQS (ug/l)]]*0.1,"YES","NO")))</f>
        <v/>
      </c>
      <c r="Y121" s="23" t="str">
        <f>IF(swpra1[[#This Row],[PEC (mean) (ug/l)]]="","",IF(swpra1[[#This Row],[PEC (mean) (ug/l)]]="N/A","N/A",IF(swpra1[[#This Row],[PEC (mean) (ug/l)]]&gt;swpra1[[#This Row],[AA EQS (ug/l)]],"YES","NO")))</f>
        <v/>
      </c>
      <c r="Z121" s="24" t="str">
        <f>IF(swpra1[[#This Row],[PEC (Max) (ug/l)]]="","",IF(swpra1[[#This Row],[PEC (Max) (ug/l)]]="N/A","N/A",IF(swpra1[[#This Row],[PEC (Max) (ug/l)]]&gt;swpra1[[#This Row],[MAC EQS (ug/l)]],"YES","NO")))</f>
        <v/>
      </c>
      <c r="AA121" s="30" t="str">
        <f>IF(swpra1[[#This Row],[Screening Test 2 requires further screenig]]="YES",IF(OR(swpra1[[#This Row],[Is PEC-BC &gt;10% of MAC EQS?]]="YES",swpra1[[#This Row],[IS PEC&gt;MAC EQS]]="YES"),"YES",IF(OR(swpra1[[#This Row],[Is PEC&gt;AA EQS]]="YES",swpra1[[#This Row],[Is PEC-BC &gt;10% of AA EQS?]]="YES"),"YES","NO")),"")</f>
        <v/>
      </c>
      <c r="AB121" s="23" t="str">
        <f>IF(swpra1[[#This Row],[Significant Load]]="N/A","N/A",(swpra1[[#This Row],[Discharge Average(ug/l)]]*$B$1*1000*$B$4/1000/1000/1000))</f>
        <v>N/A</v>
      </c>
      <c r="AC121" s="24" t="str">
        <f>IF(swpra1[[#This Row],[Annual Load (kg)]]="N/A","N/A",IF(swpra1[[#This Row],[Annual Load (kg)]]&gt;swpra1[[#This Row],[Significant Load]],"YES","NO"))</f>
        <v>N/A</v>
      </c>
      <c r="AD121" s="30" t="str">
        <f>IF(AND(OR(swpra1[[#This Row],[Further Assessment Required?]]="NO",swpra1[[#This Row],[Screening Test 2 requires further screenig]]="NO",swpra1[[#This Row],[Screening Test 1 requires further screening]]="NO"),swpra1[[#This Row],[IS Is Annual Load&gt;Liit]]&lt;&gt;"YES"),"NO","YES")</f>
        <v>NO</v>
      </c>
    </row>
    <row r="122" spans="1:30" x14ac:dyDescent="0.25">
      <c r="A122" s="41" t="str">
        <f>#REF!</f>
        <v>Iron (dissolved)</v>
      </c>
      <c r="B122" s="33">
        <f>_xlfn.XLOOKUP(swpra1[[#This Row],[Substance]],inputdata[[#This Row],[Substance]],inputdata[[#This Row],[Average Concentration in Discharge]])</f>
        <v>90</v>
      </c>
      <c r="C122" s="33">
        <f>_xlfn.XLOOKUP(swpra1[[#This Row],[Substance]],inputdata[[#This Row],[Substance]],inputdata[[#This Row],[Maximum Concentration in Discharge ]])</f>
        <v>90</v>
      </c>
      <c r="D122" s="38">
        <f>_xlfn.XLOOKUP(swpra1[[#This Row],[Substance]],inputdata[[#This Row],[Substance]],inputdata[[#This Row],[Annual average EQS (micrograms per litre)]])</f>
        <v>1000</v>
      </c>
      <c r="E122" s="10" t="str">
        <f>_xlfn.XLOOKUP(swpra1[[#This Row],[Substance]],inputdata[[#This Row],[Substance]],inputdata[[#This Row],[Maximum allowable concentration EQS (micrograms per litre)]])</f>
        <v>Not applicable</v>
      </c>
      <c r="F122" s="39" t="str">
        <f>IF(ISNUMBER(_xlfn.XLOOKUP(A122,inputdata[[#This Row],[Substance]],inputdata[[#This Row],[Annual Significant Load Limit (kg)]])),_xlfn.XLOOKUP(A122,inputdata[[#This Row],[Substance]],inputdata[[#This Row],[Annual Significant Load Limit (kg)]]),"N/A")</f>
        <v>N/A</v>
      </c>
      <c r="G122" s="33">
        <f>IF(ISNUMBER(D122),IF(ISNUMBER(_xlfn.XLOOKUP(A122,#REF!,#REF!)),(_xlfn.XLOOKUP(A122,#REF!,#REF!)),D122/2),D122)</f>
        <v>500</v>
      </c>
      <c r="H122" s="34" t="str">
        <f>IF(ISNUMBER(E122),IF(ISNUMBER(_xlfn.XLOOKUP(A122,#REF!,#REF!)),(_xlfn.XLOOKUP(A122,#REF!,#REF!)),E122/2),E122)</f>
        <v>Not applicable</v>
      </c>
      <c r="I122">
        <f>IF(ISNUMBER(swpra1[[#This Row],[AA EQS (ug/l)]]),swpra1[[#This Row],[AA EQS (ug/l)]]*0.04,swpra1[[#This Row],[AA EQS (ug/l)]])</f>
        <v>40</v>
      </c>
      <c r="J122" t="str">
        <f>IF(ISNUMBER(swpra1[[#This Row],[MAC EQS (ug/l)]]),swpra1[[#This Row],[MAC EQS (ug/l)]]*0.04,swpra1[[#This Row],[MAC EQS (ug/l)]])</f>
        <v>Not applicable</v>
      </c>
      <c r="K122" s="23" t="str">
        <f>IF(swpra1[[#This Row],[AA EQS (ug/l)]]="N/A","N/A",IF(swpra1[[#This Row],[Discharge Average(ug/l)]]&gt;swpra1[[#This Row],[AA EQS (ug/l)]],"Yes","No"))</f>
        <v>No</v>
      </c>
      <c r="L122" t="str">
        <f>IF(swpra1[[#This Row],[MAC EQS (ug/l)]]="N/A","N/A",IF(swpra1[[#This Row],[Discharge Maximum]]&gt;swpra1[[#This Row],[MAC EQS (ug/l)]],"Yes","No"))</f>
        <v>No</v>
      </c>
      <c r="M122" s="24" t="str">
        <f>IF(swpra1[[#This Row],[Is conc&gt; AAEQS?]]="No","No",IF(swpra1[[#This Row],[Is conc. &gt; MAC EQS?]]="No","No","Yes"))</f>
        <v>No</v>
      </c>
      <c r="N122" s="23" t="str">
        <f>IF(swpra1[[#This Row],[Is conc&gt; AAEQS?]]="No","",IF(swpra1[[#This Row],[AA EQS (ug/l)]]="N/A","",($B$1*swpra1[[#This Row],[Discharge Average(ug/l)]])/($B$1+$B$3)))</f>
        <v/>
      </c>
      <c r="O122" t="str">
        <f>IF(swpra1[[#This Row],[Is conc. &gt; MAC EQS?]]="No","",IF(swpra1[[#This Row],[MAC EQS (ug/l)]]="N/A","",($B$2*swpra1[[#This Row],[Discharge Maximum]])/($B$2+$B$3)))</f>
        <v/>
      </c>
      <c r="P122" t="str">
        <f>IF(swpra1[[#This Row],[Is conc&gt; AAEQS?]]="NO","",IF(swpra1[[#This Row],[AA EQS (ug/l)]]="N/A","N/A",IF(swpra1[[#This Row],[MEAN PC]]&gt;0.04*swpra1[[#This Row],[AA EQS (ug/l)]],"YES","NO")))</f>
        <v/>
      </c>
      <c r="Q122" t="str">
        <f>IF(swpra1[[#This Row],[Screening Test 1 requires further screening]]="NO","",IF(swpra1[[#This Row],[4% of MAC EQS (ug/l)]]="N/A","N/A",IF(swpra1[[#This Row],[MAX PC]]&gt;swpra1[[#This Row],[4% of MAC EQS (ug/l)]],"YES","NO")))</f>
        <v/>
      </c>
      <c r="R122" s="24" t="str">
        <f>IF(swpra1[[#This Row],[Is PC. &gt;4% of MAC EQS?]]="N/A",swpra1[[#This Row],[Is PC. &gt;4% of AA EQS?]],swpra1[[#This Row],[Is PC. &gt;4% of MAC EQS?]])</f>
        <v/>
      </c>
      <c r="S122" s="23" t="str">
        <f>IF(AND(ISNUMBER(swpra1[[#This Row],[MEAN PC]]),swpra1[[#This Row],[Screening Test 2 requires further screenig]]="YES"),swpra1[[#This Row],[MEAN PC]]+swpra1[[#This Row],[AA BC]],"")</f>
        <v/>
      </c>
      <c r="U122" t="str">
        <f>swpra1[[#This Row],[MEAN PC]]</f>
        <v/>
      </c>
      <c r="V122" t="str">
        <f>swpra1[[#This Row],[MAX PC]]</f>
        <v/>
      </c>
      <c r="W122" s="23" t="str">
        <f>IF(swpra1[[#This Row],[PEC (mean) (ug/l)]]="","",IF(swpra1[[#This Row],[PEC (mean) (ug/l)]]="N/A","N/A",IF((swpra1[[#This Row],[PEC - BC (Mean)]])&gt;swpra1[[#This Row],[AA EQS (ug/l)]]*0.1,"YES","NO")))</f>
        <v/>
      </c>
      <c r="X122" s="24" t="str">
        <f>IF(swpra1[[#This Row],[PEC (Max) (ug/l)]]="","",IF(swpra1[[#This Row],[PEC (Max) (ug/l)]]="N/A","N/A",IF((swpra1[[#This Row],[PEC - BC (Max)]])&gt;swpra1[[#This Row],[AA EQS (ug/l)]]*0.1,"YES","NO")))</f>
        <v/>
      </c>
      <c r="Y122" s="23" t="str">
        <f>IF(swpra1[[#This Row],[PEC (mean) (ug/l)]]="","",IF(swpra1[[#This Row],[PEC (mean) (ug/l)]]="N/A","N/A",IF(swpra1[[#This Row],[PEC (mean) (ug/l)]]&gt;swpra1[[#This Row],[AA EQS (ug/l)]],"YES","NO")))</f>
        <v/>
      </c>
      <c r="Z122" s="24"/>
      <c r="AA122" s="30" t="str">
        <f>IF(swpra1[[#This Row],[Screening Test 2 requires further screenig]]="YES",IF(OR(swpra1[[#This Row],[Is PEC-BC &gt;10% of MAC EQS?]]="YES",swpra1[[#This Row],[IS PEC&gt;MAC EQS]]="YES"),"YES",IF(OR(swpra1[[#This Row],[Is PEC&gt;AA EQS]]="YES",swpra1[[#This Row],[Is PEC-BC &gt;10% of AA EQS?]]="YES"),"YES","NO")),"")</f>
        <v/>
      </c>
      <c r="AB122" s="23" t="str">
        <f>IF(swpra1[[#This Row],[Significant Load]]="N/A","N/A",(swpra1[[#This Row],[Discharge Average(ug/l)]]*$B$1*1000*$B$4/1000/1000/1000))</f>
        <v>N/A</v>
      </c>
      <c r="AC122" s="24" t="str">
        <f>IF(swpra1[[#This Row],[Annual Load (kg)]]="N/A","N/A",IF(swpra1[[#This Row],[Annual Load (kg)]]&gt;swpra1[[#This Row],[Significant Load]],"YES","NO"))</f>
        <v>N/A</v>
      </c>
      <c r="AD122" s="30" t="str">
        <f>IF(AND(OR(swpra1[[#This Row],[Further Assessment Required?]]="NO",swpra1[[#This Row],[Screening Test 2 requires further screenig]]="NO",swpra1[[#This Row],[Screening Test 1 requires further screening]]="NO"),swpra1[[#This Row],[IS Is Annual Load&gt;Liit]]&lt;&gt;"YES"),"NO","YES")</f>
        <v>NO</v>
      </c>
    </row>
    <row r="123" spans="1:30" hidden="1" x14ac:dyDescent="0.25">
      <c r="A123" s="41" t="str">
        <f>#REF!</f>
        <v>Isoproturon</v>
      </c>
      <c r="B123" s="33">
        <f>_xlfn.XLOOKUP(swpra1[[#This Row],[Substance]],inputdata[[#This Row],[Substance]],inputdata[[#This Row],[Average Concentration in Discharge]])</f>
        <v>0</v>
      </c>
      <c r="C123" s="33">
        <f>_xlfn.XLOOKUP(swpra1[[#This Row],[Substance]],inputdata[[#This Row],[Substance]],inputdata[[#This Row],[Maximum Concentration in Discharge ]])</f>
        <v>0</v>
      </c>
      <c r="D123" s="38">
        <f>_xlfn.XLOOKUP(swpra1[[#This Row],[Substance]],inputdata[[#This Row],[Substance]],inputdata[[#This Row],[Annual average EQS (micrograms per litre)]])</f>
        <v>0.3</v>
      </c>
      <c r="E123" s="10">
        <f>_xlfn.XLOOKUP(swpra1[[#This Row],[Substance]],inputdata[[#This Row],[Substance]],inputdata[[#This Row],[Maximum allowable concentration EQS (micrograms per litre)]])</f>
        <v>1</v>
      </c>
      <c r="F123" s="39" t="str">
        <f>IF(ISNUMBER(_xlfn.XLOOKUP(A123,inputdata[[#This Row],[Substance]],inputdata[[#This Row],[Annual Significant Load Limit (kg)]])),_xlfn.XLOOKUP(A123,inputdata[[#This Row],[Substance]],inputdata[[#This Row],[Annual Significant Load Limit (kg)]]),"N/A")</f>
        <v>N/A</v>
      </c>
      <c r="G123" s="33">
        <f>IF(ISNUMBER(D123),IF(ISNUMBER(_xlfn.XLOOKUP(A123,#REF!,#REF!)),(_xlfn.XLOOKUP(A123,#REF!,#REF!)),D123/2),D123)</f>
        <v>0.15</v>
      </c>
      <c r="H123" s="34">
        <f>IF(ISNUMBER(E123),IF(ISNUMBER(_xlfn.XLOOKUP(A123,#REF!,#REF!)),(_xlfn.XLOOKUP(A123,#REF!,#REF!)),E123/2),E123)</f>
        <v>0.5</v>
      </c>
      <c r="I123">
        <f>IF(ISNUMBER(swpra1[[#This Row],[AA EQS (ug/l)]]),swpra1[[#This Row],[AA EQS (ug/l)]]*0.04,swpra1[[#This Row],[AA EQS (ug/l)]])</f>
        <v>1.2E-2</v>
      </c>
      <c r="J123">
        <f>IF(ISNUMBER(swpra1[[#This Row],[MAC EQS (ug/l)]]),swpra1[[#This Row],[MAC EQS (ug/l)]]*0.04,swpra1[[#This Row],[MAC EQS (ug/l)]])</f>
        <v>0.04</v>
      </c>
      <c r="K123" s="23" t="str">
        <f>IF(swpra1[[#This Row],[AA EQS (ug/l)]]="N/A","N/A",IF(swpra1[[#This Row],[Discharge Average(ug/l)]]&gt;swpra1[[#This Row],[AA EQS (ug/l)]],"Yes","No"))</f>
        <v>No</v>
      </c>
      <c r="L123" t="str">
        <f>IF(swpra1[[#This Row],[MAC EQS (ug/l)]]="N/A","N/A",IF(swpra1[[#This Row],[Discharge Maximum]]&gt;swpra1[[#This Row],[MAC EQS (ug/l)]],"Yes","No"))</f>
        <v>No</v>
      </c>
      <c r="M123" s="24" t="str">
        <f>IF(swpra1[[#This Row],[Is conc&gt; AAEQS?]]="No","No",IF(swpra1[[#This Row],[Is conc. &gt; MAC EQS?]]="No","No","Yes"))</f>
        <v>No</v>
      </c>
      <c r="N123" s="23" t="str">
        <f>IF(swpra1[[#This Row],[Is conc&gt; AAEQS?]]="No","",IF(swpra1[[#This Row],[AA EQS (ug/l)]]="N/A","",($B$1*swpra1[[#This Row],[Discharge Average(ug/l)]])/($B$1+$B$3)))</f>
        <v/>
      </c>
      <c r="O123" t="str">
        <f>IF(swpra1[[#This Row],[Is conc. &gt; MAC EQS?]]="No","",IF(swpra1[[#This Row],[MAC EQS (ug/l)]]="N/A","",($B$2*swpra1[[#This Row],[Discharge Maximum]])/($B$2+$B$3)))</f>
        <v/>
      </c>
      <c r="P123" t="str">
        <f>IF(swpra1[[#This Row],[Is conc&gt; AAEQS?]]="NO","",IF(swpra1[[#This Row],[AA EQS (ug/l)]]="N/A","N/A",IF(swpra1[[#This Row],[MEAN PC]]&gt;0.04*swpra1[[#This Row],[AA EQS (ug/l)]],"YES","NO")))</f>
        <v/>
      </c>
      <c r="Q123" t="str">
        <f>IF(swpra1[[#This Row],[Screening Test 1 requires further screening]]="NO","",IF(swpra1[[#This Row],[4% of MAC EQS (ug/l)]]="N/A","N/A",IF(swpra1[[#This Row],[MAX PC]]&gt;swpra1[[#This Row],[4% of MAC EQS (ug/l)]],"YES","NO")))</f>
        <v/>
      </c>
      <c r="R123" s="24" t="str">
        <f>IF(swpra1[[#This Row],[Is PC. &gt;4% of MAC EQS?]]="N/A",swpra1[[#This Row],[Is PC. &gt;4% of AA EQS?]],swpra1[[#This Row],[Is PC. &gt;4% of MAC EQS?]])</f>
        <v/>
      </c>
      <c r="S123" s="23" t="str">
        <f>IF(AND(ISNUMBER(swpra1[[#This Row],[MEAN PC]]),swpra1[[#This Row],[Screening Test 2 requires further screenig]]="YES"),swpra1[[#This Row],[MEAN PC]]+swpra1[[#This Row],[AA BC]],"")</f>
        <v/>
      </c>
      <c r="U123" t="str">
        <f>swpra1[[#This Row],[MEAN PC]]</f>
        <v/>
      </c>
      <c r="V123" t="str">
        <f>swpra1[[#This Row],[MAX PC]]</f>
        <v/>
      </c>
      <c r="W123" s="23" t="str">
        <f>IF(swpra1[[#This Row],[PEC (mean) (ug/l)]]="","",IF(swpra1[[#This Row],[PEC (mean) (ug/l)]]="N/A","N/A",IF((swpra1[[#This Row],[PEC - BC (Mean)]])&gt;swpra1[[#This Row],[AA EQS (ug/l)]]*0.1,"YES","NO")))</f>
        <v/>
      </c>
      <c r="X123" s="24" t="str">
        <f>IF(swpra1[[#This Row],[PEC (Max) (ug/l)]]="","",IF(swpra1[[#This Row],[PEC (Max) (ug/l)]]="N/A","N/A",IF((swpra1[[#This Row],[PEC - BC (Max)]])&gt;swpra1[[#This Row],[AA EQS (ug/l)]]*0.1,"YES","NO")))</f>
        <v/>
      </c>
      <c r="Y123" s="23" t="str">
        <f>IF(swpra1[[#This Row],[PEC (mean) (ug/l)]]="","",IF(swpra1[[#This Row],[PEC (mean) (ug/l)]]="N/A","N/A",IF(swpra1[[#This Row],[PEC (mean) (ug/l)]]&gt;swpra1[[#This Row],[AA EQS (ug/l)]],"YES","NO")))</f>
        <v/>
      </c>
      <c r="Z123" s="24"/>
      <c r="AA123" s="30" t="str">
        <f>IF(swpra1[[#This Row],[Screening Test 2 requires further screenig]]="YES",IF(OR(swpra1[[#This Row],[Is PEC-BC &gt;10% of MAC EQS?]]="YES",swpra1[[#This Row],[IS PEC&gt;MAC EQS]]="YES"),"YES",IF(OR(swpra1[[#This Row],[Is PEC&gt;AA EQS]]="YES",swpra1[[#This Row],[Is PEC-BC &gt;10% of AA EQS?]]="YES"),"YES","NO")),"")</f>
        <v/>
      </c>
      <c r="AB123" s="23" t="str">
        <f>IF(swpra1[[#This Row],[Significant Load]]="N/A","N/A",(swpra1[[#This Row],[Discharge Average(ug/l)]]*$B$1*1000*$B$4/1000/1000/1000))</f>
        <v>N/A</v>
      </c>
      <c r="AC123" s="24" t="str">
        <f>IF(swpra1[[#This Row],[Annual Load (kg)]]="N/A","N/A",IF(swpra1[[#This Row],[Annual Load (kg)]]&gt;swpra1[[#This Row],[Significant Load]],"YES","NO"))</f>
        <v>N/A</v>
      </c>
      <c r="AD123" s="30" t="str">
        <f>IF(AND(OR(swpra1[[#This Row],[Further Assessment Required?]]="NO",swpra1[[#This Row],[Screening Test 2 requires further screenig]]="NO",swpra1[[#This Row],[Screening Test 1 requires further screening]]="NO"),swpra1[[#This Row],[IS Is Annual Load&gt;Liit]]&lt;&gt;"YES"),"NO","YES")</f>
        <v>NO</v>
      </c>
    </row>
    <row r="124" spans="1:30" ht="148.5" hidden="1" customHeight="1" x14ac:dyDescent="0.25">
      <c r="A124" s="41" t="str">
        <f>#REF!</f>
        <v>Ivermectin</v>
      </c>
      <c r="B124" s="33">
        <f>_xlfn.XLOOKUP(swpra1[[#This Row],[Substance]],inputdata[[#This Row],[Substance]],inputdata[[#This Row],[Average Concentration in Discharge]])</f>
        <v>0</v>
      </c>
      <c r="C124" s="33">
        <f>_xlfn.XLOOKUP(swpra1[[#This Row],[Substance]],inputdata[[#This Row],[Substance]],inputdata[[#This Row],[Maximum Concentration in Discharge ]])</f>
        <v>0</v>
      </c>
      <c r="D124" s="38">
        <f>_xlfn.XLOOKUP(swpra1[[#This Row],[Substance]],inputdata[[#This Row],[Substance]],inputdata[[#This Row],[Annual average EQS (micrograms per litre)]])</f>
        <v>1E-3</v>
      </c>
      <c r="E124" s="10">
        <f>_xlfn.XLOOKUP(swpra1[[#This Row],[Substance]],inputdata[[#This Row],[Substance]],inputdata[[#This Row],[Maximum allowable concentration EQS (micrograms per litre)]])</f>
        <v>0.01</v>
      </c>
      <c r="F124" s="39" t="str">
        <f>IF(ISNUMBER(_xlfn.XLOOKUP(A124,inputdata[[#This Row],[Substance]],inputdata[[#This Row],[Annual Significant Load Limit (kg)]])),_xlfn.XLOOKUP(A124,inputdata[[#This Row],[Substance]],inputdata[[#This Row],[Annual Significant Load Limit (kg)]]),"N/A")</f>
        <v>N/A</v>
      </c>
      <c r="G124" s="33">
        <f>IF(ISNUMBER(swpra1[[#This Row],[AA EQS (ug/l)]]),swpra1[[#This Row],[AA EQS (ug/l)]]/2,swpra1[[#This Row],[AA EQS (ug/l)]])</f>
        <v>5.0000000000000001E-4</v>
      </c>
      <c r="H124" s="33">
        <f>IF(ISNUMBER(swpra1[[#This Row],[MAC EQS (ug/l)]]),swpra1[[#This Row],[MAC EQS (ug/l)]]/2,swpra1[[#This Row],[MAC EQS (ug/l)]])</f>
        <v>5.0000000000000001E-3</v>
      </c>
      <c r="I124">
        <f>IF(ISNUMBER(swpra1[[#This Row],[AA EQS (ug/l)]]),swpra1[[#This Row],[AA EQS (ug/l)]]*0.04,swpra1[[#This Row],[AA EQS (ug/l)]])</f>
        <v>4.0000000000000003E-5</v>
      </c>
      <c r="J124">
        <f>IF(ISNUMBER(swpra1[[#This Row],[MAC EQS (ug/l)]]),swpra1[[#This Row],[MAC EQS (ug/l)]]*0.04,swpra1[[#This Row],[MAC EQS (ug/l)]])</f>
        <v>4.0000000000000002E-4</v>
      </c>
      <c r="K124" s="23" t="str">
        <f>IF(swpra1[[#This Row],[AA EQS (ug/l)]]="N/A","N/A",IF(swpra1[[#This Row],[Discharge Average(ug/l)]]&gt;swpra1[[#This Row],[AA EQS (ug/l)]],"Yes","No"))</f>
        <v>No</v>
      </c>
      <c r="L124" t="str">
        <f>IF(swpra1[[#This Row],[MAC EQS (ug/l)]]="N/A","N/A",IF(swpra1[[#This Row],[Discharge Maximum]]&gt;swpra1[[#This Row],[MAC EQS (ug/l)]],"Yes","No"))</f>
        <v>No</v>
      </c>
      <c r="M124" s="24" t="str">
        <f>IF(swpra1[[#This Row],[Is conc. &gt; MAC EQS?]]="N/A",swpra1[[#This Row],[Is conc&gt; AAEQS?]],swpra1[[#This Row],[Is conc. &gt; MAC EQS?]])</f>
        <v>No</v>
      </c>
      <c r="N124" s="23" t="str">
        <f>IF(swpra1[[#This Row],[Is conc&gt; AAEQS?]]="No","",IF(swpra1[[#This Row],[AA EQS (ug/l)]]="N/A","",($B$1*swpra1[[#This Row],[Discharge Average(ug/l)]])/($B$1+$B$3)))</f>
        <v/>
      </c>
      <c r="O124" t="str">
        <f>IF(swpra1[[#This Row],[Is conc. &gt; MAC EQS?]]="No","",IF(swpra1[[#This Row],[MAC EQS (ug/l)]]="N/A","",($B$2*swpra1[[#This Row],[Discharge Maximum]])/($B$2+$B$3)))</f>
        <v/>
      </c>
      <c r="P124" t="str">
        <f>IF(swpra1[[#This Row],[Screening Test 1 requires further screening]]="NO","",IF(swpra1[[#This Row],[4% of AA EQS (ug/l)]]="N/A","N/A",IF(swpra1[[#This Row],[MEAN PC]]&gt;swpra1[[#This Row],[4% of AA EQS (ug/l)]],"YES","NO")))</f>
        <v/>
      </c>
      <c r="Q124" t="str">
        <f>IF(swpra1[[#This Row],[Screening Test 1 requires further screening]]="NO","",IF(swpra1[[#This Row],[4% of MAC EQS (ug/l)]]="N/A","N/A",IF(swpra1[[#This Row],[MAX PC]]&gt;swpra1[[#This Row],[4% of MAC EQS (ug/l)]],"YES","NO")))</f>
        <v/>
      </c>
      <c r="R124" s="24" t="str">
        <f>IF(swpra1[[#This Row],[Is PC. &gt;4% of MAC EQS?]]="N/A",swpra1[[#This Row],[Is PC. &gt;4% of AA EQS?]],swpra1[[#This Row],[Is PC. &gt;4% of MAC EQS?]])</f>
        <v/>
      </c>
      <c r="S124" s="23" t="str">
        <f>IF(AND(ISNUMBER(swpra1[[#This Row],[MEAN PC]]),swpra1[[#This Row],[Screening Test 2 requires further screenig]]="YES"),swpra1[[#This Row],[MEAN PC]]+swpra1[[#This Row],[AA BC]],"")</f>
        <v/>
      </c>
      <c r="T124" t="str">
        <f>IF(AND(ISNUMBER(swpra1[[#This Row],[MAX PC]]),swpra1[[#This Row],[Screening Test 2 requires further screenig]]="YES"),swpra1[[#This Row],[MAX PC]]+swpra1[[#This Row],[MAC BC]],"")</f>
        <v/>
      </c>
      <c r="U124" t="str">
        <f>swpra1[[#This Row],[MEAN PC]]</f>
        <v/>
      </c>
      <c r="V124" t="str">
        <f>swpra1[[#This Row],[MAX PC]]</f>
        <v/>
      </c>
      <c r="W124" s="23" t="str">
        <f>IF(swpra1[[#This Row],[PEC (mean) (ug/l)]]="","",IF(swpra1[[#This Row],[PEC (mean) (ug/l)]]="N/A","N/A",IF((swpra1[[#This Row],[PEC - BC (Mean)]])&gt;swpra1[[#This Row],[AA EQS (ug/l)]]*0.1,"YES","NO")))</f>
        <v/>
      </c>
      <c r="X124" s="24" t="str">
        <f>IF(swpra1[[#This Row],[PEC (Max) (ug/l)]]="","",IF(swpra1[[#This Row],[PEC (Max) (ug/l)]]="N/A","N/A",IF((swpra1[[#This Row],[PEC - BC (Max)]])&gt;swpra1[[#This Row],[AA EQS (ug/l)]]*0.1,"YES","NO")))</f>
        <v/>
      </c>
      <c r="Y124" s="23" t="str">
        <f>IF(swpra1[[#This Row],[PEC (mean) (ug/l)]]="","",IF(swpra1[[#This Row],[PEC (mean) (ug/l)]]="N/A","N/A",IF(swpra1[[#This Row],[PEC (mean) (ug/l)]]&gt;swpra1[[#This Row],[AA EQS (ug/l)]],"YES","NO")))</f>
        <v/>
      </c>
      <c r="Z124" s="24" t="str">
        <f>IF(swpra1[[#This Row],[PEC (Max) (ug/l)]]="","",IF(swpra1[[#This Row],[PEC (Max) (ug/l)]]="N/A","N/A",IF(swpra1[[#This Row],[PEC (Max) (ug/l)]]&gt;swpra1[[#This Row],[MAC EQS (ug/l)]],"YES","NO")))</f>
        <v/>
      </c>
      <c r="AA124" s="30" t="str">
        <f>IF(swpra1[[#This Row],[Screening Test 2 requires further screenig]]="YES",IF(OR(swpra1[[#This Row],[Is PEC-BC &gt;10% of MAC EQS?]]="YES",swpra1[[#This Row],[IS PEC&gt;MAC EQS]]="YES"),"YES",IF(OR(swpra1[[#This Row],[Is PEC&gt;AA EQS]]="YES",swpra1[[#This Row],[Is PEC-BC &gt;10% of AA EQS?]]="YES"),"YES","NO")),"")</f>
        <v/>
      </c>
      <c r="AB124" s="23" t="str">
        <f>IF(swpra1[[#This Row],[Significant Load]]="N/A","N/A",(swpra1[[#This Row],[Discharge Average(ug/l)]]*$B$1*1000*$B$4/1000/1000/1000))</f>
        <v>N/A</v>
      </c>
      <c r="AC124" s="24" t="str">
        <f>IF(swpra1[[#This Row],[Annual Load (kg)]]="N/A","N/A",IF(swpra1[[#This Row],[Annual Load (kg)]]&gt;swpra1[[#This Row],[Significant Load]],"YES","NO"))</f>
        <v>N/A</v>
      </c>
      <c r="AD124" s="30" t="str">
        <f>IF(AND(OR(swpra1[[#This Row],[Further Assessment Required?]]="NO",swpra1[[#This Row],[Screening Test 2 requires further screenig]]="NO",swpra1[[#This Row],[Screening Test 1 requires further screening]]="NO"),swpra1[[#This Row],[IS Is Annual Load&gt;Liit]]&lt;&gt;"YES"),"NO","YES")</f>
        <v>NO</v>
      </c>
    </row>
    <row r="125" spans="1:30" x14ac:dyDescent="0.25">
      <c r="A125" s="41" t="str">
        <f>#REF!</f>
        <v>Lead and its compounds (dissolved)</v>
      </c>
      <c r="B125" s="33">
        <f>_xlfn.XLOOKUP(swpra1[[#This Row],[Substance]],inputdata[[#This Row],[Substance]],inputdata[[#This Row],[Average Concentration in Discharge]])</f>
        <v>0.3</v>
      </c>
      <c r="C125" s="33">
        <f>_xlfn.XLOOKUP(swpra1[[#This Row],[Substance]],inputdata[[#This Row],[Substance]],inputdata[[#This Row],[Maximum Concentration in Discharge ]])</f>
        <v>0.3</v>
      </c>
      <c r="D125" s="38">
        <f>_xlfn.XLOOKUP(swpra1[[#This Row],[Substance]],inputdata[[#This Row],[Substance]],inputdata[[#This Row],[Annual average EQS (micrograms per litre)]])</f>
        <v>1.3</v>
      </c>
      <c r="E125" s="10">
        <f>_xlfn.XLOOKUP(swpra1[[#This Row],[Substance]],inputdata[[#This Row],[Substance]],inputdata[[#This Row],[Maximum allowable concentration EQS (micrograms per litre)]])</f>
        <v>14</v>
      </c>
      <c r="F125" s="39" t="str">
        <f>IF(ISNUMBER(_xlfn.XLOOKUP(A125,inputdata[[#This Row],[Substance]],inputdata[[#This Row],[Annual Significant Load Limit (kg)]])),_xlfn.XLOOKUP(A125,inputdata[[#This Row],[Substance]],inputdata[[#This Row],[Annual Significant Load Limit (kg)]]),"N/A")</f>
        <v>N/A</v>
      </c>
      <c r="G125" s="33">
        <f>IF(ISNUMBER(D125),IF(ISNUMBER(_xlfn.XLOOKUP(A125,#REF!,#REF!)),(_xlfn.XLOOKUP(A125,#REF!,#REF!)),D125/2),D125)</f>
        <v>0.65</v>
      </c>
      <c r="H125" s="34">
        <f>IF(ISNUMBER(E125),IF(ISNUMBER(_xlfn.XLOOKUP(A125,#REF!,#REF!)),(_xlfn.XLOOKUP(A125,#REF!,#REF!)),E125/2),E125)</f>
        <v>7</v>
      </c>
      <c r="I125">
        <f>IF(ISNUMBER(swpra1[[#This Row],[AA EQS (ug/l)]]),swpra1[[#This Row],[AA EQS (ug/l)]]*0.04,swpra1[[#This Row],[AA EQS (ug/l)]])</f>
        <v>5.2000000000000005E-2</v>
      </c>
      <c r="J125">
        <f>IF(ISNUMBER(swpra1[[#This Row],[MAC EQS (ug/l)]]),swpra1[[#This Row],[MAC EQS (ug/l)]]*0.04,swpra1[[#This Row],[MAC EQS (ug/l)]])</f>
        <v>0.56000000000000005</v>
      </c>
      <c r="K125" s="23" t="str">
        <f>IF(swpra1[[#This Row],[AA EQS (ug/l)]]="N/A","N/A",IF(swpra1[[#This Row],[Discharge Average(ug/l)]]&gt;swpra1[[#This Row],[AA EQS (ug/l)]],"Yes","No"))</f>
        <v>No</v>
      </c>
      <c r="L125" t="str">
        <f>IF(swpra1[[#This Row],[MAC EQS (ug/l)]]="N/A","N/A",IF(swpra1[[#This Row],[Discharge Maximum]]&gt;swpra1[[#This Row],[MAC EQS (ug/l)]],"Yes","No"))</f>
        <v>No</v>
      </c>
      <c r="M125" s="24" t="str">
        <f>IF(swpra1[[#This Row],[Is conc&gt; AAEQS?]]="No","No",IF(swpra1[[#This Row],[Is conc. &gt; MAC EQS?]]="No","No","Yes"))</f>
        <v>No</v>
      </c>
      <c r="N125" s="23" t="str">
        <f>IF(swpra1[[#This Row],[Is conc&gt; AAEQS?]]="No","",IF(swpra1[[#This Row],[AA EQS (ug/l)]]="N/A","",($B$1*swpra1[[#This Row],[Discharge Average(ug/l)]])/($B$1+$B$3)))</f>
        <v/>
      </c>
      <c r="O125" t="str">
        <f>IF(swpra1[[#This Row],[Is conc. &gt; MAC EQS?]]="No","",IF(swpra1[[#This Row],[MAC EQS (ug/l)]]="N/A","",($B$2*swpra1[[#This Row],[Discharge Maximum]])/($B$2+$B$3)))</f>
        <v/>
      </c>
      <c r="P125" t="str">
        <f>IF(swpra1[[#This Row],[Is conc&gt; AAEQS?]]="NO","",IF(swpra1[[#This Row],[AA EQS (ug/l)]]="N/A","N/A",IF(swpra1[[#This Row],[MEAN PC]]&gt;0.04*swpra1[[#This Row],[AA EQS (ug/l)]],"YES","NO")))</f>
        <v/>
      </c>
      <c r="Q125" t="str">
        <f>IF(swpra1[[#This Row],[Screening Test 1 requires further screening]]="NO","",IF(swpra1[[#This Row],[4% of MAC EQS (ug/l)]]="N/A","N/A",IF(swpra1[[#This Row],[MAX PC]]&gt;swpra1[[#This Row],[4% of MAC EQS (ug/l)]],"YES","NO")))</f>
        <v/>
      </c>
      <c r="R125" s="24" t="str">
        <f>IF(swpra1[[#This Row],[Is PC. &gt;4% of MAC EQS?]]="N/A",swpra1[[#This Row],[Is PC. &gt;4% of AA EQS?]],swpra1[[#This Row],[Is PC. &gt;4% of MAC EQS?]])</f>
        <v/>
      </c>
      <c r="S125" s="23" t="str">
        <f>IF(AND(ISNUMBER(swpra1[[#This Row],[MEAN PC]]),swpra1[[#This Row],[Screening Test 2 requires further screenig]]="YES"),swpra1[[#This Row],[MEAN PC]]+swpra1[[#This Row],[AA BC]],"")</f>
        <v/>
      </c>
      <c r="U125" t="str">
        <f>swpra1[[#This Row],[MEAN PC]]</f>
        <v/>
      </c>
      <c r="V125" t="str">
        <f>swpra1[[#This Row],[MAX PC]]</f>
        <v/>
      </c>
      <c r="W125" s="23" t="str">
        <f>IF(swpra1[[#This Row],[PEC (mean) (ug/l)]]="","",IF(swpra1[[#This Row],[PEC (mean) (ug/l)]]="N/A","N/A",IF((swpra1[[#This Row],[PEC - BC (Mean)]])&gt;swpra1[[#This Row],[AA EQS (ug/l)]]*0.1,"YES","NO")))</f>
        <v/>
      </c>
      <c r="X125" s="24" t="str">
        <f>IF(swpra1[[#This Row],[PEC (Max) (ug/l)]]="","",IF(swpra1[[#This Row],[PEC (Max) (ug/l)]]="N/A","N/A",IF((swpra1[[#This Row],[PEC - BC (Max)]])&gt;swpra1[[#This Row],[AA EQS (ug/l)]]*0.1,"YES","NO")))</f>
        <v/>
      </c>
      <c r="Y125" s="23" t="str">
        <f>IF(swpra1[[#This Row],[PEC (mean) (ug/l)]]="","",IF(swpra1[[#This Row],[PEC (mean) (ug/l)]]="N/A","N/A",IF(swpra1[[#This Row],[PEC (mean) (ug/l)]]&gt;swpra1[[#This Row],[AA EQS (ug/l)]],"YES","NO")))</f>
        <v/>
      </c>
      <c r="Z125" s="24"/>
      <c r="AA125" s="30" t="str">
        <f>IF(swpra1[[#This Row],[Screening Test 2 requires further screenig]]="YES",IF(OR(swpra1[[#This Row],[Is PEC-BC &gt;10% of MAC EQS?]]="YES",swpra1[[#This Row],[IS PEC&gt;MAC EQS]]="YES"),"YES",IF(OR(swpra1[[#This Row],[Is PEC&gt;AA EQS]]="YES",swpra1[[#This Row],[Is PEC-BC &gt;10% of AA EQS?]]="YES"),"YES","NO")),"")</f>
        <v/>
      </c>
      <c r="AB125" s="23" t="str">
        <f>IF(swpra1[[#This Row],[Significant Load]]="N/A","N/A",(swpra1[[#This Row],[Discharge Average(ug/l)]]*$B$1*1000*$B$4/1000/1000/1000))</f>
        <v>N/A</v>
      </c>
      <c r="AC125" s="24" t="str">
        <f>IF(swpra1[[#This Row],[Annual Load (kg)]]="N/A","N/A",IF(swpra1[[#This Row],[Annual Load (kg)]]&gt;swpra1[[#This Row],[Significant Load]],"YES","NO"))</f>
        <v>N/A</v>
      </c>
      <c r="AD125" s="30" t="str">
        <f>IF(AND(OR(swpra1[[#This Row],[Further Assessment Required?]]="NO",swpra1[[#This Row],[Screening Test 2 requires further screenig]]="NO",swpra1[[#This Row],[Screening Test 1 requires further screening]]="NO"),swpra1[[#This Row],[IS Is Annual Load&gt;Liit]]&lt;&gt;"YES"),"NO","YES")</f>
        <v>NO</v>
      </c>
    </row>
    <row r="126" spans="1:30" ht="27.6" hidden="1" x14ac:dyDescent="0.25">
      <c r="A126" s="41" t="str">
        <f>#REF!</f>
        <v>Linuron</v>
      </c>
      <c r="B126" s="33">
        <f>_xlfn.XLOOKUP(swpra1[[#This Row],[Substance]],inputdata[[#This Row],[Substance]],inputdata[[#This Row],[Average Concentration in Discharge]])</f>
        <v>0</v>
      </c>
      <c r="C126" s="33">
        <f>_xlfn.XLOOKUP(swpra1[[#This Row],[Substance]],inputdata[[#This Row],[Substance]],inputdata[[#This Row],[Maximum Concentration in Discharge ]])</f>
        <v>0</v>
      </c>
      <c r="D126" s="38">
        <f>_xlfn.XLOOKUP(swpra1[[#This Row],[Substance]],inputdata[[#This Row],[Substance]],inputdata[[#This Row],[Annual average EQS (micrograms per litre)]])</f>
        <v>0.5</v>
      </c>
      <c r="E126" s="10" t="str">
        <f>_xlfn.XLOOKUP(swpra1[[#This Row],[Substance]],inputdata[[#This Row],[Substance]],inputdata[[#This Row],[Maximum allowable concentration EQS (micrograms per litre)]])</f>
        <v>0.9 (95th percentile)</v>
      </c>
      <c r="F126" s="39" t="str">
        <f>IF(ISNUMBER(_xlfn.XLOOKUP(A126,inputdata[[#This Row],[Substance]],inputdata[[#This Row],[Annual Significant Load Limit (kg)]])),_xlfn.XLOOKUP(A126,inputdata[[#This Row],[Substance]],inputdata[[#This Row],[Annual Significant Load Limit (kg)]]),"N/A")</f>
        <v>N/A</v>
      </c>
      <c r="G126" s="33">
        <f>IF(ISNUMBER(D126),IF(ISNUMBER(_xlfn.XLOOKUP(A126,#REF!,#REF!)),(_xlfn.XLOOKUP(A126,#REF!,#REF!)),D126/2),D126)</f>
        <v>0.25</v>
      </c>
      <c r="H126" s="34" t="str">
        <f>IF(ISNUMBER(E126),IF(ISNUMBER(_xlfn.XLOOKUP(A126,#REF!,#REF!)),(_xlfn.XLOOKUP(A126,#REF!,#REF!)),E126/2),E126)</f>
        <v>0.9 (95th percentile)</v>
      </c>
      <c r="I126">
        <f>IF(ISNUMBER(swpra1[[#This Row],[AA EQS (ug/l)]]),swpra1[[#This Row],[AA EQS (ug/l)]]*0.04,swpra1[[#This Row],[AA EQS (ug/l)]])</f>
        <v>0.02</v>
      </c>
      <c r="J126" t="str">
        <f>IF(ISNUMBER(swpra1[[#This Row],[MAC EQS (ug/l)]]),swpra1[[#This Row],[MAC EQS (ug/l)]]*0.04,swpra1[[#This Row],[MAC EQS (ug/l)]])</f>
        <v>0.9 (95th percentile)</v>
      </c>
      <c r="K126" s="23" t="str">
        <f>IF(swpra1[[#This Row],[AA EQS (ug/l)]]="N/A","N/A",IF(swpra1[[#This Row],[Discharge Average(ug/l)]]&gt;swpra1[[#This Row],[AA EQS (ug/l)]],"Yes","No"))</f>
        <v>No</v>
      </c>
      <c r="L126" t="str">
        <f>IF(swpra1[[#This Row],[MAC EQS (ug/l)]]="N/A","N/A",IF(swpra1[[#This Row],[Discharge Maximum]]&gt;swpra1[[#This Row],[MAC EQS (ug/l)]],"Yes","No"))</f>
        <v>No</v>
      </c>
      <c r="M126" s="24" t="str">
        <f>IF(swpra1[[#This Row],[Is conc&gt; AAEQS?]]="No","No",IF(swpra1[[#This Row],[Is conc. &gt; MAC EQS?]]="No","No","Yes"))</f>
        <v>No</v>
      </c>
      <c r="N126" s="23" t="str">
        <f>IF(swpra1[[#This Row],[Is conc&gt; AAEQS?]]="No","",IF(swpra1[[#This Row],[AA EQS (ug/l)]]="N/A","",($B$1*swpra1[[#This Row],[Discharge Average(ug/l)]])/($B$1+$B$3)))</f>
        <v/>
      </c>
      <c r="O126" t="str">
        <f>IF(swpra1[[#This Row],[Is conc. &gt; MAC EQS?]]="No","",IF(swpra1[[#This Row],[MAC EQS (ug/l)]]="N/A","",($B$2*swpra1[[#This Row],[Discharge Maximum]])/($B$2+$B$3)))</f>
        <v/>
      </c>
      <c r="P126" t="str">
        <f>IF(swpra1[[#This Row],[Is conc&gt; AAEQS?]]="NO","",IF(swpra1[[#This Row],[AA EQS (ug/l)]]="N/A","N/A",IF(swpra1[[#This Row],[MEAN PC]]&gt;0.04*swpra1[[#This Row],[AA EQS (ug/l)]],"YES","NO")))</f>
        <v/>
      </c>
      <c r="Q126" t="str">
        <f>IF(swpra1[[#This Row],[Screening Test 1 requires further screening]]="NO","",IF(swpra1[[#This Row],[4% of MAC EQS (ug/l)]]="N/A","N/A",IF(swpra1[[#This Row],[MAX PC]]&gt;swpra1[[#This Row],[4% of MAC EQS (ug/l)]],"YES","NO")))</f>
        <v/>
      </c>
      <c r="R126" s="24" t="str">
        <f>IF(swpra1[[#This Row],[Is PC. &gt;4% of MAC EQS?]]="N/A",swpra1[[#This Row],[Is PC. &gt;4% of AA EQS?]],swpra1[[#This Row],[Is PC. &gt;4% of MAC EQS?]])</f>
        <v/>
      </c>
      <c r="S126" s="23" t="str">
        <f>IF(AND(ISNUMBER(swpra1[[#This Row],[MEAN PC]]),swpra1[[#This Row],[Screening Test 2 requires further screenig]]="YES"),swpra1[[#This Row],[MEAN PC]]+swpra1[[#This Row],[AA BC]],"")</f>
        <v/>
      </c>
      <c r="U126" t="str">
        <f>swpra1[[#This Row],[MEAN PC]]</f>
        <v/>
      </c>
      <c r="V126" t="str">
        <f>swpra1[[#This Row],[MAX PC]]</f>
        <v/>
      </c>
      <c r="W126" s="23" t="str">
        <f>IF(swpra1[[#This Row],[PEC (mean) (ug/l)]]="","",IF(swpra1[[#This Row],[PEC (mean) (ug/l)]]="N/A","N/A",IF((swpra1[[#This Row],[PEC - BC (Mean)]])&gt;swpra1[[#This Row],[AA EQS (ug/l)]]*0.1,"YES","NO")))</f>
        <v/>
      </c>
      <c r="X126" s="24" t="str">
        <f>IF(swpra1[[#This Row],[PEC (Max) (ug/l)]]="","",IF(swpra1[[#This Row],[PEC (Max) (ug/l)]]="N/A","N/A",IF((swpra1[[#This Row],[PEC - BC (Max)]])&gt;swpra1[[#This Row],[AA EQS (ug/l)]]*0.1,"YES","NO")))</f>
        <v/>
      </c>
      <c r="Y126" s="23" t="str">
        <f>IF(swpra1[[#This Row],[PEC (mean) (ug/l)]]="","",IF(swpra1[[#This Row],[PEC (mean) (ug/l)]]="N/A","N/A",IF(swpra1[[#This Row],[PEC (mean) (ug/l)]]&gt;swpra1[[#This Row],[AA EQS (ug/l)]],"YES","NO")))</f>
        <v/>
      </c>
      <c r="Z126" s="24"/>
      <c r="AA126" s="30" t="str">
        <f>IF(swpra1[[#This Row],[Screening Test 2 requires further screenig]]="YES",IF(OR(swpra1[[#This Row],[Is PEC-BC &gt;10% of MAC EQS?]]="YES",swpra1[[#This Row],[IS PEC&gt;MAC EQS]]="YES"),"YES",IF(OR(swpra1[[#This Row],[Is PEC&gt;AA EQS]]="YES",swpra1[[#This Row],[Is PEC-BC &gt;10% of AA EQS?]]="YES"),"YES","NO")),"")</f>
        <v/>
      </c>
      <c r="AB126" s="23" t="str">
        <f>IF(swpra1[[#This Row],[Significant Load]]="N/A","N/A",(swpra1[[#This Row],[Discharge Average(ug/l)]]*$B$1*1000*$B$4/1000/1000/1000))</f>
        <v>N/A</v>
      </c>
      <c r="AC126" s="24" t="str">
        <f>IF(swpra1[[#This Row],[Annual Load (kg)]]="N/A","N/A",IF(swpra1[[#This Row],[Annual Load (kg)]]&gt;swpra1[[#This Row],[Significant Load]],"YES","NO"))</f>
        <v>N/A</v>
      </c>
      <c r="AD126" s="30" t="str">
        <f>IF(AND(OR(swpra1[[#This Row],[Further Assessment Required?]]="NO",swpra1[[#This Row],[Screening Test 2 requires further screenig]]="NO",swpra1[[#This Row],[Screening Test 1 requires further screening]]="NO"),swpra1[[#This Row],[IS Is Annual Load&gt;Liit]]&lt;&gt;"YES"),"NO","YES")</f>
        <v>NO</v>
      </c>
    </row>
    <row r="127" spans="1:30" hidden="1" x14ac:dyDescent="0.25">
      <c r="A127" s="41" t="str">
        <f>#REF!</f>
        <v>Malachite green</v>
      </c>
      <c r="B127" s="33">
        <f>_xlfn.XLOOKUP(swpra1[[#This Row],[Substance]],inputdata[[#This Row],[Substance]],inputdata[[#This Row],[Average Concentration in Discharge]])</f>
        <v>0</v>
      </c>
      <c r="C127" s="33">
        <f>_xlfn.XLOOKUP(swpra1[[#This Row],[Substance]],inputdata[[#This Row],[Substance]],inputdata[[#This Row],[Maximum Concentration in Discharge ]])</f>
        <v>0</v>
      </c>
      <c r="D127" s="38">
        <f>_xlfn.XLOOKUP(swpra1[[#This Row],[Substance]],inputdata[[#This Row],[Substance]],inputdata[[#This Row],[Annual average EQS (micrograms per litre)]])</f>
        <v>0.5</v>
      </c>
      <c r="E127" s="10">
        <f>_xlfn.XLOOKUP(swpra1[[#This Row],[Substance]],inputdata[[#This Row],[Substance]],inputdata[[#This Row],[Maximum allowable concentration EQS (micrograms per litre)]])</f>
        <v>100</v>
      </c>
      <c r="F127" s="39" t="str">
        <f>IF(ISNUMBER(_xlfn.XLOOKUP(A127,inputdata[[#This Row],[Substance]],inputdata[[#This Row],[Annual Significant Load Limit (kg)]])),_xlfn.XLOOKUP(A127,inputdata[[#This Row],[Substance]],inputdata[[#This Row],[Annual Significant Load Limit (kg)]]),"N/A")</f>
        <v>N/A</v>
      </c>
      <c r="G127" s="33">
        <f>IF(ISNUMBER(D127),IF(ISNUMBER(_xlfn.XLOOKUP(A127,#REF!,#REF!)),(_xlfn.XLOOKUP(A127,#REF!,#REF!)),D127/2),D127)</f>
        <v>0.25</v>
      </c>
      <c r="H127" s="34">
        <f>IF(ISNUMBER(E127),IF(ISNUMBER(_xlfn.XLOOKUP(A127,#REF!,#REF!)),(_xlfn.XLOOKUP(A127,#REF!,#REF!)),E127/2),E127)</f>
        <v>50</v>
      </c>
      <c r="I127">
        <f>IF(ISNUMBER(swpra1[[#This Row],[AA EQS (ug/l)]]),swpra1[[#This Row],[AA EQS (ug/l)]]*0.04,swpra1[[#This Row],[AA EQS (ug/l)]])</f>
        <v>0.02</v>
      </c>
      <c r="J127">
        <f>IF(ISNUMBER(swpra1[[#This Row],[MAC EQS (ug/l)]]),swpra1[[#This Row],[MAC EQS (ug/l)]]*0.04,swpra1[[#This Row],[MAC EQS (ug/l)]])</f>
        <v>4</v>
      </c>
      <c r="K127" s="23" t="str">
        <f>IF(swpra1[[#This Row],[AA EQS (ug/l)]]="N/A","N/A",IF(swpra1[[#This Row],[Discharge Average(ug/l)]]&gt;swpra1[[#This Row],[AA EQS (ug/l)]],"Yes","No"))</f>
        <v>No</v>
      </c>
      <c r="L127" t="str">
        <f>IF(swpra1[[#This Row],[MAC EQS (ug/l)]]="N/A","N/A",IF(swpra1[[#This Row],[Discharge Maximum]]&gt;swpra1[[#This Row],[MAC EQS (ug/l)]],"Yes","No"))</f>
        <v>No</v>
      </c>
      <c r="M127" s="24" t="str">
        <f>IF(swpra1[[#This Row],[Is conc&gt; AAEQS?]]="No","No",IF(swpra1[[#This Row],[Is conc. &gt; MAC EQS?]]="No","No","Yes"))</f>
        <v>No</v>
      </c>
      <c r="N127" s="23" t="str">
        <f>IF(swpra1[[#This Row],[Is conc&gt; AAEQS?]]="No","",IF(swpra1[[#This Row],[AA EQS (ug/l)]]="N/A","",($B$1*swpra1[[#This Row],[Discharge Average(ug/l)]])/($B$1+$B$3)))</f>
        <v/>
      </c>
      <c r="O127" t="str">
        <f>IF(swpra1[[#This Row],[Is conc. &gt; MAC EQS?]]="No","",IF(swpra1[[#This Row],[MAC EQS (ug/l)]]="N/A","",($B$2*swpra1[[#This Row],[Discharge Maximum]])/($B$2+$B$3)))</f>
        <v/>
      </c>
      <c r="P127" t="str">
        <f>IF(swpra1[[#This Row],[Is conc&gt; AAEQS?]]="NO","",IF(swpra1[[#This Row],[AA EQS (ug/l)]]="N/A","N/A",IF(swpra1[[#This Row],[MEAN PC]]&gt;0.04*swpra1[[#This Row],[AA EQS (ug/l)]],"YES","NO")))</f>
        <v/>
      </c>
      <c r="Q127" t="str">
        <f>IF(swpra1[[#This Row],[Screening Test 1 requires further screening]]="NO","",IF(swpra1[[#This Row],[4% of MAC EQS (ug/l)]]="N/A","N/A",IF(swpra1[[#This Row],[MAX PC]]&gt;swpra1[[#This Row],[4% of MAC EQS (ug/l)]],"YES","NO")))</f>
        <v/>
      </c>
      <c r="R127" s="24" t="str">
        <f>IF(swpra1[[#This Row],[Is PC. &gt;4% of MAC EQS?]]="N/A",swpra1[[#This Row],[Is PC. &gt;4% of AA EQS?]],swpra1[[#This Row],[Is PC. &gt;4% of MAC EQS?]])</f>
        <v/>
      </c>
      <c r="S127" s="23" t="str">
        <f>IF(AND(ISNUMBER(swpra1[[#This Row],[MEAN PC]]),swpra1[[#This Row],[Screening Test 2 requires further screenig]]="YES"),swpra1[[#This Row],[MEAN PC]]+swpra1[[#This Row],[AA BC]],"")</f>
        <v/>
      </c>
      <c r="U127" t="str">
        <f>swpra1[[#This Row],[MEAN PC]]</f>
        <v/>
      </c>
      <c r="V127" t="str">
        <f>swpra1[[#This Row],[MAX PC]]</f>
        <v/>
      </c>
      <c r="W127" s="23" t="str">
        <f>IF(swpra1[[#This Row],[PEC (mean) (ug/l)]]="","",IF(swpra1[[#This Row],[PEC (mean) (ug/l)]]="N/A","N/A",IF((swpra1[[#This Row],[PEC - BC (Mean)]])&gt;swpra1[[#This Row],[AA EQS (ug/l)]]*0.1,"YES","NO")))</f>
        <v/>
      </c>
      <c r="X127" s="24" t="str">
        <f>IF(swpra1[[#This Row],[PEC (Max) (ug/l)]]="","",IF(swpra1[[#This Row],[PEC (Max) (ug/l)]]="N/A","N/A",IF((swpra1[[#This Row],[PEC - BC (Max)]])&gt;swpra1[[#This Row],[AA EQS (ug/l)]]*0.1,"YES","NO")))</f>
        <v/>
      </c>
      <c r="Y127" s="23" t="str">
        <f>IF(swpra1[[#This Row],[PEC (mean) (ug/l)]]="","",IF(swpra1[[#This Row],[PEC (mean) (ug/l)]]="N/A","N/A",IF(swpra1[[#This Row],[PEC (mean) (ug/l)]]&gt;swpra1[[#This Row],[AA EQS (ug/l)]],"YES","NO")))</f>
        <v/>
      </c>
      <c r="Z127" s="24"/>
      <c r="AA127" s="30" t="str">
        <f>IF(swpra1[[#This Row],[Screening Test 2 requires further screenig]]="YES",IF(OR(swpra1[[#This Row],[Is PEC-BC &gt;10% of MAC EQS?]]="YES",swpra1[[#This Row],[IS PEC&gt;MAC EQS]]="YES"),"YES",IF(OR(swpra1[[#This Row],[Is PEC&gt;AA EQS]]="YES",swpra1[[#This Row],[Is PEC-BC &gt;10% of AA EQS?]]="YES"),"YES","NO")),"")</f>
        <v/>
      </c>
      <c r="AB127" s="23" t="str">
        <f>IF(swpra1[[#This Row],[Significant Load]]="N/A","N/A",(swpra1[[#This Row],[Discharge Average(ug/l)]]*$B$1*1000*$B$4/1000/1000/1000))</f>
        <v>N/A</v>
      </c>
      <c r="AC127" s="24" t="str">
        <f>IF(swpra1[[#This Row],[Annual Load (kg)]]="N/A","N/A",IF(swpra1[[#This Row],[Annual Load (kg)]]&gt;swpra1[[#This Row],[Significant Load]],"YES","NO"))</f>
        <v>N/A</v>
      </c>
      <c r="AD127" s="30" t="str">
        <f>IF(AND(OR(swpra1[[#This Row],[Further Assessment Required?]]="NO",swpra1[[#This Row],[Screening Test 2 requires further screenig]]="NO",swpra1[[#This Row],[Screening Test 1 requires further screening]]="NO"),swpra1[[#This Row],[IS Is Annual Load&gt;Liit]]&lt;&gt;"YES"),"NO","YES")</f>
        <v>NO</v>
      </c>
    </row>
    <row r="128" spans="1:30" hidden="1" x14ac:dyDescent="0.25">
      <c r="A128" s="41" t="str">
        <f>#REF!</f>
        <v>Malathion</v>
      </c>
      <c r="B128" s="33">
        <f>_xlfn.XLOOKUP(swpra1[[#This Row],[Substance]],inputdata[[#This Row],[Substance]],inputdata[[#This Row],[Average Concentration in Discharge]])</f>
        <v>0</v>
      </c>
      <c r="C128" s="33">
        <f>_xlfn.XLOOKUP(swpra1[[#This Row],[Substance]],inputdata[[#This Row],[Substance]],inputdata[[#This Row],[Maximum Concentration in Discharge ]])</f>
        <v>0</v>
      </c>
      <c r="D128" s="38">
        <f>_xlfn.XLOOKUP(swpra1[[#This Row],[Substance]],inputdata[[#This Row],[Substance]],inputdata[[#This Row],[Annual average EQS (micrograms per litre)]])</f>
        <v>0.02</v>
      </c>
      <c r="E128" s="10" t="str">
        <f>_xlfn.XLOOKUP(swpra1[[#This Row],[Substance]],inputdata[[#This Row],[Substance]],inputdata[[#This Row],[Maximum allowable concentration EQS (micrograms per litre)]])</f>
        <v>Not applicable</v>
      </c>
      <c r="F128" s="39" t="str">
        <f>IF(ISNUMBER(_xlfn.XLOOKUP(A128,inputdata[[#This Row],[Substance]],inputdata[[#This Row],[Annual Significant Load Limit (kg)]])),_xlfn.XLOOKUP(A128,inputdata[[#This Row],[Substance]],inputdata[[#This Row],[Annual Significant Load Limit (kg)]]),"N/A")</f>
        <v>N/A</v>
      </c>
      <c r="G128" s="33">
        <f>IF(ISNUMBER(D128),IF(ISNUMBER(_xlfn.XLOOKUP(A128,#REF!,#REF!)),(_xlfn.XLOOKUP(A128,#REF!,#REF!)),D128/2),D128)</f>
        <v>0.01</v>
      </c>
      <c r="H128" s="34" t="str">
        <f>IF(ISNUMBER(E128),IF(ISNUMBER(_xlfn.XLOOKUP(A128,#REF!,#REF!)),(_xlfn.XLOOKUP(A128,#REF!,#REF!)),E128/2),E128)</f>
        <v>Not applicable</v>
      </c>
      <c r="I128">
        <f>IF(ISNUMBER(swpra1[[#This Row],[AA EQS (ug/l)]]),swpra1[[#This Row],[AA EQS (ug/l)]]*0.04,swpra1[[#This Row],[AA EQS (ug/l)]])</f>
        <v>8.0000000000000004E-4</v>
      </c>
      <c r="J128" t="str">
        <f>IF(ISNUMBER(swpra1[[#This Row],[MAC EQS (ug/l)]]),swpra1[[#This Row],[MAC EQS (ug/l)]]*0.04,swpra1[[#This Row],[MAC EQS (ug/l)]])</f>
        <v>Not applicable</v>
      </c>
      <c r="K128" s="23" t="str">
        <f>IF(swpra1[[#This Row],[AA EQS (ug/l)]]="N/A","N/A",IF(swpra1[[#This Row],[Discharge Average(ug/l)]]&gt;swpra1[[#This Row],[AA EQS (ug/l)]],"Yes","No"))</f>
        <v>No</v>
      </c>
      <c r="L128" t="str">
        <f>IF(swpra1[[#This Row],[MAC EQS (ug/l)]]="N/A","N/A",IF(swpra1[[#This Row],[Discharge Maximum]]&gt;swpra1[[#This Row],[MAC EQS (ug/l)]],"Yes","No"))</f>
        <v>No</v>
      </c>
      <c r="M128" s="24" t="str">
        <f>IF(swpra1[[#This Row],[Is conc&gt; AAEQS?]]="No","No",IF(swpra1[[#This Row],[Is conc. &gt; MAC EQS?]]="No","No","Yes"))</f>
        <v>No</v>
      </c>
      <c r="N128" s="23" t="str">
        <f>IF(swpra1[[#This Row],[Is conc&gt; AAEQS?]]="No","",IF(swpra1[[#This Row],[AA EQS (ug/l)]]="N/A","",($B$1*swpra1[[#This Row],[Discharge Average(ug/l)]])/($B$1+$B$3)))</f>
        <v/>
      </c>
      <c r="O128" t="str">
        <f>IF(swpra1[[#This Row],[Is conc. &gt; MAC EQS?]]="No","",IF(swpra1[[#This Row],[MAC EQS (ug/l)]]="N/A","",($B$2*swpra1[[#This Row],[Discharge Maximum]])/($B$2+$B$3)))</f>
        <v/>
      </c>
      <c r="P128" t="str">
        <f>IF(swpra1[[#This Row],[Is conc&gt; AAEQS?]]="NO","",IF(swpra1[[#This Row],[AA EQS (ug/l)]]="N/A","N/A",IF(swpra1[[#This Row],[MEAN PC]]&gt;0.04*swpra1[[#This Row],[AA EQS (ug/l)]],"YES","NO")))</f>
        <v/>
      </c>
      <c r="Q128" t="str">
        <f>IF(swpra1[[#This Row],[Screening Test 1 requires further screening]]="NO","",IF(swpra1[[#This Row],[4% of MAC EQS (ug/l)]]="N/A","N/A",IF(swpra1[[#This Row],[MAX PC]]&gt;swpra1[[#This Row],[4% of MAC EQS (ug/l)]],"YES","NO")))</f>
        <v/>
      </c>
      <c r="R128" s="24" t="str">
        <f>IF(swpra1[[#This Row],[Is PC. &gt;4% of MAC EQS?]]="N/A",swpra1[[#This Row],[Is PC. &gt;4% of AA EQS?]],swpra1[[#This Row],[Is PC. &gt;4% of MAC EQS?]])</f>
        <v/>
      </c>
      <c r="S128" s="23" t="str">
        <f>IF(AND(ISNUMBER(swpra1[[#This Row],[MEAN PC]]),swpra1[[#This Row],[Screening Test 2 requires further screenig]]="YES"),swpra1[[#This Row],[MEAN PC]]+swpra1[[#This Row],[AA BC]],"")</f>
        <v/>
      </c>
      <c r="U128" t="str">
        <f>swpra1[[#This Row],[MEAN PC]]</f>
        <v/>
      </c>
      <c r="V128" t="str">
        <f>swpra1[[#This Row],[MAX PC]]</f>
        <v/>
      </c>
      <c r="W128" s="23" t="str">
        <f>IF(swpra1[[#This Row],[PEC (mean) (ug/l)]]="","",IF(swpra1[[#This Row],[PEC (mean) (ug/l)]]="N/A","N/A",IF((swpra1[[#This Row],[PEC - BC (Mean)]])&gt;swpra1[[#This Row],[AA EQS (ug/l)]]*0.1,"YES","NO")))</f>
        <v/>
      </c>
      <c r="X128" s="24" t="str">
        <f>IF(swpra1[[#This Row],[PEC (Max) (ug/l)]]="","",IF(swpra1[[#This Row],[PEC (Max) (ug/l)]]="N/A","N/A",IF((swpra1[[#This Row],[PEC - BC (Max)]])&gt;swpra1[[#This Row],[AA EQS (ug/l)]]*0.1,"YES","NO")))</f>
        <v/>
      </c>
      <c r="Y128" s="23" t="str">
        <f>IF(swpra1[[#This Row],[PEC (mean) (ug/l)]]="","",IF(swpra1[[#This Row],[PEC (mean) (ug/l)]]="N/A","N/A",IF(swpra1[[#This Row],[PEC (mean) (ug/l)]]&gt;swpra1[[#This Row],[AA EQS (ug/l)]],"YES","NO")))</f>
        <v/>
      </c>
      <c r="Z128" s="24"/>
      <c r="AA128" s="30" t="str">
        <f>IF(swpra1[[#This Row],[Screening Test 2 requires further screenig]]="YES",IF(OR(swpra1[[#This Row],[Is PEC-BC &gt;10% of MAC EQS?]]="YES",swpra1[[#This Row],[IS PEC&gt;MAC EQS]]="YES"),"YES",IF(OR(swpra1[[#This Row],[Is PEC&gt;AA EQS]]="YES",swpra1[[#This Row],[Is PEC-BC &gt;10% of AA EQS?]]="YES"),"YES","NO")),"")</f>
        <v/>
      </c>
      <c r="AB128" s="23" t="str">
        <f>IF(swpra1[[#This Row],[Significant Load]]="N/A","N/A",(swpra1[[#This Row],[Discharge Average(ug/l)]]*$B$1*1000*$B$4/1000/1000/1000))</f>
        <v>N/A</v>
      </c>
      <c r="AC128" s="24" t="str">
        <f>IF(swpra1[[#This Row],[Annual Load (kg)]]="N/A","N/A",IF(swpra1[[#This Row],[Annual Load (kg)]]&gt;swpra1[[#This Row],[Significant Load]],"YES","NO"))</f>
        <v>N/A</v>
      </c>
      <c r="AD128" s="30" t="str">
        <f>IF(AND(OR(swpra1[[#This Row],[Further Assessment Required?]]="NO",swpra1[[#This Row],[Screening Test 2 requires further screenig]]="NO",swpra1[[#This Row],[Screening Test 1 requires further screening]]="NO"),swpra1[[#This Row],[IS Is Annual Load&gt;Liit]]&lt;&gt;"YES"),"NO","YES")</f>
        <v>NO</v>
      </c>
    </row>
    <row r="129" spans="1:30" hidden="1" x14ac:dyDescent="0.25">
      <c r="A129" s="41" t="str">
        <f>#REF!</f>
        <v>Mancozeb</v>
      </c>
      <c r="B129" s="33">
        <f>_xlfn.XLOOKUP(swpra1[[#This Row],[Substance]],inputdata[[#This Row],[Substance]],inputdata[[#This Row],[Average Concentration in Discharge]])</f>
        <v>0</v>
      </c>
      <c r="C129" s="33">
        <f>_xlfn.XLOOKUP(swpra1[[#This Row],[Substance]],inputdata[[#This Row],[Substance]],inputdata[[#This Row],[Maximum Concentration in Discharge ]])</f>
        <v>0</v>
      </c>
      <c r="D129" s="38">
        <f>_xlfn.XLOOKUP(swpra1[[#This Row],[Substance]],inputdata[[#This Row],[Substance]],inputdata[[#This Row],[Annual average EQS (micrograms per litre)]])</f>
        <v>2</v>
      </c>
      <c r="E129" s="10">
        <f>_xlfn.XLOOKUP(swpra1[[#This Row],[Substance]],inputdata[[#This Row],[Substance]],inputdata[[#This Row],[Maximum allowable concentration EQS (micrograms per litre)]])</f>
        <v>20</v>
      </c>
      <c r="F129" s="39" t="str">
        <f>IF(ISNUMBER(_xlfn.XLOOKUP(A129,inputdata[[#This Row],[Substance]],inputdata[[#This Row],[Annual Significant Load Limit (kg)]])),_xlfn.XLOOKUP(A129,inputdata[[#This Row],[Substance]],inputdata[[#This Row],[Annual Significant Load Limit (kg)]]),"N/A")</f>
        <v>N/A</v>
      </c>
      <c r="G129" s="33">
        <f>IF(ISNUMBER(D129),IF(ISNUMBER(_xlfn.XLOOKUP(A129,#REF!,#REF!)),(_xlfn.XLOOKUP(A129,#REF!,#REF!)),D129/2),D129)</f>
        <v>1</v>
      </c>
      <c r="H129" s="34">
        <f>IF(ISNUMBER(E129),IF(ISNUMBER(_xlfn.XLOOKUP(A129,#REF!,#REF!)),(_xlfn.XLOOKUP(A129,#REF!,#REF!)),E129/2),E129)</f>
        <v>10</v>
      </c>
      <c r="I129">
        <f>IF(ISNUMBER(swpra1[[#This Row],[AA EQS (ug/l)]]),swpra1[[#This Row],[AA EQS (ug/l)]]*0.04,swpra1[[#This Row],[AA EQS (ug/l)]])</f>
        <v>0.08</v>
      </c>
      <c r="J129">
        <f>IF(ISNUMBER(swpra1[[#This Row],[MAC EQS (ug/l)]]),swpra1[[#This Row],[MAC EQS (ug/l)]]*0.04,swpra1[[#This Row],[MAC EQS (ug/l)]])</f>
        <v>0.8</v>
      </c>
      <c r="K129" s="23" t="str">
        <f>IF(swpra1[[#This Row],[AA EQS (ug/l)]]="N/A","N/A",IF(swpra1[[#This Row],[Discharge Average(ug/l)]]&gt;swpra1[[#This Row],[AA EQS (ug/l)]],"Yes","No"))</f>
        <v>No</v>
      </c>
      <c r="L129" t="str">
        <f>IF(swpra1[[#This Row],[MAC EQS (ug/l)]]="N/A","N/A",IF(swpra1[[#This Row],[Discharge Maximum]]&gt;swpra1[[#This Row],[MAC EQS (ug/l)]],"Yes","No"))</f>
        <v>No</v>
      </c>
      <c r="M129" s="24" t="str">
        <f>IF(swpra1[[#This Row],[Is conc&gt; AAEQS?]]="No","No",IF(swpra1[[#This Row],[Is conc. &gt; MAC EQS?]]="No","No","Yes"))</f>
        <v>No</v>
      </c>
      <c r="N129" s="23" t="str">
        <f>IF(swpra1[[#This Row],[Is conc&gt; AAEQS?]]="No","",IF(swpra1[[#This Row],[AA EQS (ug/l)]]="N/A","",($B$1*swpra1[[#This Row],[Discharge Average(ug/l)]])/($B$1+$B$3)))</f>
        <v/>
      </c>
      <c r="O129" t="str">
        <f>IF(swpra1[[#This Row],[Is conc. &gt; MAC EQS?]]="No","",IF(swpra1[[#This Row],[MAC EQS (ug/l)]]="N/A","",($B$2*swpra1[[#This Row],[Discharge Maximum]])/($B$2+$B$3)))</f>
        <v/>
      </c>
      <c r="P129" t="str">
        <f>IF(swpra1[[#This Row],[Is conc&gt; AAEQS?]]="NO","",IF(swpra1[[#This Row],[AA EQS (ug/l)]]="N/A","N/A",IF(swpra1[[#This Row],[MEAN PC]]&gt;0.04*swpra1[[#This Row],[AA EQS (ug/l)]],"YES","NO")))</f>
        <v/>
      </c>
      <c r="Q129" t="str">
        <f>IF(swpra1[[#This Row],[Screening Test 1 requires further screening]]="NO","",IF(swpra1[[#This Row],[4% of MAC EQS (ug/l)]]="N/A","N/A",IF(swpra1[[#This Row],[MAX PC]]&gt;swpra1[[#This Row],[4% of MAC EQS (ug/l)]],"YES","NO")))</f>
        <v/>
      </c>
      <c r="R129" s="24" t="str">
        <f>IF(swpra1[[#This Row],[Is PC. &gt;4% of MAC EQS?]]="N/A",swpra1[[#This Row],[Is PC. &gt;4% of AA EQS?]],swpra1[[#This Row],[Is PC. &gt;4% of MAC EQS?]])</f>
        <v/>
      </c>
      <c r="S129" s="23" t="str">
        <f>IF(AND(ISNUMBER(swpra1[[#This Row],[MEAN PC]]),swpra1[[#This Row],[Screening Test 2 requires further screenig]]="YES"),swpra1[[#This Row],[MEAN PC]]+swpra1[[#This Row],[AA BC]],"")</f>
        <v/>
      </c>
      <c r="U129" t="str">
        <f>swpra1[[#This Row],[MEAN PC]]</f>
        <v/>
      </c>
      <c r="V129" t="str">
        <f>swpra1[[#This Row],[MAX PC]]</f>
        <v/>
      </c>
      <c r="W129" s="23" t="str">
        <f>IF(swpra1[[#This Row],[PEC (mean) (ug/l)]]="","",IF(swpra1[[#This Row],[PEC (mean) (ug/l)]]="N/A","N/A",IF((swpra1[[#This Row],[PEC - BC (Mean)]])&gt;swpra1[[#This Row],[AA EQS (ug/l)]]*0.1,"YES","NO")))</f>
        <v/>
      </c>
      <c r="X129" s="24" t="str">
        <f>IF(swpra1[[#This Row],[PEC (Max) (ug/l)]]="","",IF(swpra1[[#This Row],[PEC (Max) (ug/l)]]="N/A","N/A",IF((swpra1[[#This Row],[PEC - BC (Max)]])&gt;swpra1[[#This Row],[AA EQS (ug/l)]]*0.1,"YES","NO")))</f>
        <v/>
      </c>
      <c r="Y129" s="23" t="str">
        <f>IF(swpra1[[#This Row],[PEC (mean) (ug/l)]]="","",IF(swpra1[[#This Row],[PEC (mean) (ug/l)]]="N/A","N/A",IF(swpra1[[#This Row],[PEC (mean) (ug/l)]]&gt;swpra1[[#This Row],[AA EQS (ug/l)]],"YES","NO")))</f>
        <v/>
      </c>
      <c r="Z129" s="24"/>
      <c r="AA129" s="30" t="str">
        <f>IF(swpra1[[#This Row],[Screening Test 2 requires further screenig]]="YES",IF(OR(swpra1[[#This Row],[Is PEC-BC &gt;10% of MAC EQS?]]="YES",swpra1[[#This Row],[IS PEC&gt;MAC EQS]]="YES"),"YES",IF(OR(swpra1[[#This Row],[Is PEC&gt;AA EQS]]="YES",swpra1[[#This Row],[Is PEC-BC &gt;10% of AA EQS?]]="YES"),"YES","NO")),"")</f>
        <v/>
      </c>
      <c r="AB129" s="23" t="str">
        <f>IF(swpra1[[#This Row],[Significant Load]]="N/A","N/A",(swpra1[[#This Row],[Discharge Average(ug/l)]]*$B$1*1000*$B$4/1000/1000/1000))</f>
        <v>N/A</v>
      </c>
      <c r="AC129" s="24" t="str">
        <f>IF(swpra1[[#This Row],[Annual Load (kg)]]="N/A","N/A",IF(swpra1[[#This Row],[Annual Load (kg)]]&gt;swpra1[[#This Row],[Significant Load]],"YES","NO"))</f>
        <v>N/A</v>
      </c>
      <c r="AD129" s="30" t="str">
        <f>IF(AND(OR(swpra1[[#This Row],[Further Assessment Required?]]="NO",swpra1[[#This Row],[Screening Test 2 requires further screenig]]="NO",swpra1[[#This Row],[Screening Test 1 requires further screening]]="NO"),swpra1[[#This Row],[IS Is Annual Load&gt;Liit]]&lt;&gt;"YES"),"NO","YES")</f>
        <v>NO</v>
      </c>
    </row>
    <row r="130" spans="1:30" hidden="1" x14ac:dyDescent="0.25">
      <c r="A130" s="41" t="str">
        <f>#REF!</f>
        <v>Maneb</v>
      </c>
      <c r="B130" s="33">
        <f>_xlfn.XLOOKUP(swpra1[[#This Row],[Substance]],inputdata[[#This Row],[Substance]],inputdata[[#This Row],[Average Concentration in Discharge]])</f>
        <v>0</v>
      </c>
      <c r="C130" s="33">
        <f>_xlfn.XLOOKUP(swpra1[[#This Row],[Substance]],inputdata[[#This Row],[Substance]],inputdata[[#This Row],[Maximum Concentration in Discharge ]])</f>
        <v>0</v>
      </c>
      <c r="D130" s="38">
        <f>_xlfn.XLOOKUP(swpra1[[#This Row],[Substance]],inputdata[[#This Row],[Substance]],inputdata[[#This Row],[Annual average EQS (micrograms per litre)]])</f>
        <v>3</v>
      </c>
      <c r="E130" s="10">
        <f>_xlfn.XLOOKUP(swpra1[[#This Row],[Substance]],inputdata[[#This Row],[Substance]],inputdata[[#This Row],[Maximum allowable concentration EQS (micrograms per litre)]])</f>
        <v>30</v>
      </c>
      <c r="F130" s="39" t="str">
        <f>IF(ISNUMBER(_xlfn.XLOOKUP(A130,inputdata[[#This Row],[Substance]],inputdata[[#This Row],[Annual Significant Load Limit (kg)]])),_xlfn.XLOOKUP(A130,inputdata[[#This Row],[Substance]],inputdata[[#This Row],[Annual Significant Load Limit (kg)]]),"N/A")</f>
        <v>N/A</v>
      </c>
      <c r="G130" s="33">
        <f>IF(ISNUMBER(D130),IF(ISNUMBER(_xlfn.XLOOKUP(A130,#REF!,#REF!)),(_xlfn.XLOOKUP(A130,#REF!,#REF!)),D130/2),D130)</f>
        <v>1.5</v>
      </c>
      <c r="H130" s="34">
        <f>IF(ISNUMBER(E130),IF(ISNUMBER(_xlfn.XLOOKUP(A130,#REF!,#REF!)),(_xlfn.XLOOKUP(A130,#REF!,#REF!)),E130/2),E130)</f>
        <v>15</v>
      </c>
      <c r="I130">
        <f>IF(ISNUMBER(swpra1[[#This Row],[AA EQS (ug/l)]]),swpra1[[#This Row],[AA EQS (ug/l)]]*0.04,swpra1[[#This Row],[AA EQS (ug/l)]])</f>
        <v>0.12</v>
      </c>
      <c r="J130">
        <f>IF(ISNUMBER(swpra1[[#This Row],[MAC EQS (ug/l)]]),swpra1[[#This Row],[MAC EQS (ug/l)]]*0.04,swpra1[[#This Row],[MAC EQS (ug/l)]])</f>
        <v>1.2</v>
      </c>
      <c r="K130" s="23" t="str">
        <f>IF(swpra1[[#This Row],[AA EQS (ug/l)]]="N/A","N/A",IF(swpra1[[#This Row],[Discharge Average(ug/l)]]&gt;swpra1[[#This Row],[AA EQS (ug/l)]],"Yes","No"))</f>
        <v>No</v>
      </c>
      <c r="L130" t="str">
        <f>IF(swpra1[[#This Row],[MAC EQS (ug/l)]]="N/A","N/A",IF(swpra1[[#This Row],[Discharge Maximum]]&gt;swpra1[[#This Row],[MAC EQS (ug/l)]],"Yes","No"))</f>
        <v>No</v>
      </c>
      <c r="M130" s="24" t="str">
        <f>IF(swpra1[[#This Row],[Is conc&gt; AAEQS?]]="No","No",IF(swpra1[[#This Row],[Is conc. &gt; MAC EQS?]]="No","No","Yes"))</f>
        <v>No</v>
      </c>
      <c r="N130" s="23" t="str">
        <f>IF(swpra1[[#This Row],[Is conc&gt; AAEQS?]]="No","",IF(swpra1[[#This Row],[AA EQS (ug/l)]]="N/A","",($B$1*swpra1[[#This Row],[Discharge Average(ug/l)]])/($B$1+$B$3)))</f>
        <v/>
      </c>
      <c r="O130" t="str">
        <f>IF(swpra1[[#This Row],[Is conc. &gt; MAC EQS?]]="No","",IF(swpra1[[#This Row],[MAC EQS (ug/l)]]="N/A","",($B$2*swpra1[[#This Row],[Discharge Maximum]])/($B$2+$B$3)))</f>
        <v/>
      </c>
      <c r="P130" t="str">
        <f>IF(swpra1[[#This Row],[Is conc&gt; AAEQS?]]="NO","",IF(swpra1[[#This Row],[AA EQS (ug/l)]]="N/A","N/A",IF(swpra1[[#This Row],[MEAN PC]]&gt;0.04*swpra1[[#This Row],[AA EQS (ug/l)]],"YES","NO")))</f>
        <v/>
      </c>
      <c r="Q130" t="str">
        <f>IF(swpra1[[#This Row],[Screening Test 1 requires further screening]]="NO","",IF(swpra1[[#This Row],[4% of MAC EQS (ug/l)]]="N/A","N/A",IF(swpra1[[#This Row],[MAX PC]]&gt;swpra1[[#This Row],[4% of MAC EQS (ug/l)]],"YES","NO")))</f>
        <v/>
      </c>
      <c r="R130" s="24" t="str">
        <f>IF(swpra1[[#This Row],[Is PC. &gt;4% of MAC EQS?]]="N/A",swpra1[[#This Row],[Is PC. &gt;4% of AA EQS?]],swpra1[[#This Row],[Is PC. &gt;4% of MAC EQS?]])</f>
        <v/>
      </c>
      <c r="S130" s="23" t="str">
        <f>IF(AND(ISNUMBER(swpra1[[#This Row],[MEAN PC]]),swpra1[[#This Row],[Screening Test 2 requires further screenig]]="YES"),swpra1[[#This Row],[MEAN PC]]+swpra1[[#This Row],[AA BC]],"")</f>
        <v/>
      </c>
      <c r="U130" t="str">
        <f>swpra1[[#This Row],[MEAN PC]]</f>
        <v/>
      </c>
      <c r="V130" t="str">
        <f>swpra1[[#This Row],[MAX PC]]</f>
        <v/>
      </c>
      <c r="W130" s="23" t="str">
        <f>IF(swpra1[[#This Row],[PEC (mean) (ug/l)]]="","",IF(swpra1[[#This Row],[PEC (mean) (ug/l)]]="N/A","N/A",IF((swpra1[[#This Row],[PEC - BC (Mean)]])&gt;swpra1[[#This Row],[AA EQS (ug/l)]]*0.1,"YES","NO")))</f>
        <v/>
      </c>
      <c r="X130" s="24" t="str">
        <f>IF(swpra1[[#This Row],[PEC (Max) (ug/l)]]="","",IF(swpra1[[#This Row],[PEC (Max) (ug/l)]]="N/A","N/A",IF((swpra1[[#This Row],[PEC - BC (Max)]])&gt;swpra1[[#This Row],[AA EQS (ug/l)]]*0.1,"YES","NO")))</f>
        <v/>
      </c>
      <c r="Y130" s="23" t="str">
        <f>IF(swpra1[[#This Row],[PEC (mean) (ug/l)]]="","",IF(swpra1[[#This Row],[PEC (mean) (ug/l)]]="N/A","N/A",IF(swpra1[[#This Row],[PEC (mean) (ug/l)]]&gt;swpra1[[#This Row],[AA EQS (ug/l)]],"YES","NO")))</f>
        <v/>
      </c>
      <c r="Z130" s="24"/>
      <c r="AA130" s="30" t="str">
        <f>IF(swpra1[[#This Row],[Screening Test 2 requires further screenig]]="YES",IF(OR(swpra1[[#This Row],[Is PEC-BC &gt;10% of MAC EQS?]]="YES",swpra1[[#This Row],[IS PEC&gt;MAC EQS]]="YES"),"YES",IF(OR(swpra1[[#This Row],[Is PEC&gt;AA EQS]]="YES",swpra1[[#This Row],[Is PEC-BC &gt;10% of AA EQS?]]="YES"),"YES","NO")),"")</f>
        <v/>
      </c>
      <c r="AB130" s="23" t="str">
        <f>IF(swpra1[[#This Row],[Significant Load]]="N/A","N/A",(swpra1[[#This Row],[Discharge Average(ug/l)]]*$B$1*1000*$B$4/1000/1000/1000))</f>
        <v>N/A</v>
      </c>
      <c r="AC130" s="24" t="str">
        <f>IF(swpra1[[#This Row],[Annual Load (kg)]]="N/A","N/A",IF(swpra1[[#This Row],[Annual Load (kg)]]&gt;swpra1[[#This Row],[Significant Load]],"YES","NO"))</f>
        <v>N/A</v>
      </c>
      <c r="AD130" s="30" t="str">
        <f>IF(AND(OR(swpra1[[#This Row],[Further Assessment Required?]]="NO",swpra1[[#This Row],[Screening Test 2 requires further screenig]]="NO",swpra1[[#This Row],[Screening Test 1 requires further screening]]="NO"),swpra1[[#This Row],[IS Is Annual Load&gt;Liit]]&lt;&gt;"YES"),"NO","YES")</f>
        <v>NO</v>
      </c>
    </row>
    <row r="131" spans="1:30" x14ac:dyDescent="0.25">
      <c r="A131" s="41" t="str">
        <f>#REF!</f>
        <v>Manganese</v>
      </c>
      <c r="B131" s="33">
        <f>_xlfn.XLOOKUP(swpra1[[#This Row],[Substance]],inputdata[[#This Row],[Substance]],inputdata[[#This Row],[Average Concentration in Discharge]])</f>
        <v>78.900000000000006</v>
      </c>
      <c r="C131" s="33">
        <f>_xlfn.XLOOKUP(swpra1[[#This Row],[Substance]],inputdata[[#This Row],[Substance]],inputdata[[#This Row],[Maximum Concentration in Discharge ]])</f>
        <v>78.900000000000006</v>
      </c>
      <c r="D131" s="38" t="str">
        <f>_xlfn.XLOOKUP(swpra1[[#This Row],[Substance]],inputdata[[#This Row],[Substance]],inputdata[[#This Row],[Annual average EQS (micrograms per litre)]])</f>
        <v>Not applicable</v>
      </c>
      <c r="E131" s="10" t="str">
        <f>_xlfn.XLOOKUP(swpra1[[#This Row],[Substance]],inputdata[[#This Row],[Substance]],inputdata[[#This Row],[Maximum allowable concentration EQS (micrograms per litre)]])</f>
        <v>Not applicable</v>
      </c>
      <c r="F131" s="39" t="str">
        <f>IF(ISNUMBER(_xlfn.XLOOKUP(A131,inputdata[[#This Row],[Substance]],inputdata[[#This Row],[Annual Significant Load Limit (kg)]])),_xlfn.XLOOKUP(A131,inputdata[[#This Row],[Substance]],inputdata[[#This Row],[Annual Significant Load Limit (kg)]]),"N/A")</f>
        <v>N/A</v>
      </c>
      <c r="G131" s="33" t="str">
        <f>IF(ISNUMBER(swpra1[[#This Row],[AA EQS (ug/l)]]),swpra1[[#This Row],[AA EQS (ug/l)]]/2,swpra1[[#This Row],[AA EQS (ug/l)]])</f>
        <v>Not applicable</v>
      </c>
      <c r="H131" s="33" t="str">
        <f>IF(ISNUMBER(swpra1[[#This Row],[MAC EQS (ug/l)]]),swpra1[[#This Row],[MAC EQS (ug/l)]]/2,swpra1[[#This Row],[MAC EQS (ug/l)]])</f>
        <v>Not applicable</v>
      </c>
      <c r="I131" t="str">
        <f>IF(ISNUMBER(swpra1[[#This Row],[AA EQS (ug/l)]]),swpra1[[#This Row],[AA EQS (ug/l)]]*0.04,swpra1[[#This Row],[AA EQS (ug/l)]])</f>
        <v>Not applicable</v>
      </c>
      <c r="J131" t="str">
        <f>IF(ISNUMBER(swpra1[[#This Row],[MAC EQS (ug/l)]]),swpra1[[#This Row],[MAC EQS (ug/l)]]*0.04,swpra1[[#This Row],[MAC EQS (ug/l)]])</f>
        <v>Not applicable</v>
      </c>
      <c r="K131" s="23" t="str">
        <f>IF(swpra1[[#This Row],[AA EQS (ug/l)]]="N/A","N/A",IF(swpra1[[#This Row],[Discharge Average(ug/l)]]&gt;swpra1[[#This Row],[AA EQS (ug/l)]],"Yes","No"))</f>
        <v>No</v>
      </c>
      <c r="L131" t="str">
        <f>IF(swpra1[[#This Row],[MAC EQS (ug/l)]]="N/A","N/A",IF(swpra1[[#This Row],[Discharge Maximum]]&gt;swpra1[[#This Row],[MAC EQS (ug/l)]],"Yes","No"))</f>
        <v>No</v>
      </c>
      <c r="M131" s="24" t="str">
        <f>IF(swpra1[[#This Row],[Is conc. &gt; MAC EQS?]]="N/A",swpra1[[#This Row],[Is conc&gt; AAEQS?]],swpra1[[#This Row],[Is conc. &gt; MAC EQS?]])</f>
        <v>No</v>
      </c>
      <c r="N131" s="23" t="str">
        <f>IF(swpra1[[#This Row],[Is conc&gt; AAEQS?]]="No","",IF(swpra1[[#This Row],[AA EQS (ug/l)]]="N/A","",($B$1*swpra1[[#This Row],[Discharge Average(ug/l)]])/($B$1+$B$3)))</f>
        <v/>
      </c>
      <c r="O131" t="str">
        <f>IF(swpra1[[#This Row],[Is conc. &gt; MAC EQS?]]="No","",IF(swpra1[[#This Row],[MAC EQS (ug/l)]]="N/A","",($B$2*swpra1[[#This Row],[Discharge Maximum]])/($B$2+$B$3)))</f>
        <v/>
      </c>
      <c r="P131" t="str">
        <f>IF(swpra1[[#This Row],[Screening Test 1 requires further screening]]="NO","",IF(swpra1[[#This Row],[4% of AA EQS (ug/l)]]="N/A","N/A",IF(swpra1[[#This Row],[MEAN PC]]&gt;swpra1[[#This Row],[4% of AA EQS (ug/l)]],"YES","NO")))</f>
        <v/>
      </c>
      <c r="Q131" t="str">
        <f>IF(swpra1[[#This Row],[Screening Test 1 requires further screening]]="NO","",IF(swpra1[[#This Row],[4% of MAC EQS (ug/l)]]="N/A","N/A",IF(swpra1[[#This Row],[MAX PC]]&gt;swpra1[[#This Row],[4% of MAC EQS (ug/l)]],"YES","NO")))</f>
        <v/>
      </c>
      <c r="R131" s="24" t="str">
        <f>IF(swpra1[[#This Row],[Is PC. &gt;4% of MAC EQS?]]="N/A",swpra1[[#This Row],[Is PC. &gt;4% of AA EQS?]],swpra1[[#This Row],[Is PC. &gt;4% of MAC EQS?]])</f>
        <v/>
      </c>
      <c r="S131" s="23" t="str">
        <f>IF(AND(ISNUMBER(swpra1[[#This Row],[MEAN PC]]),swpra1[[#This Row],[Screening Test 2 requires further screenig]]="YES"),swpra1[[#This Row],[MEAN PC]]+swpra1[[#This Row],[AA BC]],"")</f>
        <v/>
      </c>
      <c r="T131" t="str">
        <f>IF(AND(ISNUMBER(swpra1[[#This Row],[MAX PC]]),swpra1[[#This Row],[Screening Test 2 requires further screenig]]="YES"),swpra1[[#This Row],[MAX PC]]+swpra1[[#This Row],[MAC BC]],"")</f>
        <v/>
      </c>
      <c r="U131" t="str">
        <f>swpra1[[#This Row],[MEAN PC]]</f>
        <v/>
      </c>
      <c r="V131" t="str">
        <f>swpra1[[#This Row],[MAX PC]]</f>
        <v/>
      </c>
      <c r="W131" s="23" t="str">
        <f>IF(swpra1[[#This Row],[PEC (mean) (ug/l)]]="","",IF(swpra1[[#This Row],[PEC (mean) (ug/l)]]="N/A","N/A",IF((swpra1[[#This Row],[PEC - BC (Mean)]])&gt;swpra1[[#This Row],[AA EQS (ug/l)]]*0.1,"YES","NO")))</f>
        <v/>
      </c>
      <c r="X131" s="24" t="str">
        <f>IF(swpra1[[#This Row],[PEC (Max) (ug/l)]]="","",IF(swpra1[[#This Row],[PEC (Max) (ug/l)]]="N/A","N/A",IF((swpra1[[#This Row],[PEC - BC (Max)]])&gt;swpra1[[#This Row],[AA EQS (ug/l)]]*0.1,"YES","NO")))</f>
        <v/>
      </c>
      <c r="Y131" s="23" t="str">
        <f>IF(swpra1[[#This Row],[PEC (mean) (ug/l)]]="","",IF(swpra1[[#This Row],[PEC (mean) (ug/l)]]="N/A","N/A",IF(swpra1[[#This Row],[PEC (mean) (ug/l)]]&gt;swpra1[[#This Row],[AA EQS (ug/l)]],"YES","NO")))</f>
        <v/>
      </c>
      <c r="Z131" s="24" t="str">
        <f>IF(swpra1[[#This Row],[PEC (Max) (ug/l)]]="","",IF(swpra1[[#This Row],[PEC (Max) (ug/l)]]="N/A","N/A",IF(swpra1[[#This Row],[PEC (Max) (ug/l)]]&gt;swpra1[[#This Row],[MAC EQS (ug/l)]],"YES","NO")))</f>
        <v/>
      </c>
      <c r="AA131" s="30" t="str">
        <f>IF(swpra1[[#This Row],[Screening Test 2 requires further screenig]]="YES",IF(OR(swpra1[[#This Row],[Is PEC-BC &gt;10% of MAC EQS?]]="YES",swpra1[[#This Row],[IS PEC&gt;MAC EQS]]="YES"),"YES",IF(OR(swpra1[[#This Row],[Is PEC&gt;AA EQS]]="YES",swpra1[[#This Row],[Is PEC-BC &gt;10% of AA EQS?]]="YES"),"YES","NO")),"")</f>
        <v/>
      </c>
      <c r="AB131" s="23" t="str">
        <f>IF(swpra1[[#This Row],[Significant Load]]="N/A","N/A",(swpra1[[#This Row],[Discharge Average(ug/l)]]*$B$1*1000*$B$4/1000/1000/1000))</f>
        <v>N/A</v>
      </c>
      <c r="AC131" s="24" t="str">
        <f>IF(swpra1[[#This Row],[Annual Load (kg)]]="N/A","N/A",IF(swpra1[[#This Row],[Annual Load (kg)]]&gt;swpra1[[#This Row],[Significant Load]],"YES","NO"))</f>
        <v>N/A</v>
      </c>
      <c r="AD131" s="30" t="str">
        <f>IF(AND(OR(swpra1[[#This Row],[Further Assessment Required?]]="NO",swpra1[[#This Row],[Screening Test 2 requires further screenig]]="NO",swpra1[[#This Row],[Screening Test 1 requires further screening]]="NO"),swpra1[[#This Row],[IS Is Annual Load&gt;Liit]]&lt;&gt;"YES"),"NO","YES")</f>
        <v>NO</v>
      </c>
    </row>
    <row r="132" spans="1:30" hidden="1" x14ac:dyDescent="0.25">
      <c r="A132" s="41" t="str">
        <f>#REF!</f>
        <v>MCPA</v>
      </c>
      <c r="B132" s="33">
        <f>_xlfn.XLOOKUP(swpra1[[#This Row],[Substance]],inputdata[[#This Row],[Substance]],inputdata[[#This Row],[Average Concentration in Discharge]])</f>
        <v>0</v>
      </c>
      <c r="C132" s="33">
        <f>_xlfn.XLOOKUP(swpra1[[#This Row],[Substance]],inputdata[[#This Row],[Substance]],inputdata[[#This Row],[Maximum Concentration in Discharge ]])</f>
        <v>0</v>
      </c>
      <c r="D132" s="38">
        <f>_xlfn.XLOOKUP(swpra1[[#This Row],[Substance]],inputdata[[#This Row],[Substance]],inputdata[[#This Row],[Annual average EQS (micrograms per litre)]])</f>
        <v>80</v>
      </c>
      <c r="E132" s="10">
        <f>_xlfn.XLOOKUP(swpra1[[#This Row],[Substance]],inputdata[[#This Row],[Substance]],inputdata[[#This Row],[Maximum allowable concentration EQS (micrograms per litre)]])</f>
        <v>800</v>
      </c>
      <c r="F132" s="39" t="str">
        <f>IF(ISNUMBER(_xlfn.XLOOKUP(A132,inputdata[[#This Row],[Substance]],inputdata[[#This Row],[Annual Significant Load Limit (kg)]])),_xlfn.XLOOKUP(A132,inputdata[[#This Row],[Substance]],inputdata[[#This Row],[Annual Significant Load Limit (kg)]]),"N/A")</f>
        <v>N/A</v>
      </c>
      <c r="G132" s="33">
        <f>IF(ISNUMBER(D132),IF(ISNUMBER(_xlfn.XLOOKUP(A132,#REF!,#REF!)),(_xlfn.XLOOKUP(A132,#REF!,#REF!)),D132/2),D132)</f>
        <v>40</v>
      </c>
      <c r="H132" s="34">
        <f>IF(ISNUMBER(E132),IF(ISNUMBER(_xlfn.XLOOKUP(A132,#REF!,#REF!)),(_xlfn.XLOOKUP(A132,#REF!,#REF!)),E132/2),E132)</f>
        <v>400</v>
      </c>
      <c r="I132">
        <f>IF(ISNUMBER(swpra1[[#This Row],[AA EQS (ug/l)]]),swpra1[[#This Row],[AA EQS (ug/l)]]*0.04,swpra1[[#This Row],[AA EQS (ug/l)]])</f>
        <v>3.2</v>
      </c>
      <c r="J132">
        <f>IF(ISNUMBER(swpra1[[#This Row],[MAC EQS (ug/l)]]),swpra1[[#This Row],[MAC EQS (ug/l)]]*0.04,swpra1[[#This Row],[MAC EQS (ug/l)]])</f>
        <v>32</v>
      </c>
      <c r="K132" s="23" t="str">
        <f>IF(swpra1[[#This Row],[AA EQS (ug/l)]]="N/A","N/A",IF(swpra1[[#This Row],[Discharge Average(ug/l)]]&gt;swpra1[[#This Row],[AA EQS (ug/l)]],"Yes","No"))</f>
        <v>No</v>
      </c>
      <c r="L132" t="str">
        <f>IF(swpra1[[#This Row],[MAC EQS (ug/l)]]="N/A","N/A",IF(swpra1[[#This Row],[Discharge Maximum]]&gt;swpra1[[#This Row],[MAC EQS (ug/l)]],"Yes","No"))</f>
        <v>No</v>
      </c>
      <c r="M132" s="24" t="str">
        <f>IF(swpra1[[#This Row],[Is conc&gt; AAEQS?]]="No","No",IF(swpra1[[#This Row],[Is conc. &gt; MAC EQS?]]="No","No","Yes"))</f>
        <v>No</v>
      </c>
      <c r="N132" s="23" t="str">
        <f>IF(swpra1[[#This Row],[Is conc&gt; AAEQS?]]="No","",IF(swpra1[[#This Row],[AA EQS (ug/l)]]="N/A","",($B$1*swpra1[[#This Row],[Discharge Average(ug/l)]])/($B$1+$B$3)))</f>
        <v/>
      </c>
      <c r="O132" t="str">
        <f>IF(swpra1[[#This Row],[Is conc. &gt; MAC EQS?]]="No","",IF(swpra1[[#This Row],[MAC EQS (ug/l)]]="N/A","",($B$2*swpra1[[#This Row],[Discharge Maximum]])/($B$2+$B$3)))</f>
        <v/>
      </c>
      <c r="P132" t="str">
        <f>IF(swpra1[[#This Row],[Is conc&gt; AAEQS?]]="NO","",IF(swpra1[[#This Row],[AA EQS (ug/l)]]="N/A","N/A",IF(swpra1[[#This Row],[MEAN PC]]&gt;0.04*swpra1[[#This Row],[AA EQS (ug/l)]],"YES","NO")))</f>
        <v/>
      </c>
      <c r="Q132" t="str">
        <f>IF(swpra1[[#This Row],[Screening Test 1 requires further screening]]="NO","",IF(swpra1[[#This Row],[4% of MAC EQS (ug/l)]]="N/A","N/A",IF(swpra1[[#This Row],[MAX PC]]&gt;swpra1[[#This Row],[4% of MAC EQS (ug/l)]],"YES","NO")))</f>
        <v/>
      </c>
      <c r="R132" s="24" t="str">
        <f>IF(swpra1[[#This Row],[Is PC. &gt;4% of MAC EQS?]]="N/A",swpra1[[#This Row],[Is PC. &gt;4% of AA EQS?]],swpra1[[#This Row],[Is PC. &gt;4% of MAC EQS?]])</f>
        <v/>
      </c>
      <c r="S132" s="23" t="str">
        <f>IF(AND(ISNUMBER(swpra1[[#This Row],[MEAN PC]]),swpra1[[#This Row],[Screening Test 2 requires further screenig]]="YES"),swpra1[[#This Row],[MEAN PC]]+swpra1[[#This Row],[AA BC]],"")</f>
        <v/>
      </c>
      <c r="U132" t="str">
        <f>swpra1[[#This Row],[MEAN PC]]</f>
        <v/>
      </c>
      <c r="V132" t="str">
        <f>swpra1[[#This Row],[MAX PC]]</f>
        <v/>
      </c>
      <c r="W132" s="23" t="str">
        <f>IF(swpra1[[#This Row],[PEC (mean) (ug/l)]]="","",IF(swpra1[[#This Row],[PEC (mean) (ug/l)]]="N/A","N/A",IF((swpra1[[#This Row],[PEC - BC (Mean)]])&gt;swpra1[[#This Row],[AA EQS (ug/l)]]*0.1,"YES","NO")))</f>
        <v/>
      </c>
      <c r="X132" s="24" t="str">
        <f>IF(swpra1[[#This Row],[PEC (Max) (ug/l)]]="","",IF(swpra1[[#This Row],[PEC (Max) (ug/l)]]="N/A","N/A",IF((swpra1[[#This Row],[PEC - BC (Max)]])&gt;swpra1[[#This Row],[AA EQS (ug/l)]]*0.1,"YES","NO")))</f>
        <v/>
      </c>
      <c r="Y132" s="23" t="str">
        <f>IF(swpra1[[#This Row],[PEC (mean) (ug/l)]]="","",IF(swpra1[[#This Row],[PEC (mean) (ug/l)]]="N/A","N/A",IF(swpra1[[#This Row],[PEC (mean) (ug/l)]]&gt;swpra1[[#This Row],[AA EQS (ug/l)]],"YES","NO")))</f>
        <v/>
      </c>
      <c r="Z132" s="24"/>
      <c r="AA132" s="30" t="str">
        <f>IF(swpra1[[#This Row],[Screening Test 2 requires further screenig]]="YES",IF(OR(swpra1[[#This Row],[Is PEC-BC &gt;10% of MAC EQS?]]="YES",swpra1[[#This Row],[IS PEC&gt;MAC EQS]]="YES"),"YES",IF(OR(swpra1[[#This Row],[Is PEC&gt;AA EQS]]="YES",swpra1[[#This Row],[Is PEC-BC &gt;10% of AA EQS?]]="YES"),"YES","NO")),"")</f>
        <v/>
      </c>
      <c r="AB132" s="23" t="str">
        <f>IF(swpra1[[#This Row],[Significant Load]]="N/A","N/A",(swpra1[[#This Row],[Discharge Average(ug/l)]]*$B$1*1000*$B$4/1000/1000/1000))</f>
        <v>N/A</v>
      </c>
      <c r="AC132" s="24" t="str">
        <f>IF(swpra1[[#This Row],[Annual Load (kg)]]="N/A","N/A",IF(swpra1[[#This Row],[Annual Load (kg)]]&gt;swpra1[[#This Row],[Significant Load]],"YES","NO"))</f>
        <v>N/A</v>
      </c>
      <c r="AD132" s="30" t="str">
        <f>IF(AND(OR(swpra1[[#This Row],[Further Assessment Required?]]="NO",swpra1[[#This Row],[Screening Test 2 requires further screenig]]="NO",swpra1[[#This Row],[Screening Test 1 requires further screening]]="NO"),swpra1[[#This Row],[IS Is Annual Load&gt;Liit]]&lt;&gt;"YES"),"NO","YES")</f>
        <v>NO</v>
      </c>
    </row>
    <row r="133" spans="1:30" ht="27.6" hidden="1" x14ac:dyDescent="0.25">
      <c r="A133" s="41" t="str">
        <f>#REF!</f>
        <v>Mecoprop</v>
      </c>
      <c r="B133" s="33">
        <f>_xlfn.XLOOKUP(swpra1[[#This Row],[Substance]],inputdata[[#This Row],[Substance]],inputdata[[#This Row],[Average Concentration in Discharge]])</f>
        <v>0</v>
      </c>
      <c r="C133" s="33">
        <f>_xlfn.XLOOKUP(swpra1[[#This Row],[Substance]],inputdata[[#This Row],[Substance]],inputdata[[#This Row],[Maximum Concentration in Discharge ]])</f>
        <v>0</v>
      </c>
      <c r="D133" s="38">
        <f>_xlfn.XLOOKUP(swpra1[[#This Row],[Substance]],inputdata[[#This Row],[Substance]],inputdata[[#This Row],[Annual average EQS (micrograms per litre)]])</f>
        <v>18</v>
      </c>
      <c r="E133" s="10" t="str">
        <f>_xlfn.XLOOKUP(swpra1[[#This Row],[Substance]],inputdata[[#This Row],[Substance]],inputdata[[#This Row],[Maximum allowable concentration EQS (micrograms per litre)]])</f>
        <v>187 (95th percentile)</v>
      </c>
      <c r="F133" s="39" t="str">
        <f>IF(ISNUMBER(_xlfn.XLOOKUP(A133,inputdata[[#This Row],[Substance]],inputdata[[#This Row],[Annual Significant Load Limit (kg)]])),_xlfn.XLOOKUP(A133,inputdata[[#This Row],[Substance]],inputdata[[#This Row],[Annual Significant Load Limit (kg)]]),"N/A")</f>
        <v>N/A</v>
      </c>
      <c r="G133" s="33">
        <f>IF(ISNUMBER(swpra1[[#This Row],[AA EQS (ug/l)]]),swpra1[[#This Row],[AA EQS (ug/l)]]/2,swpra1[[#This Row],[AA EQS (ug/l)]])</f>
        <v>9</v>
      </c>
      <c r="H133" s="33" t="str">
        <f>IF(ISNUMBER(swpra1[[#This Row],[MAC EQS (ug/l)]]),swpra1[[#This Row],[MAC EQS (ug/l)]]/2,swpra1[[#This Row],[MAC EQS (ug/l)]])</f>
        <v>187 (95th percentile)</v>
      </c>
      <c r="I133">
        <f>IF(ISNUMBER(swpra1[[#This Row],[AA EQS (ug/l)]]),swpra1[[#This Row],[AA EQS (ug/l)]]*0.04,swpra1[[#This Row],[AA EQS (ug/l)]])</f>
        <v>0.72</v>
      </c>
      <c r="J133" t="str">
        <f>IF(ISNUMBER(swpra1[[#This Row],[MAC EQS (ug/l)]]),swpra1[[#This Row],[MAC EQS (ug/l)]]*0.04,swpra1[[#This Row],[MAC EQS (ug/l)]])</f>
        <v>187 (95th percentile)</v>
      </c>
      <c r="K133" s="23" t="str">
        <f>IF(swpra1[[#This Row],[AA EQS (ug/l)]]="N/A","N/A",IF(swpra1[[#This Row],[Discharge Average(ug/l)]]&gt;swpra1[[#This Row],[AA EQS (ug/l)]],"Yes","No"))</f>
        <v>No</v>
      </c>
      <c r="L133" t="str">
        <f>IF(swpra1[[#This Row],[MAC EQS (ug/l)]]="N/A","N/A",IF(swpra1[[#This Row],[Discharge Maximum]]&gt;swpra1[[#This Row],[MAC EQS (ug/l)]],"Yes","No"))</f>
        <v>No</v>
      </c>
      <c r="M133" s="24" t="str">
        <f>IF(swpra1[[#This Row],[Is conc. &gt; MAC EQS?]]="N/A",swpra1[[#This Row],[Is conc&gt; AAEQS?]],swpra1[[#This Row],[Is conc. &gt; MAC EQS?]])</f>
        <v>No</v>
      </c>
      <c r="N133" s="23" t="str">
        <f>IF(swpra1[[#This Row],[Is conc&gt; AAEQS?]]="No","",IF(swpra1[[#This Row],[AA EQS (ug/l)]]="N/A","",($B$1*swpra1[[#This Row],[Discharge Average(ug/l)]])/($B$1+$B$3)))</f>
        <v/>
      </c>
      <c r="O133" t="str">
        <f>IF(swpra1[[#This Row],[Is conc. &gt; MAC EQS?]]="No","",IF(swpra1[[#This Row],[MAC EQS (ug/l)]]="N/A","",($B$2*swpra1[[#This Row],[Discharge Maximum]])/($B$2+$B$3)))</f>
        <v/>
      </c>
      <c r="P133" t="str">
        <f>IF(swpra1[[#This Row],[Screening Test 1 requires further screening]]="NO","",IF(swpra1[[#This Row],[4% of AA EQS (ug/l)]]="N/A","N/A",IF(swpra1[[#This Row],[MEAN PC]]&gt;swpra1[[#This Row],[4% of AA EQS (ug/l)]],"YES","NO")))</f>
        <v/>
      </c>
      <c r="Q133" t="str">
        <f>IF(swpra1[[#This Row],[Screening Test 1 requires further screening]]="NO","",IF(swpra1[[#This Row],[4% of MAC EQS (ug/l)]]="N/A","N/A",IF(swpra1[[#This Row],[MAX PC]]&gt;swpra1[[#This Row],[4% of MAC EQS (ug/l)]],"YES","NO")))</f>
        <v/>
      </c>
      <c r="R133" s="24" t="str">
        <f>IF(swpra1[[#This Row],[Is PC. &gt;4% of MAC EQS?]]="N/A",swpra1[[#This Row],[Is PC. &gt;4% of AA EQS?]],swpra1[[#This Row],[Is PC. &gt;4% of MAC EQS?]])</f>
        <v/>
      </c>
      <c r="S133" s="23" t="str">
        <f>IF(AND(ISNUMBER(swpra1[[#This Row],[MEAN PC]]),swpra1[[#This Row],[Screening Test 2 requires further screenig]]="YES"),swpra1[[#This Row],[MEAN PC]]+swpra1[[#This Row],[AA BC]],"")</f>
        <v/>
      </c>
      <c r="T133" t="str">
        <f>IF(AND(ISNUMBER(swpra1[[#This Row],[MAX PC]]),swpra1[[#This Row],[Screening Test 2 requires further screenig]]="YES"),swpra1[[#This Row],[MAX PC]]+swpra1[[#This Row],[MAC BC]],"")</f>
        <v/>
      </c>
      <c r="U133" t="str">
        <f>swpra1[[#This Row],[MEAN PC]]</f>
        <v/>
      </c>
      <c r="V133" t="str">
        <f>swpra1[[#This Row],[MAX PC]]</f>
        <v/>
      </c>
      <c r="W133" s="23" t="str">
        <f>IF(swpra1[[#This Row],[PEC (mean) (ug/l)]]="","",IF(swpra1[[#This Row],[PEC (mean) (ug/l)]]="N/A","N/A",IF((swpra1[[#This Row],[PEC - BC (Mean)]])&gt;swpra1[[#This Row],[AA EQS (ug/l)]]*0.1,"YES","NO")))</f>
        <v/>
      </c>
      <c r="X133" s="24" t="str">
        <f>IF(swpra1[[#This Row],[PEC (Max) (ug/l)]]="","",IF(swpra1[[#This Row],[PEC (Max) (ug/l)]]="N/A","N/A",IF((swpra1[[#This Row],[PEC - BC (Max)]])&gt;swpra1[[#This Row],[AA EQS (ug/l)]]*0.1,"YES","NO")))</f>
        <v/>
      </c>
      <c r="Y133" s="23" t="str">
        <f>IF(swpra1[[#This Row],[PEC (mean) (ug/l)]]="","",IF(swpra1[[#This Row],[PEC (mean) (ug/l)]]="N/A","N/A",IF(swpra1[[#This Row],[PEC (mean) (ug/l)]]&gt;swpra1[[#This Row],[AA EQS (ug/l)]],"YES","NO")))</f>
        <v/>
      </c>
      <c r="Z133" s="24" t="str">
        <f>IF(swpra1[[#This Row],[PEC (Max) (ug/l)]]="","",IF(swpra1[[#This Row],[PEC (Max) (ug/l)]]="N/A","N/A",IF(swpra1[[#This Row],[PEC (Max) (ug/l)]]&gt;swpra1[[#This Row],[MAC EQS (ug/l)]],"YES","NO")))</f>
        <v/>
      </c>
      <c r="AA133" s="30" t="str">
        <f>IF(swpra1[[#This Row],[Screening Test 2 requires further screenig]]="YES",IF(OR(swpra1[[#This Row],[Is PEC-BC &gt;10% of MAC EQS?]]="YES",swpra1[[#This Row],[IS PEC&gt;MAC EQS]]="YES"),"YES",IF(OR(swpra1[[#This Row],[Is PEC&gt;AA EQS]]="YES",swpra1[[#This Row],[Is PEC-BC &gt;10% of AA EQS?]]="YES"),"YES","NO")),"")</f>
        <v/>
      </c>
      <c r="AB133" s="23" t="str">
        <f>IF(swpra1[[#This Row],[Significant Load]]="N/A","N/A",(swpra1[[#This Row],[Discharge Average(ug/l)]]*$B$1*1000*$B$4/1000/1000/1000))</f>
        <v>N/A</v>
      </c>
      <c r="AC133" s="24" t="str">
        <f>IF(swpra1[[#This Row],[Annual Load (kg)]]="N/A","N/A",IF(swpra1[[#This Row],[Annual Load (kg)]]&gt;swpra1[[#This Row],[Significant Load]],"YES","NO"))</f>
        <v>N/A</v>
      </c>
      <c r="AD133" s="30" t="str">
        <f>IF(AND(OR(swpra1[[#This Row],[Further Assessment Required?]]="NO",swpra1[[#This Row],[Screening Test 2 requires further screenig]]="NO",swpra1[[#This Row],[Screening Test 1 requires further screening]]="NO"),swpra1[[#This Row],[IS Is Annual Load&gt;Liit]]&lt;&gt;"YES"),"NO","YES")</f>
        <v>NO</v>
      </c>
    </row>
    <row r="134" spans="1:30" hidden="1" x14ac:dyDescent="0.25">
      <c r="A134" s="41">
        <f>#REF!</f>
        <v>0</v>
      </c>
      <c r="B134" s="33" t="e">
        <f>_xlfn.XLOOKUP(swpra1[[#This Row],[Substance]],inputdata[[#This Row],[Substance]],inputdata[[#This Row],[Average Concentration in Discharge]])</f>
        <v>#N/A</v>
      </c>
      <c r="C134" s="33" t="e">
        <f>_xlfn.XLOOKUP(swpra1[[#This Row],[Substance]],inputdata[[#This Row],[Substance]],inputdata[[#This Row],[Maximum Concentration in Discharge ]])</f>
        <v>#N/A</v>
      </c>
      <c r="D134" s="38" t="e">
        <f>_xlfn.XLOOKUP(swpra1[[#This Row],[Substance]],inputdata[[#This Row],[Substance]],inputdata[[#This Row],[Annual average EQS (micrograms per litre)]])</f>
        <v>#N/A</v>
      </c>
      <c r="E134" s="10" t="e">
        <f>_xlfn.XLOOKUP(swpra1[[#This Row],[Substance]],inputdata[[#This Row],[Substance]],inputdata[[#This Row],[Maximum allowable concentration EQS (micrograms per litre)]])</f>
        <v>#N/A</v>
      </c>
      <c r="F134" s="39" t="str">
        <f>IF(ISNUMBER(_xlfn.XLOOKUP(A134,inputdata[[#This Row],[Substance]],inputdata[[#This Row],[Annual Significant Load Limit (kg)]])),_xlfn.XLOOKUP(A134,inputdata[[#This Row],[Substance]],inputdata[[#This Row],[Annual Significant Load Limit (kg)]]),"N/A")</f>
        <v>N/A</v>
      </c>
      <c r="G134" s="33" t="e">
        <f>IF(ISNUMBER(D134),IF(ISNUMBER(_xlfn.XLOOKUP(A134,#REF!,#REF!)),(_xlfn.XLOOKUP(A134,#REF!,#REF!)),D134/2),D134)</f>
        <v>#N/A</v>
      </c>
      <c r="H134" s="34" t="e">
        <f>IF(ISNUMBER(E134),IF(ISNUMBER(_xlfn.XLOOKUP(A134,#REF!,#REF!)),(_xlfn.XLOOKUP(A134,#REF!,#REF!)),E134/2),E134)</f>
        <v>#N/A</v>
      </c>
      <c r="I134" t="e">
        <f>IF(ISNUMBER(swpra1[[#This Row],[AA EQS (ug/l)]]),swpra1[[#This Row],[AA EQS (ug/l)]]*0.04,swpra1[[#This Row],[AA EQS (ug/l)]])</f>
        <v>#N/A</v>
      </c>
      <c r="J134" t="e">
        <f>IF(ISNUMBER(swpra1[[#This Row],[MAC EQS (ug/l)]]),swpra1[[#This Row],[MAC EQS (ug/l)]]*0.04,swpra1[[#This Row],[MAC EQS (ug/l)]])</f>
        <v>#N/A</v>
      </c>
      <c r="K134" s="23" t="e">
        <f>IF(swpra1[[#This Row],[AA EQS (ug/l)]]="N/A","N/A",IF(swpra1[[#This Row],[Discharge Average(ug/l)]]&gt;swpra1[[#This Row],[AA EQS (ug/l)]],"Yes","No"))</f>
        <v>#N/A</v>
      </c>
      <c r="L134" t="e">
        <f>IF(swpra1[[#This Row],[MAC EQS (ug/l)]]="N/A","N/A",IF(swpra1[[#This Row],[Discharge Maximum]]&gt;swpra1[[#This Row],[MAC EQS (ug/l)]],"Yes","No"))</f>
        <v>#N/A</v>
      </c>
      <c r="M134" s="24" t="e">
        <f>IF(swpra1[[#This Row],[Is conc&gt; AAEQS?]]="No","No",IF(swpra1[[#This Row],[Is conc. &gt; MAC EQS?]]="No","No","Yes"))</f>
        <v>#N/A</v>
      </c>
      <c r="N134" s="23" t="e">
        <f>IF(swpra1[[#This Row],[Is conc&gt; AAEQS?]]="No","",IF(swpra1[[#This Row],[AA EQS (ug/l)]]="N/A","",($B$1*swpra1[[#This Row],[Discharge Average(ug/l)]])/($B$1+$B$3)))</f>
        <v>#N/A</v>
      </c>
      <c r="O134" t="e">
        <f>IF(swpra1[[#This Row],[Is conc. &gt; MAC EQS?]]="No","",IF(swpra1[[#This Row],[MAC EQS (ug/l)]]="N/A","",($B$2*swpra1[[#This Row],[Discharge Maximum]])/($B$2+$B$3)))</f>
        <v>#N/A</v>
      </c>
      <c r="P134" t="e">
        <f>IF(swpra1[[#This Row],[Is conc&gt; AAEQS?]]="NO","",IF(swpra1[[#This Row],[AA EQS (ug/l)]]="N/A","N/A",IF(swpra1[[#This Row],[MEAN PC]]&gt;0.04*swpra1[[#This Row],[AA EQS (ug/l)]],"YES","NO")))</f>
        <v>#N/A</v>
      </c>
      <c r="Q134" t="e">
        <f>IF(swpra1[[#This Row],[Screening Test 1 requires further screening]]="NO","",IF(swpra1[[#This Row],[4% of MAC EQS (ug/l)]]="N/A","N/A",IF(swpra1[[#This Row],[MAX PC]]&gt;swpra1[[#This Row],[4% of MAC EQS (ug/l)]],"YES","NO")))</f>
        <v>#N/A</v>
      </c>
      <c r="R134" s="24" t="e">
        <f>IF(swpra1[[#This Row],[Is PC. &gt;4% of MAC EQS?]]="N/A",swpra1[[#This Row],[Is PC. &gt;4% of AA EQS?]],swpra1[[#This Row],[Is PC. &gt;4% of MAC EQS?]])</f>
        <v>#N/A</v>
      </c>
      <c r="S134" s="23" t="e">
        <f>IF(AND(ISNUMBER(swpra1[[#This Row],[MEAN PC]]),swpra1[[#This Row],[Screening Test 2 requires further screenig]]="YES"),swpra1[[#This Row],[MEAN PC]]+swpra1[[#This Row],[AA BC]],"")</f>
        <v>#N/A</v>
      </c>
      <c r="U134" t="e">
        <f>swpra1[[#This Row],[MEAN PC]]</f>
        <v>#N/A</v>
      </c>
      <c r="V134" t="e">
        <f>swpra1[[#This Row],[MAX PC]]</f>
        <v>#N/A</v>
      </c>
      <c r="W134" s="23" t="e">
        <f>IF(swpra1[[#This Row],[PEC (mean) (ug/l)]]="","",IF(swpra1[[#This Row],[PEC (mean) (ug/l)]]="N/A","N/A",IF((swpra1[[#This Row],[PEC - BC (Mean)]])&gt;swpra1[[#This Row],[AA EQS (ug/l)]]*0.1,"YES","NO")))</f>
        <v>#N/A</v>
      </c>
      <c r="X134" s="24" t="str">
        <f>IF(swpra1[[#This Row],[PEC (Max) (ug/l)]]="","",IF(swpra1[[#This Row],[PEC (Max) (ug/l)]]="N/A","N/A",IF((swpra1[[#This Row],[PEC - BC (Max)]])&gt;swpra1[[#This Row],[AA EQS (ug/l)]]*0.1,"YES","NO")))</f>
        <v/>
      </c>
      <c r="Y134" s="23" t="e">
        <f>IF(swpra1[[#This Row],[PEC (mean) (ug/l)]]="","",IF(swpra1[[#This Row],[PEC (mean) (ug/l)]]="N/A","N/A",IF(swpra1[[#This Row],[PEC (mean) (ug/l)]]&gt;swpra1[[#This Row],[AA EQS (ug/l)]],"YES","NO")))</f>
        <v>#N/A</v>
      </c>
      <c r="Z134" s="24"/>
      <c r="AA134" s="30" t="e">
        <f>IF(swpra1[[#This Row],[Screening Test 2 requires further screenig]]="YES",IF(OR(swpra1[[#This Row],[Is PEC-BC &gt;10% of MAC EQS?]]="YES",swpra1[[#This Row],[IS PEC&gt;MAC EQS]]="YES"),"YES",IF(OR(swpra1[[#This Row],[Is PEC&gt;AA EQS]]="YES",swpra1[[#This Row],[Is PEC-BC &gt;10% of AA EQS?]]="YES"),"YES","NO")),"")</f>
        <v>#N/A</v>
      </c>
      <c r="AB134" s="23" t="str">
        <f>IF(swpra1[[#This Row],[Significant Load]]="N/A","N/A",(swpra1[[#This Row],[Discharge Average(ug/l)]]*$B$1*1000*$B$4/1000/1000/1000))</f>
        <v>N/A</v>
      </c>
      <c r="AC134" s="24" t="str">
        <f>IF(swpra1[[#This Row],[Annual Load (kg)]]="N/A","N/A",IF(swpra1[[#This Row],[Annual Load (kg)]]&gt;swpra1[[#This Row],[Significant Load]],"YES","NO"))</f>
        <v>N/A</v>
      </c>
      <c r="AD134" s="30" t="e">
        <f>IF(AND(OR(swpra1[[#This Row],[Further Assessment Required?]]="NO",swpra1[[#This Row],[Screening Test 2 requires further screenig]]="NO",swpra1[[#This Row],[Screening Test 1 requires further screening]]="NO"),swpra1[[#This Row],[IS Is Annual Load&gt;Liit]]&lt;&gt;"YES"),"NO","YES")</f>
        <v>#N/A</v>
      </c>
    </row>
    <row r="135" spans="1:30" hidden="1" x14ac:dyDescent="0.25">
      <c r="A135" s="41">
        <f>#REF!</f>
        <v>0</v>
      </c>
      <c r="B135" s="33" t="e">
        <f>_xlfn.XLOOKUP(swpra1[[#This Row],[Substance]],inputdata[[#This Row],[Substance]],inputdata[[#This Row],[Average Concentration in Discharge]])</f>
        <v>#N/A</v>
      </c>
      <c r="C135" s="33" t="e">
        <f>_xlfn.XLOOKUP(swpra1[[#This Row],[Substance]],inputdata[[#This Row],[Substance]],inputdata[[#This Row],[Maximum Concentration in Discharge ]])</f>
        <v>#N/A</v>
      </c>
      <c r="D135" s="38" t="e">
        <f>_xlfn.XLOOKUP(swpra1[[#This Row],[Substance]],inputdata[[#This Row],[Substance]],inputdata[[#This Row],[Annual average EQS (micrograms per litre)]])</f>
        <v>#N/A</v>
      </c>
      <c r="E135" s="10" t="e">
        <f>_xlfn.XLOOKUP(swpra1[[#This Row],[Substance]],inputdata[[#This Row],[Substance]],inputdata[[#This Row],[Maximum allowable concentration EQS (micrograms per litre)]])</f>
        <v>#N/A</v>
      </c>
      <c r="F135" s="39" t="str">
        <f>IF(ISNUMBER(_xlfn.XLOOKUP(A135,inputdata[[#This Row],[Substance]],inputdata[[#This Row],[Annual Significant Load Limit (kg)]])),_xlfn.XLOOKUP(A135,inputdata[[#This Row],[Substance]],inputdata[[#This Row],[Annual Significant Load Limit (kg)]]),"N/A")</f>
        <v>N/A</v>
      </c>
      <c r="G135" s="33" t="e">
        <f>IF(ISNUMBER(D135),IF(ISNUMBER(_xlfn.XLOOKUP(A135,#REF!,#REF!)),(_xlfn.XLOOKUP(A135,#REF!,#REF!)),D135/2),D135)</f>
        <v>#N/A</v>
      </c>
      <c r="H135" s="34" t="e">
        <f>IF(ISNUMBER(E135),IF(ISNUMBER(_xlfn.XLOOKUP(A135,#REF!,#REF!)),(_xlfn.XLOOKUP(A135,#REF!,#REF!)),E135/2),E135)</f>
        <v>#N/A</v>
      </c>
      <c r="I135" t="e">
        <f>IF(ISNUMBER(swpra1[[#This Row],[AA EQS (ug/l)]]),swpra1[[#This Row],[AA EQS (ug/l)]]*0.04,swpra1[[#This Row],[AA EQS (ug/l)]])</f>
        <v>#N/A</v>
      </c>
      <c r="J135" t="e">
        <f>IF(ISNUMBER(swpra1[[#This Row],[MAC EQS (ug/l)]]),swpra1[[#This Row],[MAC EQS (ug/l)]]*0.04,swpra1[[#This Row],[MAC EQS (ug/l)]])</f>
        <v>#N/A</v>
      </c>
      <c r="K135" s="23" t="e">
        <f>IF(swpra1[[#This Row],[AA EQS (ug/l)]]="N/A","N/A",IF(swpra1[[#This Row],[Discharge Average(ug/l)]]&gt;swpra1[[#This Row],[AA EQS (ug/l)]],"Yes","No"))</f>
        <v>#N/A</v>
      </c>
      <c r="L135" t="e">
        <f>IF(swpra1[[#This Row],[MAC EQS (ug/l)]]="N/A","N/A",IF(swpra1[[#This Row],[Discharge Maximum]]&gt;swpra1[[#This Row],[MAC EQS (ug/l)]],"Yes","No"))</f>
        <v>#N/A</v>
      </c>
      <c r="M135" s="24" t="e">
        <f>IF(swpra1[[#This Row],[Is conc&gt; AAEQS?]]="No","No",IF(swpra1[[#This Row],[Is conc. &gt; MAC EQS?]]="No","No","Yes"))</f>
        <v>#N/A</v>
      </c>
      <c r="N135" s="23" t="e">
        <f>IF(swpra1[[#This Row],[Is conc&gt; AAEQS?]]="No","",IF(swpra1[[#This Row],[AA EQS (ug/l)]]="N/A","",($B$1*swpra1[[#This Row],[Discharge Average(ug/l)]])/($B$1+$B$3)))</f>
        <v>#N/A</v>
      </c>
      <c r="O135" t="e">
        <f>IF(swpra1[[#This Row],[Is conc. &gt; MAC EQS?]]="No","",IF(swpra1[[#This Row],[MAC EQS (ug/l)]]="N/A","",($B$2*swpra1[[#This Row],[Discharge Maximum]])/($B$2+$B$3)))</f>
        <v>#N/A</v>
      </c>
      <c r="P135" t="e">
        <f>IF(swpra1[[#This Row],[Is conc&gt; AAEQS?]]="NO","",IF(swpra1[[#This Row],[AA EQS (ug/l)]]="N/A","N/A",IF(swpra1[[#This Row],[MEAN PC]]&gt;0.04*swpra1[[#This Row],[AA EQS (ug/l)]],"YES","NO")))</f>
        <v>#N/A</v>
      </c>
      <c r="Q135" t="e">
        <f>IF(swpra1[[#This Row],[Screening Test 1 requires further screening]]="NO","",IF(swpra1[[#This Row],[4% of MAC EQS (ug/l)]]="N/A","N/A",IF(swpra1[[#This Row],[MAX PC]]&gt;swpra1[[#This Row],[4% of MAC EQS (ug/l)]],"YES","NO")))</f>
        <v>#N/A</v>
      </c>
      <c r="R135" s="24" t="e">
        <f>IF(swpra1[[#This Row],[Is PC. &gt;4% of MAC EQS?]]="N/A",swpra1[[#This Row],[Is PC. &gt;4% of AA EQS?]],swpra1[[#This Row],[Is PC. &gt;4% of MAC EQS?]])</f>
        <v>#N/A</v>
      </c>
      <c r="S135" s="23" t="e">
        <f>IF(AND(ISNUMBER(swpra1[[#This Row],[MEAN PC]]),swpra1[[#This Row],[Screening Test 2 requires further screenig]]="YES"),swpra1[[#This Row],[MEAN PC]]+swpra1[[#This Row],[AA BC]],"")</f>
        <v>#N/A</v>
      </c>
      <c r="U135" t="e">
        <f>swpra1[[#This Row],[MEAN PC]]</f>
        <v>#N/A</v>
      </c>
      <c r="V135" t="e">
        <f>swpra1[[#This Row],[MAX PC]]</f>
        <v>#N/A</v>
      </c>
      <c r="W135" s="23" t="e">
        <f>IF(swpra1[[#This Row],[PEC (mean) (ug/l)]]="","",IF(swpra1[[#This Row],[PEC (mean) (ug/l)]]="N/A","N/A",IF((swpra1[[#This Row],[PEC - BC (Mean)]])&gt;swpra1[[#This Row],[AA EQS (ug/l)]]*0.1,"YES","NO")))</f>
        <v>#N/A</v>
      </c>
      <c r="X135" s="24" t="str">
        <f>IF(swpra1[[#This Row],[PEC (Max) (ug/l)]]="","",IF(swpra1[[#This Row],[PEC (Max) (ug/l)]]="N/A","N/A",IF((swpra1[[#This Row],[PEC - BC (Max)]])&gt;swpra1[[#This Row],[AA EQS (ug/l)]]*0.1,"YES","NO")))</f>
        <v/>
      </c>
      <c r="Y135" s="23" t="e">
        <f>IF(swpra1[[#This Row],[PEC (mean) (ug/l)]]="","",IF(swpra1[[#This Row],[PEC (mean) (ug/l)]]="N/A","N/A",IF(swpra1[[#This Row],[PEC (mean) (ug/l)]]&gt;swpra1[[#This Row],[AA EQS (ug/l)]],"YES","NO")))</f>
        <v>#N/A</v>
      </c>
      <c r="Z135" s="24"/>
      <c r="AA135" s="30" t="e">
        <f>IF(swpra1[[#This Row],[Screening Test 2 requires further screenig]]="YES",IF(OR(swpra1[[#This Row],[Is PEC-BC &gt;10% of MAC EQS?]]="YES",swpra1[[#This Row],[IS PEC&gt;MAC EQS]]="YES"),"YES",IF(OR(swpra1[[#This Row],[Is PEC&gt;AA EQS]]="YES",swpra1[[#This Row],[Is PEC-BC &gt;10% of AA EQS?]]="YES"),"YES","NO")),"")</f>
        <v>#N/A</v>
      </c>
      <c r="AB135" s="23" t="str">
        <f>IF(swpra1[[#This Row],[Significant Load]]="N/A","N/A",(swpra1[[#This Row],[Discharge Average(ug/l)]]*$B$1*1000*$B$4/1000/1000/1000))</f>
        <v>N/A</v>
      </c>
      <c r="AC135" s="24" t="str">
        <f>IF(swpra1[[#This Row],[Annual Load (kg)]]="N/A","N/A",IF(swpra1[[#This Row],[Annual Load (kg)]]&gt;swpra1[[#This Row],[Significant Load]],"YES","NO"))</f>
        <v>N/A</v>
      </c>
      <c r="AD135" s="30" t="e">
        <f>IF(AND(OR(swpra1[[#This Row],[Further Assessment Required?]]="NO",swpra1[[#This Row],[Screening Test 2 requires further screenig]]="NO",swpra1[[#This Row],[Screening Test 1 requires further screening]]="NO"),swpra1[[#This Row],[IS Is Annual Load&gt;Liit]]&lt;&gt;"YES"),"NO","YES")</f>
        <v>#N/A</v>
      </c>
    </row>
    <row r="136" spans="1:30" hidden="1" x14ac:dyDescent="0.25">
      <c r="A136" s="41">
        <f>#REF!</f>
        <v>0</v>
      </c>
      <c r="B136" s="33" t="e">
        <f>_xlfn.XLOOKUP(swpra1[[#This Row],[Substance]],inputdata[[#This Row],[Substance]],inputdata[[#This Row],[Average Concentration in Discharge]])</f>
        <v>#N/A</v>
      </c>
      <c r="C136" s="33" t="e">
        <f>_xlfn.XLOOKUP(swpra1[[#This Row],[Substance]],inputdata[[#This Row],[Substance]],inputdata[[#This Row],[Maximum Concentration in Discharge ]])</f>
        <v>#N/A</v>
      </c>
      <c r="D136" s="38" t="e">
        <f>_xlfn.XLOOKUP(swpra1[[#This Row],[Substance]],inputdata[[#This Row],[Substance]],inputdata[[#This Row],[Annual average EQS (micrograms per litre)]])</f>
        <v>#N/A</v>
      </c>
      <c r="E136" s="10" t="e">
        <f>_xlfn.XLOOKUP(swpra1[[#This Row],[Substance]],inputdata[[#This Row],[Substance]],inputdata[[#This Row],[Maximum allowable concentration EQS (micrograms per litre)]])</f>
        <v>#N/A</v>
      </c>
      <c r="F136" s="39" t="str">
        <f>IF(ISNUMBER(_xlfn.XLOOKUP(A136,inputdata[[#This Row],[Substance]],inputdata[[#This Row],[Annual Significant Load Limit (kg)]])),_xlfn.XLOOKUP(A136,inputdata[[#This Row],[Substance]],inputdata[[#This Row],[Annual Significant Load Limit (kg)]]),"N/A")</f>
        <v>N/A</v>
      </c>
      <c r="G136" s="33" t="e">
        <f>IF(ISNUMBER(swpra1[[#This Row],[AA EQS (ug/l)]]),swpra1[[#This Row],[AA EQS (ug/l)]]/2,swpra1[[#This Row],[AA EQS (ug/l)]])</f>
        <v>#N/A</v>
      </c>
      <c r="H136" s="33" t="e">
        <f>IF(ISNUMBER(swpra1[[#This Row],[MAC EQS (ug/l)]]),swpra1[[#This Row],[MAC EQS (ug/l)]]/2,swpra1[[#This Row],[MAC EQS (ug/l)]])</f>
        <v>#N/A</v>
      </c>
      <c r="I136" t="e">
        <f>IF(ISNUMBER(swpra1[[#This Row],[AA EQS (ug/l)]]),swpra1[[#This Row],[AA EQS (ug/l)]]*0.04,swpra1[[#This Row],[AA EQS (ug/l)]])</f>
        <v>#N/A</v>
      </c>
      <c r="J136" t="e">
        <f>IF(ISNUMBER(swpra1[[#This Row],[MAC EQS (ug/l)]]),swpra1[[#This Row],[MAC EQS (ug/l)]]*0.04,swpra1[[#This Row],[MAC EQS (ug/l)]])</f>
        <v>#N/A</v>
      </c>
      <c r="K136" s="23" t="e">
        <f>IF(swpra1[[#This Row],[AA EQS (ug/l)]]="N/A","N/A",IF(swpra1[[#This Row],[Discharge Average(ug/l)]]&gt;swpra1[[#This Row],[AA EQS (ug/l)]],"Yes","No"))</f>
        <v>#N/A</v>
      </c>
      <c r="L136" t="e">
        <f>IF(swpra1[[#This Row],[MAC EQS (ug/l)]]="N/A","N/A",IF(swpra1[[#This Row],[Discharge Maximum]]&gt;swpra1[[#This Row],[MAC EQS (ug/l)]],"Yes","No"))</f>
        <v>#N/A</v>
      </c>
      <c r="M136" s="24" t="e">
        <f>IF(swpra1[[#This Row],[Is conc. &gt; MAC EQS?]]="N/A",swpra1[[#This Row],[Is conc&gt; AAEQS?]],swpra1[[#This Row],[Is conc. &gt; MAC EQS?]])</f>
        <v>#N/A</v>
      </c>
      <c r="N136" s="23" t="e">
        <f>IF(swpra1[[#This Row],[Is conc&gt; AAEQS?]]="No","",IF(swpra1[[#This Row],[AA EQS (ug/l)]]="N/A","",($B$1*swpra1[[#This Row],[Discharge Average(ug/l)]])/($B$1+$B$3)))</f>
        <v>#N/A</v>
      </c>
      <c r="O136" t="e">
        <f>IF(swpra1[[#This Row],[Is conc. &gt; MAC EQS?]]="No","",IF(swpra1[[#This Row],[MAC EQS (ug/l)]]="N/A","",($B$2*swpra1[[#This Row],[Discharge Maximum]])/($B$2+$B$3)))</f>
        <v>#N/A</v>
      </c>
      <c r="P136" t="e">
        <f>IF(swpra1[[#This Row],[Screening Test 1 requires further screening]]="NO","",IF(swpra1[[#This Row],[4% of AA EQS (ug/l)]]="N/A","N/A",IF(swpra1[[#This Row],[MEAN PC]]&gt;swpra1[[#This Row],[4% of AA EQS (ug/l)]],"YES","NO")))</f>
        <v>#N/A</v>
      </c>
      <c r="Q136" t="e">
        <f>IF(swpra1[[#This Row],[Screening Test 1 requires further screening]]="NO","",IF(swpra1[[#This Row],[4% of MAC EQS (ug/l)]]="N/A","N/A",IF(swpra1[[#This Row],[MAX PC]]&gt;swpra1[[#This Row],[4% of MAC EQS (ug/l)]],"YES","NO")))</f>
        <v>#N/A</v>
      </c>
      <c r="R136" s="24" t="e">
        <f>IF(swpra1[[#This Row],[Is PC. &gt;4% of MAC EQS?]]="N/A",swpra1[[#This Row],[Is PC. &gt;4% of AA EQS?]],swpra1[[#This Row],[Is PC. &gt;4% of MAC EQS?]])</f>
        <v>#N/A</v>
      </c>
      <c r="S136" s="23" t="e">
        <f>IF(AND(ISNUMBER(swpra1[[#This Row],[MEAN PC]]),swpra1[[#This Row],[Screening Test 2 requires further screenig]]="YES"),swpra1[[#This Row],[MEAN PC]]+swpra1[[#This Row],[AA BC]],"")</f>
        <v>#N/A</v>
      </c>
      <c r="T136" t="e">
        <f>IF(AND(ISNUMBER(swpra1[[#This Row],[MAX PC]]),swpra1[[#This Row],[Screening Test 2 requires further screenig]]="YES"),swpra1[[#This Row],[MAX PC]]+swpra1[[#This Row],[MAC BC]],"")</f>
        <v>#N/A</v>
      </c>
      <c r="U136" t="e">
        <f>swpra1[[#This Row],[MEAN PC]]</f>
        <v>#N/A</v>
      </c>
      <c r="V136" t="e">
        <f>swpra1[[#This Row],[MAX PC]]</f>
        <v>#N/A</v>
      </c>
      <c r="W136" s="23" t="e">
        <f>IF(swpra1[[#This Row],[PEC (mean) (ug/l)]]="","",IF(swpra1[[#This Row],[PEC (mean) (ug/l)]]="N/A","N/A",IF((swpra1[[#This Row],[PEC - BC (Mean)]])&gt;swpra1[[#This Row],[AA EQS (ug/l)]]*0.1,"YES","NO")))</f>
        <v>#N/A</v>
      </c>
      <c r="X136" s="24" t="e">
        <f>IF(swpra1[[#This Row],[PEC (Max) (ug/l)]]="","",IF(swpra1[[#This Row],[PEC (Max) (ug/l)]]="N/A","N/A",IF((swpra1[[#This Row],[PEC - BC (Max)]])&gt;swpra1[[#This Row],[AA EQS (ug/l)]]*0.1,"YES","NO")))</f>
        <v>#N/A</v>
      </c>
      <c r="Y136" s="23" t="e">
        <f>IF(swpra1[[#This Row],[PEC (mean) (ug/l)]]="","",IF(swpra1[[#This Row],[PEC (mean) (ug/l)]]="N/A","N/A",IF(swpra1[[#This Row],[PEC (mean) (ug/l)]]&gt;swpra1[[#This Row],[AA EQS (ug/l)]],"YES","NO")))</f>
        <v>#N/A</v>
      </c>
      <c r="Z136" s="24" t="e">
        <f>IF(swpra1[[#This Row],[PEC (Max) (ug/l)]]="","",IF(swpra1[[#This Row],[PEC (Max) (ug/l)]]="N/A","N/A",IF(swpra1[[#This Row],[PEC (Max) (ug/l)]]&gt;swpra1[[#This Row],[MAC EQS (ug/l)]],"YES","NO")))</f>
        <v>#N/A</v>
      </c>
      <c r="AA136" s="30" t="e">
        <f>IF(swpra1[[#This Row],[Screening Test 2 requires further screenig]]="YES",IF(OR(swpra1[[#This Row],[Is PEC-BC &gt;10% of MAC EQS?]]="YES",swpra1[[#This Row],[IS PEC&gt;MAC EQS]]="YES"),"YES",IF(OR(swpra1[[#This Row],[Is PEC&gt;AA EQS]]="YES",swpra1[[#This Row],[Is PEC-BC &gt;10% of AA EQS?]]="YES"),"YES","NO")),"")</f>
        <v>#N/A</v>
      </c>
      <c r="AB136" s="23" t="str">
        <f>IF(swpra1[[#This Row],[Significant Load]]="N/A","N/A",(swpra1[[#This Row],[Discharge Average(ug/l)]]*$B$1*1000*$B$4/1000/1000/1000))</f>
        <v>N/A</v>
      </c>
      <c r="AC136" s="24" t="str">
        <f>IF(swpra1[[#This Row],[Annual Load (kg)]]="N/A","N/A",IF(swpra1[[#This Row],[Annual Load (kg)]]&gt;swpra1[[#This Row],[Significant Load]],"YES","NO"))</f>
        <v>N/A</v>
      </c>
      <c r="AD136" s="30" t="e">
        <f>IF(AND(OR(swpra1[[#This Row],[Further Assessment Required?]]="NO",swpra1[[#This Row],[Screening Test 2 requires further screenig]]="NO",swpra1[[#This Row],[Screening Test 1 requires further screening]]="NO"),swpra1[[#This Row],[IS Is Annual Load&gt;Liit]]&lt;&gt;"YES"),"NO","YES")</f>
        <v>#N/A</v>
      </c>
    </row>
    <row r="137" spans="1:30" hidden="1" x14ac:dyDescent="0.25">
      <c r="A137" s="41">
        <f>#REF!</f>
        <v>0</v>
      </c>
      <c r="B137" s="33" t="e">
        <f>_xlfn.XLOOKUP(swpra1[[#This Row],[Substance]],inputdata[[#This Row],[Substance]],inputdata[[#This Row],[Average Concentration in Discharge]])</f>
        <v>#N/A</v>
      </c>
      <c r="C137" s="33" t="e">
        <f>_xlfn.XLOOKUP(swpra1[[#This Row],[Substance]],inputdata[[#This Row],[Substance]],inputdata[[#This Row],[Maximum Concentration in Discharge ]])</f>
        <v>#N/A</v>
      </c>
      <c r="D137" s="38" t="e">
        <f>_xlfn.XLOOKUP(swpra1[[#This Row],[Substance]],inputdata[[#This Row],[Substance]],inputdata[[#This Row],[Annual average EQS (micrograms per litre)]])</f>
        <v>#N/A</v>
      </c>
      <c r="E137" s="10" t="e">
        <f>_xlfn.XLOOKUP(swpra1[[#This Row],[Substance]],inputdata[[#This Row],[Substance]],inputdata[[#This Row],[Maximum allowable concentration EQS (micrograms per litre)]])</f>
        <v>#N/A</v>
      </c>
      <c r="F137" s="39" t="str">
        <f>IF(ISNUMBER(_xlfn.XLOOKUP(A137,inputdata[[#This Row],[Substance]],inputdata[[#This Row],[Annual Significant Load Limit (kg)]])),_xlfn.XLOOKUP(A137,inputdata[[#This Row],[Substance]],inputdata[[#This Row],[Annual Significant Load Limit (kg)]]),"N/A")</f>
        <v>N/A</v>
      </c>
      <c r="G137" s="33" t="e">
        <f>IF(ISNUMBER(D137),IF(ISNUMBER(_xlfn.XLOOKUP(A137,#REF!,#REF!)),(_xlfn.XLOOKUP(A137,#REF!,#REF!)),D137/2),D137)</f>
        <v>#N/A</v>
      </c>
      <c r="H137" s="34" t="e">
        <f>IF(ISNUMBER(E137),IF(ISNUMBER(_xlfn.XLOOKUP(A137,#REF!,#REF!)),(_xlfn.XLOOKUP(A137,#REF!,#REF!)),E137/2),E137)</f>
        <v>#N/A</v>
      </c>
      <c r="I137" t="e">
        <f>IF(ISNUMBER(swpra1[[#This Row],[AA EQS (ug/l)]]),swpra1[[#This Row],[AA EQS (ug/l)]]*0.04,swpra1[[#This Row],[AA EQS (ug/l)]])</f>
        <v>#N/A</v>
      </c>
      <c r="J137" t="e">
        <f>IF(ISNUMBER(swpra1[[#This Row],[MAC EQS (ug/l)]]),swpra1[[#This Row],[MAC EQS (ug/l)]]*0.04,swpra1[[#This Row],[MAC EQS (ug/l)]])</f>
        <v>#N/A</v>
      </c>
      <c r="K137" s="23" t="e">
        <f>IF(swpra1[[#This Row],[AA EQS (ug/l)]]="N/A","N/A",IF(swpra1[[#This Row],[Discharge Average(ug/l)]]&gt;swpra1[[#This Row],[AA EQS (ug/l)]],"Yes","No"))</f>
        <v>#N/A</v>
      </c>
      <c r="L137" t="e">
        <f>IF(swpra1[[#This Row],[MAC EQS (ug/l)]]="N/A","N/A",IF(swpra1[[#This Row],[Discharge Maximum]]&gt;swpra1[[#This Row],[MAC EQS (ug/l)]],"Yes","No"))</f>
        <v>#N/A</v>
      </c>
      <c r="M137" s="24" t="e">
        <f>IF(swpra1[[#This Row],[Is conc&gt; AAEQS?]]="No","No",IF(swpra1[[#This Row],[Is conc. &gt; MAC EQS?]]="No","No","Yes"))</f>
        <v>#N/A</v>
      </c>
      <c r="N137" s="23" t="e">
        <f>IF(swpra1[[#This Row],[Is conc&gt; AAEQS?]]="No","",IF(swpra1[[#This Row],[AA EQS (ug/l)]]="N/A","",($B$1*swpra1[[#This Row],[Discharge Average(ug/l)]])/($B$1+$B$3)))</f>
        <v>#N/A</v>
      </c>
      <c r="O137" t="e">
        <f>IF(swpra1[[#This Row],[Is conc. &gt; MAC EQS?]]="No","",IF(swpra1[[#This Row],[MAC EQS (ug/l)]]="N/A","",($B$2*swpra1[[#This Row],[Discharge Maximum]])/($B$2+$B$3)))</f>
        <v>#N/A</v>
      </c>
      <c r="P137" t="e">
        <f>IF(swpra1[[#This Row],[Is conc&gt; AAEQS?]]="NO","",IF(swpra1[[#This Row],[AA EQS (ug/l)]]="N/A","N/A",IF(swpra1[[#This Row],[MEAN PC]]&gt;0.04*swpra1[[#This Row],[AA EQS (ug/l)]],"YES","NO")))</f>
        <v>#N/A</v>
      </c>
      <c r="Q137" t="e">
        <f>IF(swpra1[[#This Row],[Screening Test 1 requires further screening]]="NO","",IF(swpra1[[#This Row],[4% of MAC EQS (ug/l)]]="N/A","N/A",IF(swpra1[[#This Row],[MAX PC]]&gt;swpra1[[#This Row],[4% of MAC EQS (ug/l)]],"YES","NO")))</f>
        <v>#N/A</v>
      </c>
      <c r="R137" s="24" t="e">
        <f>IF(swpra1[[#This Row],[Is PC. &gt;4% of MAC EQS?]]="N/A",swpra1[[#This Row],[Is PC. &gt;4% of AA EQS?]],swpra1[[#This Row],[Is PC. &gt;4% of MAC EQS?]])</f>
        <v>#N/A</v>
      </c>
      <c r="S137" s="23" t="e">
        <f>IF(AND(ISNUMBER(swpra1[[#This Row],[MEAN PC]]),swpra1[[#This Row],[Screening Test 2 requires further screenig]]="YES"),swpra1[[#This Row],[MEAN PC]]+swpra1[[#This Row],[AA BC]],"")</f>
        <v>#N/A</v>
      </c>
      <c r="U137" t="e">
        <f>swpra1[[#This Row],[MEAN PC]]</f>
        <v>#N/A</v>
      </c>
      <c r="V137" t="e">
        <f>swpra1[[#This Row],[MAX PC]]</f>
        <v>#N/A</v>
      </c>
      <c r="W137" s="23" t="e">
        <f>IF(swpra1[[#This Row],[PEC (mean) (ug/l)]]="","",IF(swpra1[[#This Row],[PEC (mean) (ug/l)]]="N/A","N/A",IF((swpra1[[#This Row],[PEC - BC (Mean)]])&gt;swpra1[[#This Row],[AA EQS (ug/l)]]*0.1,"YES","NO")))</f>
        <v>#N/A</v>
      </c>
      <c r="X137" s="24" t="str">
        <f>IF(swpra1[[#This Row],[PEC (Max) (ug/l)]]="","",IF(swpra1[[#This Row],[PEC (Max) (ug/l)]]="N/A","N/A",IF((swpra1[[#This Row],[PEC - BC (Max)]])&gt;swpra1[[#This Row],[AA EQS (ug/l)]]*0.1,"YES","NO")))</f>
        <v/>
      </c>
      <c r="Y137" s="23" t="e">
        <f>IF(swpra1[[#This Row],[PEC (mean) (ug/l)]]="","",IF(swpra1[[#This Row],[PEC (mean) (ug/l)]]="N/A","N/A",IF(swpra1[[#This Row],[PEC (mean) (ug/l)]]&gt;swpra1[[#This Row],[AA EQS (ug/l)]],"YES","NO")))</f>
        <v>#N/A</v>
      </c>
      <c r="Z137" s="24"/>
      <c r="AA137" s="30" t="e">
        <f>IF(swpra1[[#This Row],[Screening Test 2 requires further screenig]]="YES",IF(OR(swpra1[[#This Row],[Is PEC-BC &gt;10% of MAC EQS?]]="YES",swpra1[[#This Row],[IS PEC&gt;MAC EQS]]="YES"),"YES",IF(OR(swpra1[[#This Row],[Is PEC&gt;AA EQS]]="YES",swpra1[[#This Row],[Is PEC-BC &gt;10% of AA EQS?]]="YES"),"YES","NO")),"")</f>
        <v>#N/A</v>
      </c>
      <c r="AB137" s="23" t="str">
        <f>IF(swpra1[[#This Row],[Significant Load]]="N/A","N/A",(swpra1[[#This Row],[Discharge Average(ug/l)]]*$B$1*1000*$B$4/1000/1000/1000))</f>
        <v>N/A</v>
      </c>
      <c r="AC137" s="24" t="str">
        <f>IF(swpra1[[#This Row],[Annual Load (kg)]]="N/A","N/A",IF(swpra1[[#This Row],[Annual Load (kg)]]&gt;swpra1[[#This Row],[Significant Load]],"YES","NO"))</f>
        <v>N/A</v>
      </c>
      <c r="AD137" s="30" t="e">
        <f>IF(AND(OR(swpra1[[#This Row],[Further Assessment Required?]]="NO",swpra1[[#This Row],[Screening Test 2 requires further screenig]]="NO",swpra1[[#This Row],[Screening Test 1 requires further screening]]="NO"),swpra1[[#This Row],[IS Is Annual Load&gt;Liit]]&lt;&gt;"YES"),"NO","YES")</f>
        <v>#N/A</v>
      </c>
    </row>
    <row r="138" spans="1:30" x14ac:dyDescent="0.25">
      <c r="A138" s="41" t="str">
        <f>#REF!</f>
        <v>Mercury and its compounds (dissolved)</v>
      </c>
      <c r="B138" s="33">
        <f>_xlfn.XLOOKUP(swpra1[[#This Row],[Substance]],inputdata[[#This Row],[Substance]],inputdata[[#This Row],[Average Concentration in Discharge]])</f>
        <v>0.1</v>
      </c>
      <c r="C138" s="33">
        <f>_xlfn.XLOOKUP(swpra1[[#This Row],[Substance]],inputdata[[#This Row],[Substance]],inputdata[[#This Row],[Maximum Concentration in Discharge ]])</f>
        <v>0.1</v>
      </c>
      <c r="D138" s="38" t="str">
        <f>_xlfn.XLOOKUP(swpra1[[#This Row],[Substance]],inputdata[[#This Row],[Substance]],inputdata[[#This Row],[Annual average EQS (micrograms per litre)]])</f>
        <v>Not applicable</v>
      </c>
      <c r="E138" s="10">
        <f>_xlfn.XLOOKUP(swpra1[[#This Row],[Substance]],inputdata[[#This Row],[Substance]],inputdata[[#This Row],[Maximum allowable concentration EQS (micrograms per litre)]])</f>
        <v>7.0000000000000007E-2</v>
      </c>
      <c r="F138" s="39">
        <f>IF(ISNUMBER(_xlfn.XLOOKUP(A138,inputdata[[#This Row],[Substance]],inputdata[[#This Row],[Annual Significant Load Limit (kg)]])),_xlfn.XLOOKUP(A138,inputdata[[#This Row],[Substance]],inputdata[[#This Row],[Annual Significant Load Limit (kg)]]),"N/A")</f>
        <v>1</v>
      </c>
      <c r="G138" s="33" t="str">
        <f>IF(ISNUMBER(D138),IF(ISNUMBER(_xlfn.XLOOKUP(A138,#REF!,#REF!)),(_xlfn.XLOOKUP(A138,#REF!,#REF!)),D138/2),D138)</f>
        <v>Not applicable</v>
      </c>
      <c r="H138" s="34">
        <f>IF(ISNUMBER(E138),IF(ISNUMBER(_xlfn.XLOOKUP(A138,#REF!,#REF!)),(_xlfn.XLOOKUP(A138,#REF!,#REF!)),E138/2),E138)</f>
        <v>3.5000000000000003E-2</v>
      </c>
      <c r="I138" t="str">
        <f>IF(ISNUMBER(swpra1[[#This Row],[AA EQS (ug/l)]]),swpra1[[#This Row],[AA EQS (ug/l)]]*0.04,swpra1[[#This Row],[AA EQS (ug/l)]])</f>
        <v>Not applicable</v>
      </c>
      <c r="J138">
        <f>IF(ISNUMBER(swpra1[[#This Row],[MAC EQS (ug/l)]]),swpra1[[#This Row],[MAC EQS (ug/l)]]*0.04,swpra1[[#This Row],[MAC EQS (ug/l)]])</f>
        <v>2.8000000000000004E-3</v>
      </c>
      <c r="K138" s="23" t="str">
        <f>IF(swpra1[[#This Row],[AA EQS (ug/l)]]="N/A","N/A",IF(swpra1[[#This Row],[Discharge Average(ug/l)]]&gt;swpra1[[#This Row],[AA EQS (ug/l)]],"Yes","No"))</f>
        <v>No</v>
      </c>
      <c r="L138" t="str">
        <f>IF(swpra1[[#This Row],[MAC EQS (ug/l)]]="N/A","N/A",IF(swpra1[[#This Row],[Discharge Maximum]]&gt;swpra1[[#This Row],[MAC EQS (ug/l)]],"Yes","No"))</f>
        <v>Yes</v>
      </c>
      <c r="M138" s="24" t="str">
        <f>IF(AND(swpra1[[#This Row],[Is conc&gt; AAEQS?]]="NO",swpra1[[#This Row],[Is conc. &gt; MAC EQS?]]="NO"),"No","YES")</f>
        <v>YES</v>
      </c>
      <c r="N138" s="23" t="str">
        <f>IF(swpra1[[#This Row],[Is conc&gt; AAEQS?]]="No","",IF(swpra1[[#This Row],[AA EQS (ug/l)]]="N/A","",($B$1*swpra1[[#This Row],[Discharge Average(ug/l)]])/($B$1+$B$3)))</f>
        <v/>
      </c>
      <c r="O138">
        <f>IF(swpra1[[#This Row],[Is conc. &gt; MAC EQS?]]="No","",IF(swpra1[[#This Row],[MAC EQS (ug/l)]]="N/A","",($B$2*swpra1[[#This Row],[Discharge Maximum]])/($B$2+$B$3)))</f>
        <v>2.2874836216172693E-3</v>
      </c>
      <c r="P138" t="str">
        <f>IF(swpra1[[#This Row],[Is conc&gt; AAEQS?]]="NO","",IF(swpra1[[#This Row],[AA EQS (ug/l)]]="N/A","N/A",IF(swpra1[[#This Row],[MEAN PC]]&gt;0.04*swpra1[[#This Row],[AA EQS (ug/l)]],"YES","NO")))</f>
        <v/>
      </c>
      <c r="Q138" t="str">
        <f>IF(swpra1[[#This Row],[Screening Test 1 requires further screening]]="NO","",IF(swpra1[[#This Row],[4% of MAC EQS (ug/l)]]="N/A","N/A",IF(swpra1[[#This Row],[MAX PC]]&gt;swpra1[[#This Row],[4% of MAC EQS (ug/l)]],"YES","NO")))</f>
        <v>NO</v>
      </c>
      <c r="R138" s="24" t="str">
        <f>IF(swpra1[[#This Row],[Is PC. &gt;4% of MAC EQS?]]="N/A",swpra1[[#This Row],[Is PC. &gt;4% of AA EQS?]],swpra1[[#This Row],[Is PC. &gt;4% of MAC EQS?]])</f>
        <v>NO</v>
      </c>
      <c r="S138" s="23" t="str">
        <f>IF(AND(ISNUMBER(swpra1[[#This Row],[MEAN PC]]),swpra1[[#This Row],[Screening Test 2 requires further screenig]]="YES"),swpra1[[#This Row],[MEAN PC]]+swpra1[[#This Row],[AA BC]],"")</f>
        <v/>
      </c>
      <c r="U138" t="str">
        <f>swpra1[[#This Row],[MEAN PC]]</f>
        <v/>
      </c>
      <c r="V138">
        <f>swpra1[[#This Row],[MAX PC]]</f>
        <v>2.2874836216172693E-3</v>
      </c>
      <c r="W138" s="23" t="str">
        <f>IF(swpra1[[#This Row],[PEC (mean) (ug/l)]]="","",IF(swpra1[[#This Row],[PEC (mean) (ug/l)]]="N/A","N/A",IF((swpra1[[#This Row],[PEC - BC (Mean)]])&gt;swpra1[[#This Row],[AA EQS (ug/l)]]*0.1,"YES","NO")))</f>
        <v/>
      </c>
      <c r="X138" s="24" t="str">
        <f>IF(swpra1[[#This Row],[PEC (Max) (ug/l)]]="","",IF(swpra1[[#This Row],[PEC (Max) (ug/l)]]="N/A","N/A",IF((swpra1[[#This Row],[PEC - BC (Max)]])&gt;swpra1[[#This Row],[AA EQS (ug/l)]]*0.1,"YES","NO")))</f>
        <v/>
      </c>
      <c r="Y138" s="23" t="str">
        <f>IF(swpra1[[#This Row],[PEC (mean) (ug/l)]]="","",IF(swpra1[[#This Row],[PEC (mean) (ug/l)]]="N/A","N/A",IF(swpra1[[#This Row],[PEC (mean) (ug/l)]]&gt;swpra1[[#This Row],[AA EQS (ug/l)]],"YES","NO")))</f>
        <v/>
      </c>
      <c r="Z138" s="24"/>
      <c r="AA138" s="30" t="str">
        <f>IF(swpra1[[#This Row],[Screening Test 2 requires further screenig]]="YES",IF(OR(swpra1[[#This Row],[Is PEC-BC &gt;10% of MAC EQS?]]="YES",swpra1[[#This Row],[IS PEC&gt;MAC EQS]]="YES"),"YES",IF(OR(swpra1[[#This Row],[Is PEC&gt;AA EQS]]="YES",swpra1[[#This Row],[Is PEC-BC &gt;10% of AA EQS?]]="YES"),"YES","NO")),"")</f>
        <v/>
      </c>
      <c r="AB138" s="23">
        <f>IF(swpra1[[#This Row],[Significant Load]]="N/A","N/A",(swpra1[[#This Row],[Discharge Average(ug/l)]]*$B$1*1000*$B$4/1000/1000/1000))</f>
        <v>5.7559317129629639E-6</v>
      </c>
      <c r="AC138" s="24" t="str">
        <f>IF(swpra1[[#This Row],[Annual Load (kg)]]="N/A","N/A",IF(swpra1[[#This Row],[Annual Load (kg)]]&gt;swpra1[[#This Row],[Significant Load]],"YES","NO"))</f>
        <v>NO</v>
      </c>
      <c r="AD138" s="30" t="str">
        <f>IF(AND(OR(swpra1[[#This Row],[Further Assessment Required?]]="NO",swpra1[[#This Row],[Screening Test 2 requires further screenig]]="NO",swpra1[[#This Row],[Screening Test 1 requires further screening]]="NO"),swpra1[[#This Row],[IS Is Annual Load&gt;Liit]]&lt;&gt;"YES"),"NO","YES")</f>
        <v>NO</v>
      </c>
    </row>
    <row r="139" spans="1:30" hidden="1" x14ac:dyDescent="0.25">
      <c r="A139" s="41" t="str">
        <f>#REF!</f>
        <v>Methiocarb</v>
      </c>
      <c r="B139" s="33">
        <f>_xlfn.XLOOKUP(swpra1[[#This Row],[Substance]],inputdata[[#This Row],[Substance]],inputdata[[#This Row],[Average Concentration in Discharge]])</f>
        <v>0</v>
      </c>
      <c r="C139" s="33">
        <f>_xlfn.XLOOKUP(swpra1[[#This Row],[Substance]],inputdata[[#This Row],[Substance]],inputdata[[#This Row],[Maximum Concentration in Discharge ]])</f>
        <v>0</v>
      </c>
      <c r="D139" s="38" t="str">
        <f>_xlfn.XLOOKUP(swpra1[[#This Row],[Substance]],inputdata[[#This Row],[Substance]],inputdata[[#This Row],[Annual average EQS (micrograms per litre)]])</f>
        <v>Not applicable</v>
      </c>
      <c r="E139" s="10" t="str">
        <f>_xlfn.XLOOKUP(swpra1[[#This Row],[Substance]],inputdata[[#This Row],[Substance]],inputdata[[#This Row],[Maximum allowable concentration EQS (micrograms per litre)]])</f>
        <v>Not applicable</v>
      </c>
      <c r="F139" s="39" t="str">
        <f>IF(ISNUMBER(_xlfn.XLOOKUP(A139,inputdata[[#This Row],[Substance]],inputdata[[#This Row],[Annual Significant Load Limit (kg)]])),_xlfn.XLOOKUP(A139,inputdata[[#This Row],[Substance]],inputdata[[#This Row],[Annual Significant Load Limit (kg)]]),"N/A")</f>
        <v>N/A</v>
      </c>
      <c r="G139" s="33" t="str">
        <f>IF(ISNUMBER(D139),IF(ISNUMBER(_xlfn.XLOOKUP(A139,#REF!,#REF!)),(_xlfn.XLOOKUP(A139,#REF!,#REF!)),D139/2),D139)</f>
        <v>Not applicable</v>
      </c>
      <c r="H139" s="34" t="str">
        <f>IF(ISNUMBER(E139),IF(ISNUMBER(_xlfn.XLOOKUP(A139,#REF!,#REF!)),(_xlfn.XLOOKUP(A139,#REF!,#REF!)),E139/2),E139)</f>
        <v>Not applicable</v>
      </c>
      <c r="I139" t="str">
        <f>IF(ISNUMBER(swpra1[[#This Row],[AA EQS (ug/l)]]),swpra1[[#This Row],[AA EQS (ug/l)]]*0.04,swpra1[[#This Row],[AA EQS (ug/l)]])</f>
        <v>Not applicable</v>
      </c>
      <c r="J139" t="str">
        <f>IF(ISNUMBER(swpra1[[#This Row],[MAC EQS (ug/l)]]),swpra1[[#This Row],[MAC EQS (ug/l)]]*0.04,swpra1[[#This Row],[MAC EQS (ug/l)]])</f>
        <v>Not applicable</v>
      </c>
      <c r="K139" s="23" t="str">
        <f>IF(swpra1[[#This Row],[AA EQS (ug/l)]]="N/A","N/A",IF(swpra1[[#This Row],[Discharge Average(ug/l)]]&gt;swpra1[[#This Row],[AA EQS (ug/l)]],"Yes","No"))</f>
        <v>No</v>
      </c>
      <c r="L139" t="str">
        <f>IF(swpra1[[#This Row],[MAC EQS (ug/l)]]="N/A","N/A",IF(swpra1[[#This Row],[Discharge Maximum]]&gt;swpra1[[#This Row],[MAC EQS (ug/l)]],"Yes","No"))</f>
        <v>No</v>
      </c>
      <c r="M139" s="24" t="str">
        <f>IF(AND(swpra1[[#This Row],[Is conc&gt; AAEQS?]]="NO",swpra1[[#This Row],[Is conc. &gt; MAC EQS?]]="NO"),"No","YES")</f>
        <v>No</v>
      </c>
      <c r="N139" s="23" t="str">
        <f>IF(swpra1[[#This Row],[Is conc&gt; AAEQS?]]="No","",IF(swpra1[[#This Row],[AA EQS (ug/l)]]="N/A","",($B$1*swpra1[[#This Row],[Discharge Average(ug/l)]])/($B$1+$B$3)))</f>
        <v/>
      </c>
      <c r="O139" t="str">
        <f>IF(swpra1[[#This Row],[Is conc. &gt; MAC EQS?]]="No","",IF(swpra1[[#This Row],[MAC EQS (ug/l)]]="N/A","",($B$2*swpra1[[#This Row],[Discharge Maximum]])/($B$2+$B$3)))</f>
        <v/>
      </c>
      <c r="P139" t="str">
        <f>IF(swpra1[[#This Row],[Is conc&gt; AAEQS?]]="NO","",IF(swpra1[[#This Row],[AA EQS (ug/l)]]="N/A","N/A",IF(swpra1[[#This Row],[MEAN PC]]&gt;0.04*swpra1[[#This Row],[AA EQS (ug/l)]],"YES","NO")))</f>
        <v/>
      </c>
      <c r="Q139" t="str">
        <f>IF(swpra1[[#This Row],[Screening Test 1 requires further screening]]="NO","",IF(swpra1[[#This Row],[4% of MAC EQS (ug/l)]]="N/A","N/A",IF(swpra1[[#This Row],[MAX PC]]&gt;swpra1[[#This Row],[4% of MAC EQS (ug/l)]],"YES","NO")))</f>
        <v/>
      </c>
      <c r="R139" s="24" t="str">
        <f>IF(swpra1[[#This Row],[Is PC. &gt;4% of MAC EQS?]]="N/A",swpra1[[#This Row],[Is PC. &gt;4% of AA EQS?]],swpra1[[#This Row],[Is PC. &gt;4% of MAC EQS?]])</f>
        <v/>
      </c>
      <c r="S139" s="23" t="str">
        <f>IF(AND(ISNUMBER(swpra1[[#This Row],[MEAN PC]]),swpra1[[#This Row],[Screening Test 2 requires further screenig]]="YES"),swpra1[[#This Row],[MEAN PC]]+swpra1[[#This Row],[AA BC]],"")</f>
        <v/>
      </c>
      <c r="U139" t="str">
        <f>swpra1[[#This Row],[MEAN PC]]</f>
        <v/>
      </c>
      <c r="V139" t="str">
        <f>swpra1[[#This Row],[MAX PC]]</f>
        <v/>
      </c>
      <c r="W139" s="23" t="str">
        <f>IF(swpra1[[#This Row],[PEC (mean) (ug/l)]]="","",IF(swpra1[[#This Row],[PEC (mean) (ug/l)]]="N/A","N/A",IF((swpra1[[#This Row],[PEC - BC (Mean)]])&gt;swpra1[[#This Row],[AA EQS (ug/l)]]*0.1,"YES","NO")))</f>
        <v/>
      </c>
      <c r="X139" s="24" t="str">
        <f>IF(swpra1[[#This Row],[PEC (Max) (ug/l)]]="","",IF(swpra1[[#This Row],[PEC (Max) (ug/l)]]="N/A","N/A",IF((swpra1[[#This Row],[PEC - BC (Max)]])&gt;swpra1[[#This Row],[AA EQS (ug/l)]]*0.1,"YES","NO")))</f>
        <v/>
      </c>
      <c r="Y139" s="23" t="str">
        <f>IF(swpra1[[#This Row],[PEC (mean) (ug/l)]]="","",IF(swpra1[[#This Row],[PEC (mean) (ug/l)]]="N/A","N/A",IF(swpra1[[#This Row],[PEC (mean) (ug/l)]]&gt;swpra1[[#This Row],[AA EQS (ug/l)]],"YES","NO")))</f>
        <v/>
      </c>
      <c r="Z139" s="24"/>
      <c r="AA139" s="30" t="str">
        <f>IF(swpra1[[#This Row],[Screening Test 2 requires further screenig]]="YES",IF(OR(swpra1[[#This Row],[Is PEC-BC &gt;10% of MAC EQS?]]="YES",swpra1[[#This Row],[IS PEC&gt;MAC EQS]]="YES"),"YES",IF(OR(swpra1[[#This Row],[Is PEC&gt;AA EQS]]="YES",swpra1[[#This Row],[Is PEC-BC &gt;10% of AA EQS?]]="YES"),"YES","NO")),"")</f>
        <v/>
      </c>
      <c r="AB139" s="23" t="str">
        <f>IF(swpra1[[#This Row],[Significant Load]]="N/A","N/A",(swpra1[[#This Row],[Discharge Average(ug/l)]]*$B$1*1000*$B$4/1000/1000/1000))</f>
        <v>N/A</v>
      </c>
      <c r="AC139" s="24" t="str">
        <f>IF(swpra1[[#This Row],[Annual Load (kg)]]="N/A","N/A",IF(swpra1[[#This Row],[Annual Load (kg)]]&gt;swpra1[[#This Row],[Significant Load]],"YES","NO"))</f>
        <v>N/A</v>
      </c>
      <c r="AD139" s="30" t="str">
        <f>IF(AND(OR(swpra1[[#This Row],[Further Assessment Required?]]="NO",swpra1[[#This Row],[Screening Test 2 requires further screenig]]="NO",swpra1[[#This Row],[Screening Test 1 requires further screening]]="NO"),swpra1[[#This Row],[IS Is Annual Load&gt;Liit]]&lt;&gt;"YES"),"NO","YES")</f>
        <v>NO</v>
      </c>
    </row>
    <row r="140" spans="1:30" hidden="1" x14ac:dyDescent="0.25">
      <c r="A140" s="41" t="str">
        <f>#REF!</f>
        <v>Mevinphos</v>
      </c>
      <c r="B140" s="33">
        <f>_xlfn.XLOOKUP(swpra1[[#This Row],[Substance]],inputdata[[#This Row],[Substance]],inputdata[[#This Row],[Average Concentration in Discharge]])</f>
        <v>0</v>
      </c>
      <c r="C140" s="33">
        <f>_xlfn.XLOOKUP(swpra1[[#This Row],[Substance]],inputdata[[#This Row],[Substance]],inputdata[[#This Row],[Maximum Concentration in Discharge ]])</f>
        <v>0</v>
      </c>
      <c r="D140" s="38" t="str">
        <f>_xlfn.XLOOKUP(swpra1[[#This Row],[Substance]],inputdata[[#This Row],[Substance]],inputdata[[#This Row],[Annual average EQS (micrograms per litre)]])</f>
        <v>Not applicable</v>
      </c>
      <c r="E140" s="10" t="str">
        <f>_xlfn.XLOOKUP(swpra1[[#This Row],[Substance]],inputdata[[#This Row],[Substance]],inputdata[[#This Row],[Maximum allowable concentration EQS (micrograms per litre)]])</f>
        <v>Not applicable</v>
      </c>
      <c r="F140" s="39" t="str">
        <f>IF(ISNUMBER(_xlfn.XLOOKUP(A140,inputdata[[#This Row],[Substance]],inputdata[[#This Row],[Annual Significant Load Limit (kg)]])),_xlfn.XLOOKUP(A140,inputdata[[#This Row],[Substance]],inputdata[[#This Row],[Annual Significant Load Limit (kg)]]),"N/A")</f>
        <v>N/A</v>
      </c>
      <c r="G140" s="33" t="str">
        <f>IF(ISNUMBER(swpra1[[#This Row],[AA EQS (ug/l)]]),swpra1[[#This Row],[AA EQS (ug/l)]]/2,swpra1[[#This Row],[AA EQS (ug/l)]])</f>
        <v>Not applicable</v>
      </c>
      <c r="H140" s="33" t="str">
        <f>IF(ISNUMBER(swpra1[[#This Row],[MAC EQS (ug/l)]]),swpra1[[#This Row],[MAC EQS (ug/l)]]/2,swpra1[[#This Row],[MAC EQS (ug/l)]])</f>
        <v>Not applicable</v>
      </c>
      <c r="I140" t="str">
        <f>IF(ISNUMBER(swpra1[[#This Row],[AA EQS (ug/l)]]),swpra1[[#This Row],[AA EQS (ug/l)]]*0.04,swpra1[[#This Row],[AA EQS (ug/l)]])</f>
        <v>Not applicable</v>
      </c>
      <c r="J140" t="str">
        <f>IF(ISNUMBER(swpra1[[#This Row],[MAC EQS (ug/l)]]),swpra1[[#This Row],[MAC EQS (ug/l)]]*0.04,swpra1[[#This Row],[MAC EQS (ug/l)]])</f>
        <v>Not applicable</v>
      </c>
      <c r="K140" s="23" t="str">
        <f>IF(swpra1[[#This Row],[AA EQS (ug/l)]]="N/A","N/A",IF(swpra1[[#This Row],[Discharge Average(ug/l)]]&gt;swpra1[[#This Row],[AA EQS (ug/l)]],"Yes","No"))</f>
        <v>No</v>
      </c>
      <c r="L140" t="str">
        <f>IF(swpra1[[#This Row],[MAC EQS (ug/l)]]="N/A","N/A",IF(swpra1[[#This Row],[Discharge Maximum]]&gt;swpra1[[#This Row],[MAC EQS (ug/l)]],"Yes","No"))</f>
        <v>No</v>
      </c>
      <c r="M140" s="24" t="str">
        <f>IF(AND(swpra1[[#This Row],[Is conc&gt; AAEQS?]]="NO",swpra1[[#This Row],[Is conc. &gt; MAC EQS?]]="NO"),"No","YES")</f>
        <v>No</v>
      </c>
      <c r="N140" s="23" t="str">
        <f>IF(swpra1[[#This Row],[Is conc&gt; AAEQS?]]="No","",IF(swpra1[[#This Row],[AA EQS (ug/l)]]="N/A","",($B$1*swpra1[[#This Row],[Discharge Average(ug/l)]])/($B$1+$B$3)))</f>
        <v/>
      </c>
      <c r="O140" t="str">
        <f>IF(swpra1[[#This Row],[Is conc. &gt; MAC EQS?]]="No","",IF(swpra1[[#This Row],[MAC EQS (ug/l)]]="N/A","",($B$2*swpra1[[#This Row],[Discharge Maximum]])/($B$2+$B$3)))</f>
        <v/>
      </c>
      <c r="P140" t="str">
        <f>IF(swpra1[[#This Row],[Screening Test 1 requires further screening]]="NO","",IF(swpra1[[#This Row],[4% of AA EQS (ug/l)]]="N/A","N/A",IF(swpra1[[#This Row],[MEAN PC]]&gt;swpra1[[#This Row],[4% of AA EQS (ug/l)]],"YES","NO")))</f>
        <v/>
      </c>
      <c r="Q140" t="str">
        <f>IF(swpra1[[#This Row],[Screening Test 1 requires further screening]]="NO","",IF(swpra1[[#This Row],[4% of MAC EQS (ug/l)]]="N/A","N/A",IF(swpra1[[#This Row],[MAX PC]]&gt;swpra1[[#This Row],[4% of MAC EQS (ug/l)]],"YES","NO")))</f>
        <v/>
      </c>
      <c r="R140" s="24" t="str">
        <f>IF(swpra1[[#This Row],[Is PC. &gt;4% of MAC EQS?]]="N/A",swpra1[[#This Row],[Is PC. &gt;4% of AA EQS?]],swpra1[[#This Row],[Is PC. &gt;4% of MAC EQS?]])</f>
        <v/>
      </c>
      <c r="S140" s="23" t="str">
        <f>IF(AND(ISNUMBER(swpra1[[#This Row],[MEAN PC]]),swpra1[[#This Row],[Screening Test 2 requires further screenig]]="YES"),swpra1[[#This Row],[MEAN PC]]+swpra1[[#This Row],[AA BC]],"")</f>
        <v/>
      </c>
      <c r="T140" t="str">
        <f>IF(AND(ISNUMBER(swpra1[[#This Row],[MAX PC]]),swpra1[[#This Row],[Screening Test 2 requires further screenig]]="YES"),swpra1[[#This Row],[MAX PC]]+swpra1[[#This Row],[MAC BC]],"")</f>
        <v/>
      </c>
      <c r="U140" t="str">
        <f>swpra1[[#This Row],[MEAN PC]]</f>
        <v/>
      </c>
      <c r="V140" t="str">
        <f>swpra1[[#This Row],[MAX PC]]</f>
        <v/>
      </c>
      <c r="W140" s="23" t="str">
        <f>IF(swpra1[[#This Row],[PEC (mean) (ug/l)]]="","",IF(swpra1[[#This Row],[PEC (mean) (ug/l)]]="N/A","N/A",IF((swpra1[[#This Row],[PEC - BC (Mean)]])&gt;swpra1[[#This Row],[AA EQS (ug/l)]]*0.1,"YES","NO")))</f>
        <v/>
      </c>
      <c r="X140" s="24" t="str">
        <f>IF(swpra1[[#This Row],[PEC (Max) (ug/l)]]="","",IF(swpra1[[#This Row],[PEC (Max) (ug/l)]]="N/A","N/A",IF((swpra1[[#This Row],[PEC - BC (Max)]])&gt;swpra1[[#This Row],[AA EQS (ug/l)]]*0.1,"YES","NO")))</f>
        <v/>
      </c>
      <c r="Y140" s="23" t="str">
        <f>IF(swpra1[[#This Row],[PEC (mean) (ug/l)]]="","",IF(swpra1[[#This Row],[PEC (mean) (ug/l)]]="N/A","N/A",IF(swpra1[[#This Row],[PEC (mean) (ug/l)]]&gt;swpra1[[#This Row],[AA EQS (ug/l)]],"YES","NO")))</f>
        <v/>
      </c>
      <c r="Z140" s="24" t="str">
        <f>IF(swpra1[[#This Row],[PEC (Max) (ug/l)]]="","",IF(swpra1[[#This Row],[PEC (Max) (ug/l)]]="N/A","N/A",IF(swpra1[[#This Row],[PEC (Max) (ug/l)]]&gt;swpra1[[#This Row],[MAC EQS (ug/l)]],"YES","NO")))</f>
        <v/>
      </c>
      <c r="AA140" s="30" t="str">
        <f>IF(swpra1[[#This Row],[Screening Test 2 requires further screenig]]="YES",IF(OR(swpra1[[#This Row],[Is PEC-BC &gt;10% of MAC EQS?]]="YES",swpra1[[#This Row],[IS PEC&gt;MAC EQS]]="YES"),"YES",IF(OR(swpra1[[#This Row],[Is PEC&gt;AA EQS]]="YES",swpra1[[#This Row],[Is PEC-BC &gt;10% of AA EQS?]]="YES"),"YES","NO")),"")</f>
        <v/>
      </c>
      <c r="AB140" s="23" t="str">
        <f>IF(swpra1[[#This Row],[Significant Load]]="N/A","N/A",(swpra1[[#This Row],[Discharge Average(ug/l)]]*$B$1*1000*$B$4/1000/1000/1000))</f>
        <v>N/A</v>
      </c>
      <c r="AC140" s="24" t="str">
        <f>IF(swpra1[[#This Row],[Annual Load (kg)]]="N/A","N/A",IF(swpra1[[#This Row],[Annual Load (kg)]]&gt;swpra1[[#This Row],[Significant Load]],"YES","NO"))</f>
        <v>N/A</v>
      </c>
      <c r="AD140" s="30" t="str">
        <f>IF(AND(OR(swpra1[[#This Row],[Further Assessment Required?]]="NO",swpra1[[#This Row],[Screening Test 2 requires further screenig]]="NO",swpra1[[#This Row],[Screening Test 1 requires further screening]]="NO"),swpra1[[#This Row],[IS Is Annual Load&gt;Liit]]&lt;&gt;"YES"),"NO","YES")</f>
        <v>NO</v>
      </c>
    </row>
    <row r="141" spans="1:30" hidden="1" x14ac:dyDescent="0.25">
      <c r="A141" s="41" t="str">
        <f>#REF!</f>
        <v>Naphthalene</v>
      </c>
      <c r="B141" s="33">
        <f>_xlfn.XLOOKUP(swpra1[[#This Row],[Substance]],inputdata[[#This Row],[Substance]],inputdata[[#This Row],[Average Concentration in Discharge]])</f>
        <v>0</v>
      </c>
      <c r="C141" s="33">
        <f>_xlfn.XLOOKUP(swpra1[[#This Row],[Substance]],inputdata[[#This Row],[Substance]],inputdata[[#This Row],[Maximum Concentration in Discharge ]])</f>
        <v>0</v>
      </c>
      <c r="D141" s="38">
        <f>_xlfn.XLOOKUP(swpra1[[#This Row],[Substance]],inputdata[[#This Row],[Substance]],inputdata[[#This Row],[Annual average EQS (micrograms per litre)]])</f>
        <v>2</v>
      </c>
      <c r="E141" s="10">
        <f>_xlfn.XLOOKUP(swpra1[[#This Row],[Substance]],inputdata[[#This Row],[Substance]],inputdata[[#This Row],[Maximum allowable concentration EQS (micrograms per litre)]])</f>
        <v>130</v>
      </c>
      <c r="F141" s="39" t="str">
        <f>IF(ISNUMBER(_xlfn.XLOOKUP(A141,inputdata[[#This Row],[Substance]],inputdata[[#This Row],[Annual Significant Load Limit (kg)]])),_xlfn.XLOOKUP(A141,inputdata[[#This Row],[Substance]],inputdata[[#This Row],[Annual Significant Load Limit (kg)]]),"N/A")</f>
        <v>N/A</v>
      </c>
      <c r="G141" s="33">
        <f>IF(ISNUMBER(D141),IF(ISNUMBER(_xlfn.XLOOKUP(A141,#REF!,#REF!)),(_xlfn.XLOOKUP(A141,#REF!,#REF!)),D141/2),D141)</f>
        <v>1</v>
      </c>
      <c r="H141" s="34">
        <f>IF(ISNUMBER(E141),IF(ISNUMBER(_xlfn.XLOOKUP(A141,#REF!,#REF!)),(_xlfn.XLOOKUP(A141,#REF!,#REF!)),E141/2),E141)</f>
        <v>65</v>
      </c>
      <c r="I141">
        <f>IF(ISNUMBER(swpra1[[#This Row],[AA EQS (ug/l)]]),swpra1[[#This Row],[AA EQS (ug/l)]]*0.04,swpra1[[#This Row],[AA EQS (ug/l)]])</f>
        <v>0.08</v>
      </c>
      <c r="J141">
        <f>IF(ISNUMBER(swpra1[[#This Row],[MAC EQS (ug/l)]]),swpra1[[#This Row],[MAC EQS (ug/l)]]*0.04,swpra1[[#This Row],[MAC EQS (ug/l)]])</f>
        <v>5.2</v>
      </c>
      <c r="K141" s="23" t="str">
        <f>IF(swpra1[[#This Row],[AA EQS (ug/l)]]="N/A","N/A",IF(swpra1[[#This Row],[Discharge Average(ug/l)]]&gt;swpra1[[#This Row],[AA EQS (ug/l)]],"Yes","No"))</f>
        <v>No</v>
      </c>
      <c r="L141" t="str">
        <f>IF(swpra1[[#This Row],[MAC EQS (ug/l)]]="N/A","N/A",IF(swpra1[[#This Row],[Discharge Maximum]]&gt;swpra1[[#This Row],[MAC EQS (ug/l)]],"Yes","No"))</f>
        <v>No</v>
      </c>
      <c r="M141" s="24" t="str">
        <f>IF(AND(swpra1[[#This Row],[Is conc&gt; AAEQS?]]="NO",swpra1[[#This Row],[Is conc. &gt; MAC EQS?]]="NO"),"No","YES")</f>
        <v>No</v>
      </c>
      <c r="N141" s="23" t="str">
        <f>IF(swpra1[[#This Row],[Is conc&gt; AAEQS?]]="No","",IF(swpra1[[#This Row],[AA EQS (ug/l)]]="N/A","",($B$1*swpra1[[#This Row],[Discharge Average(ug/l)]])/($B$1+$B$3)))</f>
        <v/>
      </c>
      <c r="O141" t="str">
        <f>IF(swpra1[[#This Row],[Is conc. &gt; MAC EQS?]]="No","",IF(swpra1[[#This Row],[MAC EQS (ug/l)]]="N/A","",($B$2*swpra1[[#This Row],[Discharge Maximum]])/($B$2+$B$3)))</f>
        <v/>
      </c>
      <c r="P141" t="str">
        <f>IF(swpra1[[#This Row],[Is conc&gt; AAEQS?]]="NO","",IF(swpra1[[#This Row],[AA EQS (ug/l)]]="N/A","N/A",IF(swpra1[[#This Row],[MEAN PC]]&gt;0.04*swpra1[[#This Row],[AA EQS (ug/l)]],"YES","NO")))</f>
        <v/>
      </c>
      <c r="Q141" t="str">
        <f>IF(swpra1[[#This Row],[Screening Test 1 requires further screening]]="NO","",IF(swpra1[[#This Row],[4% of MAC EQS (ug/l)]]="N/A","N/A",IF(swpra1[[#This Row],[MAX PC]]&gt;swpra1[[#This Row],[4% of MAC EQS (ug/l)]],"YES","NO")))</f>
        <v/>
      </c>
      <c r="R141" s="24" t="str">
        <f>IF(swpra1[[#This Row],[Is PC. &gt;4% of MAC EQS?]]="N/A",swpra1[[#This Row],[Is PC. &gt;4% of AA EQS?]],swpra1[[#This Row],[Is PC. &gt;4% of MAC EQS?]])</f>
        <v/>
      </c>
      <c r="S141" s="23" t="str">
        <f>IF(AND(ISNUMBER(swpra1[[#This Row],[MEAN PC]]),swpra1[[#This Row],[Screening Test 2 requires further screenig]]="YES"),swpra1[[#This Row],[MEAN PC]]+swpra1[[#This Row],[AA BC]],"")</f>
        <v/>
      </c>
      <c r="U141" t="str">
        <f>swpra1[[#This Row],[MEAN PC]]</f>
        <v/>
      </c>
      <c r="V141" t="str">
        <f>swpra1[[#This Row],[MAX PC]]</f>
        <v/>
      </c>
      <c r="W141" s="23" t="str">
        <f>IF(swpra1[[#This Row],[PEC (mean) (ug/l)]]="","",IF(swpra1[[#This Row],[PEC (mean) (ug/l)]]="N/A","N/A",IF((swpra1[[#This Row],[PEC - BC (Mean)]])&gt;swpra1[[#This Row],[AA EQS (ug/l)]]*0.1,"YES","NO")))</f>
        <v/>
      </c>
      <c r="X141" s="24" t="str">
        <f>IF(swpra1[[#This Row],[PEC (Max) (ug/l)]]="","",IF(swpra1[[#This Row],[PEC (Max) (ug/l)]]="N/A","N/A",IF((swpra1[[#This Row],[PEC - BC (Max)]])&gt;swpra1[[#This Row],[AA EQS (ug/l)]]*0.1,"YES","NO")))</f>
        <v/>
      </c>
      <c r="Y141" s="23" t="str">
        <f>IF(swpra1[[#This Row],[PEC (mean) (ug/l)]]="","",IF(swpra1[[#This Row],[PEC (mean) (ug/l)]]="N/A","N/A",IF(swpra1[[#This Row],[PEC (mean) (ug/l)]]&gt;swpra1[[#This Row],[AA EQS (ug/l)]],"YES","NO")))</f>
        <v/>
      </c>
      <c r="Z141" s="24"/>
      <c r="AA141" s="30" t="str">
        <f>IF(swpra1[[#This Row],[Screening Test 2 requires further screenig]]="YES",IF(OR(swpra1[[#This Row],[Is PEC-BC &gt;10% of MAC EQS?]]="YES",swpra1[[#This Row],[IS PEC&gt;MAC EQS]]="YES"),"YES",IF(OR(swpra1[[#This Row],[Is PEC&gt;AA EQS]]="YES",swpra1[[#This Row],[Is PEC-BC &gt;10% of AA EQS?]]="YES"),"YES","NO")),"")</f>
        <v/>
      </c>
      <c r="AB141" s="23" t="str">
        <f>IF(swpra1[[#This Row],[Significant Load]]="N/A","N/A",(swpra1[[#This Row],[Discharge Average(ug/l)]]*$B$1*1000*$B$4/1000/1000/1000))</f>
        <v>N/A</v>
      </c>
      <c r="AC141" s="24" t="str">
        <f>IF(swpra1[[#This Row],[Annual Load (kg)]]="N/A","N/A",IF(swpra1[[#This Row],[Annual Load (kg)]]&gt;swpra1[[#This Row],[Significant Load]],"YES","NO"))</f>
        <v>N/A</v>
      </c>
      <c r="AD141" s="30" t="str">
        <f>IF(AND(OR(swpra1[[#This Row],[Further Assessment Required?]]="NO",swpra1[[#This Row],[Screening Test 2 requires further screenig]]="NO",swpra1[[#This Row],[Screening Test 1 requires further screening]]="NO"),swpra1[[#This Row],[IS Is Annual Load&gt;Liit]]&lt;&gt;"YES"),"NO","YES")</f>
        <v>NO</v>
      </c>
    </row>
    <row r="142" spans="1:30" x14ac:dyDescent="0.25">
      <c r="A142" s="41" t="str">
        <f>#REF!</f>
        <v>Nickel and its compounds (dissolved)</v>
      </c>
      <c r="B142" s="33">
        <f>_xlfn.XLOOKUP(swpra1[[#This Row],[Substance]],inputdata[[#This Row],[Substance]],inputdata[[#This Row],[Average Concentration in Discharge]])</f>
        <v>4.7</v>
      </c>
      <c r="C142" s="33">
        <f>_xlfn.XLOOKUP(swpra1[[#This Row],[Substance]],inputdata[[#This Row],[Substance]],inputdata[[#This Row],[Maximum Concentration in Discharge ]])</f>
        <v>4.7</v>
      </c>
      <c r="D142" s="38">
        <f>_xlfn.XLOOKUP(swpra1[[#This Row],[Substance]],inputdata[[#This Row],[Substance]],inputdata[[#This Row],[Annual average EQS (micrograms per litre)]])</f>
        <v>8.6</v>
      </c>
      <c r="E142" s="10">
        <f>_xlfn.XLOOKUP(swpra1[[#This Row],[Substance]],inputdata[[#This Row],[Substance]],inputdata[[#This Row],[Maximum allowable concentration EQS (micrograms per litre)]])</f>
        <v>34</v>
      </c>
      <c r="F142" s="39" t="str">
        <f>IF(ISNUMBER(_xlfn.XLOOKUP(A142,inputdata[[#This Row],[Substance]],inputdata[[#This Row],[Annual Significant Load Limit (kg)]])),_xlfn.XLOOKUP(A142,inputdata[[#This Row],[Substance]],inputdata[[#This Row],[Annual Significant Load Limit (kg)]]),"N/A")</f>
        <v>N/A</v>
      </c>
      <c r="G142" s="33">
        <f>IF(ISNUMBER(D142),IF(ISNUMBER(_xlfn.XLOOKUP(A142,#REF!,#REF!)),(_xlfn.XLOOKUP(A142,#REF!,#REF!)),D142/2),D142)</f>
        <v>4.3</v>
      </c>
      <c r="H142" s="34">
        <f>IF(ISNUMBER(E142),IF(ISNUMBER(_xlfn.XLOOKUP(A142,#REF!,#REF!)),(_xlfn.XLOOKUP(A142,#REF!,#REF!)),E142/2),E142)</f>
        <v>17</v>
      </c>
      <c r="I142">
        <f>IF(ISNUMBER(swpra1[[#This Row],[AA EQS (ug/l)]]),swpra1[[#This Row],[AA EQS (ug/l)]]*0.04,swpra1[[#This Row],[AA EQS (ug/l)]])</f>
        <v>0.34399999999999997</v>
      </c>
      <c r="J142">
        <f>IF(ISNUMBER(swpra1[[#This Row],[MAC EQS (ug/l)]]),swpra1[[#This Row],[MAC EQS (ug/l)]]*0.04,swpra1[[#This Row],[MAC EQS (ug/l)]])</f>
        <v>1.36</v>
      </c>
      <c r="K142" s="23" t="str">
        <f>IF(swpra1[[#This Row],[AA EQS (ug/l)]]="N/A","N/A",IF(swpra1[[#This Row],[Discharge Average(ug/l)]]&gt;swpra1[[#This Row],[AA EQS (ug/l)]],"Yes","No"))</f>
        <v>No</v>
      </c>
      <c r="L142" t="str">
        <f>IF(swpra1[[#This Row],[MAC EQS (ug/l)]]="N/A","N/A",IF(swpra1[[#This Row],[Discharge Maximum]]&gt;swpra1[[#This Row],[MAC EQS (ug/l)]],"Yes","No"))</f>
        <v>No</v>
      </c>
      <c r="M142" s="24" t="str">
        <f>IF(AND(swpra1[[#This Row],[Is conc&gt; AAEQS?]]="NO",swpra1[[#This Row],[Is conc. &gt; MAC EQS?]]="NO"),"No","YES")</f>
        <v>No</v>
      </c>
      <c r="N142" s="23" t="str">
        <f>IF(swpra1[[#This Row],[Is conc&gt; AAEQS?]]="No","",IF(swpra1[[#This Row],[AA EQS (ug/l)]]="N/A","",($B$1*swpra1[[#This Row],[Discharge Average(ug/l)]])/($B$1+$B$3)))</f>
        <v/>
      </c>
      <c r="O142" t="str">
        <f>IF(swpra1[[#This Row],[Is conc. &gt; MAC EQS?]]="No","",IF(swpra1[[#This Row],[MAC EQS (ug/l)]]="N/A","",($B$2*swpra1[[#This Row],[Discharge Maximum]])/($B$2+$B$3)))</f>
        <v/>
      </c>
      <c r="P142" t="str">
        <f>IF(swpra1[[#This Row],[Is conc&gt; AAEQS?]]="NO","",IF(swpra1[[#This Row],[AA EQS (ug/l)]]="N/A","N/A",IF(swpra1[[#This Row],[MEAN PC]]&gt;0.04*swpra1[[#This Row],[AA EQS (ug/l)]],"YES","NO")))</f>
        <v/>
      </c>
      <c r="Q142" t="str">
        <f>IF(swpra1[[#This Row],[Screening Test 1 requires further screening]]="NO","",IF(swpra1[[#This Row],[4% of MAC EQS (ug/l)]]="N/A","N/A",IF(swpra1[[#This Row],[MAX PC]]&gt;swpra1[[#This Row],[4% of MAC EQS (ug/l)]],"YES","NO")))</f>
        <v/>
      </c>
      <c r="R142" s="24" t="str">
        <f>IF(swpra1[[#This Row],[Is PC. &gt;4% of MAC EQS?]]="N/A",swpra1[[#This Row],[Is PC. &gt;4% of AA EQS?]],swpra1[[#This Row],[Is PC. &gt;4% of MAC EQS?]])</f>
        <v/>
      </c>
      <c r="S142" s="23" t="str">
        <f>IF(AND(ISNUMBER(swpra1[[#This Row],[MEAN PC]]),swpra1[[#This Row],[Screening Test 2 requires further screenig]]="YES"),swpra1[[#This Row],[MEAN PC]]+swpra1[[#This Row],[AA BC]],"")</f>
        <v/>
      </c>
      <c r="U142" t="str">
        <f>swpra1[[#This Row],[MEAN PC]]</f>
        <v/>
      </c>
      <c r="V142" t="str">
        <f>swpra1[[#This Row],[MAX PC]]</f>
        <v/>
      </c>
      <c r="W142" s="23" t="str">
        <f>IF(swpra1[[#This Row],[PEC (mean) (ug/l)]]="","",IF(swpra1[[#This Row],[PEC (mean) (ug/l)]]="N/A","N/A",IF((swpra1[[#This Row],[PEC - BC (Mean)]])&gt;swpra1[[#This Row],[AA EQS (ug/l)]]*0.1,"YES","NO")))</f>
        <v/>
      </c>
      <c r="X142" s="24" t="str">
        <f>IF(swpra1[[#This Row],[PEC (Max) (ug/l)]]="","",IF(swpra1[[#This Row],[PEC (Max) (ug/l)]]="N/A","N/A",IF((swpra1[[#This Row],[PEC - BC (Max)]])&gt;swpra1[[#This Row],[AA EQS (ug/l)]]*0.1,"YES","NO")))</f>
        <v/>
      </c>
      <c r="Y142" s="23" t="str">
        <f>IF(swpra1[[#This Row],[PEC (mean) (ug/l)]]="","",IF(swpra1[[#This Row],[PEC (mean) (ug/l)]]="N/A","N/A",IF(swpra1[[#This Row],[PEC (mean) (ug/l)]]&gt;swpra1[[#This Row],[AA EQS (ug/l)]],"YES","NO")))</f>
        <v/>
      </c>
      <c r="Z142" s="24"/>
      <c r="AA142" s="30" t="str">
        <f>IF(swpra1[[#This Row],[Screening Test 2 requires further screenig]]="YES",IF(OR(swpra1[[#This Row],[Is PEC-BC &gt;10% of MAC EQS?]]="YES",swpra1[[#This Row],[IS PEC&gt;MAC EQS]]="YES"),"YES",IF(OR(swpra1[[#This Row],[Is PEC&gt;AA EQS]]="YES",swpra1[[#This Row],[Is PEC-BC &gt;10% of AA EQS?]]="YES"),"YES","NO")),"")</f>
        <v/>
      </c>
      <c r="AB142" s="23" t="str">
        <f>IF(swpra1[[#This Row],[Significant Load]]="N/A","N/A",(swpra1[[#This Row],[Discharge Average(ug/l)]]*$B$1*1000*$B$4/1000/1000/1000))</f>
        <v>N/A</v>
      </c>
      <c r="AC142" s="24" t="str">
        <f>IF(swpra1[[#This Row],[Annual Load (kg)]]="N/A","N/A",IF(swpra1[[#This Row],[Annual Load (kg)]]&gt;swpra1[[#This Row],[Significant Load]],"YES","NO"))</f>
        <v>N/A</v>
      </c>
      <c r="AD142" s="30" t="str">
        <f>IF(AND(OR(swpra1[[#This Row],[Further Assessment Required?]]="NO",swpra1[[#This Row],[Screening Test 2 requires further screenig]]="NO",swpra1[[#This Row],[Screening Test 1 requires further screening]]="NO"),swpra1[[#This Row],[IS Is Annual Load&gt;Liit]]&lt;&gt;"YES"),"NO","YES")</f>
        <v>NO</v>
      </c>
    </row>
    <row r="143" spans="1:30" hidden="1" x14ac:dyDescent="0.25">
      <c r="A143" s="41" t="str">
        <f>#REF!</f>
        <v>Nitrilotriacetic acid (NTA)</v>
      </c>
      <c r="B143" s="33">
        <f>_xlfn.XLOOKUP(swpra1[[#This Row],[Substance]],inputdata[[#This Row],[Substance]],inputdata[[#This Row],[Average Concentration in Discharge]])</f>
        <v>0</v>
      </c>
      <c r="C143" s="33">
        <f>_xlfn.XLOOKUP(swpra1[[#This Row],[Substance]],inputdata[[#This Row],[Substance]],inputdata[[#This Row],[Maximum Concentration in Discharge ]])</f>
        <v>0</v>
      </c>
      <c r="D143" s="38">
        <f>_xlfn.XLOOKUP(swpra1[[#This Row],[Substance]],inputdata[[#This Row],[Substance]],inputdata[[#This Row],[Annual average EQS (micrograms per litre)]])</f>
        <v>3000</v>
      </c>
      <c r="E143" s="10">
        <f>_xlfn.XLOOKUP(swpra1[[#This Row],[Substance]],inputdata[[#This Row],[Substance]],inputdata[[#This Row],[Maximum allowable concentration EQS (micrograms per litre)]])</f>
        <v>30000</v>
      </c>
      <c r="F143" s="39" t="str">
        <f>IF(ISNUMBER(_xlfn.XLOOKUP(A143,inputdata[[#This Row],[Substance]],inputdata[[#This Row],[Annual Significant Load Limit (kg)]])),_xlfn.XLOOKUP(A143,inputdata[[#This Row],[Substance]],inputdata[[#This Row],[Annual Significant Load Limit (kg)]]),"N/A")</f>
        <v>N/A</v>
      </c>
      <c r="G143" s="33">
        <f>IF(ISNUMBER(D143),IF(ISNUMBER(_xlfn.XLOOKUP(A143,#REF!,#REF!)),(_xlfn.XLOOKUP(A143,#REF!,#REF!)),D143/2),D143)</f>
        <v>1500</v>
      </c>
      <c r="H143" s="34">
        <f>IF(ISNUMBER(E143),IF(ISNUMBER(_xlfn.XLOOKUP(A143,#REF!,#REF!)),(_xlfn.XLOOKUP(A143,#REF!,#REF!)),E143/2),E143)</f>
        <v>15000</v>
      </c>
      <c r="I143">
        <f>IF(ISNUMBER(swpra1[[#This Row],[AA EQS (ug/l)]]),swpra1[[#This Row],[AA EQS (ug/l)]]*0.04,swpra1[[#This Row],[AA EQS (ug/l)]])</f>
        <v>120</v>
      </c>
      <c r="J143">
        <f>IF(ISNUMBER(swpra1[[#This Row],[MAC EQS (ug/l)]]),swpra1[[#This Row],[MAC EQS (ug/l)]]*0.04,swpra1[[#This Row],[MAC EQS (ug/l)]])</f>
        <v>1200</v>
      </c>
      <c r="K143" s="23" t="str">
        <f>IF(swpra1[[#This Row],[AA EQS (ug/l)]]="N/A","N/A",IF(swpra1[[#This Row],[Discharge Average(ug/l)]]&gt;swpra1[[#This Row],[AA EQS (ug/l)]],"Yes","No"))</f>
        <v>No</v>
      </c>
      <c r="L143" t="str">
        <f>IF(swpra1[[#This Row],[MAC EQS (ug/l)]]="N/A","N/A",IF(swpra1[[#This Row],[Discharge Maximum]]&gt;swpra1[[#This Row],[MAC EQS (ug/l)]],"Yes","No"))</f>
        <v>No</v>
      </c>
      <c r="M143" s="24" t="str">
        <f>IF(AND(swpra1[[#This Row],[Is conc&gt; AAEQS?]]="NO",swpra1[[#This Row],[Is conc. &gt; MAC EQS?]]="NO"),"No","YES")</f>
        <v>No</v>
      </c>
      <c r="N143" s="23" t="str">
        <f>IF(swpra1[[#This Row],[Is conc&gt; AAEQS?]]="No","",IF(swpra1[[#This Row],[AA EQS (ug/l)]]="N/A","",($B$1*swpra1[[#This Row],[Discharge Average(ug/l)]])/($B$1+$B$3)))</f>
        <v/>
      </c>
      <c r="O143" t="str">
        <f>IF(swpra1[[#This Row],[Is conc. &gt; MAC EQS?]]="No","",IF(swpra1[[#This Row],[MAC EQS (ug/l)]]="N/A","",($B$2*swpra1[[#This Row],[Discharge Maximum]])/($B$2+$B$3)))</f>
        <v/>
      </c>
      <c r="P143" t="str">
        <f>IF(swpra1[[#This Row],[Is conc&gt; AAEQS?]]="NO","",IF(swpra1[[#This Row],[AA EQS (ug/l)]]="N/A","N/A",IF(swpra1[[#This Row],[MEAN PC]]&gt;0.04*swpra1[[#This Row],[AA EQS (ug/l)]],"YES","NO")))</f>
        <v/>
      </c>
      <c r="Q143" t="str">
        <f>IF(swpra1[[#This Row],[Screening Test 1 requires further screening]]="NO","",IF(swpra1[[#This Row],[4% of MAC EQS (ug/l)]]="N/A","N/A",IF(swpra1[[#This Row],[MAX PC]]&gt;swpra1[[#This Row],[4% of MAC EQS (ug/l)]],"YES","NO")))</f>
        <v/>
      </c>
      <c r="R143" s="24" t="str">
        <f>IF(swpra1[[#This Row],[Is PC. &gt;4% of MAC EQS?]]="N/A",swpra1[[#This Row],[Is PC. &gt;4% of AA EQS?]],swpra1[[#This Row],[Is PC. &gt;4% of MAC EQS?]])</f>
        <v/>
      </c>
      <c r="S143" s="23" t="str">
        <f>IF(AND(ISNUMBER(swpra1[[#This Row],[MEAN PC]]),swpra1[[#This Row],[Screening Test 2 requires further screenig]]="YES"),swpra1[[#This Row],[MEAN PC]]+swpra1[[#This Row],[AA BC]],"")</f>
        <v/>
      </c>
      <c r="U143" t="str">
        <f>swpra1[[#This Row],[MEAN PC]]</f>
        <v/>
      </c>
      <c r="V143" t="str">
        <f>swpra1[[#This Row],[MAX PC]]</f>
        <v/>
      </c>
      <c r="W143" s="23" t="str">
        <f>IF(swpra1[[#This Row],[PEC (mean) (ug/l)]]="","",IF(swpra1[[#This Row],[PEC (mean) (ug/l)]]="N/A","N/A",IF((swpra1[[#This Row],[PEC - BC (Mean)]])&gt;swpra1[[#This Row],[AA EQS (ug/l)]]*0.1,"YES","NO")))</f>
        <v/>
      </c>
      <c r="X143" s="24" t="str">
        <f>IF(swpra1[[#This Row],[PEC (Max) (ug/l)]]="","",IF(swpra1[[#This Row],[PEC (Max) (ug/l)]]="N/A","N/A",IF((swpra1[[#This Row],[PEC - BC (Max)]])&gt;swpra1[[#This Row],[AA EQS (ug/l)]]*0.1,"YES","NO")))</f>
        <v/>
      </c>
      <c r="Y143" s="23" t="str">
        <f>IF(swpra1[[#This Row],[PEC (mean) (ug/l)]]="","",IF(swpra1[[#This Row],[PEC (mean) (ug/l)]]="N/A","N/A",IF(swpra1[[#This Row],[PEC (mean) (ug/l)]]&gt;swpra1[[#This Row],[AA EQS (ug/l)]],"YES","NO")))</f>
        <v/>
      </c>
      <c r="Z143" s="24"/>
      <c r="AA143" s="30" t="str">
        <f>IF(swpra1[[#This Row],[Screening Test 2 requires further screenig]]="YES",IF(OR(swpra1[[#This Row],[Is PEC-BC &gt;10% of MAC EQS?]]="YES",swpra1[[#This Row],[IS PEC&gt;MAC EQS]]="YES"),"YES",IF(OR(swpra1[[#This Row],[Is PEC&gt;AA EQS]]="YES",swpra1[[#This Row],[Is PEC-BC &gt;10% of AA EQS?]]="YES"),"YES","NO")),"")</f>
        <v/>
      </c>
      <c r="AB143" s="23" t="str">
        <f>IF(swpra1[[#This Row],[Significant Load]]="N/A","N/A",(swpra1[[#This Row],[Discharge Average(ug/l)]]*$B$1*1000*$B$4/1000/1000/1000))</f>
        <v>N/A</v>
      </c>
      <c r="AC143" s="24" t="str">
        <f>IF(swpra1[[#This Row],[Annual Load (kg)]]="N/A","N/A",IF(swpra1[[#This Row],[Annual Load (kg)]]&gt;swpra1[[#This Row],[Significant Load]],"YES","NO"))</f>
        <v>N/A</v>
      </c>
      <c r="AD143" s="30" t="str">
        <f>IF(AND(OR(swpra1[[#This Row],[Further Assessment Required?]]="NO",swpra1[[#This Row],[Screening Test 2 requires further screenig]]="NO",swpra1[[#This Row],[Screening Test 1 requires further screening]]="NO"),swpra1[[#This Row],[IS Is Annual Load&gt;Liit]]&lt;&gt;"YES"),"NO","YES")</f>
        <v>NO</v>
      </c>
    </row>
    <row r="144" spans="1:30" x14ac:dyDescent="0.25">
      <c r="A144" s="41" t="str">
        <f>#REF!</f>
        <v>Nonylphenol (4-nonylphenol)</v>
      </c>
      <c r="B144" s="33">
        <f>_xlfn.XLOOKUP(swpra1[[#This Row],[Substance]],inputdata[[#This Row],[Substance]],inputdata[[#This Row],[Average Concentration in Discharge]])</f>
        <v>0.05</v>
      </c>
      <c r="C144" s="33">
        <f>_xlfn.XLOOKUP(swpra1[[#This Row],[Substance]],inputdata[[#This Row],[Substance]],inputdata[[#This Row],[Maximum Concentration in Discharge ]])</f>
        <v>0.05</v>
      </c>
      <c r="D144" s="38">
        <f>_xlfn.XLOOKUP(swpra1[[#This Row],[Substance]],inputdata[[#This Row],[Substance]],inputdata[[#This Row],[Annual average EQS (micrograms per litre)]])</f>
        <v>0.3</v>
      </c>
      <c r="E144" s="10">
        <f>_xlfn.XLOOKUP(swpra1[[#This Row],[Substance]],inputdata[[#This Row],[Substance]],inputdata[[#This Row],[Maximum allowable concentration EQS (micrograms per litre)]])</f>
        <v>2</v>
      </c>
      <c r="F144" s="39">
        <f>IF(ISNUMBER(_xlfn.XLOOKUP(A144,inputdata[[#This Row],[Substance]],inputdata[[#This Row],[Annual Significant Load Limit (kg)]])),_xlfn.XLOOKUP(A144,inputdata[[#This Row],[Substance]],inputdata[[#This Row],[Annual Significant Load Limit (kg)]]),"N/A")</f>
        <v>1</v>
      </c>
      <c r="G144" s="33">
        <f>IF(ISNUMBER(D144),IF(ISNUMBER(_xlfn.XLOOKUP(A144,#REF!,#REF!)),(_xlfn.XLOOKUP(A144,#REF!,#REF!)),D144/2),D144)</f>
        <v>0.15</v>
      </c>
      <c r="H144" s="34">
        <f>IF(ISNUMBER(E144),IF(ISNUMBER(_xlfn.XLOOKUP(A144,#REF!,#REF!)),(_xlfn.XLOOKUP(A144,#REF!,#REF!)),E144/2),E144)</f>
        <v>1</v>
      </c>
      <c r="I144">
        <f>IF(ISNUMBER(swpra1[[#This Row],[AA EQS (ug/l)]]),swpra1[[#This Row],[AA EQS (ug/l)]]*0.04,swpra1[[#This Row],[AA EQS (ug/l)]])</f>
        <v>1.2E-2</v>
      </c>
      <c r="J144">
        <f>IF(ISNUMBER(swpra1[[#This Row],[MAC EQS (ug/l)]]),swpra1[[#This Row],[MAC EQS (ug/l)]]*0.04,swpra1[[#This Row],[MAC EQS (ug/l)]])</f>
        <v>0.08</v>
      </c>
      <c r="K144" s="23" t="str">
        <f>IF(swpra1[[#This Row],[AA EQS (ug/l)]]="N/A","N/A",IF(swpra1[[#This Row],[Discharge Average(ug/l)]]&gt;swpra1[[#This Row],[AA EQS (ug/l)]],"Yes","No"))</f>
        <v>No</v>
      </c>
      <c r="L144" t="str">
        <f>IF(swpra1[[#This Row],[MAC EQS (ug/l)]]="N/A","N/A",IF(swpra1[[#This Row],[Discharge Maximum]]&gt;swpra1[[#This Row],[MAC EQS (ug/l)]],"Yes","No"))</f>
        <v>No</v>
      </c>
      <c r="M144" s="24" t="str">
        <f>IF(AND(swpra1[[#This Row],[Is conc&gt; AAEQS?]]="NO",swpra1[[#This Row],[Is conc. &gt; MAC EQS?]]="NO"),"No","YES")</f>
        <v>No</v>
      </c>
      <c r="N144" s="23" t="str">
        <f>IF(swpra1[[#This Row],[Is conc&gt; AAEQS?]]="No","",IF(swpra1[[#This Row],[AA EQS (ug/l)]]="N/A","",($B$1*swpra1[[#This Row],[Discharge Average(ug/l)]])/($B$1+$B$3)))</f>
        <v/>
      </c>
      <c r="O144" t="str">
        <f>IF(swpra1[[#This Row],[Is conc. &gt; MAC EQS?]]="No","",IF(swpra1[[#This Row],[MAC EQS (ug/l)]]="N/A","",($B$2*swpra1[[#This Row],[Discharge Maximum]])/($B$2+$B$3)))</f>
        <v/>
      </c>
      <c r="P144" t="str">
        <f>IF(swpra1[[#This Row],[Is conc&gt; AAEQS?]]="NO","",IF(swpra1[[#This Row],[AA EQS (ug/l)]]="N/A","N/A",IF(swpra1[[#This Row],[MEAN PC]]&gt;0.04*swpra1[[#This Row],[AA EQS (ug/l)]],"YES","NO")))</f>
        <v/>
      </c>
      <c r="Q144" t="str">
        <f>IF(swpra1[[#This Row],[Screening Test 1 requires further screening]]="NO","",IF(swpra1[[#This Row],[4% of MAC EQS (ug/l)]]="N/A","N/A",IF(swpra1[[#This Row],[MAX PC]]&gt;swpra1[[#This Row],[4% of MAC EQS (ug/l)]],"YES","NO")))</f>
        <v/>
      </c>
      <c r="R144" s="24" t="str">
        <f>IF(swpra1[[#This Row],[Is PC. &gt;4% of MAC EQS?]]="N/A",swpra1[[#This Row],[Is PC. &gt;4% of AA EQS?]],swpra1[[#This Row],[Is PC. &gt;4% of MAC EQS?]])</f>
        <v/>
      </c>
      <c r="S144" s="23" t="str">
        <f>IF(AND(ISNUMBER(swpra1[[#This Row],[MEAN PC]]),swpra1[[#This Row],[Screening Test 2 requires further screenig]]="YES"),swpra1[[#This Row],[MEAN PC]]+swpra1[[#This Row],[AA BC]],"")</f>
        <v/>
      </c>
      <c r="U144" t="str">
        <f>swpra1[[#This Row],[MEAN PC]]</f>
        <v/>
      </c>
      <c r="V144" t="str">
        <f>swpra1[[#This Row],[MAX PC]]</f>
        <v/>
      </c>
      <c r="W144" s="23" t="str">
        <f>IF(swpra1[[#This Row],[PEC (mean) (ug/l)]]="","",IF(swpra1[[#This Row],[PEC (mean) (ug/l)]]="N/A","N/A",IF((swpra1[[#This Row],[PEC - BC (Mean)]])&gt;swpra1[[#This Row],[AA EQS (ug/l)]]*0.1,"YES","NO")))</f>
        <v/>
      </c>
      <c r="X144" s="24" t="str">
        <f>IF(swpra1[[#This Row],[PEC (Max) (ug/l)]]="","",IF(swpra1[[#This Row],[PEC (Max) (ug/l)]]="N/A","N/A",IF((swpra1[[#This Row],[PEC - BC (Max)]])&gt;swpra1[[#This Row],[AA EQS (ug/l)]]*0.1,"YES","NO")))</f>
        <v/>
      </c>
      <c r="Y144" s="23" t="str">
        <f>IF(swpra1[[#This Row],[PEC (mean) (ug/l)]]="","",IF(swpra1[[#This Row],[PEC (mean) (ug/l)]]="N/A","N/A",IF(swpra1[[#This Row],[PEC (mean) (ug/l)]]&gt;swpra1[[#This Row],[AA EQS (ug/l)]],"YES","NO")))</f>
        <v/>
      </c>
      <c r="Z144" s="24"/>
      <c r="AA144" s="30" t="str">
        <f>IF(swpra1[[#This Row],[Screening Test 2 requires further screenig]]="YES",IF(OR(swpra1[[#This Row],[Is PEC-BC &gt;10% of MAC EQS?]]="YES",swpra1[[#This Row],[IS PEC&gt;MAC EQS]]="YES"),"YES",IF(OR(swpra1[[#This Row],[Is PEC&gt;AA EQS]]="YES",swpra1[[#This Row],[Is PEC-BC &gt;10% of AA EQS?]]="YES"),"YES","NO")),"")</f>
        <v/>
      </c>
      <c r="AB144" s="23">
        <f>IF(swpra1[[#This Row],[Significant Load]]="N/A","N/A",(swpra1[[#This Row],[Discharge Average(ug/l)]]*$B$1*1000*$B$4/1000/1000/1000))</f>
        <v>2.8779658564814819E-6</v>
      </c>
      <c r="AC144" s="24" t="str">
        <f>IF(swpra1[[#This Row],[Annual Load (kg)]]="N/A","N/A",IF(swpra1[[#This Row],[Annual Load (kg)]]&gt;swpra1[[#This Row],[Significant Load]],"YES","NO"))</f>
        <v>NO</v>
      </c>
      <c r="AD144" s="30" t="str">
        <f>IF(AND(OR(swpra1[[#This Row],[Further Assessment Required?]]="NO",swpra1[[#This Row],[Screening Test 2 requires further screenig]]="NO",swpra1[[#This Row],[Screening Test 1 requires further screening]]="NO"),swpra1[[#This Row],[IS Is Annual Load&gt;Liit]]&lt;&gt;"YES"),"NO","YES")</f>
        <v>NO</v>
      </c>
    </row>
    <row r="145" spans="1:30" ht="27.6" x14ac:dyDescent="0.25">
      <c r="A145" s="41" t="str">
        <f>#REF!</f>
        <v>Octylphenol (4-(1,1',3,3'-tetramethyl-butyl)-phenol)</v>
      </c>
      <c r="B145" s="33">
        <v>0.05</v>
      </c>
      <c r="C145" s="33">
        <v>0.05</v>
      </c>
      <c r="D145" s="38">
        <f>_xlfn.XLOOKUP(swpra1[[#This Row],[Substance]],inputdata[[#This Row],[Substance]],inputdata[[#This Row],[Annual average EQS (micrograms per litre)]])</f>
        <v>0.01</v>
      </c>
      <c r="E145" s="10" t="str">
        <f>_xlfn.XLOOKUP(swpra1[[#This Row],[Substance]],inputdata[[#This Row],[Substance]],inputdata[[#This Row],[Maximum allowable concentration EQS (micrograms per litre)]])</f>
        <v>Not applicable</v>
      </c>
      <c r="F145" s="39" t="str">
        <f>IF(ISNUMBER(_xlfn.XLOOKUP(A145,inputdata[[#This Row],[Substance]],inputdata[[#This Row],[Annual Significant Load Limit (kg)]])),_xlfn.XLOOKUP(A145,inputdata[[#This Row],[Substance]],inputdata[[#This Row],[Annual Significant Load Limit (kg)]]),"N/A")</f>
        <v>N/A</v>
      </c>
      <c r="G145" s="33">
        <f>IF(ISNUMBER(swpra1[[#This Row],[AA EQS (ug/l)]]),swpra1[[#This Row],[AA EQS (ug/l)]]/2,swpra1[[#This Row],[AA EQS (ug/l)]])</f>
        <v>5.0000000000000001E-3</v>
      </c>
      <c r="H145" s="33" t="str">
        <f>IF(ISNUMBER(swpra1[[#This Row],[MAC EQS (ug/l)]]),swpra1[[#This Row],[MAC EQS (ug/l)]]/2,swpra1[[#This Row],[MAC EQS (ug/l)]])</f>
        <v>Not applicable</v>
      </c>
      <c r="I145">
        <f>IF(ISNUMBER(swpra1[[#This Row],[AA EQS (ug/l)]]),swpra1[[#This Row],[AA EQS (ug/l)]]*0.04,swpra1[[#This Row],[AA EQS (ug/l)]])</f>
        <v>4.0000000000000002E-4</v>
      </c>
      <c r="J145" t="str">
        <f>IF(ISNUMBER(swpra1[[#This Row],[MAC EQS (ug/l)]]),swpra1[[#This Row],[MAC EQS (ug/l)]]*0.04,swpra1[[#This Row],[MAC EQS (ug/l)]])</f>
        <v>Not applicable</v>
      </c>
      <c r="K145" s="23" t="str">
        <f>IF(swpra1[[#This Row],[AA EQS (ug/l)]]="N/A","N/A",IF(swpra1[[#This Row],[Discharge Average(ug/l)]]&gt;swpra1[[#This Row],[AA EQS (ug/l)]],"Yes","No"))</f>
        <v>Yes</v>
      </c>
      <c r="L145" t="str">
        <f>IF(swpra1[[#This Row],[MAC EQS (ug/l)]]="N/A","N/A",IF(swpra1[[#This Row],[Discharge Maximum]]&gt;swpra1[[#This Row],[MAC EQS (ug/l)]],"Yes","No"))</f>
        <v>No</v>
      </c>
      <c r="M145" s="24" t="str">
        <f>IF(AND(swpra1[[#This Row],[Is conc&gt; AAEQS?]]="NO",swpra1[[#This Row],[Is conc. &gt; MAC EQS?]]="NO"),"No","YES")</f>
        <v>YES</v>
      </c>
      <c r="N145" s="23">
        <f>IF(swpra1[[#This Row],[Is conc&gt; AAEQS?]]="No","",IF(swpra1[[#This Row],[AA EQS (ug/l)]]="N/A","",($B$1*swpra1[[#This Row],[Discharge Average(ug/l)]])/($B$1+$B$3)))</f>
        <v>1.0410818142835355E-3</v>
      </c>
      <c r="O145" t="str">
        <f>IF(swpra1[[#This Row],[Is conc. &gt; MAC EQS?]]="No","",IF(swpra1[[#This Row],[MAC EQS (ug/l)]]="N/A","",($B$2*swpra1[[#This Row],[Discharge Maximum]])/($B$2+$B$3)))</f>
        <v/>
      </c>
      <c r="P145" t="str">
        <f>IF(swpra1[[#This Row],[Screening Test 1 requires further screening]]="NO","",IF(swpra1[[#This Row],[4% of AA EQS (ug/l)]]="N/A","N/A",IF(swpra1[[#This Row],[MEAN PC]]&gt;swpra1[[#This Row],[4% of AA EQS (ug/l)]],"YES","NO")))</f>
        <v>YES</v>
      </c>
      <c r="Q145" t="str">
        <f>IF(swpra1[[#This Row],[Screening Test 1 requires further screening]]="NO","",IF(swpra1[[#This Row],[4% of MAC EQS (ug/l)]]="N/A","N/A",IF(swpra1[[#This Row],[MAX PC]]&gt;swpra1[[#This Row],[4% of MAC EQS (ug/l)]],"YES","NO")))</f>
        <v>NO</v>
      </c>
      <c r="R145" s="24" t="str">
        <f>IF(swpra1[[#This Row],[Is PC. &gt;4% of MAC EQS?]]="N/A",swpra1[[#This Row],[Is PC. &gt;4% of AA EQS?]],swpra1[[#This Row],[Is PC. &gt;4% of MAC EQS?]])</f>
        <v>NO</v>
      </c>
      <c r="S145" s="23" t="str">
        <f>IF(AND(ISNUMBER(swpra1[[#This Row],[MEAN PC]]),swpra1[[#This Row],[Screening Test 2 requires further screenig]]="YES"),swpra1[[#This Row],[MEAN PC]]+swpra1[[#This Row],[AA BC]],"")</f>
        <v/>
      </c>
      <c r="T145" t="str">
        <f>IF(AND(ISNUMBER(swpra1[[#This Row],[MAX PC]]),swpra1[[#This Row],[Screening Test 2 requires further screenig]]="YES"),swpra1[[#This Row],[MAX PC]]+swpra1[[#This Row],[MAC BC]],"")</f>
        <v/>
      </c>
      <c r="U145">
        <f>swpra1[[#This Row],[MEAN PC]]</f>
        <v>1.0410818142835355E-3</v>
      </c>
      <c r="V145" t="str">
        <f>swpra1[[#This Row],[MAX PC]]</f>
        <v/>
      </c>
      <c r="W145" s="23" t="str">
        <f>IF(swpra1[[#This Row],[PEC (mean) (ug/l)]]="","",IF(swpra1[[#This Row],[PEC (mean) (ug/l)]]="N/A","N/A",IF((swpra1[[#This Row],[PEC - BC (Mean)]])&gt;swpra1[[#This Row],[AA EQS (ug/l)]]*0.1,"YES","NO")))</f>
        <v/>
      </c>
      <c r="X145" s="24" t="str">
        <f>IF(swpra1[[#This Row],[PEC (Max) (ug/l)]]="","",IF(swpra1[[#This Row],[PEC (Max) (ug/l)]]="N/A","N/A",IF((swpra1[[#This Row],[PEC - BC (Max)]])&gt;swpra1[[#This Row],[AA EQS (ug/l)]]*0.1,"YES","NO")))</f>
        <v/>
      </c>
      <c r="Y145" s="23" t="str">
        <f>IF(swpra1[[#This Row],[PEC (mean) (ug/l)]]="","",IF(swpra1[[#This Row],[PEC (mean) (ug/l)]]="N/A","N/A",IF(swpra1[[#This Row],[PEC (mean) (ug/l)]]&gt;swpra1[[#This Row],[AA EQS (ug/l)]],"YES","NO")))</f>
        <v/>
      </c>
      <c r="Z145" s="24" t="str">
        <f>IF(swpra1[[#This Row],[PEC (Max) (ug/l)]]="","",IF(swpra1[[#This Row],[PEC (Max) (ug/l)]]="N/A","N/A",IF(swpra1[[#This Row],[PEC (Max) (ug/l)]]&gt;swpra1[[#This Row],[MAC EQS (ug/l)]],"YES","NO")))</f>
        <v/>
      </c>
      <c r="AA145" s="30" t="str">
        <f>IF(swpra1[[#This Row],[Screening Test 2 requires further screenig]]="YES",IF(OR(swpra1[[#This Row],[Is PEC-BC &gt;10% of MAC EQS?]]="YES",swpra1[[#This Row],[IS PEC&gt;MAC EQS]]="YES"),"YES",IF(OR(swpra1[[#This Row],[Is PEC&gt;AA EQS]]="YES",swpra1[[#This Row],[Is PEC-BC &gt;10% of AA EQS?]]="YES"),"YES","NO")),"")</f>
        <v/>
      </c>
      <c r="AB145" s="23" t="str">
        <f>IF(swpra1[[#This Row],[Significant Load]]="N/A","N/A",(swpra1[[#This Row],[Discharge Average(ug/l)]]*$B$1*1000*$B$4/1000/1000/1000))</f>
        <v>N/A</v>
      </c>
      <c r="AC145" s="24" t="str">
        <f>IF(swpra1[[#This Row],[Annual Load (kg)]]="N/A","N/A",IF(swpra1[[#This Row],[Annual Load (kg)]]&gt;swpra1[[#This Row],[Significant Load]],"YES","NO"))</f>
        <v>N/A</v>
      </c>
      <c r="AD145" s="30" t="str">
        <f>IF(AND(OR(swpra1[[#This Row],[Further Assessment Required?]]="NO",swpra1[[#This Row],[Screening Test 2 requires further screenig]]="NO",swpra1[[#This Row],[Screening Test 1 requires further screening]]="NO"),swpra1[[#This Row],[IS Is Annual Load&gt;Liit]]&lt;&gt;"YES"),"NO","YES")</f>
        <v>NO</v>
      </c>
    </row>
    <row r="146" spans="1:30" hidden="1" x14ac:dyDescent="0.25">
      <c r="A146" s="41" t="str">
        <f>#REF!</f>
        <v>Omethoate</v>
      </c>
      <c r="B146" s="33">
        <f>_xlfn.XLOOKUP(swpra1[[#This Row],[Substance]],inputdata[[#This Row],[Substance]],inputdata[[#This Row],[Average Concentration in Discharge]])</f>
        <v>0</v>
      </c>
      <c r="C146" s="33">
        <f>_xlfn.XLOOKUP(swpra1[[#This Row],[Substance]],inputdata[[#This Row],[Substance]],inputdata[[#This Row],[Maximum Concentration in Discharge ]])</f>
        <v>0</v>
      </c>
      <c r="D146" s="38" t="str">
        <f>_xlfn.XLOOKUP(swpra1[[#This Row],[Substance]],inputdata[[#This Row],[Substance]],inputdata[[#This Row],[Annual average EQS (micrograms per litre)]])</f>
        <v>Not applicable</v>
      </c>
      <c r="E146" s="10" t="str">
        <f>_xlfn.XLOOKUP(swpra1[[#This Row],[Substance]],inputdata[[#This Row],[Substance]],inputdata[[#This Row],[Maximum allowable concentration EQS (micrograms per litre)]])</f>
        <v>Not applicable</v>
      </c>
      <c r="F146" s="39" t="str">
        <f>IF(ISNUMBER(_xlfn.XLOOKUP(A146,inputdata[[#This Row],[Substance]],inputdata[[#This Row],[Annual Significant Load Limit (kg)]])),_xlfn.XLOOKUP(A146,inputdata[[#This Row],[Substance]],inputdata[[#This Row],[Annual Significant Load Limit (kg)]]),"N/A")</f>
        <v>N/A</v>
      </c>
      <c r="G146" s="33" t="str">
        <f>IF(ISNUMBER(D146),IF(ISNUMBER(_xlfn.XLOOKUP(A146,#REF!,#REF!)),(_xlfn.XLOOKUP(A146,#REF!,#REF!)),D146/2),D146)</f>
        <v>Not applicable</v>
      </c>
      <c r="H146" s="34" t="str">
        <f>IF(ISNUMBER(E146),IF(ISNUMBER(_xlfn.XLOOKUP(A146,#REF!,#REF!)),(_xlfn.XLOOKUP(A146,#REF!,#REF!)),E146/2),E146)</f>
        <v>Not applicable</v>
      </c>
      <c r="I146" t="str">
        <f>IF(ISNUMBER(swpra1[[#This Row],[AA EQS (ug/l)]]),swpra1[[#This Row],[AA EQS (ug/l)]]*0.04,swpra1[[#This Row],[AA EQS (ug/l)]])</f>
        <v>Not applicable</v>
      </c>
      <c r="J146" t="str">
        <f>IF(ISNUMBER(swpra1[[#This Row],[MAC EQS (ug/l)]]),swpra1[[#This Row],[MAC EQS (ug/l)]]*0.04,swpra1[[#This Row],[MAC EQS (ug/l)]])</f>
        <v>Not applicable</v>
      </c>
      <c r="K146" s="23" t="str">
        <f>IF(swpra1[[#This Row],[AA EQS (ug/l)]]="N/A","N/A",IF(swpra1[[#This Row],[Discharge Average(ug/l)]]&gt;swpra1[[#This Row],[AA EQS (ug/l)]],"Yes","No"))</f>
        <v>No</v>
      </c>
      <c r="L146" t="str">
        <f>IF(swpra1[[#This Row],[MAC EQS (ug/l)]]="N/A","N/A",IF(swpra1[[#This Row],[Discharge Maximum]]&gt;swpra1[[#This Row],[MAC EQS (ug/l)]],"Yes","No"))</f>
        <v>No</v>
      </c>
      <c r="M146" s="24" t="str">
        <f>IF(AND(swpra1[[#This Row],[Is conc&gt; AAEQS?]]="NO",swpra1[[#This Row],[Is conc. &gt; MAC EQS?]]="NO"),"No","YES")</f>
        <v>No</v>
      </c>
      <c r="N146" s="23" t="str">
        <f>IF(swpra1[[#This Row],[Is conc&gt; AAEQS?]]="No","",IF(swpra1[[#This Row],[AA EQS (ug/l)]]="N/A","",($B$1*swpra1[[#This Row],[Discharge Average(ug/l)]])/($B$1+$B$3)))</f>
        <v/>
      </c>
      <c r="O146" t="str">
        <f>IF(swpra1[[#This Row],[Is conc. &gt; MAC EQS?]]="No","",IF(swpra1[[#This Row],[MAC EQS (ug/l)]]="N/A","",($B$2*swpra1[[#This Row],[Discharge Maximum]])/($B$2+$B$3)))</f>
        <v/>
      </c>
      <c r="P146" t="str">
        <f>IF(swpra1[[#This Row],[Is conc&gt; AAEQS?]]="NO","",IF(swpra1[[#This Row],[AA EQS (ug/l)]]="N/A","N/A",IF(swpra1[[#This Row],[MEAN PC]]&gt;0.04*swpra1[[#This Row],[AA EQS (ug/l)]],"YES","NO")))</f>
        <v/>
      </c>
      <c r="Q146" t="str">
        <f>IF(swpra1[[#This Row],[Screening Test 1 requires further screening]]="NO","",IF(swpra1[[#This Row],[4% of MAC EQS (ug/l)]]="N/A","N/A",IF(swpra1[[#This Row],[MAX PC]]&gt;swpra1[[#This Row],[4% of MAC EQS (ug/l)]],"YES","NO")))</f>
        <v/>
      </c>
      <c r="R146" s="24" t="str">
        <f>IF(swpra1[[#This Row],[Is PC. &gt;4% of MAC EQS?]]="N/A",swpra1[[#This Row],[Is PC. &gt;4% of AA EQS?]],swpra1[[#This Row],[Is PC. &gt;4% of MAC EQS?]])</f>
        <v/>
      </c>
      <c r="S146" s="23" t="str">
        <f>IF(AND(ISNUMBER(swpra1[[#This Row],[MEAN PC]]),swpra1[[#This Row],[Screening Test 2 requires further screenig]]="YES"),swpra1[[#This Row],[MEAN PC]]+swpra1[[#This Row],[AA BC]],"")</f>
        <v/>
      </c>
      <c r="U146" t="str">
        <f>swpra1[[#This Row],[MEAN PC]]</f>
        <v/>
      </c>
      <c r="V146" t="str">
        <f>swpra1[[#This Row],[MAX PC]]</f>
        <v/>
      </c>
      <c r="W146" s="23" t="str">
        <f>IF(swpra1[[#This Row],[PEC (mean) (ug/l)]]="","",IF(swpra1[[#This Row],[PEC (mean) (ug/l)]]="N/A","N/A",IF((swpra1[[#This Row],[PEC - BC (Mean)]])&gt;swpra1[[#This Row],[AA EQS (ug/l)]]*0.1,"YES","NO")))</f>
        <v/>
      </c>
      <c r="X146" s="24" t="str">
        <f>IF(swpra1[[#This Row],[PEC (Max) (ug/l)]]="","",IF(swpra1[[#This Row],[PEC (Max) (ug/l)]]="N/A","N/A",IF((swpra1[[#This Row],[PEC - BC (Max)]])&gt;swpra1[[#This Row],[AA EQS (ug/l)]]*0.1,"YES","NO")))</f>
        <v/>
      </c>
      <c r="Y146" s="23" t="str">
        <f>IF(swpra1[[#This Row],[PEC (mean) (ug/l)]]="","",IF(swpra1[[#This Row],[PEC (mean) (ug/l)]]="N/A","N/A",IF(swpra1[[#This Row],[PEC (mean) (ug/l)]]&gt;swpra1[[#This Row],[AA EQS (ug/l)]],"YES","NO")))</f>
        <v/>
      </c>
      <c r="Z146" s="24"/>
      <c r="AA146" s="30" t="str">
        <f>IF(swpra1[[#This Row],[Screening Test 2 requires further screenig]]="YES",IF(OR(swpra1[[#This Row],[Is PEC-BC &gt;10% of MAC EQS?]]="YES",swpra1[[#This Row],[IS PEC&gt;MAC EQS]]="YES"),"YES",IF(OR(swpra1[[#This Row],[Is PEC&gt;AA EQS]]="YES",swpra1[[#This Row],[Is PEC-BC &gt;10% of AA EQS?]]="YES"),"YES","NO")),"")</f>
        <v/>
      </c>
      <c r="AB146" s="23" t="str">
        <f>IF(swpra1[[#This Row],[Significant Load]]="N/A","N/A",(swpra1[[#This Row],[Discharge Average(ug/l)]]*$B$1*1000*$B$4/1000/1000/1000))</f>
        <v>N/A</v>
      </c>
      <c r="AC146" s="24" t="str">
        <f>IF(swpra1[[#This Row],[Annual Load (kg)]]="N/A","N/A",IF(swpra1[[#This Row],[Annual Load (kg)]]&gt;swpra1[[#This Row],[Significant Load]],"YES","NO"))</f>
        <v>N/A</v>
      </c>
      <c r="AD146" s="30" t="str">
        <f>IF(AND(OR(swpra1[[#This Row],[Further Assessment Required?]]="NO",swpra1[[#This Row],[Screening Test 2 requires further screenig]]="NO",swpra1[[#This Row],[Screening Test 1 requires further screening]]="NO"),swpra1[[#This Row],[IS Is Annual Load&gt;Liit]]&lt;&gt;"YES"),"NO","YES")</f>
        <v>NO</v>
      </c>
    </row>
    <row r="147" spans="1:30" hidden="1" x14ac:dyDescent="0.25">
      <c r="A147" s="41" t="str">
        <f>#REF!</f>
        <v>Para-para-DDT</v>
      </c>
      <c r="B147" s="33">
        <f>_xlfn.XLOOKUP(swpra1[[#This Row],[Substance]],inputdata[[#This Row],[Substance]],inputdata[[#This Row],[Average Concentration in Discharge]])</f>
        <v>0</v>
      </c>
      <c r="C147" s="33">
        <f>_xlfn.XLOOKUP(swpra1[[#This Row],[Substance]],inputdata[[#This Row],[Substance]],inputdata[[#This Row],[Maximum Concentration in Discharge ]])</f>
        <v>0</v>
      </c>
      <c r="D147" s="38">
        <f>_xlfn.XLOOKUP(swpra1[[#This Row],[Substance]],inputdata[[#This Row],[Substance]],inputdata[[#This Row],[Annual average EQS (micrograms per litre)]])</f>
        <v>0.01</v>
      </c>
      <c r="E147" s="10" t="str">
        <f>_xlfn.XLOOKUP(swpra1[[#This Row],[Substance]],inputdata[[#This Row],[Substance]],inputdata[[#This Row],[Maximum allowable concentration EQS (micrograms per litre)]])</f>
        <v>Not applicable</v>
      </c>
      <c r="F147" s="39" t="str">
        <f>IF(ISNUMBER(_xlfn.XLOOKUP(A147,inputdata[[#This Row],[Substance]],inputdata[[#This Row],[Annual Significant Load Limit (kg)]])),_xlfn.XLOOKUP(A147,inputdata[[#This Row],[Substance]],inputdata[[#This Row],[Annual Significant Load Limit (kg)]]),"N/A")</f>
        <v>N/A</v>
      </c>
      <c r="G147" s="33">
        <f>IF(ISNUMBER(swpra1[[#This Row],[AA EQS (ug/l)]]),swpra1[[#This Row],[AA EQS (ug/l)]]/2,swpra1[[#This Row],[AA EQS (ug/l)]])</f>
        <v>5.0000000000000001E-3</v>
      </c>
      <c r="H147" s="33" t="str">
        <f>IF(ISNUMBER(swpra1[[#This Row],[MAC EQS (ug/l)]]),swpra1[[#This Row],[MAC EQS (ug/l)]]/2,swpra1[[#This Row],[MAC EQS (ug/l)]])</f>
        <v>Not applicable</v>
      </c>
      <c r="I147">
        <f>IF(ISNUMBER(swpra1[[#This Row],[AA EQS (ug/l)]]),swpra1[[#This Row],[AA EQS (ug/l)]]*0.04,swpra1[[#This Row],[AA EQS (ug/l)]])</f>
        <v>4.0000000000000002E-4</v>
      </c>
      <c r="J147" t="str">
        <f>IF(ISNUMBER(swpra1[[#This Row],[MAC EQS (ug/l)]]),swpra1[[#This Row],[MAC EQS (ug/l)]]*0.04,swpra1[[#This Row],[MAC EQS (ug/l)]])</f>
        <v>Not applicable</v>
      </c>
      <c r="K147" s="23" t="str">
        <f>IF(swpra1[[#This Row],[AA EQS (ug/l)]]="N/A","N/A",IF(swpra1[[#This Row],[Discharge Average(ug/l)]]&gt;swpra1[[#This Row],[AA EQS (ug/l)]],"Yes","No"))</f>
        <v>No</v>
      </c>
      <c r="L147" t="str">
        <f>IF(swpra1[[#This Row],[MAC EQS (ug/l)]]="N/A","N/A",IF(swpra1[[#This Row],[Discharge Maximum]]&gt;swpra1[[#This Row],[MAC EQS (ug/l)]],"Yes","No"))</f>
        <v>No</v>
      </c>
      <c r="M147" s="24" t="str">
        <f>IF(AND(swpra1[[#This Row],[Is conc&gt; AAEQS?]]="NO",swpra1[[#This Row],[Is conc. &gt; MAC EQS?]]="NO"),"No","YES")</f>
        <v>No</v>
      </c>
      <c r="N147" s="23" t="str">
        <f>IF(swpra1[[#This Row],[Is conc&gt; AAEQS?]]="No","",IF(swpra1[[#This Row],[AA EQS (ug/l)]]="N/A","",($B$1*swpra1[[#This Row],[Discharge Average(ug/l)]])/($B$1+$B$3)))</f>
        <v/>
      </c>
      <c r="O147" t="str">
        <f>IF(swpra1[[#This Row],[Is conc. &gt; MAC EQS?]]="No","",IF(swpra1[[#This Row],[MAC EQS (ug/l)]]="N/A","",($B$2*swpra1[[#This Row],[Discharge Maximum]])/($B$2+$B$3)))</f>
        <v/>
      </c>
      <c r="P147" t="str">
        <f>IF(swpra1[[#This Row],[Screening Test 1 requires further screening]]="NO","",IF(swpra1[[#This Row],[4% of AA EQS (ug/l)]]="N/A","N/A",IF(swpra1[[#This Row],[MEAN PC]]&gt;swpra1[[#This Row],[4% of AA EQS (ug/l)]],"YES","NO")))</f>
        <v/>
      </c>
      <c r="Q147" t="str">
        <f>IF(swpra1[[#This Row],[Screening Test 1 requires further screening]]="NO","",IF(swpra1[[#This Row],[4% of MAC EQS (ug/l)]]="N/A","N/A",IF(swpra1[[#This Row],[MAX PC]]&gt;swpra1[[#This Row],[4% of MAC EQS (ug/l)]],"YES","NO")))</f>
        <v/>
      </c>
      <c r="R147" s="24" t="str">
        <f>IF(swpra1[[#This Row],[Is PC. &gt;4% of MAC EQS?]]="N/A",swpra1[[#This Row],[Is PC. &gt;4% of AA EQS?]],swpra1[[#This Row],[Is PC. &gt;4% of MAC EQS?]])</f>
        <v/>
      </c>
      <c r="S147" s="23" t="str">
        <f>IF(AND(ISNUMBER(swpra1[[#This Row],[MEAN PC]]),swpra1[[#This Row],[Screening Test 2 requires further screenig]]="YES"),swpra1[[#This Row],[MEAN PC]]+swpra1[[#This Row],[AA BC]],"")</f>
        <v/>
      </c>
      <c r="T147" t="str">
        <f>IF(AND(ISNUMBER(swpra1[[#This Row],[MAX PC]]),swpra1[[#This Row],[Screening Test 2 requires further screenig]]="YES"),swpra1[[#This Row],[MAX PC]]+swpra1[[#This Row],[MAC BC]],"")</f>
        <v/>
      </c>
      <c r="U147" t="str">
        <f>swpra1[[#This Row],[MEAN PC]]</f>
        <v/>
      </c>
      <c r="V147" t="str">
        <f>swpra1[[#This Row],[MAX PC]]</f>
        <v/>
      </c>
      <c r="W147" s="23" t="str">
        <f>IF(swpra1[[#This Row],[PEC (mean) (ug/l)]]="","",IF(swpra1[[#This Row],[PEC (mean) (ug/l)]]="N/A","N/A",IF((swpra1[[#This Row],[PEC - BC (Mean)]])&gt;swpra1[[#This Row],[AA EQS (ug/l)]]*0.1,"YES","NO")))</f>
        <v/>
      </c>
      <c r="X147" s="24" t="str">
        <f>IF(swpra1[[#This Row],[PEC (Max) (ug/l)]]="","",IF(swpra1[[#This Row],[PEC (Max) (ug/l)]]="N/A","N/A",IF((swpra1[[#This Row],[PEC - BC (Max)]])&gt;swpra1[[#This Row],[AA EQS (ug/l)]]*0.1,"YES","NO")))</f>
        <v/>
      </c>
      <c r="Y147" s="23" t="str">
        <f>IF(swpra1[[#This Row],[PEC (mean) (ug/l)]]="","",IF(swpra1[[#This Row],[PEC (mean) (ug/l)]]="N/A","N/A",IF(swpra1[[#This Row],[PEC (mean) (ug/l)]]&gt;swpra1[[#This Row],[AA EQS (ug/l)]],"YES","NO")))</f>
        <v/>
      </c>
      <c r="Z147" s="24" t="str">
        <f>IF(swpra1[[#This Row],[PEC (Max) (ug/l)]]="","",IF(swpra1[[#This Row],[PEC (Max) (ug/l)]]="N/A","N/A",IF(swpra1[[#This Row],[PEC (Max) (ug/l)]]&gt;swpra1[[#This Row],[MAC EQS (ug/l)]],"YES","NO")))</f>
        <v/>
      </c>
      <c r="AA147" s="30" t="str">
        <f>IF(swpra1[[#This Row],[Screening Test 2 requires further screenig]]="YES",IF(OR(swpra1[[#This Row],[Is PEC-BC &gt;10% of MAC EQS?]]="YES",swpra1[[#This Row],[IS PEC&gt;MAC EQS]]="YES"),"YES",IF(OR(swpra1[[#This Row],[Is PEC&gt;AA EQS]]="YES",swpra1[[#This Row],[Is PEC-BC &gt;10% of AA EQS?]]="YES"),"YES","NO")),"")</f>
        <v/>
      </c>
      <c r="AB147" s="23" t="str">
        <f>IF(swpra1[[#This Row],[Significant Load]]="N/A","N/A",(swpra1[[#This Row],[Discharge Average(ug/l)]]*$B$1*1000*$B$4/1000/1000/1000))</f>
        <v>N/A</v>
      </c>
      <c r="AC147" s="24" t="str">
        <f>IF(swpra1[[#This Row],[Annual Load (kg)]]="N/A","N/A",IF(swpra1[[#This Row],[Annual Load (kg)]]&gt;swpra1[[#This Row],[Significant Load]],"YES","NO"))</f>
        <v>N/A</v>
      </c>
      <c r="AD147" s="30" t="str">
        <f>IF(AND(OR(swpra1[[#This Row],[Further Assessment Required?]]="NO",swpra1[[#This Row],[Screening Test 2 requires further screenig]]="NO",swpra1[[#This Row],[Screening Test 1 requires further screening]]="NO"),swpra1[[#This Row],[IS Is Annual Load&gt;Liit]]&lt;&gt;"YES"),"NO","YES")</f>
        <v>NO</v>
      </c>
    </row>
    <row r="148" spans="1:30" ht="27.6" hidden="1" x14ac:dyDescent="0.25">
      <c r="A148" s="41" t="str">
        <f>#REF!</f>
        <v>PCSDs</v>
      </c>
      <c r="B148" s="33">
        <f>_xlfn.XLOOKUP(swpra1[[#This Row],[Substance]],inputdata[[#This Row],[Substance]],inputdata[[#This Row],[Average Concentration in Discharge]])</f>
        <v>0</v>
      </c>
      <c r="C148" s="33">
        <f>_xlfn.XLOOKUP(swpra1[[#This Row],[Substance]],inputdata[[#This Row],[Substance]],inputdata[[#This Row],[Maximum Concentration in Discharge ]])</f>
        <v>0</v>
      </c>
      <c r="D148" s="38" t="str">
        <f>_xlfn.XLOOKUP(swpra1[[#This Row],[Substance]],inputdata[[#This Row],[Substance]],inputdata[[#This Row],[Annual average EQS (micrograms per litre)]])</f>
        <v>Not applicable</v>
      </c>
      <c r="E148" s="10" t="str">
        <f>_xlfn.XLOOKUP(swpra1[[#This Row],[Substance]],inputdata[[#This Row],[Substance]],inputdata[[#This Row],[Maximum allowable concentration EQS (micrograms per litre)]])</f>
        <v>0.05 (95th percentile)</v>
      </c>
      <c r="F148" s="39" t="str">
        <f>IF(ISNUMBER(_xlfn.XLOOKUP(A148,inputdata[[#This Row],[Substance]],inputdata[[#This Row],[Annual Significant Load Limit (kg)]])),_xlfn.XLOOKUP(A148,inputdata[[#This Row],[Substance]],inputdata[[#This Row],[Annual Significant Load Limit (kg)]]),"N/A")</f>
        <v>N/A</v>
      </c>
      <c r="G148" s="33" t="str">
        <f>IF(ISNUMBER(D148),IF(ISNUMBER(_xlfn.XLOOKUP(A148,#REF!,#REF!)),(_xlfn.XLOOKUP(A148,#REF!,#REF!)),D148/2),D148)</f>
        <v>Not applicable</v>
      </c>
      <c r="H148" s="34" t="str">
        <f>IF(ISNUMBER(E148),IF(ISNUMBER(_xlfn.XLOOKUP(A148,#REF!,#REF!)),(_xlfn.XLOOKUP(A148,#REF!,#REF!)),E148/2),E148)</f>
        <v>0.05 (95th percentile)</v>
      </c>
      <c r="I148" t="str">
        <f>IF(ISNUMBER(swpra1[[#This Row],[AA EQS (ug/l)]]),swpra1[[#This Row],[AA EQS (ug/l)]]*0.04,swpra1[[#This Row],[AA EQS (ug/l)]])</f>
        <v>Not applicable</v>
      </c>
      <c r="J148" t="str">
        <f>IF(ISNUMBER(swpra1[[#This Row],[MAC EQS (ug/l)]]),swpra1[[#This Row],[MAC EQS (ug/l)]]*0.04,swpra1[[#This Row],[MAC EQS (ug/l)]])</f>
        <v>0.05 (95th percentile)</v>
      </c>
      <c r="K148" s="23" t="str">
        <f>IF(swpra1[[#This Row],[AA EQS (ug/l)]]="N/A","N/A",IF(swpra1[[#This Row],[Discharge Average(ug/l)]]&gt;swpra1[[#This Row],[AA EQS (ug/l)]],"Yes","No"))</f>
        <v>No</v>
      </c>
      <c r="L148" t="str">
        <f>IF(swpra1[[#This Row],[MAC EQS (ug/l)]]="N/A","N/A",IF(swpra1[[#This Row],[Discharge Maximum]]&gt;swpra1[[#This Row],[MAC EQS (ug/l)]],"Yes","No"))</f>
        <v>No</v>
      </c>
      <c r="M148" s="24" t="str">
        <f>IF(AND(swpra1[[#This Row],[Is conc&gt; AAEQS?]]="NO",swpra1[[#This Row],[Is conc. &gt; MAC EQS?]]="NO"),"No","YES")</f>
        <v>No</v>
      </c>
      <c r="N148" s="23" t="str">
        <f>IF(swpra1[[#This Row],[Is conc&gt; AAEQS?]]="No","",IF(swpra1[[#This Row],[AA EQS (ug/l)]]="N/A","",($B$1*swpra1[[#This Row],[Discharge Average(ug/l)]])/($B$1+$B$3)))</f>
        <v/>
      </c>
      <c r="O148" t="str">
        <f>IF(swpra1[[#This Row],[Is conc. &gt; MAC EQS?]]="No","",IF(swpra1[[#This Row],[MAC EQS (ug/l)]]="N/A","",($B$2*swpra1[[#This Row],[Discharge Maximum]])/($B$2+$B$3)))</f>
        <v/>
      </c>
      <c r="P148" t="str">
        <f>IF(swpra1[[#This Row],[Is conc&gt; AAEQS?]]="NO","",IF(swpra1[[#This Row],[AA EQS (ug/l)]]="N/A","N/A",IF(swpra1[[#This Row],[MEAN PC]]&gt;0.04*swpra1[[#This Row],[AA EQS (ug/l)]],"YES","NO")))</f>
        <v/>
      </c>
      <c r="Q148" t="str">
        <f>IF(swpra1[[#This Row],[Screening Test 1 requires further screening]]="NO","",IF(swpra1[[#This Row],[4% of MAC EQS (ug/l)]]="N/A","N/A",IF(swpra1[[#This Row],[MAX PC]]&gt;swpra1[[#This Row],[4% of MAC EQS (ug/l)]],"YES","NO")))</f>
        <v/>
      </c>
      <c r="R148" s="24" t="str">
        <f>IF(swpra1[[#This Row],[Is PC. &gt;4% of MAC EQS?]]="N/A",swpra1[[#This Row],[Is PC. &gt;4% of AA EQS?]],swpra1[[#This Row],[Is PC. &gt;4% of MAC EQS?]])</f>
        <v/>
      </c>
      <c r="S148" s="23" t="str">
        <f>IF(AND(ISNUMBER(swpra1[[#This Row],[MEAN PC]]),swpra1[[#This Row],[Screening Test 2 requires further screenig]]="YES"),swpra1[[#This Row],[MEAN PC]]+swpra1[[#This Row],[AA BC]],"")</f>
        <v/>
      </c>
      <c r="U148" t="str">
        <f>swpra1[[#This Row],[MEAN PC]]</f>
        <v/>
      </c>
      <c r="V148" t="str">
        <f>swpra1[[#This Row],[MAX PC]]</f>
        <v/>
      </c>
      <c r="W148" s="23" t="str">
        <f>IF(swpra1[[#This Row],[PEC (mean) (ug/l)]]="","",IF(swpra1[[#This Row],[PEC (mean) (ug/l)]]="N/A","N/A",IF((swpra1[[#This Row],[PEC - BC (Mean)]])&gt;swpra1[[#This Row],[AA EQS (ug/l)]]*0.1,"YES","NO")))</f>
        <v/>
      </c>
      <c r="X148" s="24" t="str">
        <f>IF(swpra1[[#This Row],[PEC (Max) (ug/l)]]="","",IF(swpra1[[#This Row],[PEC (Max) (ug/l)]]="N/A","N/A",IF((swpra1[[#This Row],[PEC - BC (Max)]])&gt;swpra1[[#This Row],[AA EQS (ug/l)]]*0.1,"YES","NO")))</f>
        <v/>
      </c>
      <c r="Y148" s="23" t="str">
        <f>IF(swpra1[[#This Row],[PEC (mean) (ug/l)]]="","",IF(swpra1[[#This Row],[PEC (mean) (ug/l)]]="N/A","N/A",IF(swpra1[[#This Row],[PEC (mean) (ug/l)]]&gt;swpra1[[#This Row],[AA EQS (ug/l)]],"YES","NO")))</f>
        <v/>
      </c>
      <c r="Z148" s="24"/>
      <c r="AA148" s="30" t="str">
        <f>IF(swpra1[[#This Row],[Screening Test 2 requires further screenig]]="YES",IF(OR(swpra1[[#This Row],[Is PEC-BC &gt;10% of MAC EQS?]]="YES",swpra1[[#This Row],[IS PEC&gt;MAC EQS]]="YES"),"YES",IF(OR(swpra1[[#This Row],[Is PEC&gt;AA EQS]]="YES",swpra1[[#This Row],[Is PEC-BC &gt;10% of AA EQS?]]="YES"),"YES","NO")),"")</f>
        <v/>
      </c>
      <c r="AB148" s="23" t="str">
        <f>IF(swpra1[[#This Row],[Significant Load]]="N/A","N/A",(swpra1[[#This Row],[Discharge Average(ug/l)]]*$B$1*1000*$B$4/1000/1000/1000))</f>
        <v>N/A</v>
      </c>
      <c r="AC148" s="24" t="str">
        <f>IF(swpra1[[#This Row],[Annual Load (kg)]]="N/A","N/A",IF(swpra1[[#This Row],[Annual Load (kg)]]&gt;swpra1[[#This Row],[Significant Load]],"YES","NO"))</f>
        <v>N/A</v>
      </c>
      <c r="AD148" s="30" t="str">
        <f>IF(AND(OR(swpra1[[#This Row],[Further Assessment Required?]]="NO",swpra1[[#This Row],[Screening Test 2 requires further screenig]]="NO",swpra1[[#This Row],[Screening Test 1 requires further screening]]="NO"),swpra1[[#This Row],[IS Is Annual Load&gt;Liit]]&lt;&gt;"YES"),"NO","YES")</f>
        <v>NO</v>
      </c>
    </row>
    <row r="149" spans="1:30" hidden="1" x14ac:dyDescent="0.25">
      <c r="A149" s="41" t="str">
        <f>#REF!</f>
        <v>Pendimethalin</v>
      </c>
      <c r="B149" s="33">
        <f>_xlfn.XLOOKUP(swpra1[[#This Row],[Substance]],inputdata[[#This Row],[Substance]],inputdata[[#This Row],[Average Concentration in Discharge]])</f>
        <v>0</v>
      </c>
      <c r="C149" s="33">
        <f>_xlfn.XLOOKUP(swpra1[[#This Row],[Substance]],inputdata[[#This Row],[Substance]],inputdata[[#This Row],[Maximum Concentration in Discharge ]])</f>
        <v>0</v>
      </c>
      <c r="D149" s="38" t="str">
        <f>_xlfn.XLOOKUP(swpra1[[#This Row],[Substance]],inputdata[[#This Row],[Substance]],inputdata[[#This Row],[Annual average EQS (micrograms per litre)]])</f>
        <v>Not applicable</v>
      </c>
      <c r="E149" s="10" t="str">
        <f>_xlfn.XLOOKUP(swpra1[[#This Row],[Substance]],inputdata[[#This Row],[Substance]],inputdata[[#This Row],[Maximum allowable concentration EQS (micrograms per litre)]])</f>
        <v>Not applicable</v>
      </c>
      <c r="F149" s="39" t="str">
        <f>IF(ISNUMBER(_xlfn.XLOOKUP(A149,inputdata[[#This Row],[Substance]],inputdata[[#This Row],[Annual Significant Load Limit (kg)]])),_xlfn.XLOOKUP(A149,inputdata[[#This Row],[Substance]],inputdata[[#This Row],[Annual Significant Load Limit (kg)]]),"N/A")</f>
        <v>N/A</v>
      </c>
      <c r="G149" s="33" t="str">
        <f>IF(ISNUMBER(swpra1[[#This Row],[AA EQS (ug/l)]]),swpra1[[#This Row],[AA EQS (ug/l)]]/2,swpra1[[#This Row],[AA EQS (ug/l)]])</f>
        <v>Not applicable</v>
      </c>
      <c r="H149" s="33" t="str">
        <f>IF(ISNUMBER(swpra1[[#This Row],[MAC EQS (ug/l)]]),swpra1[[#This Row],[MAC EQS (ug/l)]]/2,swpra1[[#This Row],[MAC EQS (ug/l)]])</f>
        <v>Not applicable</v>
      </c>
      <c r="I149" t="str">
        <f>IF(ISNUMBER(swpra1[[#This Row],[AA EQS (ug/l)]]),swpra1[[#This Row],[AA EQS (ug/l)]]*0.04,swpra1[[#This Row],[AA EQS (ug/l)]])</f>
        <v>Not applicable</v>
      </c>
      <c r="J149" t="str">
        <f>IF(ISNUMBER(swpra1[[#This Row],[MAC EQS (ug/l)]]),swpra1[[#This Row],[MAC EQS (ug/l)]]*0.04,swpra1[[#This Row],[MAC EQS (ug/l)]])</f>
        <v>Not applicable</v>
      </c>
      <c r="K149" s="23" t="str">
        <f>IF(swpra1[[#This Row],[AA EQS (ug/l)]]="N/A","N/A",IF(swpra1[[#This Row],[Discharge Average(ug/l)]]&gt;swpra1[[#This Row],[AA EQS (ug/l)]],"Yes","No"))</f>
        <v>No</v>
      </c>
      <c r="L149" t="str">
        <f>IF(swpra1[[#This Row],[MAC EQS (ug/l)]]="N/A","N/A",IF(swpra1[[#This Row],[Discharge Maximum]]&gt;swpra1[[#This Row],[MAC EQS (ug/l)]],"Yes","No"))</f>
        <v>No</v>
      </c>
      <c r="M149" s="24" t="str">
        <f>IF(AND(swpra1[[#This Row],[Is conc&gt; AAEQS?]]="NO",swpra1[[#This Row],[Is conc. &gt; MAC EQS?]]="NO"),"No","YES")</f>
        <v>No</v>
      </c>
      <c r="N149" s="23" t="str">
        <f>IF(swpra1[[#This Row],[Is conc&gt; AAEQS?]]="No","",IF(swpra1[[#This Row],[AA EQS (ug/l)]]="N/A","",($B$1*swpra1[[#This Row],[Discharge Average(ug/l)]])/($B$1+$B$3)))</f>
        <v/>
      </c>
      <c r="O149" t="str">
        <f>IF(swpra1[[#This Row],[Is conc. &gt; MAC EQS?]]="No","",IF(swpra1[[#This Row],[MAC EQS (ug/l)]]="N/A","",($B$2*swpra1[[#This Row],[Discharge Maximum]])/($B$2+$B$3)))</f>
        <v/>
      </c>
      <c r="P149" t="str">
        <f>IF(swpra1[[#This Row],[Screening Test 1 requires further screening]]="NO","",IF(swpra1[[#This Row],[4% of AA EQS (ug/l)]]="N/A","N/A",IF(swpra1[[#This Row],[MEAN PC]]&gt;swpra1[[#This Row],[4% of AA EQS (ug/l)]],"YES","NO")))</f>
        <v/>
      </c>
      <c r="Q149" t="str">
        <f>IF(swpra1[[#This Row],[Screening Test 1 requires further screening]]="NO","",IF(swpra1[[#This Row],[4% of MAC EQS (ug/l)]]="N/A","N/A",IF(swpra1[[#This Row],[MAX PC]]&gt;swpra1[[#This Row],[4% of MAC EQS (ug/l)]],"YES","NO")))</f>
        <v/>
      </c>
      <c r="R149" s="24" t="str">
        <f>IF(swpra1[[#This Row],[Is PC. &gt;4% of MAC EQS?]]="N/A",swpra1[[#This Row],[Is PC. &gt;4% of AA EQS?]],swpra1[[#This Row],[Is PC. &gt;4% of MAC EQS?]])</f>
        <v/>
      </c>
      <c r="S149" s="23" t="str">
        <f>IF(AND(ISNUMBER(swpra1[[#This Row],[MEAN PC]]),swpra1[[#This Row],[Screening Test 2 requires further screenig]]="YES"),swpra1[[#This Row],[MEAN PC]]+swpra1[[#This Row],[AA BC]],"")</f>
        <v/>
      </c>
      <c r="T149" t="str">
        <f>IF(AND(ISNUMBER(swpra1[[#This Row],[MAX PC]]),swpra1[[#This Row],[Screening Test 2 requires further screenig]]="YES"),swpra1[[#This Row],[MAX PC]]+swpra1[[#This Row],[MAC BC]],"")</f>
        <v/>
      </c>
      <c r="U149" t="str">
        <f>swpra1[[#This Row],[MEAN PC]]</f>
        <v/>
      </c>
      <c r="V149" t="str">
        <f>swpra1[[#This Row],[MAX PC]]</f>
        <v/>
      </c>
      <c r="W149" s="23" t="str">
        <f>IF(swpra1[[#This Row],[PEC (mean) (ug/l)]]="","",IF(swpra1[[#This Row],[PEC (mean) (ug/l)]]="N/A","N/A",IF((swpra1[[#This Row],[PEC - BC (Mean)]])&gt;swpra1[[#This Row],[AA EQS (ug/l)]]*0.1,"YES","NO")))</f>
        <v/>
      </c>
      <c r="X149" s="24" t="str">
        <f>IF(swpra1[[#This Row],[PEC (Max) (ug/l)]]="","",IF(swpra1[[#This Row],[PEC (Max) (ug/l)]]="N/A","N/A",IF((swpra1[[#This Row],[PEC - BC (Max)]])&gt;swpra1[[#This Row],[AA EQS (ug/l)]]*0.1,"YES","NO")))</f>
        <v/>
      </c>
      <c r="Y149" s="23" t="str">
        <f>IF(swpra1[[#This Row],[PEC (mean) (ug/l)]]="","",IF(swpra1[[#This Row],[PEC (mean) (ug/l)]]="N/A","N/A",IF(swpra1[[#This Row],[PEC (mean) (ug/l)]]&gt;swpra1[[#This Row],[AA EQS (ug/l)]],"YES","NO")))</f>
        <v/>
      </c>
      <c r="Z149" s="24" t="str">
        <f>IF(swpra1[[#This Row],[PEC (Max) (ug/l)]]="","",IF(swpra1[[#This Row],[PEC (Max) (ug/l)]]="N/A","N/A",IF(swpra1[[#This Row],[PEC (Max) (ug/l)]]&gt;swpra1[[#This Row],[MAC EQS (ug/l)]],"YES","NO")))</f>
        <v/>
      </c>
      <c r="AA149" s="30" t="str">
        <f>IF(swpra1[[#This Row],[Screening Test 2 requires further screenig]]="YES",IF(OR(swpra1[[#This Row],[Is PEC-BC &gt;10% of MAC EQS?]]="YES",swpra1[[#This Row],[IS PEC&gt;MAC EQS]]="YES"),"YES",IF(OR(swpra1[[#This Row],[Is PEC&gt;AA EQS]]="YES",swpra1[[#This Row],[Is PEC-BC &gt;10% of AA EQS?]]="YES"),"YES","NO")),"")</f>
        <v/>
      </c>
      <c r="AB149" s="23" t="str">
        <f>IF(swpra1[[#This Row],[Significant Load]]="N/A","N/A",(swpra1[[#This Row],[Discharge Average(ug/l)]]*$B$1*1000*$B$4/1000/1000/1000))</f>
        <v>N/A</v>
      </c>
      <c r="AC149" s="24" t="str">
        <f>IF(swpra1[[#This Row],[Annual Load (kg)]]="N/A","N/A",IF(swpra1[[#This Row],[Annual Load (kg)]]&gt;swpra1[[#This Row],[Significant Load]],"YES","NO"))</f>
        <v>N/A</v>
      </c>
      <c r="AD149" s="30" t="str">
        <f>IF(AND(OR(swpra1[[#This Row],[Further Assessment Required?]]="NO",swpra1[[#This Row],[Screening Test 2 requires further screenig]]="NO",swpra1[[#This Row],[Screening Test 1 requires further screening]]="NO"),swpra1[[#This Row],[IS Is Annual Load&gt;Liit]]&lt;&gt;"YES"),"NO","YES")</f>
        <v>NO</v>
      </c>
    </row>
    <row r="150" spans="1:30" hidden="1" x14ac:dyDescent="0.25">
      <c r="A150" s="41" t="str">
        <f>#REF!</f>
        <v>Pentachloro-benzene</v>
      </c>
      <c r="B150" s="33">
        <f>_xlfn.XLOOKUP(swpra1[[#This Row],[Substance]],inputdata[[#This Row],[Substance]],inputdata[[#This Row],[Average Concentration in Discharge]])</f>
        <v>0</v>
      </c>
      <c r="C150" s="33">
        <f>_xlfn.XLOOKUP(swpra1[[#This Row],[Substance]],inputdata[[#This Row],[Substance]],inputdata[[#This Row],[Maximum Concentration in Discharge ]])</f>
        <v>0</v>
      </c>
      <c r="D150" s="38">
        <f>_xlfn.XLOOKUP(swpra1[[#This Row],[Substance]],inputdata[[#This Row],[Substance]],inputdata[[#This Row],[Annual average EQS (micrograms per litre)]])</f>
        <v>6.9999999999999999E-4</v>
      </c>
      <c r="E150" s="10" t="str">
        <f>_xlfn.XLOOKUP(swpra1[[#This Row],[Substance]],inputdata[[#This Row],[Substance]],inputdata[[#This Row],[Maximum allowable concentration EQS (micrograms per litre)]])</f>
        <v>Not applicable</v>
      </c>
      <c r="F150" s="39">
        <f>IF(ISNUMBER(_xlfn.XLOOKUP(A150,inputdata[[#This Row],[Substance]],inputdata[[#This Row],[Annual Significant Load Limit (kg)]])),_xlfn.XLOOKUP(A150,inputdata[[#This Row],[Substance]],inputdata[[#This Row],[Annual Significant Load Limit (kg)]]),"N/A")</f>
        <v>1</v>
      </c>
      <c r="G150" s="33">
        <f>IF(ISNUMBER(D150),IF(ISNUMBER(_xlfn.XLOOKUP(A150,#REF!,#REF!)),(_xlfn.XLOOKUP(A150,#REF!,#REF!)),D150/2),D150)</f>
        <v>3.5E-4</v>
      </c>
      <c r="H150" s="34" t="str">
        <f>IF(ISNUMBER(E150),IF(ISNUMBER(_xlfn.XLOOKUP(A150,#REF!,#REF!)),(_xlfn.XLOOKUP(A150,#REF!,#REF!)),E150/2),E150)</f>
        <v>Not applicable</v>
      </c>
      <c r="I150">
        <f>IF(ISNUMBER(swpra1[[#This Row],[AA EQS (ug/l)]]),swpra1[[#This Row],[AA EQS (ug/l)]]*0.04,swpra1[[#This Row],[AA EQS (ug/l)]])</f>
        <v>2.8E-5</v>
      </c>
      <c r="J150" t="str">
        <f>IF(ISNUMBER(swpra1[[#This Row],[MAC EQS (ug/l)]]),swpra1[[#This Row],[MAC EQS (ug/l)]]*0.04,swpra1[[#This Row],[MAC EQS (ug/l)]])</f>
        <v>Not applicable</v>
      </c>
      <c r="K150" s="23" t="str">
        <f>IF(swpra1[[#This Row],[AA EQS (ug/l)]]="N/A","N/A",IF(swpra1[[#This Row],[Discharge Average(ug/l)]]&gt;swpra1[[#This Row],[AA EQS (ug/l)]],"Yes","No"))</f>
        <v>No</v>
      </c>
      <c r="L150" t="str">
        <f>IF(swpra1[[#This Row],[MAC EQS (ug/l)]]="N/A","N/A",IF(swpra1[[#This Row],[Discharge Maximum]]&gt;swpra1[[#This Row],[MAC EQS (ug/l)]],"Yes","No"))</f>
        <v>No</v>
      </c>
      <c r="M150" s="24" t="str">
        <f>IF(AND(swpra1[[#This Row],[Is conc&gt; AAEQS?]]="NO",swpra1[[#This Row],[Is conc. &gt; MAC EQS?]]="NO"),"No","YES")</f>
        <v>No</v>
      </c>
      <c r="N150" s="23" t="str">
        <f>IF(swpra1[[#This Row],[Is conc&gt; AAEQS?]]="No","",IF(swpra1[[#This Row],[AA EQS (ug/l)]]="N/A","",($B$1*swpra1[[#This Row],[Discharge Average(ug/l)]])/($B$1+$B$3)))</f>
        <v/>
      </c>
      <c r="O150" t="str">
        <f>IF(swpra1[[#This Row],[Is conc. &gt; MAC EQS?]]="No","",IF(swpra1[[#This Row],[MAC EQS (ug/l)]]="N/A","",($B$2*swpra1[[#This Row],[Discharge Maximum]])/($B$2+$B$3)))</f>
        <v/>
      </c>
      <c r="P150" t="str">
        <f>IF(swpra1[[#This Row],[Is conc&gt; AAEQS?]]="NO","",IF(swpra1[[#This Row],[AA EQS (ug/l)]]="N/A","N/A",IF(swpra1[[#This Row],[MEAN PC]]&gt;0.04*swpra1[[#This Row],[AA EQS (ug/l)]],"YES","NO")))</f>
        <v/>
      </c>
      <c r="Q150" t="str">
        <f>IF(swpra1[[#This Row],[Screening Test 1 requires further screening]]="NO","",IF(swpra1[[#This Row],[4% of MAC EQS (ug/l)]]="N/A","N/A",IF(swpra1[[#This Row],[MAX PC]]&gt;swpra1[[#This Row],[4% of MAC EQS (ug/l)]],"YES","NO")))</f>
        <v/>
      </c>
      <c r="R150" s="24" t="str">
        <f>IF(swpra1[[#This Row],[Is PC. &gt;4% of MAC EQS?]]="N/A",swpra1[[#This Row],[Is PC. &gt;4% of AA EQS?]],swpra1[[#This Row],[Is PC. &gt;4% of MAC EQS?]])</f>
        <v/>
      </c>
      <c r="S150" s="23" t="str">
        <f>IF(AND(ISNUMBER(swpra1[[#This Row],[MEAN PC]]),swpra1[[#This Row],[Screening Test 2 requires further screenig]]="YES"),swpra1[[#This Row],[MEAN PC]]+swpra1[[#This Row],[AA BC]],"")</f>
        <v/>
      </c>
      <c r="U150" t="str">
        <f>swpra1[[#This Row],[MEAN PC]]</f>
        <v/>
      </c>
      <c r="V150" t="str">
        <f>swpra1[[#This Row],[MAX PC]]</f>
        <v/>
      </c>
      <c r="W150" s="23" t="str">
        <f>IF(swpra1[[#This Row],[PEC (mean) (ug/l)]]="","",IF(swpra1[[#This Row],[PEC (mean) (ug/l)]]="N/A","N/A",IF((swpra1[[#This Row],[PEC - BC (Mean)]])&gt;swpra1[[#This Row],[AA EQS (ug/l)]]*0.1,"YES","NO")))</f>
        <v/>
      </c>
      <c r="X150" s="24" t="str">
        <f>IF(swpra1[[#This Row],[PEC (Max) (ug/l)]]="","",IF(swpra1[[#This Row],[PEC (Max) (ug/l)]]="N/A","N/A",IF((swpra1[[#This Row],[PEC - BC (Max)]])&gt;swpra1[[#This Row],[AA EQS (ug/l)]]*0.1,"YES","NO")))</f>
        <v/>
      </c>
      <c r="Y150" s="23" t="str">
        <f>IF(swpra1[[#This Row],[PEC (mean) (ug/l)]]="","",IF(swpra1[[#This Row],[PEC (mean) (ug/l)]]="N/A","N/A",IF(swpra1[[#This Row],[PEC (mean) (ug/l)]]&gt;swpra1[[#This Row],[AA EQS (ug/l)]],"YES","NO")))</f>
        <v/>
      </c>
      <c r="Z150" s="24"/>
      <c r="AA150" s="30" t="str">
        <f>IF(swpra1[[#This Row],[Screening Test 2 requires further screenig]]="YES",IF(OR(swpra1[[#This Row],[Is PEC-BC &gt;10% of MAC EQS?]]="YES",swpra1[[#This Row],[IS PEC&gt;MAC EQS]]="YES"),"YES",IF(OR(swpra1[[#This Row],[Is PEC&gt;AA EQS]]="YES",swpra1[[#This Row],[Is PEC-BC &gt;10% of AA EQS?]]="YES"),"YES","NO")),"")</f>
        <v/>
      </c>
      <c r="AB150" s="23">
        <f>IF(swpra1[[#This Row],[Significant Load]]="N/A","N/A",(swpra1[[#This Row],[Discharge Average(ug/l)]]*$B$1*1000*$B$4/1000/1000/1000))</f>
        <v>0</v>
      </c>
      <c r="AC150" s="24" t="str">
        <f>IF(swpra1[[#This Row],[Annual Load (kg)]]="N/A","N/A",IF(swpra1[[#This Row],[Annual Load (kg)]]&gt;swpra1[[#This Row],[Significant Load]],"YES","NO"))</f>
        <v>NO</v>
      </c>
      <c r="AD150" s="30" t="str">
        <f>IF(AND(OR(swpra1[[#This Row],[Further Assessment Required?]]="NO",swpra1[[#This Row],[Screening Test 2 requires further screenig]]="NO",swpra1[[#This Row],[Screening Test 1 requires further screening]]="NO"),swpra1[[#This Row],[IS Is Annual Load&gt;Liit]]&lt;&gt;"YES"),"NO","YES")</f>
        <v>NO</v>
      </c>
    </row>
    <row r="151" spans="1:30" x14ac:dyDescent="0.25">
      <c r="A151" s="41" t="str">
        <f>#REF!</f>
        <v>Pentachloro-phenol</v>
      </c>
      <c r="B151" s="33">
        <f>_xlfn.XLOOKUP(swpra1[[#This Row],[Substance]],inputdata[[#This Row],[Substance]],inputdata[[#This Row],[Average Concentration in Discharge]])</f>
        <v>2.5</v>
      </c>
      <c r="C151" s="33">
        <f>_xlfn.XLOOKUP(swpra1[[#This Row],[Substance]],inputdata[[#This Row],[Substance]],inputdata[[#This Row],[Maximum Concentration in Discharge ]])</f>
        <v>2.5</v>
      </c>
      <c r="D151" s="38">
        <f>_xlfn.XLOOKUP(swpra1[[#This Row],[Substance]],inputdata[[#This Row],[Substance]],inputdata[[#This Row],[Annual average EQS (micrograms per litre)]])</f>
        <v>0.4</v>
      </c>
      <c r="E151" s="10">
        <f>_xlfn.XLOOKUP(swpra1[[#This Row],[Substance]],inputdata[[#This Row],[Substance]],inputdata[[#This Row],[Maximum allowable concentration EQS (micrograms per litre)]])</f>
        <v>1</v>
      </c>
      <c r="F151" s="39" t="str">
        <f>IF(ISNUMBER(_xlfn.XLOOKUP(A151,inputdata[[#This Row],[Substance]],inputdata[[#This Row],[Annual Significant Load Limit (kg)]])),_xlfn.XLOOKUP(A151,inputdata[[#This Row],[Substance]],inputdata[[#This Row],[Annual Significant Load Limit (kg)]]),"N/A")</f>
        <v>N/A</v>
      </c>
      <c r="G151" s="33">
        <v>0.02</v>
      </c>
      <c r="H151" s="33">
        <v>0.02</v>
      </c>
      <c r="I151">
        <f>IF(ISNUMBER(swpra1[[#This Row],[AA EQS (ug/l)]]),swpra1[[#This Row],[AA EQS (ug/l)]]*0.04,swpra1[[#This Row],[AA EQS (ug/l)]])</f>
        <v>1.6E-2</v>
      </c>
      <c r="J151">
        <f>IF(ISNUMBER(swpra1[[#This Row],[MAC EQS (ug/l)]]),swpra1[[#This Row],[MAC EQS (ug/l)]]*0.04,swpra1[[#This Row],[MAC EQS (ug/l)]])</f>
        <v>0.04</v>
      </c>
      <c r="K151" s="23" t="str">
        <f>IF(swpra1[[#This Row],[AA EQS (ug/l)]]="N/A","N/A",IF(swpra1[[#This Row],[Discharge Average(ug/l)]]&gt;swpra1[[#This Row],[AA EQS (ug/l)]],"Yes","No"))</f>
        <v>Yes</v>
      </c>
      <c r="L151" t="str">
        <f>IF(swpra1[[#This Row],[MAC EQS (ug/l)]]="N/A","N/A",IF(swpra1[[#This Row],[Discharge Maximum]]&gt;swpra1[[#This Row],[MAC EQS (ug/l)]],"Yes","No"))</f>
        <v>Yes</v>
      </c>
      <c r="M151" s="24" t="str">
        <f>IF(AND(swpra1[[#This Row],[Is conc&gt; AAEQS?]]="NO",swpra1[[#This Row],[Is conc. &gt; MAC EQS?]]="NO"),"No","YES")</f>
        <v>YES</v>
      </c>
      <c r="N151" s="23">
        <f>IF(swpra1[[#This Row],[Is conc&gt; AAEQS?]]="No","",IF(swpra1[[#This Row],[AA EQS (ug/l)]]="N/A","",($B$1*swpra1[[#This Row],[Discharge Average(ug/l)]])/($B$1+$B$3)))</f>
        <v>5.2054090714176778E-2</v>
      </c>
      <c r="O151">
        <f>IF(swpra1[[#This Row],[Is conc. &gt; MAC EQS?]]="No","",IF(swpra1[[#This Row],[MAC EQS (ug/l)]]="N/A","",($B$2*swpra1[[#This Row],[Discharge Maximum]])/($B$2+$B$3)))</f>
        <v>5.718709054043173E-2</v>
      </c>
      <c r="P151" t="str">
        <f>IF(swpra1[[#This Row],[Screening Test 1 requires further screening]]="NO","",IF(swpra1[[#This Row],[4% of AA EQS (ug/l)]]="N/A","N/A",IF(swpra1[[#This Row],[MEAN PC]]&gt;swpra1[[#This Row],[4% of AA EQS (ug/l)]],"YES","NO")))</f>
        <v>YES</v>
      </c>
      <c r="Q151" t="str">
        <f>IF(swpra1[[#This Row],[Screening Test 1 requires further screening]]="NO","",IF(swpra1[[#This Row],[4% of MAC EQS (ug/l)]]="N/A","N/A",IF(swpra1[[#This Row],[MAX PC]]&gt;swpra1[[#This Row],[4% of MAC EQS (ug/l)]],"YES","NO")))</f>
        <v>YES</v>
      </c>
      <c r="R151" s="24" t="str">
        <f>IF(swpra1[[#This Row],[Is PC. &gt;4% of MAC EQS?]]="N/A",swpra1[[#This Row],[Is PC. &gt;4% of AA EQS?]],swpra1[[#This Row],[Is PC. &gt;4% of MAC EQS?]])</f>
        <v>YES</v>
      </c>
      <c r="S151" s="23">
        <f>IF(AND(ISNUMBER(swpra1[[#This Row],[MEAN PC]]),swpra1[[#This Row],[Screening Test 2 requires further screenig]]="YES"),swpra1[[#This Row],[MEAN PC]]+swpra1[[#This Row],[AA BC]],"")</f>
        <v>7.2054090714176774E-2</v>
      </c>
      <c r="T151">
        <f>IF(AND(ISNUMBER(swpra1[[#This Row],[MAX PC]]),swpra1[[#This Row],[Screening Test 2 requires further screenig]]="YES"),swpra1[[#This Row],[MAX PC]]+swpra1[[#This Row],[MAC BC]],"")</f>
        <v>7.7187090540431727E-2</v>
      </c>
      <c r="U151">
        <f>swpra1[[#This Row],[MEAN PC]]</f>
        <v>5.2054090714176778E-2</v>
      </c>
      <c r="V151">
        <f>swpra1[[#This Row],[MAX PC]]</f>
        <v>5.718709054043173E-2</v>
      </c>
      <c r="W151" s="23" t="str">
        <f>IF(swpra1[[#This Row],[PEC (mean) (ug/l)]]="","",IF(swpra1[[#This Row],[PEC (mean) (ug/l)]]="N/A","N/A",IF((swpra1[[#This Row],[PEC - BC (Mean)]])&gt;swpra1[[#This Row],[AA EQS (ug/l)]]*0.1,"YES","NO")))</f>
        <v>YES</v>
      </c>
      <c r="X151" s="24" t="str">
        <f>IF(swpra1[[#This Row],[PEC (Max) (ug/l)]]="","",IF(swpra1[[#This Row],[PEC (Max) (ug/l)]]="N/A","N/A",IF((swpra1[[#This Row],[PEC - BC (Max)]])&gt;swpra1[[#This Row],[AA EQS (ug/l)]]*0.1,"YES","NO")))</f>
        <v>YES</v>
      </c>
      <c r="Y151" s="23" t="str">
        <f>IF(swpra1[[#This Row],[PEC (mean) (ug/l)]]="","",IF(swpra1[[#This Row],[PEC (mean) (ug/l)]]="N/A","N/A",IF(swpra1[[#This Row],[PEC (mean) (ug/l)]]&gt;swpra1[[#This Row],[AA EQS (ug/l)]],"YES","NO")))</f>
        <v>NO</v>
      </c>
      <c r="Z151" s="24" t="str">
        <f>IF(swpra1[[#This Row],[PEC (Max) (ug/l)]]="","",IF(swpra1[[#This Row],[PEC (Max) (ug/l)]]="N/A","N/A",IF(swpra1[[#This Row],[PEC (Max) (ug/l)]]&gt;swpra1[[#This Row],[MAC EQS (ug/l)]],"YES","NO")))</f>
        <v>NO</v>
      </c>
      <c r="AA151" s="30" t="str">
        <f>IF(swpra1[[#This Row],[Screening Test 2 requires further screenig]]="YES",IF(OR(swpra1[[#This Row],[Is PEC-BC &gt;10% of MAC EQS?]]="YES",swpra1[[#This Row],[IS PEC&gt;MAC EQS]]="YES"),"YES",IF(OR(swpra1[[#This Row],[Is PEC&gt;AA EQS]]="YES",swpra1[[#This Row],[Is PEC-BC &gt;10% of AA EQS?]]="YES"),"YES","NO")),"")</f>
        <v>YES</v>
      </c>
      <c r="AB151" s="23" t="str">
        <f>IF(swpra1[[#This Row],[Significant Load]]="N/A","N/A",(swpra1[[#This Row],[Discharge Average(ug/l)]]*$B$1*1000*$B$4/1000/1000/1000))</f>
        <v>N/A</v>
      </c>
      <c r="AC151" s="24" t="str">
        <f>IF(swpra1[[#This Row],[Annual Load (kg)]]="N/A","N/A",IF(swpra1[[#This Row],[Annual Load (kg)]]&gt;swpra1[[#This Row],[Significant Load]],"YES","NO"))</f>
        <v>N/A</v>
      </c>
      <c r="AD151" s="30" t="str">
        <f>IF(AND(OR(swpra1[[#This Row],[Further Assessment Required?]]="NO",swpra1[[#This Row],[Screening Test 2 requires further screenig]]="NO",swpra1[[#This Row],[Screening Test 1 requires further screening]]="NO"),swpra1[[#This Row],[IS Is Annual Load&gt;Liit]]&lt;&gt;"YES"),"NO","YES")</f>
        <v>YES</v>
      </c>
    </row>
    <row r="152" spans="1:30" ht="27.6" x14ac:dyDescent="0.25">
      <c r="A152" s="41" t="str">
        <f>#REF!</f>
        <v xml:space="preserve">Perfluorooctane sulfonic acid and its salts (PFOS) </v>
      </c>
      <c r="B152" s="33">
        <f>_xlfn.XLOOKUP(swpra1[[#This Row],[Substance]],inputdata[[#This Row],[Substance]],inputdata[[#This Row],[Average Concentration in Discharge]])</f>
        <v>9.7000000000000003E-3</v>
      </c>
      <c r="C152" s="33">
        <f>_xlfn.XLOOKUP(swpra1[[#This Row],[Substance]],inputdata[[#This Row],[Substance]],inputdata[[#This Row],[Maximum Concentration in Discharge ]])</f>
        <v>9.7000000000000003E-3</v>
      </c>
      <c r="D152" s="38">
        <f>_xlfn.XLOOKUP(swpra1[[#This Row],[Substance]],inputdata[[#This Row],[Substance]],inputdata[[#This Row],[Annual average EQS (micrograms per litre)]])</f>
        <v>1.2999999999999999E-4</v>
      </c>
      <c r="E152" s="10">
        <f>_xlfn.XLOOKUP(swpra1[[#This Row],[Substance]],inputdata[[#This Row],[Substance]],inputdata[[#This Row],[Maximum allowable concentration EQS (micrograms per litre)]])</f>
        <v>7.2</v>
      </c>
      <c r="F152" s="39" t="str">
        <f>IF(ISNUMBER(_xlfn.XLOOKUP(A152,inputdata[[#This Row],[Substance]],inputdata[[#This Row],[Annual Significant Load Limit (kg)]])),_xlfn.XLOOKUP(A152,inputdata[[#This Row],[Substance]],inputdata[[#This Row],[Annual Significant Load Limit (kg)]]),"N/A")</f>
        <v>N/A</v>
      </c>
      <c r="G152" s="33">
        <f>IF(ISNUMBER(swpra1[[#This Row],[AA EQS (ug/l)]]),swpra1[[#This Row],[AA EQS (ug/l)]]/2,swpra1[[#This Row],[AA EQS (ug/l)]])</f>
        <v>6.4999999999999994E-5</v>
      </c>
      <c r="H152" s="33">
        <f>IF(ISNUMBER(swpra1[[#This Row],[MAC EQS (ug/l)]]),swpra1[[#This Row],[MAC EQS (ug/l)]]/2,swpra1[[#This Row],[MAC EQS (ug/l)]])</f>
        <v>3.6</v>
      </c>
      <c r="I152">
        <f>IF(ISNUMBER(swpra1[[#This Row],[AA EQS (ug/l)]]),swpra1[[#This Row],[AA EQS (ug/l)]]*0.04,swpra1[[#This Row],[AA EQS (ug/l)]])</f>
        <v>5.1999999999999993E-6</v>
      </c>
      <c r="J152">
        <f>IF(ISNUMBER(swpra1[[#This Row],[MAC EQS (ug/l)]]),swpra1[[#This Row],[MAC EQS (ug/l)]]*0.04,swpra1[[#This Row],[MAC EQS (ug/l)]])</f>
        <v>0.28800000000000003</v>
      </c>
      <c r="K152" s="23" t="str">
        <f>IF(swpra1[[#This Row],[AA EQS (ug/l)]]="N/A","N/A",IF(swpra1[[#This Row],[Discharge Average(ug/l)]]&gt;swpra1[[#This Row],[AA EQS (ug/l)]],"Yes","No"))</f>
        <v>Yes</v>
      </c>
      <c r="L152" t="str">
        <f>IF(swpra1[[#This Row],[MAC EQS (ug/l)]]="N/A","N/A",IF(swpra1[[#This Row],[Discharge Maximum]]&gt;swpra1[[#This Row],[MAC EQS (ug/l)]],"Yes","No"))</f>
        <v>No</v>
      </c>
      <c r="M152" s="24" t="str">
        <f>IF(AND(swpra1[[#This Row],[Is conc&gt; AAEQS?]]="NO",swpra1[[#This Row],[Is conc. &gt; MAC EQS?]]="NO"),"No","YES")</f>
        <v>YES</v>
      </c>
      <c r="N152" s="23">
        <f>IF(swpra1[[#This Row],[Is conc&gt; AAEQS?]]="No","",IF(swpra1[[#This Row],[AA EQS (ug/l)]]="N/A","",($B$1*swpra1[[#This Row],[Discharge Average(ug/l)]])/($B$1+$B$3)))</f>
        <v>2.019698719710059E-4</v>
      </c>
      <c r="O152" t="str">
        <f>IF(swpra1[[#This Row],[Is conc. &gt; MAC EQS?]]="No","",IF(swpra1[[#This Row],[MAC EQS (ug/l)]]="N/A","",($B$2*swpra1[[#This Row],[Discharge Maximum]])/($B$2+$B$3)))</f>
        <v/>
      </c>
      <c r="P152" t="str">
        <f>IF(swpra1[[#This Row],[Screening Test 1 requires further screening]]="NO","",IF(swpra1[[#This Row],[4% of AA EQS (ug/l)]]="N/A","N/A",IF(swpra1[[#This Row],[MEAN PC]]&gt;swpra1[[#This Row],[4% of AA EQS (ug/l)]],"YES","NO")))</f>
        <v>YES</v>
      </c>
      <c r="Q152" t="str">
        <f>IF(swpra1[[#This Row],[Screening Test 1 requires further screening]]="NO","",IF(swpra1[[#This Row],[4% of MAC EQS (ug/l)]]="N/A","N/A",IF(swpra1[[#This Row],[MAX PC]]&gt;swpra1[[#This Row],[4% of MAC EQS (ug/l)]],"YES","NO")))</f>
        <v>YES</v>
      </c>
      <c r="R152" s="24" t="str">
        <f>IF(swpra1[[#This Row],[Is PC. &gt;4% of MAC EQS?]]="N/A",swpra1[[#This Row],[Is PC. &gt;4% of AA EQS?]],swpra1[[#This Row],[Is PC. &gt;4% of MAC EQS?]])</f>
        <v>YES</v>
      </c>
      <c r="S152" s="23">
        <f>IF(AND(ISNUMBER(swpra1[[#This Row],[MEAN PC]]),swpra1[[#This Row],[Screening Test 2 requires further screenig]]="YES"),swpra1[[#This Row],[MEAN PC]]+swpra1[[#This Row],[AA BC]],"")</f>
        <v>2.6696987197100591E-4</v>
      </c>
      <c r="T152" t="str">
        <f>IF(AND(ISNUMBER(swpra1[[#This Row],[MAX PC]]),swpra1[[#This Row],[Screening Test 2 requires further screenig]]="YES"),swpra1[[#This Row],[MAX PC]]+swpra1[[#This Row],[MAC BC]],"")</f>
        <v/>
      </c>
      <c r="U152">
        <f>swpra1[[#This Row],[MEAN PC]]</f>
        <v>2.019698719710059E-4</v>
      </c>
      <c r="V152" t="str">
        <f>swpra1[[#This Row],[MAX PC]]</f>
        <v/>
      </c>
      <c r="W152" s="23" t="str">
        <f>IF(swpra1[[#This Row],[PEC (mean) (ug/l)]]="","",IF(swpra1[[#This Row],[PEC (mean) (ug/l)]]="N/A","N/A",IF((swpra1[[#This Row],[PEC - BC (Mean)]])&gt;swpra1[[#This Row],[AA EQS (ug/l)]]*0.1,"YES","NO")))</f>
        <v>YES</v>
      </c>
      <c r="X152" s="24" t="str">
        <f>IF(swpra1[[#This Row],[PEC (Max) (ug/l)]]="","",IF(swpra1[[#This Row],[PEC (Max) (ug/l)]]="N/A","N/A",IF((swpra1[[#This Row],[PEC - BC (Max)]])&gt;swpra1[[#This Row],[AA EQS (ug/l)]]*0.1,"YES","NO")))</f>
        <v/>
      </c>
      <c r="Y152" s="23" t="str">
        <f>IF(swpra1[[#This Row],[PEC (mean) (ug/l)]]="","",IF(swpra1[[#This Row],[PEC (mean) (ug/l)]]="N/A","N/A",IF(swpra1[[#This Row],[PEC (mean) (ug/l)]]&gt;swpra1[[#This Row],[AA EQS (ug/l)]],"YES","NO")))</f>
        <v>YES</v>
      </c>
      <c r="Z152" s="24" t="str">
        <f>IF(swpra1[[#This Row],[PEC (Max) (ug/l)]]="","",IF(swpra1[[#This Row],[PEC (Max) (ug/l)]]="N/A","N/A",IF(swpra1[[#This Row],[PEC (Max) (ug/l)]]&gt;swpra1[[#This Row],[MAC EQS (ug/l)]],"YES","NO")))</f>
        <v/>
      </c>
      <c r="AA152" s="30" t="str">
        <f>IF(swpra1[[#This Row],[Screening Test 2 requires further screenig]]="YES",IF(OR(swpra1[[#This Row],[Is PEC-BC &gt;10% of MAC EQS?]]="YES",swpra1[[#This Row],[IS PEC&gt;MAC EQS]]="YES"),"YES",IF(OR(swpra1[[#This Row],[Is PEC&gt;AA EQS]]="YES",swpra1[[#This Row],[Is PEC-BC &gt;10% of AA EQS?]]="YES"),"YES","NO")),"")</f>
        <v>YES</v>
      </c>
      <c r="AB152" s="23" t="str">
        <f>IF(swpra1[[#This Row],[Significant Load]]="N/A","N/A",(swpra1[[#This Row],[Discharge Average(ug/l)]]*$B$1*1000*$B$4/1000/1000/1000))</f>
        <v>N/A</v>
      </c>
      <c r="AC152" s="24" t="str">
        <f>IF(swpra1[[#This Row],[Annual Load (kg)]]="N/A","N/A",IF(swpra1[[#This Row],[Annual Load (kg)]]&gt;swpra1[[#This Row],[Significant Load]],"YES","NO"))</f>
        <v>N/A</v>
      </c>
      <c r="AD152" s="30" t="str">
        <f>IF(AND(OR(swpra1[[#This Row],[Further Assessment Required?]]="NO",swpra1[[#This Row],[Screening Test 2 requires further screenig]]="NO",swpra1[[#This Row],[Screening Test 1 requires further screening]]="NO"),swpra1[[#This Row],[IS Is Annual Load&gt;Liit]]&lt;&gt;"YES"),"NO","YES")</f>
        <v>YES</v>
      </c>
    </row>
    <row r="153" spans="1:30" ht="28.2" hidden="1" thickBot="1" x14ac:dyDescent="0.3">
      <c r="A153" s="41" t="str">
        <f>#REF!</f>
        <v>Permethrin</v>
      </c>
      <c r="B153" s="33">
        <f>_xlfn.XLOOKUP(swpra1[[#This Row],[Substance]],inputdata[[#This Row],[Substance]],inputdata[[#This Row],[Average Concentration in Discharge]])</f>
        <v>0</v>
      </c>
      <c r="C153" s="33">
        <f>_xlfn.XLOOKUP(swpra1[[#This Row],[Substance]],inputdata[[#This Row],[Substance]],inputdata[[#This Row],[Maximum Concentration in Discharge ]])</f>
        <v>0</v>
      </c>
      <c r="D153" s="38">
        <f>_xlfn.XLOOKUP(swpra1[[#This Row],[Substance]],inputdata[[#This Row],[Substance]],inputdata[[#This Row],[Annual average EQS (micrograms per litre)]])</f>
        <v>2.0000000000000001E-4</v>
      </c>
      <c r="E153" s="10" t="str">
        <f>_xlfn.XLOOKUP(swpra1[[#This Row],[Substance]],inputdata[[#This Row],[Substance]],inputdata[[#This Row],[Maximum allowable concentration EQS (micrograms per litre)]])</f>
        <v>0.001 (95th percentile)</v>
      </c>
      <c r="F153" s="39" t="str">
        <f>IF(ISNUMBER(_xlfn.XLOOKUP(A153,inputdata[[#This Row],[Substance]],inputdata[[#This Row],[Annual Significant Load Limit (kg)]])),_xlfn.XLOOKUP(A153,inputdata[[#This Row],[Substance]],inputdata[[#This Row],[Annual Significant Load Limit (kg)]]),"N/A")</f>
        <v>N/A</v>
      </c>
      <c r="G153" s="33">
        <f>IF(ISNUMBER(swpra1[[#This Row],[AA EQS (ug/l)]]),swpra1[[#This Row],[AA EQS (ug/l)]]/2,swpra1[[#This Row],[AA EQS (ug/l)]])</f>
        <v>1E-4</v>
      </c>
      <c r="H153" s="33" t="str">
        <f>IF(ISNUMBER(swpra1[[#This Row],[MAC EQS (ug/l)]]),swpra1[[#This Row],[MAC EQS (ug/l)]]/2,swpra1[[#This Row],[MAC EQS (ug/l)]])</f>
        <v>0.001 (95th percentile)</v>
      </c>
      <c r="I153">
        <f>IF(ISNUMBER(swpra1[[#This Row],[AA EQS (ug/l)]]),swpra1[[#This Row],[AA EQS (ug/l)]]*0.04,swpra1[[#This Row],[AA EQS (ug/l)]])</f>
        <v>8.0000000000000013E-6</v>
      </c>
      <c r="J153" t="str">
        <f>IF(ISNUMBER(swpra1[[#This Row],[MAC EQS (ug/l)]]),swpra1[[#This Row],[MAC EQS (ug/l)]]*0.04,swpra1[[#This Row],[MAC EQS (ug/l)]])</f>
        <v>0.001 (95th percentile)</v>
      </c>
      <c r="K153" s="25" t="str">
        <f>IF(swpra1[[#This Row],[AA EQS (ug/l)]]="N/A","N/A",IF(swpra1[[#This Row],[Discharge Average(ug/l)]]&gt;swpra1[[#This Row],[AA EQS (ug/l)]],"Yes","No"))</f>
        <v>No</v>
      </c>
      <c r="L153" s="26" t="str">
        <f>IF(swpra1[[#This Row],[MAC EQS (ug/l)]]="N/A","N/A",IF(swpra1[[#This Row],[Discharge Maximum]]&gt;swpra1[[#This Row],[MAC EQS (ug/l)]],"Yes","No"))</f>
        <v>No</v>
      </c>
      <c r="M153" s="24" t="str">
        <f>IF(AND(swpra1[[#This Row],[Is conc&gt; AAEQS?]]="NO",swpra1[[#This Row],[Is conc. &gt; MAC EQS?]]="NO"),"No","YES")</f>
        <v>No</v>
      </c>
      <c r="N153" s="23" t="str">
        <f>IF(swpra1[[#This Row],[Is conc&gt; AAEQS?]]="No","",IF(swpra1[[#This Row],[AA EQS (ug/l)]]="N/A","",($B$1*swpra1[[#This Row],[Discharge Average(ug/l)]])/($B$1+$B$3)))</f>
        <v/>
      </c>
      <c r="O153" t="str">
        <f>IF(swpra1[[#This Row],[Is conc. &gt; MAC EQS?]]="No","",IF(swpra1[[#This Row],[MAC EQS (ug/l)]]="N/A","",($B$2*swpra1[[#This Row],[Discharge Maximum]])/($B$2+$B$3)))</f>
        <v/>
      </c>
      <c r="P153" s="26" t="str">
        <f>IF(swpra1[[#This Row],[Screening Test 1 requires further screening]]="NO","",IF(swpra1[[#This Row],[4% of AA EQS (ug/l)]]="N/A","N/A",IF(swpra1[[#This Row],[MEAN PC]]&gt;swpra1[[#This Row],[4% of AA EQS (ug/l)]],"YES","NO")))</f>
        <v/>
      </c>
      <c r="Q153" s="26" t="str">
        <f>IF(swpra1[[#This Row],[Screening Test 1 requires further screening]]="NO","",IF(swpra1[[#This Row],[4% of MAC EQS (ug/l)]]="N/A","N/A",IF(swpra1[[#This Row],[MAX PC]]&gt;swpra1[[#This Row],[4% of MAC EQS (ug/l)]],"YES","NO")))</f>
        <v/>
      </c>
      <c r="R153" s="24" t="str">
        <f>IF(swpra1[[#This Row],[Is PC. &gt;4% of MAC EQS?]]="N/A",swpra1[[#This Row],[Is PC. &gt;4% of AA EQS?]],swpra1[[#This Row],[Is PC. &gt;4% of MAC EQS?]])</f>
        <v/>
      </c>
      <c r="S153" s="25" t="str">
        <f>IF(AND(ISNUMBER(swpra1[[#This Row],[MEAN PC]]),swpra1[[#This Row],[Screening Test 2 requires further screenig]]="YES"),swpra1[[#This Row],[MEAN PC]]+swpra1[[#This Row],[AA BC]],"")</f>
        <v/>
      </c>
      <c r="T153" s="26" t="str">
        <f>IF(AND(ISNUMBER(swpra1[[#This Row],[MAX PC]]),swpra1[[#This Row],[Screening Test 2 requires further screenig]]="YES"),swpra1[[#This Row],[MAX PC]]+swpra1[[#This Row],[MAC BC]],"")</f>
        <v/>
      </c>
      <c r="U153" s="26" t="str">
        <f>swpra1[[#This Row],[MEAN PC]]</f>
        <v/>
      </c>
      <c r="V153" t="str">
        <f>swpra1[[#This Row],[MAX PC]]</f>
        <v/>
      </c>
      <c r="W153" s="23" t="str">
        <f>IF(swpra1[[#This Row],[PEC (mean) (ug/l)]]="","",IF(swpra1[[#This Row],[PEC (mean) (ug/l)]]="N/A","N/A",IF((swpra1[[#This Row],[PEC - BC (Mean)]])&gt;swpra1[[#This Row],[AA EQS (ug/l)]]*0.1,"YES","NO")))</f>
        <v/>
      </c>
      <c r="X153" s="24" t="str">
        <f>IF(swpra1[[#This Row],[PEC (Max) (ug/l)]]="","",IF(swpra1[[#This Row],[PEC (Max) (ug/l)]]="N/A","N/A",IF((swpra1[[#This Row],[PEC - BC (Max)]])&gt;swpra1[[#This Row],[AA EQS (ug/l)]]*0.1,"YES","NO")))</f>
        <v/>
      </c>
      <c r="Y153" s="25" t="str">
        <f>IF(swpra1[[#This Row],[PEC (mean) (ug/l)]]="","",IF(swpra1[[#This Row],[PEC (mean) (ug/l)]]="N/A","N/A",IF(swpra1[[#This Row],[PEC (mean) (ug/l)]]&gt;swpra1[[#This Row],[AA EQS (ug/l)]],"YES","NO")))</f>
        <v/>
      </c>
      <c r="Z153" s="27" t="str">
        <f>IF(swpra1[[#This Row],[PEC (Max) (ug/l)]]="","",IF(swpra1[[#This Row],[PEC (Max) (ug/l)]]="N/A","N/A",IF(swpra1[[#This Row],[PEC (Max) (ug/l)]]&gt;swpra1[[#This Row],[MAC EQS (ug/l)]],"YES","NO")))</f>
        <v/>
      </c>
      <c r="AA153" s="30" t="str">
        <f>IF(swpra1[[#This Row],[Screening Test 2 requires further screenig]]="YES",IF(OR(swpra1[[#This Row],[Is PEC-BC &gt;10% of MAC EQS?]]="YES",swpra1[[#This Row],[IS PEC&gt;MAC EQS]]="YES"),"YES",IF(OR(swpra1[[#This Row],[Is PEC&gt;AA EQS]]="YES",swpra1[[#This Row],[Is PEC-BC &gt;10% of AA EQS?]]="YES"),"YES","NO")),"")</f>
        <v/>
      </c>
      <c r="AB153" s="25" t="str">
        <f>IF(swpra1[[#This Row],[Significant Load]]="N/A","N/A",(swpra1[[#This Row],[Discharge Average(ug/l)]]*$B$1*1000*$B$4/1000/1000/1000))</f>
        <v>N/A</v>
      </c>
      <c r="AC153" s="27" t="str">
        <f>IF(swpra1[[#This Row],[Annual Load (kg)]]="N/A","N/A",IF(swpra1[[#This Row],[Annual Load (kg)]]&gt;swpra1[[#This Row],[Significant Load]],"YES","NO"))</f>
        <v>N/A</v>
      </c>
      <c r="AD153" s="30" t="str">
        <f>IF(AND(OR(swpra1[[#This Row],[Further Assessment Required?]]="NO",swpra1[[#This Row],[Screening Test 2 requires further screenig]]="NO",swpra1[[#This Row],[Screening Test 1 requires further screening]]="NO"),swpra1[[#This Row],[IS Is Annual Load&gt;Liit]]&lt;&gt;"YES"),"NO","YES")</f>
        <v>NO</v>
      </c>
    </row>
    <row r="154" spans="1:30" ht="27.6" hidden="1" x14ac:dyDescent="0.25">
      <c r="A154" s="54" t="str">
        <f>#REF!</f>
        <v>pH</v>
      </c>
      <c r="B154" s="33">
        <f>_xlfn.XLOOKUP(swpra1[[#This Row],[Substance]],inputdata[[#This Row],[Substance]],inputdata[[#This Row],[Average Concentration in Discharge]])</f>
        <v>8.1</v>
      </c>
      <c r="C154" s="33">
        <f>_xlfn.XLOOKUP(swpra1[[#This Row],[Substance]],inputdata[[#This Row],[Substance]],inputdata[[#This Row],[Maximum Concentration in Discharge ]])</f>
        <v>8.1</v>
      </c>
      <c r="D154" s="38" t="str">
        <f>_xlfn.XLOOKUP(swpra1[[#This Row],[Substance]],inputdata[[#This Row],[Substance]],inputdata[[#This Row],[Annual average EQS (micrograms per litre)]])</f>
        <v>Not applicable</v>
      </c>
      <c r="E154" s="10" t="str">
        <f>_xlfn.XLOOKUP(swpra1[[#This Row],[Substance]],inputdata[[#This Row],[Substance]],inputdata[[#This Row],[Maximum allowable concentration EQS (micrograms per litre)]])</f>
        <v>6 - 8.5 (95th percentile)</v>
      </c>
      <c r="F154" s="39" t="str">
        <f>IF(ISNUMBER(_xlfn.XLOOKUP(A154,inputdata[[#This Row],[Substance]],inputdata[[#This Row],[Annual Significant Load Limit (kg)]])),_xlfn.XLOOKUP(A154,inputdata[[#This Row],[Substance]],inputdata[[#This Row],[Annual Significant Load Limit (kg)]]),"N/A")</f>
        <v>N/A</v>
      </c>
      <c r="G154" s="33" t="str">
        <f>IF(ISNUMBER(D154),IF(ISNUMBER(_xlfn.XLOOKUP(A154,#REF!,#REF!)),(_xlfn.XLOOKUP(A154,#REF!,#REF!)),D154/2),D154)</f>
        <v>Not applicable</v>
      </c>
      <c r="H154" s="55" t="str">
        <f>IF(ISNUMBER(E154),IF(ISNUMBER(_xlfn.XLOOKUP(A154,#REF!,#REF!)),(_xlfn.XLOOKUP(A154,#REF!,#REF!)),E154/2),E154)</f>
        <v>6 - 8.5 (95th percentile)</v>
      </c>
      <c r="I154" t="str">
        <f>IF(ISNUMBER(swpra1[[#This Row],[AA EQS (ug/l)]]),swpra1[[#This Row],[AA EQS (ug/l)]]*0.04,swpra1[[#This Row],[AA EQS (ug/l)]])</f>
        <v>Not applicable</v>
      </c>
      <c r="J154" t="str">
        <f>IF(ISNUMBER(swpra1[[#This Row],[MAC EQS (ug/l)]]),swpra1[[#This Row],[MAC EQS (ug/l)]]*0.04,swpra1[[#This Row],[MAC EQS (ug/l)]])</f>
        <v>6 - 8.5 (95th percentile)</v>
      </c>
      <c r="K154" s="23" t="str">
        <f>IF(swpra1[[#This Row],[AA EQS (ug/l)]]="N/A","N/A",IF(swpra1[[#This Row],[Discharge Average(ug/l)]]&gt;swpra1[[#This Row],[AA EQS (ug/l)]],"Yes","No"))</f>
        <v>No</v>
      </c>
      <c r="L154" t="str">
        <f>IF(swpra1[[#This Row],[MAC EQS (ug/l)]]="N/A","N/A",IF(swpra1[[#This Row],[Discharge Maximum]]&gt;swpra1[[#This Row],[MAC EQS (ug/l)]],"Yes","No"))</f>
        <v>No</v>
      </c>
      <c r="M154" s="24" t="str">
        <f>IF(AND(swpra1[[#This Row],[Is conc&gt; AAEQS?]]="NO",swpra1[[#This Row],[Is conc. &gt; MAC EQS?]]="NO"),"No","YES")</f>
        <v>No</v>
      </c>
      <c r="N154" s="23" t="str">
        <f>IF(swpra1[[#This Row],[Is conc&gt; AAEQS?]]="No","",IF(swpra1[[#This Row],[AA EQS (ug/l)]]="N/A","",($B$1*swpra1[[#This Row],[Discharge Average(ug/l)]])/($B$1+$B$3)))</f>
        <v/>
      </c>
      <c r="O154" t="str">
        <f>IF(swpra1[[#This Row],[Is conc. &gt; MAC EQS?]]="No","",IF(swpra1[[#This Row],[MAC EQS (ug/l)]]="N/A","",($B$2*swpra1[[#This Row],[Discharge Maximum]])/($B$2+$B$3)))</f>
        <v/>
      </c>
      <c r="P154" t="str">
        <f>IF(swpra1[[#This Row],[Is conc&gt; AAEQS?]]="NO","",IF(swpra1[[#This Row],[AA EQS (ug/l)]]="N/A","N/A",IF(swpra1[[#This Row],[MEAN PC]]&gt;0.04*swpra1[[#This Row],[AA EQS (ug/l)]],"YES","NO")))</f>
        <v/>
      </c>
      <c r="Q154" t="str">
        <f>IF(swpra1[[#This Row],[Screening Test 1 requires further screening]]="NO","",IF(swpra1[[#This Row],[4% of MAC EQS (ug/l)]]="N/A","N/A",IF(swpra1[[#This Row],[MAX PC]]&gt;swpra1[[#This Row],[4% of MAC EQS (ug/l)]],"YES","NO")))</f>
        <v/>
      </c>
      <c r="R154" s="24" t="str">
        <f>IF(swpra1[[#This Row],[Is PC. &gt;4% of MAC EQS?]]="N/A",swpra1[[#This Row],[Is PC. &gt;4% of AA EQS?]],swpra1[[#This Row],[Is PC. &gt;4% of MAC EQS?]])</f>
        <v/>
      </c>
      <c r="S154" s="23" t="str">
        <f>IF(AND(ISNUMBER(swpra1[[#This Row],[MEAN PC]]),swpra1[[#This Row],[Screening Test 2 requires further screenig]]="YES"),swpra1[[#This Row],[MEAN PC]]+swpra1[[#This Row],[AA BC]],"")</f>
        <v/>
      </c>
      <c r="U154" t="str">
        <f>swpra1[[#This Row],[MEAN PC]]</f>
        <v/>
      </c>
      <c r="V154" t="str">
        <f>swpra1[[#This Row],[MAX PC]]</f>
        <v/>
      </c>
      <c r="W154" s="23" t="str">
        <f>IF(swpra1[[#This Row],[PEC (mean) (ug/l)]]="","",IF(swpra1[[#This Row],[PEC (mean) (ug/l)]]="N/A","N/A",IF((swpra1[[#This Row],[PEC - BC (Mean)]])&gt;swpra1[[#This Row],[AA EQS (ug/l)]]*0.1,"YES","NO")))</f>
        <v/>
      </c>
      <c r="X154" s="24" t="str">
        <f>IF(swpra1[[#This Row],[PEC (Max) (ug/l)]]="","",IF(swpra1[[#This Row],[PEC (Max) (ug/l)]]="N/A","N/A",IF((swpra1[[#This Row],[PEC - BC (Max)]])&gt;swpra1[[#This Row],[AA EQS (ug/l)]]*0.1,"YES","NO")))</f>
        <v/>
      </c>
      <c r="Y154" s="23" t="str">
        <f>IF(swpra1[[#This Row],[PEC (mean) (ug/l)]]="","",IF(swpra1[[#This Row],[PEC (mean) (ug/l)]]="N/A","N/A",IF(swpra1[[#This Row],[PEC (mean) (ug/l)]]&gt;swpra1[[#This Row],[AA EQS (ug/l)]],"YES","NO")))</f>
        <v/>
      </c>
      <c r="AA154" s="30" t="str">
        <f>IF(swpra1[[#This Row],[Screening Test 2 requires further screenig]]="YES",IF(OR(swpra1[[#This Row],[Is PEC-BC &gt;10% of MAC EQS?]]="YES",swpra1[[#This Row],[IS PEC&gt;MAC EQS]]="YES"),"YES",IF(OR(swpra1[[#This Row],[Is PEC&gt;AA EQS]]="YES",swpra1[[#This Row],[Is PEC-BC &gt;10% of AA EQS?]]="YES"),"YES","NO")),"")</f>
        <v/>
      </c>
      <c r="AB154" s="23" t="str">
        <f>IF(swpra1[[#This Row],[Significant Load]]="N/A","N/A",(swpra1[[#This Row],[Discharge Average(ug/l)]]*$B$1*1000*$B$4/1000/1000/1000))</f>
        <v>N/A</v>
      </c>
      <c r="AC154" t="str">
        <f>IF(swpra1[[#This Row],[Annual Load (kg)]]="N/A","N/A",IF(swpra1[[#This Row],[Annual Load (kg)]]&gt;swpra1[[#This Row],[Significant Load]],"YES","NO"))</f>
        <v>N/A</v>
      </c>
      <c r="AD154" s="30" t="str">
        <f>IF(AND(OR(swpra1[[#This Row],[Further Assessment Required?]]="NO",swpra1[[#This Row],[Screening Test 2 requires further screenig]]="NO",swpra1[[#This Row],[Screening Test 1 requires further screening]]="NO"),swpra1[[#This Row],[IS Is Annual Load&gt;Liit]]&lt;&gt;"YES"),"NO","YES")</f>
        <v>NO</v>
      </c>
    </row>
    <row r="155" spans="1:30" ht="27.6" hidden="1" x14ac:dyDescent="0.25">
      <c r="A155" s="54" t="str">
        <f>#REF!</f>
        <v>Phenol</v>
      </c>
      <c r="B155" s="33">
        <f>_xlfn.XLOOKUP(swpra1[[#This Row],[Substance]],inputdata[[#This Row],[Substance]],inputdata[[#This Row],[Average Concentration in Discharge]])</f>
        <v>0</v>
      </c>
      <c r="C155" s="33">
        <f>_xlfn.XLOOKUP(swpra1[[#This Row],[Substance]],inputdata[[#This Row],[Substance]],inputdata[[#This Row],[Maximum Concentration in Discharge ]])</f>
        <v>0</v>
      </c>
      <c r="D155" s="38">
        <f>_xlfn.XLOOKUP(swpra1[[#This Row],[Substance]],inputdata[[#This Row],[Substance]],inputdata[[#This Row],[Annual average EQS (micrograms per litre)]])</f>
        <v>7.7</v>
      </c>
      <c r="E155" s="10" t="str">
        <f>_xlfn.XLOOKUP(swpra1[[#This Row],[Substance]],inputdata[[#This Row],[Substance]],inputdata[[#This Row],[Maximum allowable concentration EQS (micrograms per litre)]])</f>
        <v>46 (95th percentile)</v>
      </c>
      <c r="F155" s="39" t="str">
        <f>IF(ISNUMBER(_xlfn.XLOOKUP(A155,inputdata[[#This Row],[Substance]],inputdata[[#This Row],[Annual Significant Load Limit (kg)]])),_xlfn.XLOOKUP(A155,inputdata[[#This Row],[Substance]],inputdata[[#This Row],[Annual Significant Load Limit (kg)]]),"N/A")</f>
        <v>N/A</v>
      </c>
      <c r="G155" s="33">
        <f>IF(ISNUMBER(D155),IF(ISNUMBER(_xlfn.XLOOKUP(A155,#REF!,#REF!)),(_xlfn.XLOOKUP(A155,#REF!,#REF!)),D155/2),D155)</f>
        <v>3.85</v>
      </c>
      <c r="H155" s="55" t="str">
        <f>IF(ISNUMBER(E155),IF(ISNUMBER(_xlfn.XLOOKUP(A155,#REF!,#REF!)),(_xlfn.XLOOKUP(A155,#REF!,#REF!)),E155/2),E155)</f>
        <v>46 (95th percentile)</v>
      </c>
      <c r="I155">
        <f>IF(ISNUMBER(swpra1[[#This Row],[AA EQS (ug/l)]]),swpra1[[#This Row],[AA EQS (ug/l)]]*0.04,swpra1[[#This Row],[AA EQS (ug/l)]])</f>
        <v>0.308</v>
      </c>
      <c r="J155" t="str">
        <f>IF(ISNUMBER(swpra1[[#This Row],[MAC EQS (ug/l)]]),swpra1[[#This Row],[MAC EQS (ug/l)]]*0.04,swpra1[[#This Row],[MAC EQS (ug/l)]])</f>
        <v>46 (95th percentile)</v>
      </c>
      <c r="K155" s="23" t="str">
        <f>IF(swpra1[[#This Row],[AA EQS (ug/l)]]="N/A","N/A",IF(swpra1[[#This Row],[Discharge Average(ug/l)]]&gt;swpra1[[#This Row],[AA EQS (ug/l)]],"Yes","No"))</f>
        <v>No</v>
      </c>
      <c r="L155" t="str">
        <f>IF(swpra1[[#This Row],[MAC EQS (ug/l)]]="N/A","N/A",IF(swpra1[[#This Row],[Discharge Maximum]]&gt;swpra1[[#This Row],[MAC EQS (ug/l)]],"Yes","No"))</f>
        <v>No</v>
      </c>
      <c r="M155" s="24" t="str">
        <f>IF(AND(swpra1[[#This Row],[Is conc&gt; AAEQS?]]="NO",swpra1[[#This Row],[Is conc. &gt; MAC EQS?]]="NO"),"No","YES")</f>
        <v>No</v>
      </c>
      <c r="N155" s="23" t="str">
        <f>IF(swpra1[[#This Row],[Is conc&gt; AAEQS?]]="No","",IF(swpra1[[#This Row],[AA EQS (ug/l)]]="N/A","",($B$1*swpra1[[#This Row],[Discharge Average(ug/l)]])/($B$1+$B$3)))</f>
        <v/>
      </c>
      <c r="O155" t="str">
        <f>IF(swpra1[[#This Row],[Is conc. &gt; MAC EQS?]]="No","",IF(swpra1[[#This Row],[MAC EQS (ug/l)]]="N/A","",($B$2*swpra1[[#This Row],[Discharge Maximum]])/($B$2+$B$3)))</f>
        <v/>
      </c>
      <c r="P155" t="str">
        <f>IF(swpra1[[#This Row],[Is conc&gt; AAEQS?]]="NO","",IF(swpra1[[#This Row],[AA EQS (ug/l)]]="N/A","N/A",IF(swpra1[[#This Row],[MEAN PC]]&gt;0.04*swpra1[[#This Row],[AA EQS (ug/l)]],"YES","NO")))</f>
        <v/>
      </c>
      <c r="Q155" t="str">
        <f>IF(swpra1[[#This Row],[Screening Test 1 requires further screening]]="NO","",IF(swpra1[[#This Row],[4% of MAC EQS (ug/l)]]="N/A","N/A",IF(swpra1[[#This Row],[MAX PC]]&gt;swpra1[[#This Row],[4% of MAC EQS (ug/l)]],"YES","NO")))</f>
        <v/>
      </c>
      <c r="R155" s="24" t="str">
        <f>IF(swpra1[[#This Row],[Is PC. &gt;4% of MAC EQS?]]="N/A",swpra1[[#This Row],[Is PC. &gt;4% of AA EQS?]],swpra1[[#This Row],[Is PC. &gt;4% of MAC EQS?]])</f>
        <v/>
      </c>
      <c r="S155" s="23" t="str">
        <f>IF(AND(ISNUMBER(swpra1[[#This Row],[MEAN PC]]),swpra1[[#This Row],[Screening Test 2 requires further screenig]]="YES"),swpra1[[#This Row],[MEAN PC]]+swpra1[[#This Row],[AA BC]],"")</f>
        <v/>
      </c>
      <c r="U155" t="str">
        <f>swpra1[[#This Row],[MEAN PC]]</f>
        <v/>
      </c>
      <c r="V155" t="str">
        <f>swpra1[[#This Row],[MAX PC]]</f>
        <v/>
      </c>
      <c r="W155" s="23" t="str">
        <f>IF(swpra1[[#This Row],[PEC (mean) (ug/l)]]="","",IF(swpra1[[#This Row],[PEC (mean) (ug/l)]]="N/A","N/A",IF((swpra1[[#This Row],[PEC - BC (Mean)]])&gt;swpra1[[#This Row],[AA EQS (ug/l)]]*0.1,"YES","NO")))</f>
        <v/>
      </c>
      <c r="X155" s="24" t="str">
        <f>IF(swpra1[[#This Row],[PEC (Max) (ug/l)]]="","",IF(swpra1[[#This Row],[PEC (Max) (ug/l)]]="N/A","N/A",IF((swpra1[[#This Row],[PEC - BC (Max)]])&gt;swpra1[[#This Row],[AA EQS (ug/l)]]*0.1,"YES","NO")))</f>
        <v/>
      </c>
      <c r="Y155" s="23" t="str">
        <f>IF(swpra1[[#This Row],[PEC (mean) (ug/l)]]="","",IF(swpra1[[#This Row],[PEC (mean) (ug/l)]]="N/A","N/A",IF(swpra1[[#This Row],[PEC (mean) (ug/l)]]&gt;swpra1[[#This Row],[AA EQS (ug/l)]],"YES","NO")))</f>
        <v/>
      </c>
      <c r="AA155" s="30" t="str">
        <f>IF(swpra1[[#This Row],[Screening Test 2 requires further screenig]]="YES",IF(OR(swpra1[[#This Row],[Is PEC-BC &gt;10% of MAC EQS?]]="YES",swpra1[[#This Row],[IS PEC&gt;MAC EQS]]="YES"),"YES",IF(OR(swpra1[[#This Row],[Is PEC&gt;AA EQS]]="YES",swpra1[[#This Row],[Is PEC-BC &gt;10% of AA EQS?]]="YES"),"YES","NO")),"")</f>
        <v/>
      </c>
      <c r="AB155" s="23" t="str">
        <f>IF(swpra1[[#This Row],[Significant Load]]="N/A","N/A",(swpra1[[#This Row],[Discharge Average(ug/l)]]*$B$1*1000*$B$4/1000/1000/1000))</f>
        <v>N/A</v>
      </c>
      <c r="AC155" t="str">
        <f>IF(swpra1[[#This Row],[Annual Load (kg)]]="N/A","N/A",IF(swpra1[[#This Row],[Annual Load (kg)]]&gt;swpra1[[#This Row],[Significant Load]],"YES","NO"))</f>
        <v>N/A</v>
      </c>
      <c r="AD155" s="30" t="str">
        <f>IF(AND(OR(swpra1[[#This Row],[Further Assessment Required?]]="NO",swpra1[[#This Row],[Screening Test 2 requires further screenig]]="NO",swpra1[[#This Row],[Screening Test 1 requires further screening]]="NO"),swpra1[[#This Row],[IS Is Annual Load&gt;Liit]]&lt;&gt;"YES"),"NO","YES")</f>
        <v>NO</v>
      </c>
    </row>
    <row r="156" spans="1:30" hidden="1" x14ac:dyDescent="0.25">
      <c r="A156" s="54" t="str">
        <f>#REF!</f>
        <v>Pirimicarb</v>
      </c>
      <c r="B156" s="33">
        <f>_xlfn.XLOOKUP(swpra1[[#This Row],[Substance]],inputdata[[#This Row],[Substance]],inputdata[[#This Row],[Average Concentration in Discharge]])</f>
        <v>0</v>
      </c>
      <c r="C156" s="33">
        <f>_xlfn.XLOOKUP(swpra1[[#This Row],[Substance]],inputdata[[#This Row],[Substance]],inputdata[[#This Row],[Maximum Concentration in Discharge ]])</f>
        <v>0</v>
      </c>
      <c r="D156" s="38">
        <f>_xlfn.XLOOKUP(swpra1[[#This Row],[Substance]],inputdata[[#This Row],[Substance]],inputdata[[#This Row],[Annual average EQS (micrograms per litre)]])</f>
        <v>1</v>
      </c>
      <c r="E156" s="10">
        <f>_xlfn.XLOOKUP(swpra1[[#This Row],[Substance]],inputdata[[#This Row],[Substance]],inputdata[[#This Row],[Maximum allowable concentration EQS (micrograms per litre)]])</f>
        <v>5</v>
      </c>
      <c r="F156" s="39" t="str">
        <f>IF(ISNUMBER(_xlfn.XLOOKUP(A156,inputdata[[#This Row],[Substance]],inputdata[[#This Row],[Annual Significant Load Limit (kg)]])),_xlfn.XLOOKUP(A156,inputdata[[#This Row],[Substance]],inputdata[[#This Row],[Annual Significant Load Limit (kg)]]),"N/A")</f>
        <v>N/A</v>
      </c>
      <c r="G156" s="33">
        <f>IF(ISNUMBER(D156),IF(ISNUMBER(_xlfn.XLOOKUP(A156,#REF!,#REF!)),(_xlfn.XLOOKUP(A156,#REF!,#REF!)),D156/2),D156)</f>
        <v>0.5</v>
      </c>
      <c r="H156" s="55">
        <f>IF(ISNUMBER(E156),IF(ISNUMBER(_xlfn.XLOOKUP(A156,#REF!,#REF!)),(_xlfn.XLOOKUP(A156,#REF!,#REF!)),E156/2),E156)</f>
        <v>2.5</v>
      </c>
      <c r="I156">
        <f>IF(ISNUMBER(swpra1[[#This Row],[AA EQS (ug/l)]]),swpra1[[#This Row],[AA EQS (ug/l)]]*0.04,swpra1[[#This Row],[AA EQS (ug/l)]])</f>
        <v>0.04</v>
      </c>
      <c r="J156">
        <f>IF(ISNUMBER(swpra1[[#This Row],[MAC EQS (ug/l)]]),swpra1[[#This Row],[MAC EQS (ug/l)]]*0.04,swpra1[[#This Row],[MAC EQS (ug/l)]])</f>
        <v>0.2</v>
      </c>
      <c r="K156" s="23" t="str">
        <f>IF(swpra1[[#This Row],[AA EQS (ug/l)]]="N/A","N/A",IF(swpra1[[#This Row],[Discharge Average(ug/l)]]&gt;swpra1[[#This Row],[AA EQS (ug/l)]],"Yes","No"))</f>
        <v>No</v>
      </c>
      <c r="L156" t="str">
        <f>IF(swpra1[[#This Row],[MAC EQS (ug/l)]]="N/A","N/A",IF(swpra1[[#This Row],[Discharge Maximum]]&gt;swpra1[[#This Row],[MAC EQS (ug/l)]],"Yes","No"))</f>
        <v>No</v>
      </c>
      <c r="M156" s="24" t="str">
        <f>IF(AND(swpra1[[#This Row],[Is conc&gt; AAEQS?]]="NO",swpra1[[#This Row],[Is conc. &gt; MAC EQS?]]="NO"),"No","YES")</f>
        <v>No</v>
      </c>
      <c r="N156" s="23" t="str">
        <f>IF(swpra1[[#This Row],[Is conc&gt; AAEQS?]]="No","",IF(swpra1[[#This Row],[AA EQS (ug/l)]]="N/A","",($B$1*swpra1[[#This Row],[Discharge Average(ug/l)]])/($B$1+$B$3)))</f>
        <v/>
      </c>
      <c r="O156" t="str">
        <f>IF(swpra1[[#This Row],[Is conc. &gt; MAC EQS?]]="No","",IF(swpra1[[#This Row],[MAC EQS (ug/l)]]="N/A","",($B$2*swpra1[[#This Row],[Discharge Maximum]])/($B$2+$B$3)))</f>
        <v/>
      </c>
      <c r="P156" t="str">
        <f>IF(swpra1[[#This Row],[Is conc&gt; AAEQS?]]="NO","",IF(swpra1[[#This Row],[AA EQS (ug/l)]]="N/A","N/A",IF(swpra1[[#This Row],[MEAN PC]]&gt;0.04*swpra1[[#This Row],[AA EQS (ug/l)]],"YES","NO")))</f>
        <v/>
      </c>
      <c r="Q156" t="str">
        <f>IF(swpra1[[#This Row],[Screening Test 1 requires further screening]]="NO","",IF(swpra1[[#This Row],[4% of MAC EQS (ug/l)]]="N/A","N/A",IF(swpra1[[#This Row],[MAX PC]]&gt;swpra1[[#This Row],[4% of MAC EQS (ug/l)]],"YES","NO")))</f>
        <v/>
      </c>
      <c r="R156" s="24" t="str">
        <f>IF(swpra1[[#This Row],[Is PC. &gt;4% of MAC EQS?]]="N/A",swpra1[[#This Row],[Is PC. &gt;4% of AA EQS?]],swpra1[[#This Row],[Is PC. &gt;4% of MAC EQS?]])</f>
        <v/>
      </c>
      <c r="S156" s="23" t="str">
        <f>IF(AND(ISNUMBER(swpra1[[#This Row],[MEAN PC]]),swpra1[[#This Row],[Screening Test 2 requires further screenig]]="YES"),swpra1[[#This Row],[MEAN PC]]+swpra1[[#This Row],[AA BC]],"")</f>
        <v/>
      </c>
      <c r="U156" t="str">
        <f>swpra1[[#This Row],[MEAN PC]]</f>
        <v/>
      </c>
      <c r="V156" t="str">
        <f>swpra1[[#This Row],[MAX PC]]</f>
        <v/>
      </c>
      <c r="W156" s="23" t="str">
        <f>IF(swpra1[[#This Row],[PEC (mean) (ug/l)]]="","",IF(swpra1[[#This Row],[PEC (mean) (ug/l)]]="N/A","N/A",IF((swpra1[[#This Row],[PEC - BC (Mean)]])&gt;swpra1[[#This Row],[AA EQS (ug/l)]]*0.1,"YES","NO")))</f>
        <v/>
      </c>
      <c r="X156" s="24" t="str">
        <f>IF(swpra1[[#This Row],[PEC (Max) (ug/l)]]="","",IF(swpra1[[#This Row],[PEC (Max) (ug/l)]]="N/A","N/A",IF((swpra1[[#This Row],[PEC - BC (Max)]])&gt;swpra1[[#This Row],[AA EQS (ug/l)]]*0.1,"YES","NO")))</f>
        <v/>
      </c>
      <c r="Y156" s="23" t="str">
        <f>IF(swpra1[[#This Row],[PEC (mean) (ug/l)]]="","",IF(swpra1[[#This Row],[PEC (mean) (ug/l)]]="N/A","N/A",IF(swpra1[[#This Row],[PEC (mean) (ug/l)]]&gt;swpra1[[#This Row],[AA EQS (ug/l)]],"YES","NO")))</f>
        <v/>
      </c>
      <c r="AA156" s="30" t="str">
        <f>IF(swpra1[[#This Row],[Screening Test 2 requires further screenig]]="YES",IF(OR(swpra1[[#This Row],[Is PEC-BC &gt;10% of MAC EQS?]]="YES",swpra1[[#This Row],[IS PEC&gt;MAC EQS]]="YES"),"YES",IF(OR(swpra1[[#This Row],[Is PEC&gt;AA EQS]]="YES",swpra1[[#This Row],[Is PEC-BC &gt;10% of AA EQS?]]="YES"),"YES","NO")),"")</f>
        <v/>
      </c>
      <c r="AB156" s="23" t="str">
        <f>IF(swpra1[[#This Row],[Significant Load]]="N/A","N/A",(swpra1[[#This Row],[Discharge Average(ug/l)]]*$B$1*1000*$B$4/1000/1000/1000))</f>
        <v>N/A</v>
      </c>
      <c r="AC156" t="str">
        <f>IF(swpra1[[#This Row],[Annual Load (kg)]]="N/A","N/A",IF(swpra1[[#This Row],[Annual Load (kg)]]&gt;swpra1[[#This Row],[Significant Load]],"YES","NO"))</f>
        <v>N/A</v>
      </c>
      <c r="AD156" s="30" t="str">
        <f>IF(AND(OR(swpra1[[#This Row],[Further Assessment Required?]]="NO",swpra1[[#This Row],[Screening Test 2 requires further screenig]]="NO",swpra1[[#This Row],[Screening Test 1 requires further screening]]="NO"),swpra1[[#This Row],[IS Is Annual Load&gt;Liit]]&lt;&gt;"YES"),"NO","YES")</f>
        <v>NO</v>
      </c>
    </row>
    <row r="157" spans="1:30" hidden="1" x14ac:dyDescent="0.25">
      <c r="A157" s="54" t="str">
        <f>#REF!</f>
        <v>Pirimiphos-methyl</v>
      </c>
      <c r="B157" s="33">
        <f>_xlfn.XLOOKUP(swpra1[[#This Row],[Substance]],inputdata[[#This Row],[Substance]],inputdata[[#This Row],[Average Concentration in Discharge]])</f>
        <v>0</v>
      </c>
      <c r="C157" s="33">
        <f>_xlfn.XLOOKUP(swpra1[[#This Row],[Substance]],inputdata[[#This Row],[Substance]],inputdata[[#This Row],[Maximum Concentration in Discharge ]])</f>
        <v>0</v>
      </c>
      <c r="D157" s="38">
        <f>_xlfn.XLOOKUP(swpra1[[#This Row],[Substance]],inputdata[[#This Row],[Substance]],inputdata[[#This Row],[Annual average EQS (micrograms per litre)]])</f>
        <v>1.4999999999999999E-2</v>
      </c>
      <c r="E157" s="10">
        <f>_xlfn.XLOOKUP(swpra1[[#This Row],[Substance]],inputdata[[#This Row],[Substance]],inputdata[[#This Row],[Maximum allowable concentration EQS (micrograms per litre)]])</f>
        <v>0.05</v>
      </c>
      <c r="F157" s="39" t="str">
        <f>IF(ISNUMBER(_xlfn.XLOOKUP(A157,inputdata[[#This Row],[Substance]],inputdata[[#This Row],[Annual Significant Load Limit (kg)]])),_xlfn.XLOOKUP(A157,inputdata[[#This Row],[Substance]],inputdata[[#This Row],[Annual Significant Load Limit (kg)]]),"N/A")</f>
        <v>N/A</v>
      </c>
      <c r="G157" s="33">
        <f>IF(ISNUMBER(D157),IF(ISNUMBER(_xlfn.XLOOKUP(A157,#REF!,#REF!)),(_xlfn.XLOOKUP(A157,#REF!,#REF!)),D157/2),D157)</f>
        <v>7.4999999999999997E-3</v>
      </c>
      <c r="H157" s="55">
        <f>IF(ISNUMBER(E157),IF(ISNUMBER(_xlfn.XLOOKUP(A157,#REF!,#REF!)),(_xlfn.XLOOKUP(A157,#REF!,#REF!)),E157/2),E157)</f>
        <v>2.5000000000000001E-2</v>
      </c>
      <c r="I157">
        <f>IF(ISNUMBER(swpra1[[#This Row],[AA EQS (ug/l)]]),swpra1[[#This Row],[AA EQS (ug/l)]]*0.04,swpra1[[#This Row],[AA EQS (ug/l)]])</f>
        <v>5.9999999999999995E-4</v>
      </c>
      <c r="J157">
        <f>IF(ISNUMBER(swpra1[[#This Row],[MAC EQS (ug/l)]]),swpra1[[#This Row],[MAC EQS (ug/l)]]*0.04,swpra1[[#This Row],[MAC EQS (ug/l)]])</f>
        <v>2E-3</v>
      </c>
      <c r="K157" s="23" t="str">
        <f>IF(swpra1[[#This Row],[AA EQS (ug/l)]]="N/A","N/A",IF(swpra1[[#This Row],[Discharge Average(ug/l)]]&gt;swpra1[[#This Row],[AA EQS (ug/l)]],"Yes","No"))</f>
        <v>No</v>
      </c>
      <c r="L157" t="str">
        <f>IF(swpra1[[#This Row],[MAC EQS (ug/l)]]="N/A","N/A",IF(swpra1[[#This Row],[Discharge Maximum]]&gt;swpra1[[#This Row],[MAC EQS (ug/l)]],"Yes","No"))</f>
        <v>No</v>
      </c>
      <c r="M157" s="24" t="str">
        <f>IF(AND(swpra1[[#This Row],[Is conc&gt; AAEQS?]]="NO",swpra1[[#This Row],[Is conc. &gt; MAC EQS?]]="NO"),"No","YES")</f>
        <v>No</v>
      </c>
      <c r="N157" s="23" t="str">
        <f>IF(swpra1[[#This Row],[Is conc&gt; AAEQS?]]="No","",IF(swpra1[[#This Row],[AA EQS (ug/l)]]="N/A","",($B$1*swpra1[[#This Row],[Discharge Average(ug/l)]])/($B$1+$B$3)))</f>
        <v/>
      </c>
      <c r="O157" t="str">
        <f>IF(swpra1[[#This Row],[Is conc. &gt; MAC EQS?]]="No","",IF(swpra1[[#This Row],[MAC EQS (ug/l)]]="N/A","",($B$2*swpra1[[#This Row],[Discharge Maximum]])/($B$2+$B$3)))</f>
        <v/>
      </c>
      <c r="P157" t="str">
        <f>IF(swpra1[[#This Row],[Is conc&gt; AAEQS?]]="NO","",IF(swpra1[[#This Row],[AA EQS (ug/l)]]="N/A","N/A",IF(swpra1[[#This Row],[MEAN PC]]&gt;0.04*swpra1[[#This Row],[AA EQS (ug/l)]],"YES","NO")))</f>
        <v/>
      </c>
      <c r="Q157" t="str">
        <f>IF(swpra1[[#This Row],[Screening Test 1 requires further screening]]="NO","",IF(swpra1[[#This Row],[4% of MAC EQS (ug/l)]]="N/A","N/A",IF(swpra1[[#This Row],[MAX PC]]&gt;swpra1[[#This Row],[4% of MAC EQS (ug/l)]],"YES","NO")))</f>
        <v/>
      </c>
      <c r="R157" s="24" t="str">
        <f>IF(swpra1[[#This Row],[Is PC. &gt;4% of MAC EQS?]]="N/A",swpra1[[#This Row],[Is PC. &gt;4% of AA EQS?]],swpra1[[#This Row],[Is PC. &gt;4% of MAC EQS?]])</f>
        <v/>
      </c>
      <c r="S157" s="23" t="str">
        <f>IF(AND(ISNUMBER(swpra1[[#This Row],[MEAN PC]]),swpra1[[#This Row],[Screening Test 2 requires further screenig]]="YES"),swpra1[[#This Row],[MEAN PC]]+swpra1[[#This Row],[AA BC]],"")</f>
        <v/>
      </c>
      <c r="U157" t="str">
        <f>swpra1[[#This Row],[MEAN PC]]</f>
        <v/>
      </c>
      <c r="V157" t="str">
        <f>swpra1[[#This Row],[MAX PC]]</f>
        <v/>
      </c>
      <c r="W157" s="23" t="str">
        <f>IF(swpra1[[#This Row],[PEC (mean) (ug/l)]]="","",IF(swpra1[[#This Row],[PEC (mean) (ug/l)]]="N/A","N/A",IF((swpra1[[#This Row],[PEC - BC (Mean)]])&gt;swpra1[[#This Row],[AA EQS (ug/l)]]*0.1,"YES","NO")))</f>
        <v/>
      </c>
      <c r="X157" s="24" t="str">
        <f>IF(swpra1[[#This Row],[PEC (Max) (ug/l)]]="","",IF(swpra1[[#This Row],[PEC (Max) (ug/l)]]="N/A","N/A",IF((swpra1[[#This Row],[PEC - BC (Max)]])&gt;swpra1[[#This Row],[AA EQS (ug/l)]]*0.1,"YES","NO")))</f>
        <v/>
      </c>
      <c r="Y157" s="23" t="str">
        <f>IF(swpra1[[#This Row],[PEC (mean) (ug/l)]]="","",IF(swpra1[[#This Row],[PEC (mean) (ug/l)]]="N/A","N/A",IF(swpra1[[#This Row],[PEC (mean) (ug/l)]]&gt;swpra1[[#This Row],[AA EQS (ug/l)]],"YES","NO")))</f>
        <v/>
      </c>
      <c r="AA157" s="30" t="str">
        <f>IF(swpra1[[#This Row],[Screening Test 2 requires further screenig]]="YES",IF(OR(swpra1[[#This Row],[Is PEC-BC &gt;10% of MAC EQS?]]="YES",swpra1[[#This Row],[IS PEC&gt;MAC EQS]]="YES"),"YES",IF(OR(swpra1[[#This Row],[Is PEC&gt;AA EQS]]="YES",swpra1[[#This Row],[Is PEC-BC &gt;10% of AA EQS?]]="YES"),"YES","NO")),"")</f>
        <v/>
      </c>
      <c r="AB157" s="23" t="str">
        <f>IF(swpra1[[#This Row],[Significant Load]]="N/A","N/A",(swpra1[[#This Row],[Discharge Average(ug/l)]]*$B$1*1000*$B$4/1000/1000/1000))</f>
        <v>N/A</v>
      </c>
      <c r="AC157" t="str">
        <f>IF(swpra1[[#This Row],[Annual Load (kg)]]="N/A","N/A",IF(swpra1[[#This Row],[Annual Load (kg)]]&gt;swpra1[[#This Row],[Significant Load]],"YES","NO"))</f>
        <v>N/A</v>
      </c>
      <c r="AD157" s="30" t="str">
        <f>IF(AND(OR(swpra1[[#This Row],[Further Assessment Required?]]="NO",swpra1[[#This Row],[Screening Test 2 requires further screenig]]="NO",swpra1[[#This Row],[Screening Test 1 requires further screening]]="NO"),swpra1[[#This Row],[IS Is Annual Load&gt;Liit]]&lt;&gt;"YES"),"NO","YES")</f>
        <v>NO</v>
      </c>
    </row>
    <row r="158" spans="1:30" ht="124.2" hidden="1" x14ac:dyDescent="0.25">
      <c r="A158" s="54" t="str">
        <f>#REF!</f>
        <v>Polyaromatic hydrocarbons (PAH) - (Benzo(a)-pyrene (BaP), Benzo(b)-fluoranthene, Benzo(k)-fluoranthene, Benzo(g,h,i)-perylene and Indeno(1,2,3-cd)-pyrene). (Benzo(a)pyrene is considered as a marker for the other PAHs, hence only benzo(a)pyrene needs to be  monitored for comparison with the biota EQS or the corresponding AA-EQS in water)</v>
      </c>
      <c r="B158" s="33">
        <f>_xlfn.XLOOKUP(swpra1[[#This Row],[Substance]],inputdata[[#This Row],[Substance]],inputdata[[#This Row],[Average Concentration in Discharge]])</f>
        <v>0</v>
      </c>
      <c r="C158" s="33">
        <f>_xlfn.XLOOKUP(swpra1[[#This Row],[Substance]],inputdata[[#This Row],[Substance]],inputdata[[#This Row],[Maximum Concentration in Discharge ]])</f>
        <v>0</v>
      </c>
      <c r="D158" s="38">
        <f>_xlfn.XLOOKUP(swpra1[[#This Row],[Substance]],inputdata[[#This Row],[Substance]],inputdata[[#This Row],[Annual average EQS (micrograms per litre)]])</f>
        <v>1.7000000000000001E-4</v>
      </c>
      <c r="E158" s="10" t="str">
        <f>_xlfn.XLOOKUP(swpra1[[#This Row],[Substance]],inputdata[[#This Row],[Substance]],inputdata[[#This Row],[Maximum allowable concentration EQS (micrograms per litre)]])</f>
        <v>Not applicable</v>
      </c>
      <c r="F158" s="39">
        <f>IF(ISNUMBER(_xlfn.XLOOKUP(A158,inputdata[[#This Row],[Substance]],inputdata[[#This Row],[Annual Significant Load Limit (kg)]])),_xlfn.XLOOKUP(A158,inputdata[[#This Row],[Substance]],inputdata[[#This Row],[Annual Significant Load Limit (kg)]]),"N/A")</f>
        <v>5</v>
      </c>
      <c r="G158" s="33">
        <f>IF(ISNUMBER(D158),IF(ISNUMBER(_xlfn.XLOOKUP(A158,#REF!,#REF!)),(_xlfn.XLOOKUP(A158,#REF!,#REF!)),D158/2),D158)</f>
        <v>8.5000000000000006E-5</v>
      </c>
      <c r="H158" s="55" t="str">
        <f>IF(ISNUMBER(E158),IF(ISNUMBER(_xlfn.XLOOKUP(A158,#REF!,#REF!)),(_xlfn.XLOOKUP(A158,#REF!,#REF!)),E158/2),E158)</f>
        <v>Not applicable</v>
      </c>
      <c r="I158">
        <f>IF(ISNUMBER(swpra1[[#This Row],[AA EQS (ug/l)]]),swpra1[[#This Row],[AA EQS (ug/l)]]*0.04,swpra1[[#This Row],[AA EQS (ug/l)]])</f>
        <v>6.800000000000001E-6</v>
      </c>
      <c r="J158" t="str">
        <f>IF(ISNUMBER(swpra1[[#This Row],[MAC EQS (ug/l)]]),swpra1[[#This Row],[MAC EQS (ug/l)]]*0.04,swpra1[[#This Row],[MAC EQS (ug/l)]])</f>
        <v>Not applicable</v>
      </c>
      <c r="K158" s="23" t="str">
        <f>IF(swpra1[[#This Row],[AA EQS (ug/l)]]="N/A","N/A",IF(swpra1[[#This Row],[Discharge Average(ug/l)]]&gt;swpra1[[#This Row],[AA EQS (ug/l)]],"Yes","No"))</f>
        <v>No</v>
      </c>
      <c r="L158" t="str">
        <f>IF(swpra1[[#This Row],[MAC EQS (ug/l)]]="N/A","N/A",IF(swpra1[[#This Row],[Discharge Maximum]]&gt;swpra1[[#This Row],[MAC EQS (ug/l)]],"Yes","No"))</f>
        <v>No</v>
      </c>
      <c r="M158" s="24" t="str">
        <f>IF(AND(swpra1[[#This Row],[Is conc&gt; AAEQS?]]="NO",swpra1[[#This Row],[Is conc. &gt; MAC EQS?]]="NO"),"No","YES")</f>
        <v>No</v>
      </c>
      <c r="N158" s="23" t="str">
        <f>IF(swpra1[[#This Row],[Is conc&gt; AAEQS?]]="No","",IF(swpra1[[#This Row],[AA EQS (ug/l)]]="N/A","",($B$1*swpra1[[#This Row],[Discharge Average(ug/l)]])/($B$1+$B$3)))</f>
        <v/>
      </c>
      <c r="O158" t="str">
        <f>IF(swpra1[[#This Row],[Is conc. &gt; MAC EQS?]]="No","",IF(swpra1[[#This Row],[MAC EQS (ug/l)]]="N/A","",($B$2*swpra1[[#This Row],[Discharge Maximum]])/($B$2+$B$3)))</f>
        <v/>
      </c>
      <c r="P158" t="str">
        <f>IF(swpra1[[#This Row],[Is conc&gt; AAEQS?]]="NO","",IF(swpra1[[#This Row],[AA EQS (ug/l)]]="N/A","N/A",IF(swpra1[[#This Row],[MEAN PC]]&gt;0.04*swpra1[[#This Row],[AA EQS (ug/l)]],"YES","NO")))</f>
        <v/>
      </c>
      <c r="Q158" t="str">
        <f>IF(swpra1[[#This Row],[Screening Test 1 requires further screening]]="NO","",IF(swpra1[[#This Row],[4% of MAC EQS (ug/l)]]="N/A","N/A",IF(swpra1[[#This Row],[MAX PC]]&gt;swpra1[[#This Row],[4% of MAC EQS (ug/l)]],"YES","NO")))</f>
        <v/>
      </c>
      <c r="R158" s="24" t="str">
        <f>IF(swpra1[[#This Row],[Is PC. &gt;4% of MAC EQS?]]="N/A",swpra1[[#This Row],[Is PC. &gt;4% of AA EQS?]],swpra1[[#This Row],[Is PC. &gt;4% of MAC EQS?]])</f>
        <v/>
      </c>
      <c r="S158" s="23" t="str">
        <f>IF(AND(ISNUMBER(swpra1[[#This Row],[MEAN PC]]),swpra1[[#This Row],[Screening Test 2 requires further screenig]]="YES"),swpra1[[#This Row],[MEAN PC]]+swpra1[[#This Row],[AA BC]],"")</f>
        <v/>
      </c>
      <c r="U158" t="str">
        <f>swpra1[[#This Row],[MEAN PC]]</f>
        <v/>
      </c>
      <c r="V158" t="str">
        <f>swpra1[[#This Row],[MAX PC]]</f>
        <v/>
      </c>
      <c r="W158" s="23" t="str">
        <f>IF(swpra1[[#This Row],[PEC (mean) (ug/l)]]="","",IF(swpra1[[#This Row],[PEC (mean) (ug/l)]]="N/A","N/A",IF((swpra1[[#This Row],[PEC - BC (Mean)]])&gt;swpra1[[#This Row],[AA EQS (ug/l)]]*0.1,"YES","NO")))</f>
        <v/>
      </c>
      <c r="X158" s="24" t="str">
        <f>IF(swpra1[[#This Row],[PEC (Max) (ug/l)]]="","",IF(swpra1[[#This Row],[PEC (Max) (ug/l)]]="N/A","N/A",IF((swpra1[[#This Row],[PEC - BC (Max)]])&gt;swpra1[[#This Row],[AA EQS (ug/l)]]*0.1,"YES","NO")))</f>
        <v/>
      </c>
      <c r="Y158" s="23" t="str">
        <f>IF(swpra1[[#This Row],[PEC (mean) (ug/l)]]="","",IF(swpra1[[#This Row],[PEC (mean) (ug/l)]]="N/A","N/A",IF(swpra1[[#This Row],[PEC (mean) (ug/l)]]&gt;swpra1[[#This Row],[AA EQS (ug/l)]],"YES","NO")))</f>
        <v/>
      </c>
      <c r="AA158" s="30" t="str">
        <f>IF(swpra1[[#This Row],[Screening Test 2 requires further screenig]]="YES",IF(OR(swpra1[[#This Row],[Is PEC-BC &gt;10% of MAC EQS?]]="YES",swpra1[[#This Row],[IS PEC&gt;MAC EQS]]="YES"),"YES",IF(OR(swpra1[[#This Row],[Is PEC&gt;AA EQS]]="YES",swpra1[[#This Row],[Is PEC-BC &gt;10% of AA EQS?]]="YES"),"YES","NO")),"")</f>
        <v/>
      </c>
      <c r="AB158" s="23">
        <f>IF(swpra1[[#This Row],[Significant Load]]="N/A","N/A",(swpra1[[#This Row],[Discharge Average(ug/l)]]*$B$1*1000*$B$4/1000/1000/1000))</f>
        <v>0</v>
      </c>
      <c r="AC158" t="str">
        <f>IF(swpra1[[#This Row],[Annual Load (kg)]]="N/A","N/A",IF(swpra1[[#This Row],[Annual Load (kg)]]&gt;swpra1[[#This Row],[Significant Load]],"YES","NO"))</f>
        <v>NO</v>
      </c>
      <c r="AD158" s="30" t="str">
        <f>IF(AND(OR(swpra1[[#This Row],[Further Assessment Required?]]="NO",swpra1[[#This Row],[Screening Test 2 requires further screenig]]="NO",swpra1[[#This Row],[Screening Test 1 requires further screening]]="NO"),swpra1[[#This Row],[IS Is Annual Load&gt;Liit]]&lt;&gt;"YES"),"NO","YES")</f>
        <v>NO</v>
      </c>
    </row>
    <row r="159" spans="1:30" hidden="1" x14ac:dyDescent="0.25">
      <c r="A159" s="54" t="str">
        <f>#REF!</f>
        <v>Prochloraz</v>
      </c>
      <c r="B159" s="33">
        <f>_xlfn.XLOOKUP(swpra1[[#This Row],[Substance]],inputdata[[#This Row],[Substance]],inputdata[[#This Row],[Average Concentration in Discharge]])</f>
        <v>0</v>
      </c>
      <c r="C159" s="33">
        <f>_xlfn.XLOOKUP(swpra1[[#This Row],[Substance]],inputdata[[#This Row],[Substance]],inputdata[[#This Row],[Maximum Concentration in Discharge ]])</f>
        <v>0</v>
      </c>
      <c r="D159" s="38">
        <f>_xlfn.XLOOKUP(swpra1[[#This Row],[Substance]],inputdata[[#This Row],[Substance]],inputdata[[#This Row],[Annual average EQS (micrograms per litre)]])</f>
        <v>4</v>
      </c>
      <c r="E159" s="10">
        <f>_xlfn.XLOOKUP(swpra1[[#This Row],[Substance]],inputdata[[#This Row],[Substance]],inputdata[[#This Row],[Maximum allowable concentration EQS (micrograms per litre)]])</f>
        <v>40</v>
      </c>
      <c r="F159" s="39" t="str">
        <f>IF(ISNUMBER(_xlfn.XLOOKUP(A159,inputdata[[#This Row],[Substance]],inputdata[[#This Row],[Annual Significant Load Limit (kg)]])),_xlfn.XLOOKUP(A159,inputdata[[#This Row],[Substance]],inputdata[[#This Row],[Annual Significant Load Limit (kg)]]),"N/A")</f>
        <v>N/A</v>
      </c>
      <c r="G159" s="33">
        <f>IF(ISNUMBER(D159),IF(ISNUMBER(_xlfn.XLOOKUP(A159,#REF!,#REF!)),(_xlfn.XLOOKUP(A159,#REF!,#REF!)),D159/2),D159)</f>
        <v>2</v>
      </c>
      <c r="H159" s="55">
        <f>IF(ISNUMBER(E159),IF(ISNUMBER(_xlfn.XLOOKUP(A159,#REF!,#REF!)),(_xlfn.XLOOKUP(A159,#REF!,#REF!)),E159/2),E159)</f>
        <v>20</v>
      </c>
      <c r="I159">
        <f>IF(ISNUMBER(swpra1[[#This Row],[AA EQS (ug/l)]]),swpra1[[#This Row],[AA EQS (ug/l)]]*0.04,swpra1[[#This Row],[AA EQS (ug/l)]])</f>
        <v>0.16</v>
      </c>
      <c r="J159">
        <f>IF(ISNUMBER(swpra1[[#This Row],[MAC EQS (ug/l)]]),swpra1[[#This Row],[MAC EQS (ug/l)]]*0.04,swpra1[[#This Row],[MAC EQS (ug/l)]])</f>
        <v>1.6</v>
      </c>
      <c r="K159" s="23" t="str">
        <f>IF(swpra1[[#This Row],[AA EQS (ug/l)]]="N/A","N/A",IF(swpra1[[#This Row],[Discharge Average(ug/l)]]&gt;swpra1[[#This Row],[AA EQS (ug/l)]],"Yes","No"))</f>
        <v>No</v>
      </c>
      <c r="L159" t="str">
        <f>IF(swpra1[[#This Row],[MAC EQS (ug/l)]]="N/A","N/A",IF(swpra1[[#This Row],[Discharge Maximum]]&gt;swpra1[[#This Row],[MAC EQS (ug/l)]],"Yes","No"))</f>
        <v>No</v>
      </c>
      <c r="M159" s="24" t="str">
        <f>IF(AND(swpra1[[#This Row],[Is conc&gt; AAEQS?]]="NO",swpra1[[#This Row],[Is conc. &gt; MAC EQS?]]="NO"),"No","YES")</f>
        <v>No</v>
      </c>
      <c r="N159" s="23" t="str">
        <f>IF(swpra1[[#This Row],[Is conc&gt; AAEQS?]]="No","",IF(swpra1[[#This Row],[AA EQS (ug/l)]]="N/A","",($B$1*swpra1[[#This Row],[Discharge Average(ug/l)]])/($B$1+$B$3)))</f>
        <v/>
      </c>
      <c r="O159" t="str">
        <f>IF(swpra1[[#This Row],[Is conc. &gt; MAC EQS?]]="No","",IF(swpra1[[#This Row],[MAC EQS (ug/l)]]="N/A","",($B$2*swpra1[[#This Row],[Discharge Maximum]])/($B$2+$B$3)))</f>
        <v/>
      </c>
      <c r="P159" t="str">
        <f>IF(swpra1[[#This Row],[Is conc&gt; AAEQS?]]="NO","",IF(swpra1[[#This Row],[AA EQS (ug/l)]]="N/A","N/A",IF(swpra1[[#This Row],[MEAN PC]]&gt;0.04*swpra1[[#This Row],[AA EQS (ug/l)]],"YES","NO")))</f>
        <v/>
      </c>
      <c r="Q159" t="str">
        <f>IF(swpra1[[#This Row],[Screening Test 1 requires further screening]]="NO","",IF(swpra1[[#This Row],[4% of MAC EQS (ug/l)]]="N/A","N/A",IF(swpra1[[#This Row],[MAX PC]]&gt;swpra1[[#This Row],[4% of MAC EQS (ug/l)]],"YES","NO")))</f>
        <v/>
      </c>
      <c r="R159" s="24" t="str">
        <f>IF(swpra1[[#This Row],[Is PC. &gt;4% of MAC EQS?]]="N/A",swpra1[[#This Row],[Is PC. &gt;4% of AA EQS?]],swpra1[[#This Row],[Is PC. &gt;4% of MAC EQS?]])</f>
        <v/>
      </c>
      <c r="S159" s="23" t="str">
        <f>IF(AND(ISNUMBER(swpra1[[#This Row],[MEAN PC]]),swpra1[[#This Row],[Screening Test 2 requires further screenig]]="YES"),swpra1[[#This Row],[MEAN PC]]+swpra1[[#This Row],[AA BC]],"")</f>
        <v/>
      </c>
      <c r="U159" t="str">
        <f>swpra1[[#This Row],[MEAN PC]]</f>
        <v/>
      </c>
      <c r="V159" t="str">
        <f>swpra1[[#This Row],[MAX PC]]</f>
        <v/>
      </c>
      <c r="W159" s="23" t="str">
        <f>IF(swpra1[[#This Row],[PEC (mean) (ug/l)]]="","",IF(swpra1[[#This Row],[PEC (mean) (ug/l)]]="N/A","N/A",IF((swpra1[[#This Row],[PEC - BC (Mean)]])&gt;swpra1[[#This Row],[AA EQS (ug/l)]]*0.1,"YES","NO")))</f>
        <v/>
      </c>
      <c r="X159" s="24" t="str">
        <f>IF(swpra1[[#This Row],[PEC (Max) (ug/l)]]="","",IF(swpra1[[#This Row],[PEC (Max) (ug/l)]]="N/A","N/A",IF((swpra1[[#This Row],[PEC - BC (Max)]])&gt;swpra1[[#This Row],[AA EQS (ug/l)]]*0.1,"YES","NO")))</f>
        <v/>
      </c>
      <c r="Y159" s="23" t="str">
        <f>IF(swpra1[[#This Row],[PEC (mean) (ug/l)]]="","",IF(swpra1[[#This Row],[PEC (mean) (ug/l)]]="N/A","N/A",IF(swpra1[[#This Row],[PEC (mean) (ug/l)]]&gt;swpra1[[#This Row],[AA EQS (ug/l)]],"YES","NO")))</f>
        <v/>
      </c>
      <c r="AA159" s="30" t="str">
        <f>IF(swpra1[[#This Row],[Screening Test 2 requires further screenig]]="YES",IF(OR(swpra1[[#This Row],[Is PEC-BC &gt;10% of MAC EQS?]]="YES",swpra1[[#This Row],[IS PEC&gt;MAC EQS]]="YES"),"YES",IF(OR(swpra1[[#This Row],[Is PEC&gt;AA EQS]]="YES",swpra1[[#This Row],[Is PEC-BC &gt;10% of AA EQS?]]="YES"),"YES","NO")),"")</f>
        <v/>
      </c>
      <c r="AB159" s="23" t="str">
        <f>IF(swpra1[[#This Row],[Significant Load]]="N/A","N/A",(swpra1[[#This Row],[Discharge Average(ug/l)]]*$B$1*1000*$B$4/1000/1000/1000))</f>
        <v>N/A</v>
      </c>
      <c r="AC159" t="str">
        <f>IF(swpra1[[#This Row],[Annual Load (kg)]]="N/A","N/A",IF(swpra1[[#This Row],[Annual Load (kg)]]&gt;swpra1[[#This Row],[Significant Load]],"YES","NO"))</f>
        <v>N/A</v>
      </c>
      <c r="AD159" s="30" t="str">
        <f>IF(AND(OR(swpra1[[#This Row],[Further Assessment Required?]]="NO",swpra1[[#This Row],[Screening Test 2 requires further screenig]]="NO",swpra1[[#This Row],[Screening Test 1 requires further screening]]="NO"),swpra1[[#This Row],[IS Is Annual Load&gt;Liit]]&lt;&gt;"YES"),"NO","YES")</f>
        <v>NO</v>
      </c>
    </row>
    <row r="160" spans="1:30" hidden="1" x14ac:dyDescent="0.25">
      <c r="A160" s="54" t="str">
        <f>#REF!</f>
        <v>Propetamphos</v>
      </c>
      <c r="B160" s="33">
        <f>_xlfn.XLOOKUP(swpra1[[#This Row],[Substance]],inputdata[[#This Row],[Substance]],inputdata[[#This Row],[Average Concentration in Discharge]])</f>
        <v>0</v>
      </c>
      <c r="C160" s="33">
        <f>_xlfn.XLOOKUP(swpra1[[#This Row],[Substance]],inputdata[[#This Row],[Substance]],inputdata[[#This Row],[Maximum Concentration in Discharge ]])</f>
        <v>0</v>
      </c>
      <c r="D160" s="38">
        <f>_xlfn.XLOOKUP(swpra1[[#This Row],[Substance]],inputdata[[#This Row],[Substance]],inputdata[[#This Row],[Annual average EQS (micrograms per litre)]])</f>
        <v>0.03</v>
      </c>
      <c r="E160" s="10">
        <f>_xlfn.XLOOKUP(swpra1[[#This Row],[Substance]],inputdata[[#This Row],[Substance]],inputdata[[#This Row],[Maximum allowable concentration EQS (micrograms per litre)]])</f>
        <v>0.1</v>
      </c>
      <c r="F160" s="39" t="str">
        <f>IF(ISNUMBER(_xlfn.XLOOKUP(A160,inputdata[[#This Row],[Substance]],inputdata[[#This Row],[Annual Significant Load Limit (kg)]])),_xlfn.XLOOKUP(A160,inputdata[[#This Row],[Substance]],inputdata[[#This Row],[Annual Significant Load Limit (kg)]]),"N/A")</f>
        <v>N/A</v>
      </c>
      <c r="G160" s="33">
        <f>IF(ISNUMBER(D160),IF(ISNUMBER(_xlfn.XLOOKUP(A160,#REF!,#REF!)),(_xlfn.XLOOKUP(A160,#REF!,#REF!)),D160/2),D160)</f>
        <v>1.4999999999999999E-2</v>
      </c>
      <c r="H160" s="55">
        <f>IF(ISNUMBER(E160),IF(ISNUMBER(_xlfn.XLOOKUP(A160,#REF!,#REF!)),(_xlfn.XLOOKUP(A160,#REF!,#REF!)),E160/2),E160)</f>
        <v>0.05</v>
      </c>
      <c r="I160">
        <f>IF(ISNUMBER(swpra1[[#This Row],[AA EQS (ug/l)]]),swpra1[[#This Row],[AA EQS (ug/l)]]*0.04,swpra1[[#This Row],[AA EQS (ug/l)]])</f>
        <v>1.1999999999999999E-3</v>
      </c>
      <c r="J160">
        <f>IF(ISNUMBER(swpra1[[#This Row],[MAC EQS (ug/l)]]),swpra1[[#This Row],[MAC EQS (ug/l)]]*0.04,swpra1[[#This Row],[MAC EQS (ug/l)]])</f>
        <v>4.0000000000000001E-3</v>
      </c>
      <c r="K160" s="23" t="str">
        <f>IF(swpra1[[#This Row],[AA EQS (ug/l)]]="N/A","N/A",IF(swpra1[[#This Row],[Discharge Average(ug/l)]]&gt;swpra1[[#This Row],[AA EQS (ug/l)]],"Yes","No"))</f>
        <v>No</v>
      </c>
      <c r="L160" t="str">
        <f>IF(swpra1[[#This Row],[MAC EQS (ug/l)]]="N/A","N/A",IF(swpra1[[#This Row],[Discharge Maximum]]&gt;swpra1[[#This Row],[MAC EQS (ug/l)]],"Yes","No"))</f>
        <v>No</v>
      </c>
      <c r="M160" s="24" t="str">
        <f>IF(AND(swpra1[[#This Row],[Is conc&gt; AAEQS?]]="NO",swpra1[[#This Row],[Is conc. &gt; MAC EQS?]]="NO"),"No","YES")</f>
        <v>No</v>
      </c>
      <c r="N160" s="23" t="str">
        <f>IF(swpra1[[#This Row],[Is conc&gt; AAEQS?]]="No","",IF(swpra1[[#This Row],[AA EQS (ug/l)]]="N/A","",($B$1*swpra1[[#This Row],[Discharge Average(ug/l)]])/($B$1+$B$3)))</f>
        <v/>
      </c>
      <c r="O160" t="str">
        <f>IF(swpra1[[#This Row],[Is conc. &gt; MAC EQS?]]="No","",IF(swpra1[[#This Row],[MAC EQS (ug/l)]]="N/A","",($B$2*swpra1[[#This Row],[Discharge Maximum]])/($B$2+$B$3)))</f>
        <v/>
      </c>
      <c r="P160" t="str">
        <f>IF(swpra1[[#This Row],[Is conc&gt; AAEQS?]]="NO","",IF(swpra1[[#This Row],[AA EQS (ug/l)]]="N/A","N/A",IF(swpra1[[#This Row],[MEAN PC]]&gt;0.04*swpra1[[#This Row],[AA EQS (ug/l)]],"YES","NO")))</f>
        <v/>
      </c>
      <c r="Q160" t="str">
        <f>IF(swpra1[[#This Row],[Screening Test 1 requires further screening]]="NO","",IF(swpra1[[#This Row],[4% of MAC EQS (ug/l)]]="N/A","N/A",IF(swpra1[[#This Row],[MAX PC]]&gt;swpra1[[#This Row],[4% of MAC EQS (ug/l)]],"YES","NO")))</f>
        <v/>
      </c>
      <c r="R160" s="24" t="str">
        <f>IF(swpra1[[#This Row],[Is PC. &gt;4% of MAC EQS?]]="N/A",swpra1[[#This Row],[Is PC. &gt;4% of AA EQS?]],swpra1[[#This Row],[Is PC. &gt;4% of MAC EQS?]])</f>
        <v/>
      </c>
      <c r="S160" s="23" t="str">
        <f>IF(AND(ISNUMBER(swpra1[[#This Row],[MEAN PC]]),swpra1[[#This Row],[Screening Test 2 requires further screenig]]="YES"),swpra1[[#This Row],[MEAN PC]]+swpra1[[#This Row],[AA BC]],"")</f>
        <v/>
      </c>
      <c r="U160" t="str">
        <f>swpra1[[#This Row],[MEAN PC]]</f>
        <v/>
      </c>
      <c r="V160" t="str">
        <f>swpra1[[#This Row],[MAX PC]]</f>
        <v/>
      </c>
      <c r="W160" s="23" t="str">
        <f>IF(swpra1[[#This Row],[PEC (mean) (ug/l)]]="","",IF(swpra1[[#This Row],[PEC (mean) (ug/l)]]="N/A","N/A",IF((swpra1[[#This Row],[PEC - BC (Mean)]])&gt;swpra1[[#This Row],[AA EQS (ug/l)]]*0.1,"YES","NO")))</f>
        <v/>
      </c>
      <c r="X160" s="24" t="str">
        <f>IF(swpra1[[#This Row],[PEC (Max) (ug/l)]]="","",IF(swpra1[[#This Row],[PEC (Max) (ug/l)]]="N/A","N/A",IF((swpra1[[#This Row],[PEC - BC (Max)]])&gt;swpra1[[#This Row],[AA EQS (ug/l)]]*0.1,"YES","NO")))</f>
        <v/>
      </c>
      <c r="Y160" s="23" t="str">
        <f>IF(swpra1[[#This Row],[PEC (mean) (ug/l)]]="","",IF(swpra1[[#This Row],[PEC (mean) (ug/l)]]="N/A","N/A",IF(swpra1[[#This Row],[PEC (mean) (ug/l)]]&gt;swpra1[[#This Row],[AA EQS (ug/l)]],"YES","NO")))</f>
        <v/>
      </c>
      <c r="AA160" s="30" t="str">
        <f>IF(swpra1[[#This Row],[Screening Test 2 requires further screenig]]="YES",IF(OR(swpra1[[#This Row],[Is PEC-BC &gt;10% of MAC EQS?]]="YES",swpra1[[#This Row],[IS PEC&gt;MAC EQS]]="YES"),"YES",IF(OR(swpra1[[#This Row],[Is PEC&gt;AA EQS]]="YES",swpra1[[#This Row],[Is PEC-BC &gt;10% of AA EQS?]]="YES"),"YES","NO")),"")</f>
        <v/>
      </c>
      <c r="AB160" s="23" t="str">
        <f>IF(swpra1[[#This Row],[Significant Load]]="N/A","N/A",(swpra1[[#This Row],[Discharge Average(ug/l)]]*$B$1*1000*$B$4/1000/1000/1000))</f>
        <v>N/A</v>
      </c>
      <c r="AC160" t="str">
        <f>IF(swpra1[[#This Row],[Annual Load (kg)]]="N/A","N/A",IF(swpra1[[#This Row],[Annual Load (kg)]]&gt;swpra1[[#This Row],[Significant Load]],"YES","NO"))</f>
        <v>N/A</v>
      </c>
      <c r="AD160" s="30" t="str">
        <f>IF(AND(OR(swpra1[[#This Row],[Further Assessment Required?]]="NO",swpra1[[#This Row],[Screening Test 2 requires further screenig]]="NO",swpra1[[#This Row],[Screening Test 1 requires further screening]]="NO"),swpra1[[#This Row],[IS Is Annual Load&gt;Liit]]&lt;&gt;"YES"),"NO","YES")</f>
        <v>NO</v>
      </c>
    </row>
    <row r="161" spans="1:30" hidden="1" x14ac:dyDescent="0.25">
      <c r="A161" s="54" t="str">
        <f>#REF!</f>
        <v>Propyzamide</v>
      </c>
      <c r="B161" s="33">
        <f>_xlfn.XLOOKUP(swpra1[[#This Row],[Substance]],inputdata[[#This Row],[Substance]],inputdata[[#This Row],[Average Concentration in Discharge]])</f>
        <v>0</v>
      </c>
      <c r="C161" s="33">
        <f>_xlfn.XLOOKUP(swpra1[[#This Row],[Substance]],inputdata[[#This Row],[Substance]],inputdata[[#This Row],[Maximum Concentration in Discharge ]])</f>
        <v>0</v>
      </c>
      <c r="D161" s="38">
        <f>_xlfn.XLOOKUP(swpra1[[#This Row],[Substance]],inputdata[[#This Row],[Substance]],inputdata[[#This Row],[Annual average EQS (micrograms per litre)]])</f>
        <v>100</v>
      </c>
      <c r="E161" s="10">
        <f>_xlfn.XLOOKUP(swpra1[[#This Row],[Substance]],inputdata[[#This Row],[Substance]],inputdata[[#This Row],[Maximum allowable concentration EQS (micrograms per litre)]])</f>
        <v>1000</v>
      </c>
      <c r="F161" s="39" t="str">
        <f>IF(ISNUMBER(_xlfn.XLOOKUP(A161,inputdata[[#This Row],[Substance]],inputdata[[#This Row],[Annual Significant Load Limit (kg)]])),_xlfn.XLOOKUP(A161,inputdata[[#This Row],[Substance]],inputdata[[#This Row],[Annual Significant Load Limit (kg)]]),"N/A")</f>
        <v>N/A</v>
      </c>
      <c r="G161" s="33">
        <f>IF(ISNUMBER(D161),IF(ISNUMBER(_xlfn.XLOOKUP(A161,#REF!,#REF!)),(_xlfn.XLOOKUP(A161,#REF!,#REF!)),D161/2),D161)</f>
        <v>50</v>
      </c>
      <c r="H161" s="55">
        <f>IF(ISNUMBER(E161),IF(ISNUMBER(_xlfn.XLOOKUP(A161,#REF!,#REF!)),(_xlfn.XLOOKUP(A161,#REF!,#REF!)),E161/2),E161)</f>
        <v>500</v>
      </c>
      <c r="I161">
        <f>IF(ISNUMBER(swpra1[[#This Row],[AA EQS (ug/l)]]),swpra1[[#This Row],[AA EQS (ug/l)]]*0.04,swpra1[[#This Row],[AA EQS (ug/l)]])</f>
        <v>4</v>
      </c>
      <c r="J161">
        <f>IF(ISNUMBER(swpra1[[#This Row],[MAC EQS (ug/l)]]),swpra1[[#This Row],[MAC EQS (ug/l)]]*0.04,swpra1[[#This Row],[MAC EQS (ug/l)]])</f>
        <v>40</v>
      </c>
      <c r="K161" s="23" t="str">
        <f>IF(swpra1[[#This Row],[AA EQS (ug/l)]]="N/A","N/A",IF(swpra1[[#This Row],[Discharge Average(ug/l)]]&gt;swpra1[[#This Row],[AA EQS (ug/l)]],"Yes","No"))</f>
        <v>No</v>
      </c>
      <c r="L161" t="str">
        <f>IF(swpra1[[#This Row],[MAC EQS (ug/l)]]="N/A","N/A",IF(swpra1[[#This Row],[Discharge Maximum]]&gt;swpra1[[#This Row],[MAC EQS (ug/l)]],"Yes","No"))</f>
        <v>No</v>
      </c>
      <c r="M161" s="24" t="str">
        <f>IF(AND(swpra1[[#This Row],[Is conc&gt; AAEQS?]]="NO",swpra1[[#This Row],[Is conc. &gt; MAC EQS?]]="NO"),"No","YES")</f>
        <v>No</v>
      </c>
      <c r="N161" s="23" t="str">
        <f>IF(swpra1[[#This Row],[Is conc&gt; AAEQS?]]="No","",IF(swpra1[[#This Row],[AA EQS (ug/l)]]="N/A","",($B$1*swpra1[[#This Row],[Discharge Average(ug/l)]])/($B$1+$B$3)))</f>
        <v/>
      </c>
      <c r="O161" t="str">
        <f>IF(swpra1[[#This Row],[Is conc. &gt; MAC EQS?]]="No","",IF(swpra1[[#This Row],[MAC EQS (ug/l)]]="N/A","",($B$2*swpra1[[#This Row],[Discharge Maximum]])/($B$2+$B$3)))</f>
        <v/>
      </c>
      <c r="P161" t="str">
        <f>IF(swpra1[[#This Row],[Is conc&gt; AAEQS?]]="NO","",IF(swpra1[[#This Row],[AA EQS (ug/l)]]="N/A","N/A",IF(swpra1[[#This Row],[MEAN PC]]&gt;0.04*swpra1[[#This Row],[AA EQS (ug/l)]],"YES","NO")))</f>
        <v/>
      </c>
      <c r="Q161" t="str">
        <f>IF(swpra1[[#This Row],[Screening Test 1 requires further screening]]="NO","",IF(swpra1[[#This Row],[4% of MAC EQS (ug/l)]]="N/A","N/A",IF(swpra1[[#This Row],[MAX PC]]&gt;swpra1[[#This Row],[4% of MAC EQS (ug/l)]],"YES","NO")))</f>
        <v/>
      </c>
      <c r="R161" s="24" t="str">
        <f>IF(swpra1[[#This Row],[Is PC. &gt;4% of MAC EQS?]]="N/A",swpra1[[#This Row],[Is PC. &gt;4% of AA EQS?]],swpra1[[#This Row],[Is PC. &gt;4% of MAC EQS?]])</f>
        <v/>
      </c>
      <c r="S161" s="23" t="str">
        <f>IF(AND(ISNUMBER(swpra1[[#This Row],[MEAN PC]]),swpra1[[#This Row],[Screening Test 2 requires further screenig]]="YES"),swpra1[[#This Row],[MEAN PC]]+swpra1[[#This Row],[AA BC]],"")</f>
        <v/>
      </c>
      <c r="U161" t="str">
        <f>swpra1[[#This Row],[MEAN PC]]</f>
        <v/>
      </c>
      <c r="V161" t="str">
        <f>swpra1[[#This Row],[MAX PC]]</f>
        <v/>
      </c>
      <c r="W161" s="23" t="str">
        <f>IF(swpra1[[#This Row],[PEC (mean) (ug/l)]]="","",IF(swpra1[[#This Row],[PEC (mean) (ug/l)]]="N/A","N/A",IF((swpra1[[#This Row],[PEC - BC (Mean)]])&gt;swpra1[[#This Row],[AA EQS (ug/l)]]*0.1,"YES","NO")))</f>
        <v/>
      </c>
      <c r="X161" s="24" t="str">
        <f>IF(swpra1[[#This Row],[PEC (Max) (ug/l)]]="","",IF(swpra1[[#This Row],[PEC (Max) (ug/l)]]="N/A","N/A",IF((swpra1[[#This Row],[PEC - BC (Max)]])&gt;swpra1[[#This Row],[AA EQS (ug/l)]]*0.1,"YES","NO")))</f>
        <v/>
      </c>
      <c r="Y161" s="23" t="str">
        <f>IF(swpra1[[#This Row],[PEC (mean) (ug/l)]]="","",IF(swpra1[[#This Row],[PEC (mean) (ug/l)]]="N/A","N/A",IF(swpra1[[#This Row],[PEC (mean) (ug/l)]]&gt;swpra1[[#This Row],[AA EQS (ug/l)]],"YES","NO")))</f>
        <v/>
      </c>
      <c r="AA161" s="30" t="str">
        <f>IF(swpra1[[#This Row],[Screening Test 2 requires further screenig]]="YES",IF(OR(swpra1[[#This Row],[Is PEC-BC &gt;10% of MAC EQS?]]="YES",swpra1[[#This Row],[IS PEC&gt;MAC EQS]]="YES"),"YES",IF(OR(swpra1[[#This Row],[Is PEC&gt;AA EQS]]="YES",swpra1[[#This Row],[Is PEC-BC &gt;10% of AA EQS?]]="YES"),"YES","NO")),"")</f>
        <v/>
      </c>
      <c r="AB161" s="23" t="str">
        <f>IF(swpra1[[#This Row],[Significant Load]]="N/A","N/A",(swpra1[[#This Row],[Discharge Average(ug/l)]]*$B$1*1000*$B$4/1000/1000/1000))</f>
        <v>N/A</v>
      </c>
      <c r="AC161" t="str">
        <f>IF(swpra1[[#This Row],[Annual Load (kg)]]="N/A","N/A",IF(swpra1[[#This Row],[Annual Load (kg)]]&gt;swpra1[[#This Row],[Significant Load]],"YES","NO"))</f>
        <v>N/A</v>
      </c>
      <c r="AD161" s="30" t="str">
        <f>IF(AND(OR(swpra1[[#This Row],[Further Assessment Required?]]="NO",swpra1[[#This Row],[Screening Test 2 requires further screenig]]="NO",swpra1[[#This Row],[Screening Test 1 requires further screening]]="NO"),swpra1[[#This Row],[IS Is Annual Load&gt;Liit]]&lt;&gt;"YES"),"NO","YES")</f>
        <v>NO</v>
      </c>
    </row>
    <row r="162" spans="1:30" hidden="1" x14ac:dyDescent="0.25">
      <c r="A162" s="54" t="str">
        <f>#REF!</f>
        <v>Quinoxyfen</v>
      </c>
      <c r="B162" s="33">
        <f>_xlfn.XLOOKUP(swpra1[[#This Row],[Substance]],inputdata[[#This Row],[Substance]],inputdata[[#This Row],[Average Concentration in Discharge]])</f>
        <v>0</v>
      </c>
      <c r="C162" s="33">
        <f>_xlfn.XLOOKUP(swpra1[[#This Row],[Substance]],inputdata[[#This Row],[Substance]],inputdata[[#This Row],[Maximum Concentration in Discharge ]])</f>
        <v>0</v>
      </c>
      <c r="D162" s="38">
        <f>_xlfn.XLOOKUP(swpra1[[#This Row],[Substance]],inputdata[[#This Row],[Substance]],inputdata[[#This Row],[Annual average EQS (micrograms per litre)]])</f>
        <v>1.4999999999999999E-2</v>
      </c>
      <c r="E162" s="10">
        <f>_xlfn.XLOOKUP(swpra1[[#This Row],[Substance]],inputdata[[#This Row],[Substance]],inputdata[[#This Row],[Maximum allowable concentration EQS (micrograms per litre)]])</f>
        <v>0.54</v>
      </c>
      <c r="F162" s="39" t="str">
        <f>IF(ISNUMBER(_xlfn.XLOOKUP(A162,inputdata[[#This Row],[Substance]],inputdata[[#This Row],[Annual Significant Load Limit (kg)]])),_xlfn.XLOOKUP(A162,inputdata[[#This Row],[Substance]],inputdata[[#This Row],[Annual Significant Load Limit (kg)]]),"N/A")</f>
        <v>N/A</v>
      </c>
      <c r="G162" s="33">
        <f>IF(ISNUMBER(D162),IF(ISNUMBER(_xlfn.XLOOKUP(A162,#REF!,#REF!)),(_xlfn.XLOOKUP(A162,#REF!,#REF!)),D162/2),D162)</f>
        <v>7.4999999999999997E-3</v>
      </c>
      <c r="H162" s="55">
        <f>IF(ISNUMBER(E162),IF(ISNUMBER(_xlfn.XLOOKUP(A162,#REF!,#REF!)),(_xlfn.XLOOKUP(A162,#REF!,#REF!)),E162/2),E162)</f>
        <v>0.27</v>
      </c>
      <c r="I162">
        <f>IF(ISNUMBER(swpra1[[#This Row],[AA EQS (ug/l)]]),swpra1[[#This Row],[AA EQS (ug/l)]]*0.04,swpra1[[#This Row],[AA EQS (ug/l)]])</f>
        <v>5.9999999999999995E-4</v>
      </c>
      <c r="J162">
        <f>IF(ISNUMBER(swpra1[[#This Row],[MAC EQS (ug/l)]]),swpra1[[#This Row],[MAC EQS (ug/l)]]*0.04,swpra1[[#This Row],[MAC EQS (ug/l)]])</f>
        <v>2.1600000000000001E-2</v>
      </c>
      <c r="K162" s="23" t="str">
        <f>IF(swpra1[[#This Row],[AA EQS (ug/l)]]="N/A","N/A",IF(swpra1[[#This Row],[Discharge Average(ug/l)]]&gt;swpra1[[#This Row],[AA EQS (ug/l)]],"Yes","No"))</f>
        <v>No</v>
      </c>
      <c r="L162" t="str">
        <f>IF(swpra1[[#This Row],[MAC EQS (ug/l)]]="N/A","N/A",IF(swpra1[[#This Row],[Discharge Maximum]]&gt;swpra1[[#This Row],[MAC EQS (ug/l)]],"Yes","No"))</f>
        <v>No</v>
      </c>
      <c r="M162" s="24" t="str">
        <f>IF(AND(swpra1[[#This Row],[Is conc&gt; AAEQS?]]="NO",swpra1[[#This Row],[Is conc. &gt; MAC EQS?]]="NO"),"No","YES")</f>
        <v>No</v>
      </c>
      <c r="N162" s="23" t="str">
        <f>IF(swpra1[[#This Row],[Is conc&gt; AAEQS?]]="No","",IF(swpra1[[#This Row],[AA EQS (ug/l)]]="N/A","",($B$1*swpra1[[#This Row],[Discharge Average(ug/l)]])/($B$1+$B$3)))</f>
        <v/>
      </c>
      <c r="O162" t="str">
        <f>IF(swpra1[[#This Row],[Is conc. &gt; MAC EQS?]]="No","",IF(swpra1[[#This Row],[MAC EQS (ug/l)]]="N/A","",($B$2*swpra1[[#This Row],[Discharge Maximum]])/($B$2+$B$3)))</f>
        <v/>
      </c>
      <c r="P162" t="str">
        <f>IF(swpra1[[#This Row],[Is conc&gt; AAEQS?]]="NO","",IF(swpra1[[#This Row],[AA EQS (ug/l)]]="N/A","N/A",IF(swpra1[[#This Row],[MEAN PC]]&gt;0.04*swpra1[[#This Row],[AA EQS (ug/l)]],"YES","NO")))</f>
        <v/>
      </c>
      <c r="Q162" t="str">
        <f>IF(swpra1[[#This Row],[Screening Test 1 requires further screening]]="NO","",IF(swpra1[[#This Row],[4% of MAC EQS (ug/l)]]="N/A","N/A",IF(swpra1[[#This Row],[MAX PC]]&gt;swpra1[[#This Row],[4% of MAC EQS (ug/l)]],"YES","NO")))</f>
        <v/>
      </c>
      <c r="R162" s="24" t="str">
        <f>IF(swpra1[[#This Row],[Is PC. &gt;4% of MAC EQS?]]="N/A",swpra1[[#This Row],[Is PC. &gt;4% of AA EQS?]],swpra1[[#This Row],[Is PC. &gt;4% of MAC EQS?]])</f>
        <v/>
      </c>
      <c r="S162" s="23" t="str">
        <f>IF(AND(ISNUMBER(swpra1[[#This Row],[MEAN PC]]),swpra1[[#This Row],[Screening Test 2 requires further screenig]]="YES"),swpra1[[#This Row],[MEAN PC]]+swpra1[[#This Row],[AA BC]],"")</f>
        <v/>
      </c>
      <c r="U162" t="str">
        <f>swpra1[[#This Row],[MEAN PC]]</f>
        <v/>
      </c>
      <c r="V162" t="str">
        <f>swpra1[[#This Row],[MAX PC]]</f>
        <v/>
      </c>
      <c r="W162" s="23" t="str">
        <f>IF(swpra1[[#This Row],[PEC (mean) (ug/l)]]="","",IF(swpra1[[#This Row],[PEC (mean) (ug/l)]]="N/A","N/A",IF((swpra1[[#This Row],[PEC - BC (Mean)]])&gt;swpra1[[#This Row],[AA EQS (ug/l)]]*0.1,"YES","NO")))</f>
        <v/>
      </c>
      <c r="X162" s="24" t="str">
        <f>IF(swpra1[[#This Row],[PEC (Max) (ug/l)]]="","",IF(swpra1[[#This Row],[PEC (Max) (ug/l)]]="N/A","N/A",IF((swpra1[[#This Row],[PEC - BC (Max)]])&gt;swpra1[[#This Row],[AA EQS (ug/l)]]*0.1,"YES","NO")))</f>
        <v/>
      </c>
      <c r="Y162" s="23" t="str">
        <f>IF(swpra1[[#This Row],[PEC (mean) (ug/l)]]="","",IF(swpra1[[#This Row],[PEC (mean) (ug/l)]]="N/A","N/A",IF(swpra1[[#This Row],[PEC (mean) (ug/l)]]&gt;swpra1[[#This Row],[AA EQS (ug/l)]],"YES","NO")))</f>
        <v/>
      </c>
      <c r="AA162" s="30" t="str">
        <f>IF(swpra1[[#This Row],[Screening Test 2 requires further screenig]]="YES",IF(OR(swpra1[[#This Row],[Is PEC-BC &gt;10% of MAC EQS?]]="YES",swpra1[[#This Row],[IS PEC&gt;MAC EQS]]="YES"),"YES",IF(OR(swpra1[[#This Row],[Is PEC&gt;AA EQS]]="YES",swpra1[[#This Row],[Is PEC-BC &gt;10% of AA EQS?]]="YES"),"YES","NO")),"")</f>
        <v/>
      </c>
      <c r="AB162" s="23" t="str">
        <f>IF(swpra1[[#This Row],[Significant Load]]="N/A","N/A",(swpra1[[#This Row],[Discharge Average(ug/l)]]*$B$1*1000*$B$4/1000/1000/1000))</f>
        <v>N/A</v>
      </c>
      <c r="AC162" t="str">
        <f>IF(swpra1[[#This Row],[Annual Load (kg)]]="N/A","N/A",IF(swpra1[[#This Row],[Annual Load (kg)]]&gt;swpra1[[#This Row],[Significant Load]],"YES","NO"))</f>
        <v>N/A</v>
      </c>
      <c r="AD162" s="30" t="str">
        <f>IF(AND(OR(swpra1[[#This Row],[Further Assessment Required?]]="NO",swpra1[[#This Row],[Screening Test 2 requires further screenig]]="NO",swpra1[[#This Row],[Screening Test 1 requires further screening]]="NO"),swpra1[[#This Row],[IS Is Annual Load&gt;Liit]]&lt;&gt;"YES"),"NO","YES")</f>
        <v>NO</v>
      </c>
    </row>
    <row r="163" spans="1:30" hidden="1" x14ac:dyDescent="0.25">
      <c r="A163" s="54" t="str">
        <f>#REF!</f>
        <v>Silver (dissolved)</v>
      </c>
      <c r="B163" s="33">
        <f>_xlfn.XLOOKUP(swpra1[[#This Row],[Substance]],inputdata[[#This Row],[Substance]],inputdata[[#This Row],[Average Concentration in Discharge]])</f>
        <v>0</v>
      </c>
      <c r="C163" s="33">
        <f>_xlfn.XLOOKUP(swpra1[[#This Row],[Substance]],inputdata[[#This Row],[Substance]],inputdata[[#This Row],[Maximum Concentration in Discharge ]])</f>
        <v>0</v>
      </c>
      <c r="D163" s="38">
        <f>_xlfn.XLOOKUP(swpra1[[#This Row],[Substance]],inputdata[[#This Row],[Substance]],inputdata[[#This Row],[Annual average EQS (micrograms per litre)]])</f>
        <v>0.5</v>
      </c>
      <c r="E163" s="10">
        <f>_xlfn.XLOOKUP(swpra1[[#This Row],[Substance]],inputdata[[#This Row],[Substance]],inputdata[[#This Row],[Maximum allowable concentration EQS (micrograms per litre)]])</f>
        <v>1</v>
      </c>
      <c r="F163" s="39" t="str">
        <f>IF(ISNUMBER(_xlfn.XLOOKUP(A163,inputdata[[#This Row],[Substance]],inputdata[[#This Row],[Annual Significant Load Limit (kg)]])),_xlfn.XLOOKUP(A163,inputdata[[#This Row],[Substance]],inputdata[[#This Row],[Annual Significant Load Limit (kg)]]),"N/A")</f>
        <v>N/A</v>
      </c>
      <c r="G163" s="33">
        <f>IF(ISNUMBER(D163),IF(ISNUMBER(_xlfn.XLOOKUP(A163,#REF!,#REF!)),(_xlfn.XLOOKUP(A163,#REF!,#REF!)),D163/2),D163)</f>
        <v>0.25</v>
      </c>
      <c r="H163" s="55">
        <f>IF(ISNUMBER(E163),IF(ISNUMBER(_xlfn.XLOOKUP(A163,#REF!,#REF!)),(_xlfn.XLOOKUP(A163,#REF!,#REF!)),E163/2),E163)</f>
        <v>0.5</v>
      </c>
      <c r="I163">
        <f>IF(ISNUMBER(swpra1[[#This Row],[AA EQS (ug/l)]]),swpra1[[#This Row],[AA EQS (ug/l)]]*0.04,swpra1[[#This Row],[AA EQS (ug/l)]])</f>
        <v>0.02</v>
      </c>
      <c r="J163">
        <f>IF(ISNUMBER(swpra1[[#This Row],[MAC EQS (ug/l)]]),swpra1[[#This Row],[MAC EQS (ug/l)]]*0.04,swpra1[[#This Row],[MAC EQS (ug/l)]])</f>
        <v>0.04</v>
      </c>
      <c r="K163" s="23" t="str">
        <f>IF(swpra1[[#This Row],[AA EQS (ug/l)]]="N/A","N/A",IF(swpra1[[#This Row],[Discharge Average(ug/l)]]&gt;swpra1[[#This Row],[AA EQS (ug/l)]],"Yes","No"))</f>
        <v>No</v>
      </c>
      <c r="L163" t="str">
        <f>IF(swpra1[[#This Row],[MAC EQS (ug/l)]]="N/A","N/A",IF(swpra1[[#This Row],[Discharge Maximum]]&gt;swpra1[[#This Row],[MAC EQS (ug/l)]],"Yes","No"))</f>
        <v>No</v>
      </c>
      <c r="M163" s="24" t="str">
        <f>IF(AND(swpra1[[#This Row],[Is conc&gt; AAEQS?]]="NO",swpra1[[#This Row],[Is conc. &gt; MAC EQS?]]="NO"),"No","YES")</f>
        <v>No</v>
      </c>
      <c r="N163" s="23" t="str">
        <f>IF(swpra1[[#This Row],[Is conc&gt; AAEQS?]]="No","",IF(swpra1[[#This Row],[AA EQS (ug/l)]]="N/A","",($B$1*swpra1[[#This Row],[Discharge Average(ug/l)]])/($B$1+$B$3)))</f>
        <v/>
      </c>
      <c r="O163" t="str">
        <f>IF(swpra1[[#This Row],[Is conc. &gt; MAC EQS?]]="No","",IF(swpra1[[#This Row],[MAC EQS (ug/l)]]="N/A","",($B$2*swpra1[[#This Row],[Discharge Maximum]])/($B$2+$B$3)))</f>
        <v/>
      </c>
      <c r="P163" t="str">
        <f>IF(swpra1[[#This Row],[Is conc&gt; AAEQS?]]="NO","",IF(swpra1[[#This Row],[AA EQS (ug/l)]]="N/A","N/A",IF(swpra1[[#This Row],[MEAN PC]]&gt;0.04*swpra1[[#This Row],[AA EQS (ug/l)]],"YES","NO")))</f>
        <v/>
      </c>
      <c r="Q163" t="str">
        <f>IF(swpra1[[#This Row],[Screening Test 1 requires further screening]]="NO","",IF(swpra1[[#This Row],[4% of MAC EQS (ug/l)]]="N/A","N/A",IF(swpra1[[#This Row],[MAX PC]]&gt;swpra1[[#This Row],[4% of MAC EQS (ug/l)]],"YES","NO")))</f>
        <v/>
      </c>
      <c r="R163" s="24" t="str">
        <f>IF(swpra1[[#This Row],[Is PC. &gt;4% of MAC EQS?]]="N/A",swpra1[[#This Row],[Is PC. &gt;4% of AA EQS?]],swpra1[[#This Row],[Is PC. &gt;4% of MAC EQS?]])</f>
        <v/>
      </c>
      <c r="S163" s="23" t="str">
        <f>IF(AND(ISNUMBER(swpra1[[#This Row],[MEAN PC]]),swpra1[[#This Row],[Screening Test 2 requires further screenig]]="YES"),swpra1[[#This Row],[MEAN PC]]+swpra1[[#This Row],[AA BC]],"")</f>
        <v/>
      </c>
      <c r="U163" t="str">
        <f>swpra1[[#This Row],[MEAN PC]]</f>
        <v/>
      </c>
      <c r="V163" t="str">
        <f>swpra1[[#This Row],[MAX PC]]</f>
        <v/>
      </c>
      <c r="W163" s="23" t="str">
        <f>IF(swpra1[[#This Row],[PEC (mean) (ug/l)]]="","",IF(swpra1[[#This Row],[PEC (mean) (ug/l)]]="N/A","N/A",IF((swpra1[[#This Row],[PEC - BC (Mean)]])&gt;swpra1[[#This Row],[AA EQS (ug/l)]]*0.1,"YES","NO")))</f>
        <v/>
      </c>
      <c r="X163" s="24" t="str">
        <f>IF(swpra1[[#This Row],[PEC (Max) (ug/l)]]="","",IF(swpra1[[#This Row],[PEC (Max) (ug/l)]]="N/A","N/A",IF((swpra1[[#This Row],[PEC - BC (Max)]])&gt;swpra1[[#This Row],[AA EQS (ug/l)]]*0.1,"YES","NO")))</f>
        <v/>
      </c>
      <c r="Y163" s="23" t="str">
        <f>IF(swpra1[[#This Row],[PEC (mean) (ug/l)]]="","",IF(swpra1[[#This Row],[PEC (mean) (ug/l)]]="N/A","N/A",IF(swpra1[[#This Row],[PEC (mean) (ug/l)]]&gt;swpra1[[#This Row],[AA EQS (ug/l)]],"YES","NO")))</f>
        <v/>
      </c>
      <c r="AA163" s="30" t="str">
        <f>IF(swpra1[[#This Row],[Screening Test 2 requires further screenig]]="YES",IF(OR(swpra1[[#This Row],[Is PEC-BC &gt;10% of MAC EQS?]]="YES",swpra1[[#This Row],[IS PEC&gt;MAC EQS]]="YES"),"YES",IF(OR(swpra1[[#This Row],[Is PEC&gt;AA EQS]]="YES",swpra1[[#This Row],[Is PEC-BC &gt;10% of AA EQS?]]="YES"),"YES","NO")),"")</f>
        <v/>
      </c>
      <c r="AB163" s="23" t="str">
        <f>IF(swpra1[[#This Row],[Significant Load]]="N/A","N/A",(swpra1[[#This Row],[Discharge Average(ug/l)]]*$B$1*1000*$B$4/1000/1000/1000))</f>
        <v>N/A</v>
      </c>
      <c r="AC163" t="str">
        <f>IF(swpra1[[#This Row],[Annual Load (kg)]]="N/A","N/A",IF(swpra1[[#This Row],[Annual Load (kg)]]&gt;swpra1[[#This Row],[Significant Load]],"YES","NO"))</f>
        <v>N/A</v>
      </c>
      <c r="AD163" s="30" t="str">
        <f>IF(AND(OR(swpra1[[#This Row],[Further Assessment Required?]]="NO",swpra1[[#This Row],[Screening Test 2 requires further screenig]]="NO",swpra1[[#This Row],[Screening Test 1 requires further screening]]="NO"),swpra1[[#This Row],[IS Is Annual Load&gt;Liit]]&lt;&gt;"YES"),"NO","YES")</f>
        <v>NO</v>
      </c>
    </row>
    <row r="164" spans="1:30" hidden="1" x14ac:dyDescent="0.25">
      <c r="A164" s="54" t="str">
        <f>#REF!</f>
        <v>Simazine</v>
      </c>
      <c r="B164" s="33">
        <f>_xlfn.XLOOKUP(swpra1[[#This Row],[Substance]],inputdata[[#This Row],[Substance]],inputdata[[#This Row],[Average Concentration in Discharge]])</f>
        <v>0</v>
      </c>
      <c r="C164" s="33">
        <f>_xlfn.XLOOKUP(swpra1[[#This Row],[Substance]],inputdata[[#This Row],[Substance]],inputdata[[#This Row],[Maximum Concentration in Discharge ]])</f>
        <v>0</v>
      </c>
      <c r="D164" s="38">
        <f>_xlfn.XLOOKUP(swpra1[[#This Row],[Substance]],inputdata[[#This Row],[Substance]],inputdata[[#This Row],[Annual average EQS (micrograms per litre)]])</f>
        <v>1</v>
      </c>
      <c r="E164" s="10">
        <f>_xlfn.XLOOKUP(swpra1[[#This Row],[Substance]],inputdata[[#This Row],[Substance]],inputdata[[#This Row],[Maximum allowable concentration EQS (micrograms per litre)]])</f>
        <v>4</v>
      </c>
      <c r="F164" s="39" t="str">
        <f>IF(ISNUMBER(_xlfn.XLOOKUP(A164,inputdata[[#This Row],[Substance]],inputdata[[#This Row],[Annual Significant Load Limit (kg)]])),_xlfn.XLOOKUP(A164,inputdata[[#This Row],[Substance]],inputdata[[#This Row],[Annual Significant Load Limit (kg)]]),"N/A")</f>
        <v>N/A</v>
      </c>
      <c r="G164" s="33">
        <f>IF(ISNUMBER(D164),IF(ISNUMBER(_xlfn.XLOOKUP(A164,#REF!,#REF!)),(_xlfn.XLOOKUP(A164,#REF!,#REF!)),D164/2),D164)</f>
        <v>0.5</v>
      </c>
      <c r="H164" s="55">
        <f>IF(ISNUMBER(E164),IF(ISNUMBER(_xlfn.XLOOKUP(A164,#REF!,#REF!)),(_xlfn.XLOOKUP(A164,#REF!,#REF!)),E164/2),E164)</f>
        <v>2</v>
      </c>
      <c r="I164">
        <f>IF(ISNUMBER(swpra1[[#This Row],[AA EQS (ug/l)]]),swpra1[[#This Row],[AA EQS (ug/l)]]*0.04,swpra1[[#This Row],[AA EQS (ug/l)]])</f>
        <v>0.04</v>
      </c>
      <c r="J164">
        <f>IF(ISNUMBER(swpra1[[#This Row],[MAC EQS (ug/l)]]),swpra1[[#This Row],[MAC EQS (ug/l)]]*0.04,swpra1[[#This Row],[MAC EQS (ug/l)]])</f>
        <v>0.16</v>
      </c>
      <c r="K164" s="23" t="str">
        <f>IF(swpra1[[#This Row],[AA EQS (ug/l)]]="N/A","N/A",IF(swpra1[[#This Row],[Discharge Average(ug/l)]]&gt;swpra1[[#This Row],[AA EQS (ug/l)]],"Yes","No"))</f>
        <v>No</v>
      </c>
      <c r="L164" t="str">
        <f>IF(swpra1[[#This Row],[MAC EQS (ug/l)]]="N/A","N/A",IF(swpra1[[#This Row],[Discharge Maximum]]&gt;swpra1[[#This Row],[MAC EQS (ug/l)]],"Yes","No"))</f>
        <v>No</v>
      </c>
      <c r="M164" s="24" t="str">
        <f>IF(AND(swpra1[[#This Row],[Is conc&gt; AAEQS?]]="NO",swpra1[[#This Row],[Is conc. &gt; MAC EQS?]]="NO"),"No","YES")</f>
        <v>No</v>
      </c>
      <c r="N164" s="23" t="str">
        <f>IF(swpra1[[#This Row],[Is conc&gt; AAEQS?]]="No","",IF(swpra1[[#This Row],[AA EQS (ug/l)]]="N/A","",($B$1*swpra1[[#This Row],[Discharge Average(ug/l)]])/($B$1+$B$3)))</f>
        <v/>
      </c>
      <c r="O164" t="str">
        <f>IF(swpra1[[#This Row],[Is conc. &gt; MAC EQS?]]="No","",IF(swpra1[[#This Row],[MAC EQS (ug/l)]]="N/A","",($B$2*swpra1[[#This Row],[Discharge Maximum]])/($B$2+$B$3)))</f>
        <v/>
      </c>
      <c r="P164" t="str">
        <f>IF(swpra1[[#This Row],[Is conc&gt; AAEQS?]]="NO","",IF(swpra1[[#This Row],[AA EQS (ug/l)]]="N/A","N/A",IF(swpra1[[#This Row],[MEAN PC]]&gt;0.04*swpra1[[#This Row],[AA EQS (ug/l)]],"YES","NO")))</f>
        <v/>
      </c>
      <c r="Q164" t="str">
        <f>IF(swpra1[[#This Row],[Screening Test 1 requires further screening]]="NO","",IF(swpra1[[#This Row],[4% of MAC EQS (ug/l)]]="N/A","N/A",IF(swpra1[[#This Row],[MAX PC]]&gt;swpra1[[#This Row],[4% of MAC EQS (ug/l)]],"YES","NO")))</f>
        <v/>
      </c>
      <c r="R164" s="24" t="str">
        <f>IF(swpra1[[#This Row],[Is PC. &gt;4% of MAC EQS?]]="N/A",swpra1[[#This Row],[Is PC. &gt;4% of AA EQS?]],swpra1[[#This Row],[Is PC. &gt;4% of MAC EQS?]])</f>
        <v/>
      </c>
      <c r="S164" s="23" t="str">
        <f>IF(AND(ISNUMBER(swpra1[[#This Row],[MEAN PC]]),swpra1[[#This Row],[Screening Test 2 requires further screenig]]="YES"),swpra1[[#This Row],[MEAN PC]]+swpra1[[#This Row],[AA BC]],"")</f>
        <v/>
      </c>
      <c r="U164" t="str">
        <f>swpra1[[#This Row],[MEAN PC]]</f>
        <v/>
      </c>
      <c r="V164" t="str">
        <f>swpra1[[#This Row],[MAX PC]]</f>
        <v/>
      </c>
      <c r="W164" s="23" t="str">
        <f>IF(swpra1[[#This Row],[PEC (mean) (ug/l)]]="","",IF(swpra1[[#This Row],[PEC (mean) (ug/l)]]="N/A","N/A",IF((swpra1[[#This Row],[PEC - BC (Mean)]])&gt;swpra1[[#This Row],[AA EQS (ug/l)]]*0.1,"YES","NO")))</f>
        <v/>
      </c>
      <c r="X164" s="24" t="str">
        <f>IF(swpra1[[#This Row],[PEC (Max) (ug/l)]]="","",IF(swpra1[[#This Row],[PEC (Max) (ug/l)]]="N/A","N/A",IF((swpra1[[#This Row],[PEC - BC (Max)]])&gt;swpra1[[#This Row],[AA EQS (ug/l)]]*0.1,"YES","NO")))</f>
        <v/>
      </c>
      <c r="Y164" s="23" t="str">
        <f>IF(swpra1[[#This Row],[PEC (mean) (ug/l)]]="","",IF(swpra1[[#This Row],[PEC (mean) (ug/l)]]="N/A","N/A",IF(swpra1[[#This Row],[PEC (mean) (ug/l)]]&gt;swpra1[[#This Row],[AA EQS (ug/l)]],"YES","NO")))</f>
        <v/>
      </c>
      <c r="AA164" s="30" t="str">
        <f>IF(swpra1[[#This Row],[Screening Test 2 requires further screenig]]="YES",IF(OR(swpra1[[#This Row],[Is PEC-BC &gt;10% of MAC EQS?]]="YES",swpra1[[#This Row],[IS PEC&gt;MAC EQS]]="YES"),"YES",IF(OR(swpra1[[#This Row],[Is PEC&gt;AA EQS]]="YES",swpra1[[#This Row],[Is PEC-BC &gt;10% of AA EQS?]]="YES"),"YES","NO")),"")</f>
        <v/>
      </c>
      <c r="AB164" s="23" t="str">
        <f>IF(swpra1[[#This Row],[Significant Load]]="N/A","N/A",(swpra1[[#This Row],[Discharge Average(ug/l)]]*$B$1*1000*$B$4/1000/1000/1000))</f>
        <v>N/A</v>
      </c>
      <c r="AC164" t="str">
        <f>IF(swpra1[[#This Row],[Annual Load (kg)]]="N/A","N/A",IF(swpra1[[#This Row],[Annual Load (kg)]]&gt;swpra1[[#This Row],[Significant Load]],"YES","NO"))</f>
        <v>N/A</v>
      </c>
      <c r="AD164" s="30" t="str">
        <f>IF(AND(OR(swpra1[[#This Row],[Further Assessment Required?]]="NO",swpra1[[#This Row],[Screening Test 2 requires further screenig]]="NO",swpra1[[#This Row],[Screening Test 1 requires further screening]]="NO"),swpra1[[#This Row],[IS Is Annual Load&gt;Liit]]&lt;&gt;"YES"),"NO","YES")</f>
        <v>NO</v>
      </c>
    </row>
    <row r="165" spans="1:30" hidden="1" x14ac:dyDescent="0.25">
      <c r="A165" s="54" t="str">
        <f>#REF!</f>
        <v>Styrene</v>
      </c>
      <c r="B165" s="33">
        <f>_xlfn.XLOOKUP(swpra1[[#This Row],[Substance]],inputdata[[#This Row],[Substance]],inputdata[[#This Row],[Average Concentration in Discharge]])</f>
        <v>0</v>
      </c>
      <c r="C165" s="33">
        <f>_xlfn.XLOOKUP(swpra1[[#This Row],[Substance]],inputdata[[#This Row],[Substance]],inputdata[[#This Row],[Maximum Concentration in Discharge ]])</f>
        <v>0</v>
      </c>
      <c r="D165" s="38">
        <f>_xlfn.XLOOKUP(swpra1[[#This Row],[Substance]],inputdata[[#This Row],[Substance]],inputdata[[#This Row],[Annual average EQS (micrograms per litre)]])</f>
        <v>50</v>
      </c>
      <c r="E165" s="10">
        <f>_xlfn.XLOOKUP(swpra1[[#This Row],[Substance]],inputdata[[#This Row],[Substance]],inputdata[[#This Row],[Maximum allowable concentration EQS (micrograms per litre)]])</f>
        <v>500</v>
      </c>
      <c r="F165" s="39" t="str">
        <f>IF(ISNUMBER(_xlfn.XLOOKUP(A165,inputdata[[#This Row],[Substance]],inputdata[[#This Row],[Annual Significant Load Limit (kg)]])),_xlfn.XLOOKUP(A165,inputdata[[#This Row],[Substance]],inputdata[[#This Row],[Annual Significant Load Limit (kg)]]),"N/A")</f>
        <v>N/A</v>
      </c>
      <c r="G165" s="33">
        <f>IF(ISNUMBER(D165),IF(ISNUMBER(_xlfn.XLOOKUP(A165,#REF!,#REF!)),(_xlfn.XLOOKUP(A165,#REF!,#REF!)),D165/2),D165)</f>
        <v>25</v>
      </c>
      <c r="H165" s="55">
        <f>IF(ISNUMBER(E165),IF(ISNUMBER(_xlfn.XLOOKUP(A165,#REF!,#REF!)),(_xlfn.XLOOKUP(A165,#REF!,#REF!)),E165/2),E165)</f>
        <v>250</v>
      </c>
      <c r="I165">
        <f>IF(ISNUMBER(swpra1[[#This Row],[AA EQS (ug/l)]]),swpra1[[#This Row],[AA EQS (ug/l)]]*0.04,swpra1[[#This Row],[AA EQS (ug/l)]])</f>
        <v>2</v>
      </c>
      <c r="J165">
        <f>IF(ISNUMBER(swpra1[[#This Row],[MAC EQS (ug/l)]]),swpra1[[#This Row],[MAC EQS (ug/l)]]*0.04,swpra1[[#This Row],[MAC EQS (ug/l)]])</f>
        <v>20</v>
      </c>
      <c r="K165" s="23" t="str">
        <f>IF(swpra1[[#This Row],[AA EQS (ug/l)]]="N/A","N/A",IF(swpra1[[#This Row],[Discharge Average(ug/l)]]&gt;swpra1[[#This Row],[AA EQS (ug/l)]],"Yes","No"))</f>
        <v>No</v>
      </c>
      <c r="L165" t="str">
        <f>IF(swpra1[[#This Row],[MAC EQS (ug/l)]]="N/A","N/A",IF(swpra1[[#This Row],[Discharge Maximum]]&gt;swpra1[[#This Row],[MAC EQS (ug/l)]],"Yes","No"))</f>
        <v>No</v>
      </c>
      <c r="M165" s="24" t="str">
        <f>IF(AND(swpra1[[#This Row],[Is conc&gt; AAEQS?]]="NO",swpra1[[#This Row],[Is conc. &gt; MAC EQS?]]="NO"),"No","YES")</f>
        <v>No</v>
      </c>
      <c r="N165" s="23" t="str">
        <f>IF(swpra1[[#This Row],[Is conc&gt; AAEQS?]]="No","",IF(swpra1[[#This Row],[AA EQS (ug/l)]]="N/A","",($B$1*swpra1[[#This Row],[Discharge Average(ug/l)]])/($B$1+$B$3)))</f>
        <v/>
      </c>
      <c r="O165" t="str">
        <f>IF(swpra1[[#This Row],[Is conc. &gt; MAC EQS?]]="No","",IF(swpra1[[#This Row],[MAC EQS (ug/l)]]="N/A","",($B$2*swpra1[[#This Row],[Discharge Maximum]])/($B$2+$B$3)))</f>
        <v/>
      </c>
      <c r="P165" t="str">
        <f>IF(swpra1[[#This Row],[Is conc&gt; AAEQS?]]="NO","",IF(swpra1[[#This Row],[AA EQS (ug/l)]]="N/A","N/A",IF(swpra1[[#This Row],[MEAN PC]]&gt;0.04*swpra1[[#This Row],[AA EQS (ug/l)]],"YES","NO")))</f>
        <v/>
      </c>
      <c r="Q165" t="str">
        <f>IF(swpra1[[#This Row],[Screening Test 1 requires further screening]]="NO","",IF(swpra1[[#This Row],[4% of MAC EQS (ug/l)]]="N/A","N/A",IF(swpra1[[#This Row],[MAX PC]]&gt;swpra1[[#This Row],[4% of MAC EQS (ug/l)]],"YES","NO")))</f>
        <v/>
      </c>
      <c r="R165" s="24" t="str">
        <f>IF(swpra1[[#This Row],[Is PC. &gt;4% of MAC EQS?]]="N/A",swpra1[[#This Row],[Is PC. &gt;4% of AA EQS?]],swpra1[[#This Row],[Is PC. &gt;4% of MAC EQS?]])</f>
        <v/>
      </c>
      <c r="S165" s="23" t="str">
        <f>IF(AND(ISNUMBER(swpra1[[#This Row],[MEAN PC]]),swpra1[[#This Row],[Screening Test 2 requires further screenig]]="YES"),swpra1[[#This Row],[MEAN PC]]+swpra1[[#This Row],[AA BC]],"")</f>
        <v/>
      </c>
      <c r="U165" t="str">
        <f>swpra1[[#This Row],[MEAN PC]]</f>
        <v/>
      </c>
      <c r="V165" t="str">
        <f>swpra1[[#This Row],[MAX PC]]</f>
        <v/>
      </c>
      <c r="W165" s="23" t="str">
        <f>IF(swpra1[[#This Row],[PEC (mean) (ug/l)]]="","",IF(swpra1[[#This Row],[PEC (mean) (ug/l)]]="N/A","N/A",IF((swpra1[[#This Row],[PEC - BC (Mean)]])&gt;swpra1[[#This Row],[AA EQS (ug/l)]]*0.1,"YES","NO")))</f>
        <v/>
      </c>
      <c r="X165" s="24" t="str">
        <f>IF(swpra1[[#This Row],[PEC (Max) (ug/l)]]="","",IF(swpra1[[#This Row],[PEC (Max) (ug/l)]]="N/A","N/A",IF((swpra1[[#This Row],[PEC - BC (Max)]])&gt;swpra1[[#This Row],[AA EQS (ug/l)]]*0.1,"YES","NO")))</f>
        <v/>
      </c>
      <c r="Y165" s="23" t="str">
        <f>IF(swpra1[[#This Row],[PEC (mean) (ug/l)]]="","",IF(swpra1[[#This Row],[PEC (mean) (ug/l)]]="N/A","N/A",IF(swpra1[[#This Row],[PEC (mean) (ug/l)]]&gt;swpra1[[#This Row],[AA EQS (ug/l)]],"YES","NO")))</f>
        <v/>
      </c>
      <c r="AA165" s="30" t="str">
        <f>IF(swpra1[[#This Row],[Screening Test 2 requires further screenig]]="YES",IF(OR(swpra1[[#This Row],[Is PEC-BC &gt;10% of MAC EQS?]]="YES",swpra1[[#This Row],[IS PEC&gt;MAC EQS]]="YES"),"YES",IF(OR(swpra1[[#This Row],[Is PEC&gt;AA EQS]]="YES",swpra1[[#This Row],[Is PEC-BC &gt;10% of AA EQS?]]="YES"),"YES","NO")),"")</f>
        <v/>
      </c>
      <c r="AB165" s="23" t="str">
        <f>IF(swpra1[[#This Row],[Significant Load]]="N/A","N/A",(swpra1[[#This Row],[Discharge Average(ug/l)]]*$B$1*1000*$B$4/1000/1000/1000))</f>
        <v>N/A</v>
      </c>
      <c r="AC165" t="str">
        <f>IF(swpra1[[#This Row],[Annual Load (kg)]]="N/A","N/A",IF(swpra1[[#This Row],[Annual Load (kg)]]&gt;swpra1[[#This Row],[Significant Load]],"YES","NO"))</f>
        <v>N/A</v>
      </c>
      <c r="AD165" s="30" t="str">
        <f>IF(AND(OR(swpra1[[#This Row],[Further Assessment Required?]]="NO",swpra1[[#This Row],[Screening Test 2 requires further screenig]]="NO",swpra1[[#This Row],[Screening Test 1 requires further screening]]="NO"),swpra1[[#This Row],[IS Is Annual Load&gt;Liit]]&lt;&gt;"YES"),"NO","YES")</f>
        <v>NO</v>
      </c>
    </row>
    <row r="166" spans="1:30" ht="27.6" hidden="1" x14ac:dyDescent="0.25">
      <c r="A166" s="54" t="str">
        <f>#REF!</f>
        <v>Sulcofuron</v>
      </c>
      <c r="B166" s="33">
        <f>_xlfn.XLOOKUP(swpra1[[#This Row],[Substance]],inputdata[[#This Row],[Substance]],inputdata[[#This Row],[Average Concentration in Discharge]])</f>
        <v>0</v>
      </c>
      <c r="C166" s="33">
        <f>_xlfn.XLOOKUP(swpra1[[#This Row],[Substance]],inputdata[[#This Row],[Substance]],inputdata[[#This Row],[Maximum Concentration in Discharge ]])</f>
        <v>0</v>
      </c>
      <c r="D166" s="38" t="str">
        <f>_xlfn.XLOOKUP(swpra1[[#This Row],[Substance]],inputdata[[#This Row],[Substance]],inputdata[[#This Row],[Annual average EQS (micrograms per litre)]])</f>
        <v>Not applicable</v>
      </c>
      <c r="E166" s="10" t="str">
        <f>_xlfn.XLOOKUP(swpra1[[#This Row],[Substance]],inputdata[[#This Row],[Substance]],inputdata[[#This Row],[Maximum allowable concentration EQS (micrograms per litre)]])</f>
        <v>25 (95th percentile)</v>
      </c>
      <c r="F166" s="39" t="str">
        <f>IF(ISNUMBER(_xlfn.XLOOKUP(A166,inputdata[[#This Row],[Substance]],inputdata[[#This Row],[Annual Significant Load Limit (kg)]])),_xlfn.XLOOKUP(A166,inputdata[[#This Row],[Substance]],inputdata[[#This Row],[Annual Significant Load Limit (kg)]]),"N/A")</f>
        <v>N/A</v>
      </c>
      <c r="G166" s="33" t="str">
        <f>IF(ISNUMBER(D166),IF(ISNUMBER(_xlfn.XLOOKUP(A166,#REF!,#REF!)),(_xlfn.XLOOKUP(A166,#REF!,#REF!)),D166/2),D166)</f>
        <v>Not applicable</v>
      </c>
      <c r="H166" s="55" t="str">
        <f>IF(ISNUMBER(E166),IF(ISNUMBER(_xlfn.XLOOKUP(A166,#REF!,#REF!)),(_xlfn.XLOOKUP(A166,#REF!,#REF!)),E166/2),E166)</f>
        <v>25 (95th percentile)</v>
      </c>
      <c r="I166" t="str">
        <f>IF(ISNUMBER(swpra1[[#This Row],[AA EQS (ug/l)]]),swpra1[[#This Row],[AA EQS (ug/l)]]*0.04,swpra1[[#This Row],[AA EQS (ug/l)]])</f>
        <v>Not applicable</v>
      </c>
      <c r="J166" t="str">
        <f>IF(ISNUMBER(swpra1[[#This Row],[MAC EQS (ug/l)]]),swpra1[[#This Row],[MAC EQS (ug/l)]]*0.04,swpra1[[#This Row],[MAC EQS (ug/l)]])</f>
        <v>25 (95th percentile)</v>
      </c>
      <c r="K166" s="23" t="str">
        <f>IF(swpra1[[#This Row],[AA EQS (ug/l)]]="N/A","N/A",IF(swpra1[[#This Row],[Discharge Average(ug/l)]]&gt;swpra1[[#This Row],[AA EQS (ug/l)]],"Yes","No"))</f>
        <v>No</v>
      </c>
      <c r="L166" t="str">
        <f>IF(swpra1[[#This Row],[MAC EQS (ug/l)]]="N/A","N/A",IF(swpra1[[#This Row],[Discharge Maximum]]&gt;swpra1[[#This Row],[MAC EQS (ug/l)]],"Yes","No"))</f>
        <v>No</v>
      </c>
      <c r="M166" s="24" t="str">
        <f>IF(AND(swpra1[[#This Row],[Is conc&gt; AAEQS?]]="NO",swpra1[[#This Row],[Is conc. &gt; MAC EQS?]]="NO"),"No","YES")</f>
        <v>No</v>
      </c>
      <c r="N166" s="23" t="str">
        <f>IF(swpra1[[#This Row],[Is conc&gt; AAEQS?]]="No","",IF(swpra1[[#This Row],[AA EQS (ug/l)]]="N/A","",($B$1*swpra1[[#This Row],[Discharge Average(ug/l)]])/($B$1+$B$3)))</f>
        <v/>
      </c>
      <c r="O166" t="str">
        <f>IF(swpra1[[#This Row],[Is conc. &gt; MAC EQS?]]="No","",IF(swpra1[[#This Row],[MAC EQS (ug/l)]]="N/A","",($B$2*swpra1[[#This Row],[Discharge Maximum]])/($B$2+$B$3)))</f>
        <v/>
      </c>
      <c r="P166" t="str">
        <f>IF(swpra1[[#This Row],[Is conc&gt; AAEQS?]]="NO","",IF(swpra1[[#This Row],[AA EQS (ug/l)]]="N/A","N/A",IF(swpra1[[#This Row],[MEAN PC]]&gt;0.04*swpra1[[#This Row],[AA EQS (ug/l)]],"YES","NO")))</f>
        <v/>
      </c>
      <c r="Q166" t="str">
        <f>IF(swpra1[[#This Row],[Screening Test 1 requires further screening]]="NO","",IF(swpra1[[#This Row],[4% of MAC EQS (ug/l)]]="N/A","N/A",IF(swpra1[[#This Row],[MAX PC]]&gt;swpra1[[#This Row],[4% of MAC EQS (ug/l)]],"YES","NO")))</f>
        <v/>
      </c>
      <c r="R166" s="24" t="str">
        <f>IF(swpra1[[#This Row],[Is PC. &gt;4% of MAC EQS?]]="N/A",swpra1[[#This Row],[Is PC. &gt;4% of AA EQS?]],swpra1[[#This Row],[Is PC. &gt;4% of MAC EQS?]])</f>
        <v/>
      </c>
      <c r="S166" s="23" t="str">
        <f>IF(AND(ISNUMBER(swpra1[[#This Row],[MEAN PC]]),swpra1[[#This Row],[Screening Test 2 requires further screenig]]="YES"),swpra1[[#This Row],[MEAN PC]]+swpra1[[#This Row],[AA BC]],"")</f>
        <v/>
      </c>
      <c r="U166" t="str">
        <f>swpra1[[#This Row],[MEAN PC]]</f>
        <v/>
      </c>
      <c r="V166" t="str">
        <f>swpra1[[#This Row],[MAX PC]]</f>
        <v/>
      </c>
      <c r="W166" s="23" t="str">
        <f>IF(swpra1[[#This Row],[PEC (mean) (ug/l)]]="","",IF(swpra1[[#This Row],[PEC (mean) (ug/l)]]="N/A","N/A",IF((swpra1[[#This Row],[PEC - BC (Mean)]])&gt;swpra1[[#This Row],[AA EQS (ug/l)]]*0.1,"YES","NO")))</f>
        <v/>
      </c>
      <c r="X166" s="24" t="str">
        <f>IF(swpra1[[#This Row],[PEC (Max) (ug/l)]]="","",IF(swpra1[[#This Row],[PEC (Max) (ug/l)]]="N/A","N/A",IF((swpra1[[#This Row],[PEC - BC (Max)]])&gt;swpra1[[#This Row],[AA EQS (ug/l)]]*0.1,"YES","NO")))</f>
        <v/>
      </c>
      <c r="Y166" s="23" t="str">
        <f>IF(swpra1[[#This Row],[PEC (mean) (ug/l)]]="","",IF(swpra1[[#This Row],[PEC (mean) (ug/l)]]="N/A","N/A",IF(swpra1[[#This Row],[PEC (mean) (ug/l)]]&gt;swpra1[[#This Row],[AA EQS (ug/l)]],"YES","NO")))</f>
        <v/>
      </c>
      <c r="AA166" s="30" t="str">
        <f>IF(swpra1[[#This Row],[Screening Test 2 requires further screenig]]="YES",IF(OR(swpra1[[#This Row],[Is PEC-BC &gt;10% of MAC EQS?]]="YES",swpra1[[#This Row],[IS PEC&gt;MAC EQS]]="YES"),"YES",IF(OR(swpra1[[#This Row],[Is PEC&gt;AA EQS]]="YES",swpra1[[#This Row],[Is PEC-BC &gt;10% of AA EQS?]]="YES"),"YES","NO")),"")</f>
        <v/>
      </c>
      <c r="AB166" s="23" t="str">
        <f>IF(swpra1[[#This Row],[Significant Load]]="N/A","N/A",(swpra1[[#This Row],[Discharge Average(ug/l)]]*$B$1*1000*$B$4/1000/1000/1000))</f>
        <v>N/A</v>
      </c>
      <c r="AC166" t="str">
        <f>IF(swpra1[[#This Row],[Annual Load (kg)]]="N/A","N/A",IF(swpra1[[#This Row],[Annual Load (kg)]]&gt;swpra1[[#This Row],[Significant Load]],"YES","NO"))</f>
        <v>N/A</v>
      </c>
      <c r="AD166" s="30" t="str">
        <f>IF(AND(OR(swpra1[[#This Row],[Further Assessment Required?]]="NO",swpra1[[#This Row],[Screening Test 2 requires further screenig]]="NO",swpra1[[#This Row],[Screening Test 1 requires further screening]]="NO"),swpra1[[#This Row],[IS Is Annual Load&gt;Liit]]&lt;&gt;"YES"),"NO","YES")</f>
        <v>NO</v>
      </c>
    </row>
    <row r="167" spans="1:30" x14ac:dyDescent="0.25">
      <c r="A167" s="54" t="str">
        <f>#REF!</f>
        <v>Sulphate</v>
      </c>
      <c r="B167" s="33">
        <f>_xlfn.XLOOKUP(swpra1[[#This Row],[Substance]],inputdata[[#This Row],[Substance]],inputdata[[#This Row],[Average Concentration in Discharge]])</f>
        <v>278000</v>
      </c>
      <c r="C167" s="33">
        <f>_xlfn.XLOOKUP(swpra1[[#This Row],[Substance]],inputdata[[#This Row],[Substance]],inputdata[[#This Row],[Maximum Concentration in Discharge ]])</f>
        <v>278000</v>
      </c>
      <c r="D167" s="38" t="str">
        <f>_xlfn.XLOOKUP(swpra1[[#This Row],[Substance]],inputdata[[#This Row],[Substance]],inputdata[[#This Row],[Annual average EQS (micrograms per litre)]])</f>
        <v>Not applicable</v>
      </c>
      <c r="E167" s="10" t="str">
        <f>_xlfn.XLOOKUP(swpra1[[#This Row],[Substance]],inputdata[[#This Row],[Substance]],inputdata[[#This Row],[Maximum allowable concentration EQS (micrograms per litre)]])</f>
        <v>Not applicable</v>
      </c>
      <c r="F167" s="39" t="str">
        <f>IF(ISNUMBER(_xlfn.XLOOKUP(A167,inputdata[[#This Row],[Substance]],inputdata[[#This Row],[Annual Significant Load Limit (kg)]])),_xlfn.XLOOKUP(A167,inputdata[[#This Row],[Substance]],inputdata[[#This Row],[Annual Significant Load Limit (kg)]]),"N/A")</f>
        <v>N/A</v>
      </c>
      <c r="G167" s="33" t="str">
        <f>IF(ISNUMBER(D167),IF(ISNUMBER(_xlfn.XLOOKUP(A167,#REF!,#REF!)),(_xlfn.XLOOKUP(A167,#REF!,#REF!)),D167/2),D167)</f>
        <v>Not applicable</v>
      </c>
      <c r="H167" s="55" t="str">
        <f>IF(ISNUMBER(E167),IF(ISNUMBER(_xlfn.XLOOKUP(A167,#REF!,#REF!)),(_xlfn.XLOOKUP(A167,#REF!,#REF!)),E167/2),E167)</f>
        <v>Not applicable</v>
      </c>
      <c r="I167" t="str">
        <f>IF(ISNUMBER(swpra1[[#This Row],[AA EQS (ug/l)]]),swpra1[[#This Row],[AA EQS (ug/l)]]*0.04,swpra1[[#This Row],[AA EQS (ug/l)]])</f>
        <v>Not applicable</v>
      </c>
      <c r="J167" t="str">
        <f>IF(ISNUMBER(swpra1[[#This Row],[MAC EQS (ug/l)]]),swpra1[[#This Row],[MAC EQS (ug/l)]]*0.04,swpra1[[#This Row],[MAC EQS (ug/l)]])</f>
        <v>Not applicable</v>
      </c>
      <c r="K167" s="23" t="str">
        <f>IF(swpra1[[#This Row],[AA EQS (ug/l)]]="N/A","N/A",IF(swpra1[[#This Row],[Discharge Average(ug/l)]]&gt;swpra1[[#This Row],[AA EQS (ug/l)]],"Yes","No"))</f>
        <v>No</v>
      </c>
      <c r="L167" t="str">
        <f>IF(swpra1[[#This Row],[MAC EQS (ug/l)]]="N/A","N/A",IF(swpra1[[#This Row],[Discharge Maximum]]&gt;swpra1[[#This Row],[MAC EQS (ug/l)]],"Yes","No"))</f>
        <v>No</v>
      </c>
      <c r="M167" s="24" t="str">
        <f>IF(AND(swpra1[[#This Row],[Is conc&gt; AAEQS?]]="NO",swpra1[[#This Row],[Is conc. &gt; MAC EQS?]]="NO"),"No","YES")</f>
        <v>No</v>
      </c>
      <c r="N167" s="23" t="str">
        <f>IF(swpra1[[#This Row],[Is conc&gt; AAEQS?]]="No","",IF(swpra1[[#This Row],[AA EQS (ug/l)]]="N/A","",($B$1*swpra1[[#This Row],[Discharge Average(ug/l)]])/($B$1+$B$3)))</f>
        <v/>
      </c>
      <c r="O167" t="str">
        <f>IF(swpra1[[#This Row],[Is conc. &gt; MAC EQS?]]="No","",IF(swpra1[[#This Row],[MAC EQS (ug/l)]]="N/A","",($B$2*swpra1[[#This Row],[Discharge Maximum]])/($B$2+$B$3)))</f>
        <v/>
      </c>
      <c r="P167" t="str">
        <f>IF(swpra1[[#This Row],[Is conc&gt; AAEQS?]]="NO","",IF(swpra1[[#This Row],[AA EQS (ug/l)]]="N/A","N/A",IF(swpra1[[#This Row],[MEAN PC]]&gt;0.04*swpra1[[#This Row],[AA EQS (ug/l)]],"YES","NO")))</f>
        <v/>
      </c>
      <c r="Q167" t="str">
        <f>IF(swpra1[[#This Row],[Screening Test 1 requires further screening]]="NO","",IF(swpra1[[#This Row],[4% of MAC EQS (ug/l)]]="N/A","N/A",IF(swpra1[[#This Row],[MAX PC]]&gt;swpra1[[#This Row],[4% of MAC EQS (ug/l)]],"YES","NO")))</f>
        <v/>
      </c>
      <c r="R167" s="24" t="str">
        <f>IF(swpra1[[#This Row],[Is PC. &gt;4% of MAC EQS?]]="N/A",swpra1[[#This Row],[Is PC. &gt;4% of AA EQS?]],swpra1[[#This Row],[Is PC. &gt;4% of MAC EQS?]])</f>
        <v/>
      </c>
      <c r="S167" s="23" t="str">
        <f>IF(AND(ISNUMBER(swpra1[[#This Row],[MEAN PC]]),swpra1[[#This Row],[Screening Test 2 requires further screenig]]="YES"),swpra1[[#This Row],[MEAN PC]]+swpra1[[#This Row],[AA BC]],"")</f>
        <v/>
      </c>
      <c r="U167" t="str">
        <f>swpra1[[#This Row],[MEAN PC]]</f>
        <v/>
      </c>
      <c r="V167" t="str">
        <f>swpra1[[#This Row],[MAX PC]]</f>
        <v/>
      </c>
      <c r="W167" s="23" t="str">
        <f>IF(swpra1[[#This Row],[PEC (mean) (ug/l)]]="","",IF(swpra1[[#This Row],[PEC (mean) (ug/l)]]="N/A","N/A",IF((swpra1[[#This Row],[PEC - BC (Mean)]])&gt;swpra1[[#This Row],[AA EQS (ug/l)]]*0.1,"YES","NO")))</f>
        <v/>
      </c>
      <c r="X167" s="24" t="str">
        <f>IF(swpra1[[#This Row],[PEC (Max) (ug/l)]]="","",IF(swpra1[[#This Row],[PEC (Max) (ug/l)]]="N/A","N/A",IF((swpra1[[#This Row],[PEC - BC (Max)]])&gt;swpra1[[#This Row],[AA EQS (ug/l)]]*0.1,"YES","NO")))</f>
        <v/>
      </c>
      <c r="Y167" s="23" t="str">
        <f>IF(swpra1[[#This Row],[PEC (mean) (ug/l)]]="","",IF(swpra1[[#This Row],[PEC (mean) (ug/l)]]="N/A","N/A",IF(swpra1[[#This Row],[PEC (mean) (ug/l)]]&gt;swpra1[[#This Row],[AA EQS (ug/l)]],"YES","NO")))</f>
        <v/>
      </c>
      <c r="AA167" s="30" t="str">
        <f>IF(swpra1[[#This Row],[Screening Test 2 requires further screenig]]="YES",IF(OR(swpra1[[#This Row],[Is PEC-BC &gt;10% of MAC EQS?]]="YES",swpra1[[#This Row],[IS PEC&gt;MAC EQS]]="YES"),"YES",IF(OR(swpra1[[#This Row],[Is PEC&gt;AA EQS]]="YES",swpra1[[#This Row],[Is PEC-BC &gt;10% of AA EQS?]]="YES"),"YES","NO")),"")</f>
        <v/>
      </c>
      <c r="AB167" s="23" t="str">
        <f>IF(swpra1[[#This Row],[Significant Load]]="N/A","N/A",(swpra1[[#This Row],[Discharge Average(ug/l)]]*$B$1*1000*$B$4/1000/1000/1000))</f>
        <v>N/A</v>
      </c>
      <c r="AC167" t="str">
        <f>IF(swpra1[[#This Row],[Annual Load (kg)]]="N/A","N/A",IF(swpra1[[#This Row],[Annual Load (kg)]]&gt;swpra1[[#This Row],[Significant Load]],"YES","NO"))</f>
        <v>N/A</v>
      </c>
      <c r="AD167" s="30" t="str">
        <f>IF(AND(OR(swpra1[[#This Row],[Further Assessment Required?]]="NO",swpra1[[#This Row],[Screening Test 2 requires further screenig]]="NO",swpra1[[#This Row],[Screening Test 1 requires further screening]]="NO"),swpra1[[#This Row],[IS Is Annual Load&gt;Liit]]&lt;&gt;"YES"),"NO","YES")</f>
        <v>NO</v>
      </c>
    </row>
    <row r="168" spans="1:30" ht="41.4" hidden="1" x14ac:dyDescent="0.25">
      <c r="A168" s="54" t="str">
        <f>#REF!</f>
        <v xml:space="preserve">Tecnazene - total (sum of tecnazene, 2,3,5,6-tetrachloroaniline and 2,3,5,6-tetrachloroanisole) </v>
      </c>
      <c r="B168" s="33">
        <f>_xlfn.XLOOKUP(swpra1[[#This Row],[Substance]],inputdata[[#This Row],[Substance]],inputdata[[#This Row],[Average Concentration in Discharge]])</f>
        <v>0</v>
      </c>
      <c r="C168" s="33">
        <f>_xlfn.XLOOKUP(swpra1[[#This Row],[Substance]],inputdata[[#This Row],[Substance]],inputdata[[#This Row],[Maximum Concentration in Discharge ]])</f>
        <v>0</v>
      </c>
      <c r="D168" s="38">
        <f>_xlfn.XLOOKUP(swpra1[[#This Row],[Substance]],inputdata[[#This Row],[Substance]],inputdata[[#This Row],[Annual average EQS (micrograms per litre)]])</f>
        <v>1</v>
      </c>
      <c r="E168" s="10">
        <f>_xlfn.XLOOKUP(swpra1[[#This Row],[Substance]],inputdata[[#This Row],[Substance]],inputdata[[#This Row],[Maximum allowable concentration EQS (micrograms per litre)]])</f>
        <v>10</v>
      </c>
      <c r="F168" s="39" t="str">
        <f>IF(ISNUMBER(_xlfn.XLOOKUP(A168,inputdata[[#This Row],[Substance]],inputdata[[#This Row],[Annual Significant Load Limit (kg)]])),_xlfn.XLOOKUP(A168,inputdata[[#This Row],[Substance]],inputdata[[#This Row],[Annual Significant Load Limit (kg)]]),"N/A")</f>
        <v>N/A</v>
      </c>
      <c r="G168" s="33">
        <f>IF(ISNUMBER(D168),IF(ISNUMBER(_xlfn.XLOOKUP(A168,#REF!,#REF!)),(_xlfn.XLOOKUP(A168,#REF!,#REF!)),D168/2),D168)</f>
        <v>0.5</v>
      </c>
      <c r="H168" s="55">
        <f>IF(ISNUMBER(E168),IF(ISNUMBER(_xlfn.XLOOKUP(A168,#REF!,#REF!)),(_xlfn.XLOOKUP(A168,#REF!,#REF!)),E168/2),E168)</f>
        <v>5</v>
      </c>
      <c r="I168">
        <f>IF(ISNUMBER(swpra1[[#This Row],[AA EQS (ug/l)]]),swpra1[[#This Row],[AA EQS (ug/l)]]*0.04,swpra1[[#This Row],[AA EQS (ug/l)]])</f>
        <v>0.04</v>
      </c>
      <c r="J168">
        <f>IF(ISNUMBER(swpra1[[#This Row],[MAC EQS (ug/l)]]),swpra1[[#This Row],[MAC EQS (ug/l)]]*0.04,swpra1[[#This Row],[MAC EQS (ug/l)]])</f>
        <v>0.4</v>
      </c>
      <c r="K168" s="23" t="str">
        <f>IF(swpra1[[#This Row],[AA EQS (ug/l)]]="N/A","N/A",IF(swpra1[[#This Row],[Discharge Average(ug/l)]]&gt;swpra1[[#This Row],[AA EQS (ug/l)]],"Yes","No"))</f>
        <v>No</v>
      </c>
      <c r="L168" t="str">
        <f>IF(swpra1[[#This Row],[MAC EQS (ug/l)]]="N/A","N/A",IF(swpra1[[#This Row],[Discharge Maximum]]&gt;swpra1[[#This Row],[MAC EQS (ug/l)]],"Yes","No"))</f>
        <v>No</v>
      </c>
      <c r="M168" s="24" t="str">
        <f>IF(AND(swpra1[[#This Row],[Is conc&gt; AAEQS?]]="NO",swpra1[[#This Row],[Is conc. &gt; MAC EQS?]]="NO"),"No","YES")</f>
        <v>No</v>
      </c>
      <c r="N168" s="23" t="str">
        <f>IF(swpra1[[#This Row],[Is conc&gt; AAEQS?]]="No","",IF(swpra1[[#This Row],[AA EQS (ug/l)]]="N/A","",($B$1*swpra1[[#This Row],[Discharge Average(ug/l)]])/($B$1+$B$3)))</f>
        <v/>
      </c>
      <c r="O168" t="str">
        <f>IF(swpra1[[#This Row],[Is conc. &gt; MAC EQS?]]="No","",IF(swpra1[[#This Row],[MAC EQS (ug/l)]]="N/A","",($B$2*swpra1[[#This Row],[Discharge Maximum]])/($B$2+$B$3)))</f>
        <v/>
      </c>
      <c r="P168" t="str">
        <f>IF(swpra1[[#This Row],[Is conc&gt; AAEQS?]]="NO","",IF(swpra1[[#This Row],[AA EQS (ug/l)]]="N/A","N/A",IF(swpra1[[#This Row],[MEAN PC]]&gt;0.04*swpra1[[#This Row],[AA EQS (ug/l)]],"YES","NO")))</f>
        <v/>
      </c>
      <c r="Q168" t="str">
        <f>IF(swpra1[[#This Row],[Screening Test 1 requires further screening]]="NO","",IF(swpra1[[#This Row],[4% of MAC EQS (ug/l)]]="N/A","N/A",IF(swpra1[[#This Row],[MAX PC]]&gt;swpra1[[#This Row],[4% of MAC EQS (ug/l)]],"YES","NO")))</f>
        <v/>
      </c>
      <c r="R168" s="24" t="str">
        <f>IF(swpra1[[#This Row],[Is PC. &gt;4% of MAC EQS?]]="N/A",swpra1[[#This Row],[Is PC. &gt;4% of AA EQS?]],swpra1[[#This Row],[Is PC. &gt;4% of MAC EQS?]])</f>
        <v/>
      </c>
      <c r="S168" s="23" t="str">
        <f>IF(AND(ISNUMBER(swpra1[[#This Row],[MEAN PC]]),swpra1[[#This Row],[Screening Test 2 requires further screenig]]="YES"),swpra1[[#This Row],[MEAN PC]]+swpra1[[#This Row],[AA BC]],"")</f>
        <v/>
      </c>
      <c r="U168" t="str">
        <f>swpra1[[#This Row],[MEAN PC]]</f>
        <v/>
      </c>
      <c r="V168" t="str">
        <f>swpra1[[#This Row],[MAX PC]]</f>
        <v/>
      </c>
      <c r="W168" s="23" t="str">
        <f>IF(swpra1[[#This Row],[PEC (mean) (ug/l)]]="","",IF(swpra1[[#This Row],[PEC (mean) (ug/l)]]="N/A","N/A",IF((swpra1[[#This Row],[PEC - BC (Mean)]])&gt;swpra1[[#This Row],[AA EQS (ug/l)]]*0.1,"YES","NO")))</f>
        <v/>
      </c>
      <c r="X168" s="24" t="str">
        <f>IF(swpra1[[#This Row],[PEC (Max) (ug/l)]]="","",IF(swpra1[[#This Row],[PEC (Max) (ug/l)]]="N/A","N/A",IF((swpra1[[#This Row],[PEC - BC (Max)]])&gt;swpra1[[#This Row],[AA EQS (ug/l)]]*0.1,"YES","NO")))</f>
        <v/>
      </c>
      <c r="Y168" s="23" t="str">
        <f>IF(swpra1[[#This Row],[PEC (mean) (ug/l)]]="","",IF(swpra1[[#This Row],[PEC (mean) (ug/l)]]="N/A","N/A",IF(swpra1[[#This Row],[PEC (mean) (ug/l)]]&gt;swpra1[[#This Row],[AA EQS (ug/l)]],"YES","NO")))</f>
        <v/>
      </c>
      <c r="AA168" s="30" t="str">
        <f>IF(swpra1[[#This Row],[Screening Test 2 requires further screenig]]="YES",IF(OR(swpra1[[#This Row],[Is PEC-BC &gt;10% of MAC EQS?]]="YES",swpra1[[#This Row],[IS PEC&gt;MAC EQS]]="YES"),"YES",IF(OR(swpra1[[#This Row],[Is PEC&gt;AA EQS]]="YES",swpra1[[#This Row],[Is PEC-BC &gt;10% of AA EQS?]]="YES"),"YES","NO")),"")</f>
        <v/>
      </c>
      <c r="AB168" s="23" t="str">
        <f>IF(swpra1[[#This Row],[Significant Load]]="N/A","N/A",(swpra1[[#This Row],[Discharge Average(ug/l)]]*$B$1*1000*$B$4/1000/1000/1000))</f>
        <v>N/A</v>
      </c>
      <c r="AC168" t="str">
        <f>IF(swpra1[[#This Row],[Annual Load (kg)]]="N/A","N/A",IF(swpra1[[#This Row],[Annual Load (kg)]]&gt;swpra1[[#This Row],[Significant Load]],"YES","NO"))</f>
        <v>N/A</v>
      </c>
      <c r="AD168" s="30" t="str">
        <f>IF(AND(OR(swpra1[[#This Row],[Further Assessment Required?]]="NO",swpra1[[#This Row],[Screening Test 2 requires further screenig]]="NO",swpra1[[#This Row],[Screening Test 1 requires further screening]]="NO"),swpra1[[#This Row],[IS Is Annual Load&gt;Liit]]&lt;&gt;"YES"),"NO","YES")</f>
        <v>NO</v>
      </c>
    </row>
    <row r="169" spans="1:30" hidden="1" x14ac:dyDescent="0.25">
      <c r="A169" s="54">
        <f>#REF!</f>
        <v>0</v>
      </c>
      <c r="B169" s="33" t="e">
        <f>_xlfn.XLOOKUP(swpra1[[#This Row],[Substance]],inputdata[[#This Row],[Substance]],inputdata[[#This Row],[Average Concentration in Discharge]])</f>
        <v>#N/A</v>
      </c>
      <c r="C169" s="33" t="e">
        <f>_xlfn.XLOOKUP(swpra1[[#This Row],[Substance]],inputdata[[#This Row],[Substance]],inputdata[[#This Row],[Maximum Concentration in Discharge ]])</f>
        <v>#N/A</v>
      </c>
      <c r="D169" s="38" t="e">
        <f>_xlfn.XLOOKUP(swpra1[[#This Row],[Substance]],inputdata[[#This Row],[Substance]],inputdata[[#This Row],[Annual average EQS (micrograms per litre)]])</f>
        <v>#N/A</v>
      </c>
      <c r="E169" s="10" t="e">
        <f>_xlfn.XLOOKUP(swpra1[[#This Row],[Substance]],inputdata[[#This Row],[Substance]],inputdata[[#This Row],[Maximum allowable concentration EQS (micrograms per litre)]])</f>
        <v>#N/A</v>
      </c>
      <c r="F169" s="39" t="str">
        <f>IF(ISNUMBER(_xlfn.XLOOKUP(A169,inputdata[[#This Row],[Substance]],inputdata[[#This Row],[Annual Significant Load Limit (kg)]])),_xlfn.XLOOKUP(A169,inputdata[[#This Row],[Substance]],inputdata[[#This Row],[Annual Significant Load Limit (kg)]]),"N/A")</f>
        <v>N/A</v>
      </c>
      <c r="G169" s="33" t="e">
        <f>IF(ISNUMBER(D169),IF(ISNUMBER(_xlfn.XLOOKUP(A169,#REF!,#REF!)),(_xlfn.XLOOKUP(A169,#REF!,#REF!)),D169/2),D169)</f>
        <v>#N/A</v>
      </c>
      <c r="H169" s="55" t="e">
        <f>IF(ISNUMBER(E169),IF(ISNUMBER(_xlfn.XLOOKUP(A169,#REF!,#REF!)),(_xlfn.XLOOKUP(A169,#REF!,#REF!)),E169/2),E169)</f>
        <v>#N/A</v>
      </c>
      <c r="I169" t="e">
        <f>IF(ISNUMBER(swpra1[[#This Row],[AA EQS (ug/l)]]),swpra1[[#This Row],[AA EQS (ug/l)]]*0.04,swpra1[[#This Row],[AA EQS (ug/l)]])</f>
        <v>#N/A</v>
      </c>
      <c r="J169" t="e">
        <f>IF(ISNUMBER(swpra1[[#This Row],[MAC EQS (ug/l)]]),swpra1[[#This Row],[MAC EQS (ug/l)]]*0.04,swpra1[[#This Row],[MAC EQS (ug/l)]])</f>
        <v>#N/A</v>
      </c>
      <c r="K169" s="23" t="e">
        <f>IF(swpra1[[#This Row],[AA EQS (ug/l)]]="N/A","N/A",IF(swpra1[[#This Row],[Discharge Average(ug/l)]]&gt;swpra1[[#This Row],[AA EQS (ug/l)]],"Yes","No"))</f>
        <v>#N/A</v>
      </c>
      <c r="L169" t="e">
        <f>IF(swpra1[[#This Row],[MAC EQS (ug/l)]]="N/A","N/A",IF(swpra1[[#This Row],[Discharge Maximum]]&gt;swpra1[[#This Row],[MAC EQS (ug/l)]],"Yes","No"))</f>
        <v>#N/A</v>
      </c>
      <c r="M169" s="24" t="e">
        <f>IF(AND(swpra1[[#This Row],[Is conc&gt; AAEQS?]]="NO",swpra1[[#This Row],[Is conc. &gt; MAC EQS?]]="NO"),"No","YES")</f>
        <v>#N/A</v>
      </c>
      <c r="N169" s="23" t="e">
        <f>IF(swpra1[[#This Row],[Is conc&gt; AAEQS?]]="No","",IF(swpra1[[#This Row],[AA EQS (ug/l)]]="N/A","",($B$1*swpra1[[#This Row],[Discharge Average(ug/l)]])/($B$1+$B$3)))</f>
        <v>#N/A</v>
      </c>
      <c r="O169" t="e">
        <f>IF(swpra1[[#This Row],[Is conc. &gt; MAC EQS?]]="No","",IF(swpra1[[#This Row],[MAC EQS (ug/l)]]="N/A","",($B$2*swpra1[[#This Row],[Discharge Maximum]])/($B$2+$B$3)))</f>
        <v>#N/A</v>
      </c>
      <c r="P169" t="e">
        <f>IF(swpra1[[#This Row],[Is conc&gt; AAEQS?]]="NO","",IF(swpra1[[#This Row],[AA EQS (ug/l)]]="N/A","N/A",IF(swpra1[[#This Row],[MEAN PC]]&gt;0.04*swpra1[[#This Row],[AA EQS (ug/l)]],"YES","NO")))</f>
        <v>#N/A</v>
      </c>
      <c r="Q169" t="e">
        <f>IF(swpra1[[#This Row],[Screening Test 1 requires further screening]]="NO","",IF(swpra1[[#This Row],[4% of MAC EQS (ug/l)]]="N/A","N/A",IF(swpra1[[#This Row],[MAX PC]]&gt;swpra1[[#This Row],[4% of MAC EQS (ug/l)]],"YES","NO")))</f>
        <v>#N/A</v>
      </c>
      <c r="R169" s="24" t="e">
        <f>IF(swpra1[[#This Row],[Is PC. &gt;4% of MAC EQS?]]="N/A",swpra1[[#This Row],[Is PC. &gt;4% of AA EQS?]],swpra1[[#This Row],[Is PC. &gt;4% of MAC EQS?]])</f>
        <v>#N/A</v>
      </c>
      <c r="S169" s="23" t="e">
        <f>IF(AND(ISNUMBER(swpra1[[#This Row],[MEAN PC]]),swpra1[[#This Row],[Screening Test 2 requires further screenig]]="YES"),swpra1[[#This Row],[MEAN PC]]+swpra1[[#This Row],[AA BC]],"")</f>
        <v>#N/A</v>
      </c>
      <c r="U169" t="e">
        <f>swpra1[[#This Row],[MEAN PC]]</f>
        <v>#N/A</v>
      </c>
      <c r="V169" t="e">
        <f>swpra1[[#This Row],[MAX PC]]</f>
        <v>#N/A</v>
      </c>
      <c r="W169" s="23" t="e">
        <f>IF(swpra1[[#This Row],[PEC (mean) (ug/l)]]="","",IF(swpra1[[#This Row],[PEC (mean) (ug/l)]]="N/A","N/A",IF((swpra1[[#This Row],[PEC - BC (Mean)]])&gt;swpra1[[#This Row],[AA EQS (ug/l)]]*0.1,"YES","NO")))</f>
        <v>#N/A</v>
      </c>
      <c r="X169" s="24" t="str">
        <f>IF(swpra1[[#This Row],[PEC (Max) (ug/l)]]="","",IF(swpra1[[#This Row],[PEC (Max) (ug/l)]]="N/A","N/A",IF((swpra1[[#This Row],[PEC - BC (Max)]])&gt;swpra1[[#This Row],[AA EQS (ug/l)]]*0.1,"YES","NO")))</f>
        <v/>
      </c>
      <c r="Y169" s="23" t="e">
        <f>IF(swpra1[[#This Row],[PEC (mean) (ug/l)]]="","",IF(swpra1[[#This Row],[PEC (mean) (ug/l)]]="N/A","N/A",IF(swpra1[[#This Row],[PEC (mean) (ug/l)]]&gt;swpra1[[#This Row],[AA EQS (ug/l)]],"YES","NO")))</f>
        <v>#N/A</v>
      </c>
      <c r="AA169" s="30" t="e">
        <f>IF(swpra1[[#This Row],[Screening Test 2 requires further screenig]]="YES",IF(OR(swpra1[[#This Row],[Is PEC-BC &gt;10% of MAC EQS?]]="YES",swpra1[[#This Row],[IS PEC&gt;MAC EQS]]="YES"),"YES",IF(OR(swpra1[[#This Row],[Is PEC&gt;AA EQS]]="YES",swpra1[[#This Row],[Is PEC-BC &gt;10% of AA EQS?]]="YES"),"YES","NO")),"")</f>
        <v>#N/A</v>
      </c>
      <c r="AB169" s="23" t="str">
        <f>IF(swpra1[[#This Row],[Significant Load]]="N/A","N/A",(swpra1[[#This Row],[Discharge Average(ug/l)]]*$B$1*1000*$B$4/1000/1000/1000))</f>
        <v>N/A</v>
      </c>
      <c r="AC169" t="str">
        <f>IF(swpra1[[#This Row],[Annual Load (kg)]]="N/A","N/A",IF(swpra1[[#This Row],[Annual Load (kg)]]&gt;swpra1[[#This Row],[Significant Load]],"YES","NO"))</f>
        <v>N/A</v>
      </c>
      <c r="AD169" s="30" t="e">
        <f>IF(AND(OR(swpra1[[#This Row],[Further Assessment Required?]]="NO",swpra1[[#This Row],[Screening Test 2 requires further screenig]]="NO",swpra1[[#This Row],[Screening Test 1 requires further screening]]="NO"),swpra1[[#This Row],[IS Is Annual Load&gt;Liit]]&lt;&gt;"YES"),"NO","YES")</f>
        <v>#N/A</v>
      </c>
    </row>
    <row r="170" spans="1:30" hidden="1" x14ac:dyDescent="0.25">
      <c r="A170" s="54">
        <f>#REF!</f>
        <v>0</v>
      </c>
      <c r="B170" s="33" t="e">
        <f>_xlfn.XLOOKUP(swpra1[[#This Row],[Substance]],inputdata[[#This Row],[Substance]],inputdata[[#This Row],[Average Concentration in Discharge]])</f>
        <v>#N/A</v>
      </c>
      <c r="C170" s="33" t="e">
        <f>_xlfn.XLOOKUP(swpra1[[#This Row],[Substance]],inputdata[[#This Row],[Substance]],inputdata[[#This Row],[Maximum Concentration in Discharge ]])</f>
        <v>#N/A</v>
      </c>
      <c r="D170" s="38" t="e">
        <f>_xlfn.XLOOKUP(swpra1[[#This Row],[Substance]],inputdata[[#This Row],[Substance]],inputdata[[#This Row],[Annual average EQS (micrograms per litre)]])</f>
        <v>#N/A</v>
      </c>
      <c r="E170" s="10" t="e">
        <f>_xlfn.XLOOKUP(swpra1[[#This Row],[Substance]],inputdata[[#This Row],[Substance]],inputdata[[#This Row],[Maximum allowable concentration EQS (micrograms per litre)]])</f>
        <v>#N/A</v>
      </c>
      <c r="F170" s="39" t="str">
        <f>IF(ISNUMBER(_xlfn.XLOOKUP(A170,inputdata[[#This Row],[Substance]],inputdata[[#This Row],[Annual Significant Load Limit (kg)]])),_xlfn.XLOOKUP(A170,inputdata[[#This Row],[Substance]],inputdata[[#This Row],[Annual Significant Load Limit (kg)]]),"N/A")</f>
        <v>N/A</v>
      </c>
      <c r="G170" s="33" t="e">
        <f>IF(ISNUMBER(D170),IF(ISNUMBER(_xlfn.XLOOKUP(A170,#REF!,#REF!)),(_xlfn.XLOOKUP(A170,#REF!,#REF!)),D170/2),D170)</f>
        <v>#N/A</v>
      </c>
      <c r="H170" s="55" t="e">
        <f>IF(ISNUMBER(E170),IF(ISNUMBER(_xlfn.XLOOKUP(A170,#REF!,#REF!)),(_xlfn.XLOOKUP(A170,#REF!,#REF!)),E170/2),E170)</f>
        <v>#N/A</v>
      </c>
      <c r="I170" t="e">
        <f>IF(ISNUMBER(swpra1[[#This Row],[AA EQS (ug/l)]]),swpra1[[#This Row],[AA EQS (ug/l)]]*0.04,swpra1[[#This Row],[AA EQS (ug/l)]])</f>
        <v>#N/A</v>
      </c>
      <c r="J170" t="e">
        <f>IF(ISNUMBER(swpra1[[#This Row],[MAC EQS (ug/l)]]),swpra1[[#This Row],[MAC EQS (ug/l)]]*0.04,swpra1[[#This Row],[MAC EQS (ug/l)]])</f>
        <v>#N/A</v>
      </c>
      <c r="K170" s="23" t="e">
        <f>IF(swpra1[[#This Row],[AA EQS (ug/l)]]="N/A","N/A",IF(swpra1[[#This Row],[Discharge Average(ug/l)]]&gt;swpra1[[#This Row],[AA EQS (ug/l)]],"Yes","No"))</f>
        <v>#N/A</v>
      </c>
      <c r="L170" t="e">
        <f>IF(swpra1[[#This Row],[MAC EQS (ug/l)]]="N/A","N/A",IF(swpra1[[#This Row],[Discharge Maximum]]&gt;swpra1[[#This Row],[MAC EQS (ug/l)]],"Yes","No"))</f>
        <v>#N/A</v>
      </c>
      <c r="M170" s="24" t="e">
        <f>IF(AND(swpra1[[#This Row],[Is conc&gt; AAEQS?]]="NO",swpra1[[#This Row],[Is conc. &gt; MAC EQS?]]="NO"),"No","YES")</f>
        <v>#N/A</v>
      </c>
      <c r="N170" s="23" t="e">
        <f>IF(swpra1[[#This Row],[Is conc&gt; AAEQS?]]="No","",IF(swpra1[[#This Row],[AA EQS (ug/l)]]="N/A","",($B$1*swpra1[[#This Row],[Discharge Average(ug/l)]])/($B$1+$B$3)))</f>
        <v>#N/A</v>
      </c>
      <c r="O170" t="e">
        <f>IF(swpra1[[#This Row],[Is conc. &gt; MAC EQS?]]="No","",IF(swpra1[[#This Row],[MAC EQS (ug/l)]]="N/A","",($B$2*swpra1[[#This Row],[Discharge Maximum]])/($B$2+$B$3)))</f>
        <v>#N/A</v>
      </c>
      <c r="P170" t="e">
        <f>IF(swpra1[[#This Row],[Is conc&gt; AAEQS?]]="NO","",IF(swpra1[[#This Row],[AA EQS (ug/l)]]="N/A","N/A",IF(swpra1[[#This Row],[MEAN PC]]&gt;0.04*swpra1[[#This Row],[AA EQS (ug/l)]],"YES","NO")))</f>
        <v>#N/A</v>
      </c>
      <c r="Q170" t="e">
        <f>IF(swpra1[[#This Row],[Screening Test 1 requires further screening]]="NO","",IF(swpra1[[#This Row],[4% of MAC EQS (ug/l)]]="N/A","N/A",IF(swpra1[[#This Row],[MAX PC]]&gt;swpra1[[#This Row],[4% of MAC EQS (ug/l)]],"YES","NO")))</f>
        <v>#N/A</v>
      </c>
      <c r="R170" s="24" t="e">
        <f>IF(swpra1[[#This Row],[Is PC. &gt;4% of MAC EQS?]]="N/A",swpra1[[#This Row],[Is PC. &gt;4% of AA EQS?]],swpra1[[#This Row],[Is PC. &gt;4% of MAC EQS?]])</f>
        <v>#N/A</v>
      </c>
      <c r="S170" s="23" t="e">
        <f>IF(AND(ISNUMBER(swpra1[[#This Row],[MEAN PC]]),swpra1[[#This Row],[Screening Test 2 requires further screenig]]="YES"),swpra1[[#This Row],[MEAN PC]]+swpra1[[#This Row],[AA BC]],"")</f>
        <v>#N/A</v>
      </c>
      <c r="U170" t="e">
        <f>swpra1[[#This Row],[MEAN PC]]</f>
        <v>#N/A</v>
      </c>
      <c r="V170" t="e">
        <f>swpra1[[#This Row],[MAX PC]]</f>
        <v>#N/A</v>
      </c>
      <c r="W170" s="23" t="e">
        <f>IF(swpra1[[#This Row],[PEC (mean) (ug/l)]]="","",IF(swpra1[[#This Row],[PEC (mean) (ug/l)]]="N/A","N/A",IF((swpra1[[#This Row],[PEC - BC (Mean)]])&gt;swpra1[[#This Row],[AA EQS (ug/l)]]*0.1,"YES","NO")))</f>
        <v>#N/A</v>
      </c>
      <c r="X170" s="24" t="str">
        <f>IF(swpra1[[#This Row],[PEC (Max) (ug/l)]]="","",IF(swpra1[[#This Row],[PEC (Max) (ug/l)]]="N/A","N/A",IF((swpra1[[#This Row],[PEC - BC (Max)]])&gt;swpra1[[#This Row],[AA EQS (ug/l)]]*0.1,"YES","NO")))</f>
        <v/>
      </c>
      <c r="Y170" s="23" t="e">
        <f>IF(swpra1[[#This Row],[PEC (mean) (ug/l)]]="","",IF(swpra1[[#This Row],[PEC (mean) (ug/l)]]="N/A","N/A",IF(swpra1[[#This Row],[PEC (mean) (ug/l)]]&gt;swpra1[[#This Row],[AA EQS (ug/l)]],"YES","NO")))</f>
        <v>#N/A</v>
      </c>
      <c r="AA170" s="30" t="e">
        <f>IF(swpra1[[#This Row],[Screening Test 2 requires further screenig]]="YES",IF(OR(swpra1[[#This Row],[Is PEC-BC &gt;10% of MAC EQS?]]="YES",swpra1[[#This Row],[IS PEC&gt;MAC EQS]]="YES"),"YES",IF(OR(swpra1[[#This Row],[Is PEC&gt;AA EQS]]="YES",swpra1[[#This Row],[Is PEC-BC &gt;10% of AA EQS?]]="YES"),"YES","NO")),"")</f>
        <v>#N/A</v>
      </c>
      <c r="AB170" s="23" t="str">
        <f>IF(swpra1[[#This Row],[Significant Load]]="N/A","N/A",(swpra1[[#This Row],[Discharge Average(ug/l)]]*$B$1*1000*$B$4/1000/1000/1000))</f>
        <v>N/A</v>
      </c>
      <c r="AC170" t="str">
        <f>IF(swpra1[[#This Row],[Annual Load (kg)]]="N/A","N/A",IF(swpra1[[#This Row],[Annual Load (kg)]]&gt;swpra1[[#This Row],[Significant Load]],"YES","NO"))</f>
        <v>N/A</v>
      </c>
      <c r="AD170" s="30" t="e">
        <f>IF(AND(OR(swpra1[[#This Row],[Further Assessment Required?]]="NO",swpra1[[#This Row],[Screening Test 2 requires further screenig]]="NO",swpra1[[#This Row],[Screening Test 1 requires further screening]]="NO"),swpra1[[#This Row],[IS Is Annual Load&gt;Liit]]&lt;&gt;"YES"),"NO","YES")</f>
        <v>#N/A</v>
      </c>
    </row>
    <row r="171" spans="1:30" hidden="1" x14ac:dyDescent="0.25">
      <c r="A171" s="54">
        <f>#REF!</f>
        <v>0</v>
      </c>
      <c r="B171" s="33" t="e">
        <f>_xlfn.XLOOKUP(swpra1[[#This Row],[Substance]],inputdata[[#This Row],[Substance]],inputdata[[#This Row],[Average Concentration in Discharge]])</f>
        <v>#N/A</v>
      </c>
      <c r="C171" s="33" t="e">
        <f>_xlfn.XLOOKUP(swpra1[[#This Row],[Substance]],inputdata[[#This Row],[Substance]],inputdata[[#This Row],[Maximum Concentration in Discharge ]])</f>
        <v>#N/A</v>
      </c>
      <c r="D171" s="38" t="e">
        <f>_xlfn.XLOOKUP(swpra1[[#This Row],[Substance]],inputdata[[#This Row],[Substance]],inputdata[[#This Row],[Annual average EQS (micrograms per litre)]])</f>
        <v>#N/A</v>
      </c>
      <c r="E171" s="10" t="e">
        <f>_xlfn.XLOOKUP(swpra1[[#This Row],[Substance]],inputdata[[#This Row],[Substance]],inputdata[[#This Row],[Maximum allowable concentration EQS (micrograms per litre)]])</f>
        <v>#N/A</v>
      </c>
      <c r="F171" s="39" t="str">
        <f>IF(ISNUMBER(_xlfn.XLOOKUP(A171,inputdata[[#This Row],[Substance]],inputdata[[#This Row],[Annual Significant Load Limit (kg)]])),_xlfn.XLOOKUP(A171,inputdata[[#This Row],[Substance]],inputdata[[#This Row],[Annual Significant Load Limit (kg)]]),"N/A")</f>
        <v>N/A</v>
      </c>
      <c r="G171" s="33" t="e">
        <f>IF(ISNUMBER(D171),IF(ISNUMBER(_xlfn.XLOOKUP(A171,#REF!,#REF!)),(_xlfn.XLOOKUP(A171,#REF!,#REF!)),D171/2),D171)</f>
        <v>#N/A</v>
      </c>
      <c r="H171" s="55" t="e">
        <f>IF(ISNUMBER(E171),IF(ISNUMBER(_xlfn.XLOOKUP(A171,#REF!,#REF!)),(_xlfn.XLOOKUP(A171,#REF!,#REF!)),E171/2),E171)</f>
        <v>#N/A</v>
      </c>
      <c r="I171" t="e">
        <f>IF(ISNUMBER(swpra1[[#This Row],[AA EQS (ug/l)]]),swpra1[[#This Row],[AA EQS (ug/l)]]*0.04,swpra1[[#This Row],[AA EQS (ug/l)]])</f>
        <v>#N/A</v>
      </c>
      <c r="J171" t="e">
        <f>IF(ISNUMBER(swpra1[[#This Row],[MAC EQS (ug/l)]]),swpra1[[#This Row],[MAC EQS (ug/l)]]*0.04,swpra1[[#This Row],[MAC EQS (ug/l)]])</f>
        <v>#N/A</v>
      </c>
      <c r="K171" s="23" t="e">
        <f>IF(swpra1[[#This Row],[AA EQS (ug/l)]]="N/A","N/A",IF(swpra1[[#This Row],[Discharge Average(ug/l)]]&gt;swpra1[[#This Row],[AA EQS (ug/l)]],"Yes","No"))</f>
        <v>#N/A</v>
      </c>
      <c r="L171" t="e">
        <f>IF(swpra1[[#This Row],[MAC EQS (ug/l)]]="N/A","N/A",IF(swpra1[[#This Row],[Discharge Maximum]]&gt;swpra1[[#This Row],[MAC EQS (ug/l)]],"Yes","No"))</f>
        <v>#N/A</v>
      </c>
      <c r="M171" s="24" t="e">
        <f>IF(AND(swpra1[[#This Row],[Is conc&gt; AAEQS?]]="NO",swpra1[[#This Row],[Is conc. &gt; MAC EQS?]]="NO"),"No","YES")</f>
        <v>#N/A</v>
      </c>
      <c r="N171" s="23" t="e">
        <f>IF(swpra1[[#This Row],[Is conc&gt; AAEQS?]]="No","",IF(swpra1[[#This Row],[AA EQS (ug/l)]]="N/A","",($B$1*swpra1[[#This Row],[Discharge Average(ug/l)]])/($B$1+$B$3)))</f>
        <v>#N/A</v>
      </c>
      <c r="O171" t="e">
        <f>IF(swpra1[[#This Row],[Is conc. &gt; MAC EQS?]]="No","",IF(swpra1[[#This Row],[MAC EQS (ug/l)]]="N/A","",($B$2*swpra1[[#This Row],[Discharge Maximum]])/($B$2+$B$3)))</f>
        <v>#N/A</v>
      </c>
      <c r="P171" t="e">
        <f>IF(swpra1[[#This Row],[Is conc&gt; AAEQS?]]="NO","",IF(swpra1[[#This Row],[AA EQS (ug/l)]]="N/A","N/A",IF(swpra1[[#This Row],[MEAN PC]]&gt;0.04*swpra1[[#This Row],[AA EQS (ug/l)]],"YES","NO")))</f>
        <v>#N/A</v>
      </c>
      <c r="Q171" t="e">
        <f>IF(swpra1[[#This Row],[Screening Test 1 requires further screening]]="NO","",IF(swpra1[[#This Row],[4% of MAC EQS (ug/l)]]="N/A","N/A",IF(swpra1[[#This Row],[MAX PC]]&gt;swpra1[[#This Row],[4% of MAC EQS (ug/l)]],"YES","NO")))</f>
        <v>#N/A</v>
      </c>
      <c r="R171" s="24" t="e">
        <f>IF(swpra1[[#This Row],[Is PC. &gt;4% of MAC EQS?]]="N/A",swpra1[[#This Row],[Is PC. &gt;4% of AA EQS?]],swpra1[[#This Row],[Is PC. &gt;4% of MAC EQS?]])</f>
        <v>#N/A</v>
      </c>
      <c r="S171" s="23" t="e">
        <f>IF(AND(ISNUMBER(swpra1[[#This Row],[MEAN PC]]),swpra1[[#This Row],[Screening Test 2 requires further screenig]]="YES"),swpra1[[#This Row],[MEAN PC]]+swpra1[[#This Row],[AA BC]],"")</f>
        <v>#N/A</v>
      </c>
      <c r="U171" t="e">
        <f>swpra1[[#This Row],[MEAN PC]]</f>
        <v>#N/A</v>
      </c>
      <c r="V171" t="e">
        <f>swpra1[[#This Row],[MAX PC]]</f>
        <v>#N/A</v>
      </c>
      <c r="W171" s="23" t="e">
        <f>IF(swpra1[[#This Row],[PEC (mean) (ug/l)]]="","",IF(swpra1[[#This Row],[PEC (mean) (ug/l)]]="N/A","N/A",IF((swpra1[[#This Row],[PEC - BC (Mean)]])&gt;swpra1[[#This Row],[AA EQS (ug/l)]]*0.1,"YES","NO")))</f>
        <v>#N/A</v>
      </c>
      <c r="X171" s="24" t="str">
        <f>IF(swpra1[[#This Row],[PEC (Max) (ug/l)]]="","",IF(swpra1[[#This Row],[PEC (Max) (ug/l)]]="N/A","N/A",IF((swpra1[[#This Row],[PEC - BC (Max)]])&gt;swpra1[[#This Row],[AA EQS (ug/l)]]*0.1,"YES","NO")))</f>
        <v/>
      </c>
      <c r="Y171" s="23" t="e">
        <f>IF(swpra1[[#This Row],[PEC (mean) (ug/l)]]="","",IF(swpra1[[#This Row],[PEC (mean) (ug/l)]]="N/A","N/A",IF(swpra1[[#This Row],[PEC (mean) (ug/l)]]&gt;swpra1[[#This Row],[AA EQS (ug/l)]],"YES","NO")))</f>
        <v>#N/A</v>
      </c>
      <c r="AA171" s="30" t="e">
        <f>IF(swpra1[[#This Row],[Screening Test 2 requires further screenig]]="YES",IF(OR(swpra1[[#This Row],[Is PEC-BC &gt;10% of MAC EQS?]]="YES",swpra1[[#This Row],[IS PEC&gt;MAC EQS]]="YES"),"YES",IF(OR(swpra1[[#This Row],[Is PEC&gt;AA EQS]]="YES",swpra1[[#This Row],[Is PEC-BC &gt;10% of AA EQS?]]="YES"),"YES","NO")),"")</f>
        <v>#N/A</v>
      </c>
      <c r="AB171" s="23" t="str">
        <f>IF(swpra1[[#This Row],[Significant Load]]="N/A","N/A",(swpra1[[#This Row],[Discharge Average(ug/l)]]*$B$1*1000*$B$4/1000/1000/1000))</f>
        <v>N/A</v>
      </c>
      <c r="AC171" t="str">
        <f>IF(swpra1[[#This Row],[Annual Load (kg)]]="N/A","N/A",IF(swpra1[[#This Row],[Annual Load (kg)]]&gt;swpra1[[#This Row],[Significant Load]],"YES","NO"))</f>
        <v>N/A</v>
      </c>
      <c r="AD171" s="30" t="e">
        <f>IF(AND(OR(swpra1[[#This Row],[Further Assessment Required?]]="NO",swpra1[[#This Row],[Screening Test 2 requires further screenig]]="NO",swpra1[[#This Row],[Screening Test 1 requires further screening]]="NO"),swpra1[[#This Row],[IS Is Annual Load&gt;Liit]]&lt;&gt;"YES"),"NO","YES")</f>
        <v>#N/A</v>
      </c>
    </row>
    <row r="172" spans="1:30" hidden="1" x14ac:dyDescent="0.25">
      <c r="A172" s="54">
        <f>#REF!</f>
        <v>0</v>
      </c>
      <c r="B172" s="33" t="e">
        <f>_xlfn.XLOOKUP(swpra1[[#This Row],[Substance]],inputdata[[#This Row],[Substance]],inputdata[[#This Row],[Average Concentration in Discharge]])</f>
        <v>#N/A</v>
      </c>
      <c r="C172" s="33" t="e">
        <f>_xlfn.XLOOKUP(swpra1[[#This Row],[Substance]],inputdata[[#This Row],[Substance]],inputdata[[#This Row],[Maximum Concentration in Discharge ]])</f>
        <v>#N/A</v>
      </c>
      <c r="D172" s="38" t="e">
        <f>_xlfn.XLOOKUP(swpra1[[#This Row],[Substance]],inputdata[[#This Row],[Substance]],inputdata[[#This Row],[Annual average EQS (micrograms per litre)]])</f>
        <v>#N/A</v>
      </c>
      <c r="E172" s="10" t="e">
        <f>_xlfn.XLOOKUP(swpra1[[#This Row],[Substance]],inputdata[[#This Row],[Substance]],inputdata[[#This Row],[Maximum allowable concentration EQS (micrograms per litre)]])</f>
        <v>#N/A</v>
      </c>
      <c r="F172" s="39" t="str">
        <f>IF(ISNUMBER(_xlfn.XLOOKUP(A172,inputdata[[#This Row],[Substance]],inputdata[[#This Row],[Annual Significant Load Limit (kg)]])),_xlfn.XLOOKUP(A172,inputdata[[#This Row],[Substance]],inputdata[[#This Row],[Annual Significant Load Limit (kg)]]),"N/A")</f>
        <v>N/A</v>
      </c>
      <c r="G172" s="33" t="e">
        <f>IF(ISNUMBER(D172),IF(ISNUMBER(_xlfn.XLOOKUP(A172,#REF!,#REF!)),(_xlfn.XLOOKUP(A172,#REF!,#REF!)),D172/2),D172)</f>
        <v>#N/A</v>
      </c>
      <c r="H172" s="55" t="e">
        <f>IF(ISNUMBER(E172),IF(ISNUMBER(_xlfn.XLOOKUP(A172,#REF!,#REF!)),(_xlfn.XLOOKUP(A172,#REF!,#REF!)),E172/2),E172)</f>
        <v>#N/A</v>
      </c>
      <c r="I172" t="e">
        <f>IF(ISNUMBER(swpra1[[#This Row],[AA EQS (ug/l)]]),swpra1[[#This Row],[AA EQS (ug/l)]]*0.04,swpra1[[#This Row],[AA EQS (ug/l)]])</f>
        <v>#N/A</v>
      </c>
      <c r="J172" t="e">
        <f>IF(ISNUMBER(swpra1[[#This Row],[MAC EQS (ug/l)]]),swpra1[[#This Row],[MAC EQS (ug/l)]]*0.04,swpra1[[#This Row],[MAC EQS (ug/l)]])</f>
        <v>#N/A</v>
      </c>
      <c r="K172" s="23" t="e">
        <f>IF(swpra1[[#This Row],[AA EQS (ug/l)]]="N/A","N/A",IF(swpra1[[#This Row],[Discharge Average(ug/l)]]&gt;swpra1[[#This Row],[AA EQS (ug/l)]],"Yes","No"))</f>
        <v>#N/A</v>
      </c>
      <c r="L172" t="e">
        <f>IF(swpra1[[#This Row],[MAC EQS (ug/l)]]="N/A","N/A",IF(swpra1[[#This Row],[Discharge Maximum]]&gt;swpra1[[#This Row],[MAC EQS (ug/l)]],"Yes","No"))</f>
        <v>#N/A</v>
      </c>
      <c r="M172" s="24" t="e">
        <f>IF(AND(swpra1[[#This Row],[Is conc&gt; AAEQS?]]="NO",swpra1[[#This Row],[Is conc. &gt; MAC EQS?]]="NO"),"No","YES")</f>
        <v>#N/A</v>
      </c>
      <c r="N172" s="23" t="e">
        <f>IF(swpra1[[#This Row],[Is conc&gt; AAEQS?]]="No","",IF(swpra1[[#This Row],[AA EQS (ug/l)]]="N/A","",($B$1*swpra1[[#This Row],[Discharge Average(ug/l)]])/($B$1+$B$3)))</f>
        <v>#N/A</v>
      </c>
      <c r="O172" t="e">
        <f>IF(swpra1[[#This Row],[Is conc. &gt; MAC EQS?]]="No","",IF(swpra1[[#This Row],[MAC EQS (ug/l)]]="N/A","",($B$2*swpra1[[#This Row],[Discharge Maximum]])/($B$2+$B$3)))</f>
        <v>#N/A</v>
      </c>
      <c r="P172" t="e">
        <f>IF(swpra1[[#This Row],[Is conc&gt; AAEQS?]]="NO","",IF(swpra1[[#This Row],[AA EQS (ug/l)]]="N/A","N/A",IF(swpra1[[#This Row],[MEAN PC]]&gt;0.04*swpra1[[#This Row],[AA EQS (ug/l)]],"YES","NO")))</f>
        <v>#N/A</v>
      </c>
      <c r="Q172" t="e">
        <f>IF(swpra1[[#This Row],[Screening Test 1 requires further screening]]="NO","",IF(swpra1[[#This Row],[4% of MAC EQS (ug/l)]]="N/A","N/A",IF(swpra1[[#This Row],[MAX PC]]&gt;swpra1[[#This Row],[4% of MAC EQS (ug/l)]],"YES","NO")))</f>
        <v>#N/A</v>
      </c>
      <c r="R172" s="24" t="e">
        <f>IF(swpra1[[#This Row],[Is PC. &gt;4% of MAC EQS?]]="N/A",swpra1[[#This Row],[Is PC. &gt;4% of AA EQS?]],swpra1[[#This Row],[Is PC. &gt;4% of MAC EQS?]])</f>
        <v>#N/A</v>
      </c>
      <c r="S172" s="23" t="e">
        <f>IF(AND(ISNUMBER(swpra1[[#This Row],[MEAN PC]]),swpra1[[#This Row],[Screening Test 2 requires further screenig]]="YES"),swpra1[[#This Row],[MEAN PC]]+swpra1[[#This Row],[AA BC]],"")</f>
        <v>#N/A</v>
      </c>
      <c r="U172" t="e">
        <f>swpra1[[#This Row],[MEAN PC]]</f>
        <v>#N/A</v>
      </c>
      <c r="V172" t="e">
        <f>swpra1[[#This Row],[MAX PC]]</f>
        <v>#N/A</v>
      </c>
      <c r="W172" s="23" t="e">
        <f>IF(swpra1[[#This Row],[PEC (mean) (ug/l)]]="","",IF(swpra1[[#This Row],[PEC (mean) (ug/l)]]="N/A","N/A",IF((swpra1[[#This Row],[PEC - BC (Mean)]])&gt;swpra1[[#This Row],[AA EQS (ug/l)]]*0.1,"YES","NO")))</f>
        <v>#N/A</v>
      </c>
      <c r="X172" s="24" t="str">
        <f>IF(swpra1[[#This Row],[PEC (Max) (ug/l)]]="","",IF(swpra1[[#This Row],[PEC (Max) (ug/l)]]="N/A","N/A",IF((swpra1[[#This Row],[PEC - BC (Max)]])&gt;swpra1[[#This Row],[AA EQS (ug/l)]]*0.1,"YES","NO")))</f>
        <v/>
      </c>
      <c r="Y172" s="23" t="e">
        <f>IF(swpra1[[#This Row],[PEC (mean) (ug/l)]]="","",IF(swpra1[[#This Row],[PEC (mean) (ug/l)]]="N/A","N/A",IF(swpra1[[#This Row],[PEC (mean) (ug/l)]]&gt;swpra1[[#This Row],[AA EQS (ug/l)]],"YES","NO")))</f>
        <v>#N/A</v>
      </c>
      <c r="AA172" s="30" t="e">
        <f>IF(swpra1[[#This Row],[Screening Test 2 requires further screenig]]="YES",IF(OR(swpra1[[#This Row],[Is PEC-BC &gt;10% of MAC EQS?]]="YES",swpra1[[#This Row],[IS PEC&gt;MAC EQS]]="YES"),"YES",IF(OR(swpra1[[#This Row],[Is PEC&gt;AA EQS]]="YES",swpra1[[#This Row],[Is PEC-BC &gt;10% of AA EQS?]]="YES"),"YES","NO")),"")</f>
        <v>#N/A</v>
      </c>
      <c r="AB172" s="23" t="str">
        <f>IF(swpra1[[#This Row],[Significant Load]]="N/A","N/A",(swpra1[[#This Row],[Discharge Average(ug/l)]]*$B$1*1000*$B$4/1000/1000/1000))</f>
        <v>N/A</v>
      </c>
      <c r="AC172" t="str">
        <f>IF(swpra1[[#This Row],[Annual Load (kg)]]="N/A","N/A",IF(swpra1[[#This Row],[Annual Load (kg)]]&gt;swpra1[[#This Row],[Significant Load]],"YES","NO"))</f>
        <v>N/A</v>
      </c>
      <c r="AD172" s="30" t="e">
        <f>IF(AND(OR(swpra1[[#This Row],[Further Assessment Required?]]="NO",swpra1[[#This Row],[Screening Test 2 requires further screenig]]="NO",swpra1[[#This Row],[Screening Test 1 requires further screening]]="NO"),swpra1[[#This Row],[IS Is Annual Load&gt;Liit]]&lt;&gt;"YES"),"NO","YES")</f>
        <v>#N/A</v>
      </c>
    </row>
    <row r="173" spans="1:30" hidden="1" x14ac:dyDescent="0.25">
      <c r="A173" s="54" t="str">
        <f>#REF!</f>
        <v>Terbutryn</v>
      </c>
      <c r="B173" s="33">
        <f>_xlfn.XLOOKUP(swpra1[[#This Row],[Substance]],inputdata[[#This Row],[Substance]],inputdata[[#This Row],[Average Concentration in Discharge]])</f>
        <v>0</v>
      </c>
      <c r="C173" s="33">
        <f>_xlfn.XLOOKUP(swpra1[[#This Row],[Substance]],inputdata[[#This Row],[Substance]],inputdata[[#This Row],[Maximum Concentration in Discharge ]])</f>
        <v>0</v>
      </c>
      <c r="D173" s="38">
        <f>_xlfn.XLOOKUP(swpra1[[#This Row],[Substance]],inputdata[[#This Row],[Substance]],inputdata[[#This Row],[Annual average EQS (micrograms per litre)]])</f>
        <v>6.4999999999999997E-3</v>
      </c>
      <c r="E173" s="10">
        <f>_xlfn.XLOOKUP(swpra1[[#This Row],[Substance]],inputdata[[#This Row],[Substance]],inputdata[[#This Row],[Maximum allowable concentration EQS (micrograms per litre)]])</f>
        <v>3.4000000000000002E-2</v>
      </c>
      <c r="F173" s="39" t="str">
        <f>IF(ISNUMBER(_xlfn.XLOOKUP(A173,inputdata[[#This Row],[Substance]],inputdata[[#This Row],[Annual Significant Load Limit (kg)]])),_xlfn.XLOOKUP(A173,inputdata[[#This Row],[Substance]],inputdata[[#This Row],[Annual Significant Load Limit (kg)]]),"N/A")</f>
        <v>N/A</v>
      </c>
      <c r="G173" s="33">
        <f>IF(ISNUMBER(D173),IF(ISNUMBER(_xlfn.XLOOKUP(A173,#REF!,#REF!)),(_xlfn.XLOOKUP(A173,#REF!,#REF!)),D173/2),D173)</f>
        <v>3.2499999999999999E-3</v>
      </c>
      <c r="H173" s="55">
        <f>IF(ISNUMBER(E173),IF(ISNUMBER(_xlfn.XLOOKUP(A173,#REF!,#REF!)),(_xlfn.XLOOKUP(A173,#REF!,#REF!)),E173/2),E173)</f>
        <v>1.7000000000000001E-2</v>
      </c>
      <c r="I173">
        <f>IF(ISNUMBER(swpra1[[#This Row],[AA EQS (ug/l)]]),swpra1[[#This Row],[AA EQS (ug/l)]]*0.04,swpra1[[#This Row],[AA EQS (ug/l)]])</f>
        <v>2.5999999999999998E-4</v>
      </c>
      <c r="J173">
        <f>IF(ISNUMBER(swpra1[[#This Row],[MAC EQS (ug/l)]]),swpra1[[#This Row],[MAC EQS (ug/l)]]*0.04,swpra1[[#This Row],[MAC EQS (ug/l)]])</f>
        <v>1.3600000000000001E-3</v>
      </c>
      <c r="K173" s="23" t="str">
        <f>IF(swpra1[[#This Row],[AA EQS (ug/l)]]="N/A","N/A",IF(swpra1[[#This Row],[Discharge Average(ug/l)]]&gt;swpra1[[#This Row],[AA EQS (ug/l)]],"Yes","No"))</f>
        <v>No</v>
      </c>
      <c r="L173" t="str">
        <f>IF(swpra1[[#This Row],[MAC EQS (ug/l)]]="N/A","N/A",IF(swpra1[[#This Row],[Discharge Maximum]]&gt;swpra1[[#This Row],[MAC EQS (ug/l)]],"Yes","No"))</f>
        <v>No</v>
      </c>
      <c r="M173" s="24" t="str">
        <f>IF(AND(swpra1[[#This Row],[Is conc&gt; AAEQS?]]="NO",swpra1[[#This Row],[Is conc. &gt; MAC EQS?]]="NO"),"No","YES")</f>
        <v>No</v>
      </c>
      <c r="N173" s="23" t="str">
        <f>IF(swpra1[[#This Row],[Is conc&gt; AAEQS?]]="No","",IF(swpra1[[#This Row],[AA EQS (ug/l)]]="N/A","",($B$1*swpra1[[#This Row],[Discharge Average(ug/l)]])/($B$1+$B$3)))</f>
        <v/>
      </c>
      <c r="O173" t="str">
        <f>IF(swpra1[[#This Row],[Is conc. &gt; MAC EQS?]]="No","",IF(swpra1[[#This Row],[MAC EQS (ug/l)]]="N/A","",($B$2*swpra1[[#This Row],[Discharge Maximum]])/($B$2+$B$3)))</f>
        <v/>
      </c>
      <c r="P173" t="str">
        <f>IF(swpra1[[#This Row],[Is conc&gt; AAEQS?]]="NO","",IF(swpra1[[#This Row],[AA EQS (ug/l)]]="N/A","N/A",IF(swpra1[[#This Row],[MEAN PC]]&gt;0.04*swpra1[[#This Row],[AA EQS (ug/l)]],"YES","NO")))</f>
        <v/>
      </c>
      <c r="Q173" t="str">
        <f>IF(swpra1[[#This Row],[Screening Test 1 requires further screening]]="NO","",IF(swpra1[[#This Row],[4% of MAC EQS (ug/l)]]="N/A","N/A",IF(swpra1[[#This Row],[MAX PC]]&gt;swpra1[[#This Row],[4% of MAC EQS (ug/l)]],"YES","NO")))</f>
        <v/>
      </c>
      <c r="R173" s="24" t="str">
        <f>IF(swpra1[[#This Row],[Is PC. &gt;4% of MAC EQS?]]="N/A",swpra1[[#This Row],[Is PC. &gt;4% of AA EQS?]],swpra1[[#This Row],[Is PC. &gt;4% of MAC EQS?]])</f>
        <v/>
      </c>
      <c r="S173" s="23" t="str">
        <f>IF(AND(ISNUMBER(swpra1[[#This Row],[MEAN PC]]),swpra1[[#This Row],[Screening Test 2 requires further screenig]]="YES"),swpra1[[#This Row],[MEAN PC]]+swpra1[[#This Row],[AA BC]],"")</f>
        <v/>
      </c>
      <c r="U173" t="str">
        <f>swpra1[[#This Row],[MEAN PC]]</f>
        <v/>
      </c>
      <c r="V173" t="str">
        <f>swpra1[[#This Row],[MAX PC]]</f>
        <v/>
      </c>
      <c r="W173" s="23" t="str">
        <f>IF(swpra1[[#This Row],[PEC (mean) (ug/l)]]="","",IF(swpra1[[#This Row],[PEC (mean) (ug/l)]]="N/A","N/A",IF((swpra1[[#This Row],[PEC - BC (Mean)]])&gt;swpra1[[#This Row],[AA EQS (ug/l)]]*0.1,"YES","NO")))</f>
        <v/>
      </c>
      <c r="X173" s="24" t="str">
        <f>IF(swpra1[[#This Row],[PEC (Max) (ug/l)]]="","",IF(swpra1[[#This Row],[PEC (Max) (ug/l)]]="N/A","N/A",IF((swpra1[[#This Row],[PEC - BC (Max)]])&gt;swpra1[[#This Row],[AA EQS (ug/l)]]*0.1,"YES","NO")))</f>
        <v/>
      </c>
      <c r="Y173" s="23" t="str">
        <f>IF(swpra1[[#This Row],[PEC (mean) (ug/l)]]="","",IF(swpra1[[#This Row],[PEC (mean) (ug/l)]]="N/A","N/A",IF(swpra1[[#This Row],[PEC (mean) (ug/l)]]&gt;swpra1[[#This Row],[AA EQS (ug/l)]],"YES","NO")))</f>
        <v/>
      </c>
      <c r="AA173" s="30" t="str">
        <f>IF(swpra1[[#This Row],[Screening Test 2 requires further screenig]]="YES",IF(OR(swpra1[[#This Row],[Is PEC-BC &gt;10% of MAC EQS?]]="YES",swpra1[[#This Row],[IS PEC&gt;MAC EQS]]="YES"),"YES",IF(OR(swpra1[[#This Row],[Is PEC&gt;AA EQS]]="YES",swpra1[[#This Row],[Is PEC-BC &gt;10% of AA EQS?]]="YES"),"YES","NO")),"")</f>
        <v/>
      </c>
      <c r="AB173" s="23" t="str">
        <f>IF(swpra1[[#This Row],[Significant Load]]="N/A","N/A",(swpra1[[#This Row],[Discharge Average(ug/l)]]*$B$1*1000*$B$4/1000/1000/1000))</f>
        <v>N/A</v>
      </c>
      <c r="AC173" t="str">
        <f>IF(swpra1[[#This Row],[Annual Load (kg)]]="N/A","N/A",IF(swpra1[[#This Row],[Annual Load (kg)]]&gt;swpra1[[#This Row],[Significant Load]],"YES","NO"))</f>
        <v>N/A</v>
      </c>
      <c r="AD173" s="30" t="str">
        <f>IF(AND(OR(swpra1[[#This Row],[Further Assessment Required?]]="NO",swpra1[[#This Row],[Screening Test 2 requires further screenig]]="NO",swpra1[[#This Row],[Screening Test 1 requires further screening]]="NO"),swpra1[[#This Row],[IS Is Annual Load&gt;Liit]]&lt;&gt;"YES"),"NO","YES")</f>
        <v>NO</v>
      </c>
    </row>
    <row r="174" spans="1:30" hidden="1" x14ac:dyDescent="0.25">
      <c r="A174" s="54" t="str">
        <f>#REF!</f>
        <v>Tetrachloroethane</v>
      </c>
      <c r="B174" s="33">
        <f>_xlfn.XLOOKUP(swpra1[[#This Row],[Substance]],inputdata[[#This Row],[Substance]],inputdata[[#This Row],[Average Concentration in Discharge]])</f>
        <v>0</v>
      </c>
      <c r="C174" s="33">
        <f>_xlfn.XLOOKUP(swpra1[[#This Row],[Substance]],inputdata[[#This Row],[Substance]],inputdata[[#This Row],[Maximum Concentration in Discharge ]])</f>
        <v>0</v>
      </c>
      <c r="D174" s="38" t="str">
        <f>_xlfn.XLOOKUP(swpra1[[#This Row],[Substance]],inputdata[[#This Row],[Substance]],inputdata[[#This Row],[Annual average EQS (micrograms per litre)]])</f>
        <v>Not applicable</v>
      </c>
      <c r="E174" s="10" t="str">
        <f>_xlfn.XLOOKUP(swpra1[[#This Row],[Substance]],inputdata[[#This Row],[Substance]],inputdata[[#This Row],[Maximum allowable concentration EQS (micrograms per litre)]])</f>
        <v>Not applicable</v>
      </c>
      <c r="F174" s="39" t="str">
        <f>IF(ISNUMBER(_xlfn.XLOOKUP(A174,inputdata[[#This Row],[Substance]],inputdata[[#This Row],[Annual Significant Load Limit (kg)]])),_xlfn.XLOOKUP(A174,inputdata[[#This Row],[Substance]],inputdata[[#This Row],[Annual Significant Load Limit (kg)]]),"N/A")</f>
        <v>N/A</v>
      </c>
      <c r="G174" s="33" t="str">
        <f>IF(ISNUMBER(D174),IF(ISNUMBER(_xlfn.XLOOKUP(A174,#REF!,#REF!)),(_xlfn.XLOOKUP(A174,#REF!,#REF!)),D174/2),D174)</f>
        <v>Not applicable</v>
      </c>
      <c r="H174" s="55" t="str">
        <f>IF(ISNUMBER(E174),IF(ISNUMBER(_xlfn.XLOOKUP(A174,#REF!,#REF!)),(_xlfn.XLOOKUP(A174,#REF!,#REF!)),E174/2),E174)</f>
        <v>Not applicable</v>
      </c>
      <c r="I174" t="str">
        <f>IF(ISNUMBER(swpra1[[#This Row],[AA EQS (ug/l)]]),swpra1[[#This Row],[AA EQS (ug/l)]]*0.04,swpra1[[#This Row],[AA EQS (ug/l)]])</f>
        <v>Not applicable</v>
      </c>
      <c r="J174" t="str">
        <f>IF(ISNUMBER(swpra1[[#This Row],[MAC EQS (ug/l)]]),swpra1[[#This Row],[MAC EQS (ug/l)]]*0.04,swpra1[[#This Row],[MAC EQS (ug/l)]])</f>
        <v>Not applicable</v>
      </c>
      <c r="K174" s="23" t="str">
        <f>IF(swpra1[[#This Row],[AA EQS (ug/l)]]="N/A","N/A",IF(swpra1[[#This Row],[Discharge Average(ug/l)]]&gt;swpra1[[#This Row],[AA EQS (ug/l)]],"Yes","No"))</f>
        <v>No</v>
      </c>
      <c r="L174" t="str">
        <f>IF(swpra1[[#This Row],[MAC EQS (ug/l)]]="N/A","N/A",IF(swpra1[[#This Row],[Discharge Maximum]]&gt;swpra1[[#This Row],[MAC EQS (ug/l)]],"Yes","No"))</f>
        <v>No</v>
      </c>
      <c r="M174" s="24" t="str">
        <f>IF(AND(swpra1[[#This Row],[Is conc&gt; AAEQS?]]="NO",swpra1[[#This Row],[Is conc. &gt; MAC EQS?]]="NO"),"No","YES")</f>
        <v>No</v>
      </c>
      <c r="N174" s="23" t="str">
        <f>IF(swpra1[[#This Row],[Is conc&gt; AAEQS?]]="No","",IF(swpra1[[#This Row],[AA EQS (ug/l)]]="N/A","",($B$1*swpra1[[#This Row],[Discharge Average(ug/l)]])/($B$1+$B$3)))</f>
        <v/>
      </c>
      <c r="O174" t="str">
        <f>IF(swpra1[[#This Row],[Is conc. &gt; MAC EQS?]]="No","",IF(swpra1[[#This Row],[MAC EQS (ug/l)]]="N/A","",($B$2*swpra1[[#This Row],[Discharge Maximum]])/($B$2+$B$3)))</f>
        <v/>
      </c>
      <c r="P174" t="str">
        <f>IF(swpra1[[#This Row],[Is conc&gt; AAEQS?]]="NO","",IF(swpra1[[#This Row],[AA EQS (ug/l)]]="N/A","N/A",IF(swpra1[[#This Row],[MEAN PC]]&gt;0.04*swpra1[[#This Row],[AA EQS (ug/l)]],"YES","NO")))</f>
        <v/>
      </c>
      <c r="Q174" t="str">
        <f>IF(swpra1[[#This Row],[Screening Test 1 requires further screening]]="NO","",IF(swpra1[[#This Row],[4% of MAC EQS (ug/l)]]="N/A","N/A",IF(swpra1[[#This Row],[MAX PC]]&gt;swpra1[[#This Row],[4% of MAC EQS (ug/l)]],"YES","NO")))</f>
        <v/>
      </c>
      <c r="R174" s="24" t="str">
        <f>IF(swpra1[[#This Row],[Is PC. &gt;4% of MAC EQS?]]="N/A",swpra1[[#This Row],[Is PC. &gt;4% of AA EQS?]],swpra1[[#This Row],[Is PC. &gt;4% of MAC EQS?]])</f>
        <v/>
      </c>
      <c r="S174" s="23" t="str">
        <f>IF(AND(ISNUMBER(swpra1[[#This Row],[MEAN PC]]),swpra1[[#This Row],[Screening Test 2 requires further screenig]]="YES"),swpra1[[#This Row],[MEAN PC]]+swpra1[[#This Row],[AA BC]],"")</f>
        <v/>
      </c>
      <c r="U174" t="str">
        <f>swpra1[[#This Row],[MEAN PC]]</f>
        <v/>
      </c>
      <c r="V174" t="str">
        <f>swpra1[[#This Row],[MAX PC]]</f>
        <v/>
      </c>
      <c r="W174" s="23" t="str">
        <f>IF(swpra1[[#This Row],[PEC (mean) (ug/l)]]="","",IF(swpra1[[#This Row],[PEC (mean) (ug/l)]]="N/A","N/A",IF((swpra1[[#This Row],[PEC - BC (Mean)]])&gt;swpra1[[#This Row],[AA EQS (ug/l)]]*0.1,"YES","NO")))</f>
        <v/>
      </c>
      <c r="X174" s="24" t="str">
        <f>IF(swpra1[[#This Row],[PEC (Max) (ug/l)]]="","",IF(swpra1[[#This Row],[PEC (Max) (ug/l)]]="N/A","N/A",IF((swpra1[[#This Row],[PEC - BC (Max)]])&gt;swpra1[[#This Row],[AA EQS (ug/l)]]*0.1,"YES","NO")))</f>
        <v/>
      </c>
      <c r="Y174" s="23" t="str">
        <f>IF(swpra1[[#This Row],[PEC (mean) (ug/l)]]="","",IF(swpra1[[#This Row],[PEC (mean) (ug/l)]]="N/A","N/A",IF(swpra1[[#This Row],[PEC (mean) (ug/l)]]&gt;swpra1[[#This Row],[AA EQS (ug/l)]],"YES","NO")))</f>
        <v/>
      </c>
      <c r="AA174" s="30" t="str">
        <f>IF(swpra1[[#This Row],[Screening Test 2 requires further screenig]]="YES",IF(OR(swpra1[[#This Row],[Is PEC-BC &gt;10% of MAC EQS?]]="YES",swpra1[[#This Row],[IS PEC&gt;MAC EQS]]="YES"),"YES",IF(OR(swpra1[[#This Row],[Is PEC&gt;AA EQS]]="YES",swpra1[[#This Row],[Is PEC-BC &gt;10% of AA EQS?]]="YES"),"YES","NO")),"")</f>
        <v/>
      </c>
      <c r="AB174" s="23" t="str">
        <f>IF(swpra1[[#This Row],[Significant Load]]="N/A","N/A",(swpra1[[#This Row],[Discharge Average(ug/l)]]*$B$1*1000*$B$4/1000/1000/1000))</f>
        <v>N/A</v>
      </c>
      <c r="AC174" t="str">
        <f>IF(swpra1[[#This Row],[Annual Load (kg)]]="N/A","N/A",IF(swpra1[[#This Row],[Annual Load (kg)]]&gt;swpra1[[#This Row],[Significant Load]],"YES","NO"))</f>
        <v>N/A</v>
      </c>
      <c r="AD174" s="30" t="str">
        <f>IF(AND(OR(swpra1[[#This Row],[Further Assessment Required?]]="NO",swpra1[[#This Row],[Screening Test 2 requires further screenig]]="NO",swpra1[[#This Row],[Screening Test 1 requires further screening]]="NO"),swpra1[[#This Row],[IS Is Annual Load&gt;Liit]]&lt;&gt;"YES"),"NO","YES")</f>
        <v>NO</v>
      </c>
    </row>
    <row r="175" spans="1:30" hidden="1" x14ac:dyDescent="0.25">
      <c r="A175" s="54" t="str">
        <f>#REF!</f>
        <v>Tetrachloro-ethylene</v>
      </c>
      <c r="B175" s="33">
        <f>_xlfn.XLOOKUP(swpra1[[#This Row],[Substance]],inputdata[[#This Row],[Substance]],inputdata[[#This Row],[Average Concentration in Discharge]])</f>
        <v>0</v>
      </c>
      <c r="C175" s="33">
        <f>_xlfn.XLOOKUP(swpra1[[#This Row],[Substance]],inputdata[[#This Row],[Substance]],inputdata[[#This Row],[Maximum Concentration in Discharge ]])</f>
        <v>0</v>
      </c>
      <c r="D175" s="38">
        <f>_xlfn.XLOOKUP(swpra1[[#This Row],[Substance]],inputdata[[#This Row],[Substance]],inputdata[[#This Row],[Annual average EQS (micrograms per litre)]])</f>
        <v>10</v>
      </c>
      <c r="E175" s="10" t="str">
        <f>_xlfn.XLOOKUP(swpra1[[#This Row],[Substance]],inputdata[[#This Row],[Substance]],inputdata[[#This Row],[Maximum allowable concentration EQS (micrograms per litre)]])</f>
        <v>Not applicable</v>
      </c>
      <c r="F175" s="39" t="str">
        <f>IF(ISNUMBER(_xlfn.XLOOKUP(A175,inputdata[[#This Row],[Substance]],inputdata[[#This Row],[Annual Significant Load Limit (kg)]])),_xlfn.XLOOKUP(A175,inputdata[[#This Row],[Substance]],inputdata[[#This Row],[Annual Significant Load Limit (kg)]]),"N/A")</f>
        <v>N/A</v>
      </c>
      <c r="G175" s="33">
        <f>IF(ISNUMBER(D175),IF(ISNUMBER(_xlfn.XLOOKUP(A175,#REF!,#REF!)),(_xlfn.XLOOKUP(A175,#REF!,#REF!)),D175/2),D175)</f>
        <v>5</v>
      </c>
      <c r="H175" s="55" t="str">
        <f>IF(ISNUMBER(E175),IF(ISNUMBER(_xlfn.XLOOKUP(A175,#REF!,#REF!)),(_xlfn.XLOOKUP(A175,#REF!,#REF!)),E175/2),E175)</f>
        <v>Not applicable</v>
      </c>
      <c r="I175">
        <f>IF(ISNUMBER(swpra1[[#This Row],[AA EQS (ug/l)]]),swpra1[[#This Row],[AA EQS (ug/l)]]*0.04,swpra1[[#This Row],[AA EQS (ug/l)]])</f>
        <v>0.4</v>
      </c>
      <c r="J175" t="str">
        <f>IF(ISNUMBER(swpra1[[#This Row],[MAC EQS (ug/l)]]),swpra1[[#This Row],[MAC EQS (ug/l)]]*0.04,swpra1[[#This Row],[MAC EQS (ug/l)]])</f>
        <v>Not applicable</v>
      </c>
      <c r="K175" s="23" t="str">
        <f>IF(swpra1[[#This Row],[AA EQS (ug/l)]]="N/A","N/A",IF(swpra1[[#This Row],[Discharge Average(ug/l)]]&gt;swpra1[[#This Row],[AA EQS (ug/l)]],"Yes","No"))</f>
        <v>No</v>
      </c>
      <c r="L175" t="str">
        <f>IF(swpra1[[#This Row],[MAC EQS (ug/l)]]="N/A","N/A",IF(swpra1[[#This Row],[Discharge Maximum]]&gt;swpra1[[#This Row],[MAC EQS (ug/l)]],"Yes","No"))</f>
        <v>No</v>
      </c>
      <c r="M175" s="24" t="str">
        <f>IF(AND(swpra1[[#This Row],[Is conc&gt; AAEQS?]]="NO",swpra1[[#This Row],[Is conc. &gt; MAC EQS?]]="NO"),"No","YES")</f>
        <v>No</v>
      </c>
      <c r="N175" s="23" t="str">
        <f>IF(swpra1[[#This Row],[Is conc&gt; AAEQS?]]="No","",IF(swpra1[[#This Row],[AA EQS (ug/l)]]="N/A","",($B$1*swpra1[[#This Row],[Discharge Average(ug/l)]])/($B$1+$B$3)))</f>
        <v/>
      </c>
      <c r="O175" t="str">
        <f>IF(swpra1[[#This Row],[Is conc. &gt; MAC EQS?]]="No","",IF(swpra1[[#This Row],[MAC EQS (ug/l)]]="N/A","",($B$2*swpra1[[#This Row],[Discharge Maximum]])/($B$2+$B$3)))</f>
        <v/>
      </c>
      <c r="P175" t="str">
        <f>IF(swpra1[[#This Row],[Is conc&gt; AAEQS?]]="NO","",IF(swpra1[[#This Row],[AA EQS (ug/l)]]="N/A","N/A",IF(swpra1[[#This Row],[MEAN PC]]&gt;0.04*swpra1[[#This Row],[AA EQS (ug/l)]],"YES","NO")))</f>
        <v/>
      </c>
      <c r="Q175" t="str">
        <f>IF(swpra1[[#This Row],[Screening Test 1 requires further screening]]="NO","",IF(swpra1[[#This Row],[4% of MAC EQS (ug/l)]]="N/A","N/A",IF(swpra1[[#This Row],[MAX PC]]&gt;swpra1[[#This Row],[4% of MAC EQS (ug/l)]],"YES","NO")))</f>
        <v/>
      </c>
      <c r="R175" s="24" t="str">
        <f>IF(swpra1[[#This Row],[Is PC. &gt;4% of MAC EQS?]]="N/A",swpra1[[#This Row],[Is PC. &gt;4% of AA EQS?]],swpra1[[#This Row],[Is PC. &gt;4% of MAC EQS?]])</f>
        <v/>
      </c>
      <c r="S175" s="23" t="str">
        <f>IF(AND(ISNUMBER(swpra1[[#This Row],[MEAN PC]]),swpra1[[#This Row],[Screening Test 2 requires further screenig]]="YES"),swpra1[[#This Row],[MEAN PC]]+swpra1[[#This Row],[AA BC]],"")</f>
        <v/>
      </c>
      <c r="U175" t="str">
        <f>swpra1[[#This Row],[MEAN PC]]</f>
        <v/>
      </c>
      <c r="V175" t="str">
        <f>swpra1[[#This Row],[MAX PC]]</f>
        <v/>
      </c>
      <c r="W175" s="23" t="str">
        <f>IF(swpra1[[#This Row],[PEC (mean) (ug/l)]]="","",IF(swpra1[[#This Row],[PEC (mean) (ug/l)]]="N/A","N/A",IF((swpra1[[#This Row],[PEC - BC (Mean)]])&gt;swpra1[[#This Row],[AA EQS (ug/l)]]*0.1,"YES","NO")))</f>
        <v/>
      </c>
      <c r="X175" s="24" t="str">
        <f>IF(swpra1[[#This Row],[PEC (Max) (ug/l)]]="","",IF(swpra1[[#This Row],[PEC (Max) (ug/l)]]="N/A","N/A",IF((swpra1[[#This Row],[PEC - BC (Max)]])&gt;swpra1[[#This Row],[AA EQS (ug/l)]]*0.1,"YES","NO")))</f>
        <v/>
      </c>
      <c r="Y175" s="23" t="str">
        <f>IF(swpra1[[#This Row],[PEC (mean) (ug/l)]]="","",IF(swpra1[[#This Row],[PEC (mean) (ug/l)]]="N/A","N/A",IF(swpra1[[#This Row],[PEC (mean) (ug/l)]]&gt;swpra1[[#This Row],[AA EQS (ug/l)]],"YES","NO")))</f>
        <v/>
      </c>
      <c r="AA175" s="30" t="str">
        <f>IF(swpra1[[#This Row],[Screening Test 2 requires further screenig]]="YES",IF(OR(swpra1[[#This Row],[Is PEC-BC &gt;10% of MAC EQS?]]="YES",swpra1[[#This Row],[IS PEC&gt;MAC EQS]]="YES"),"YES",IF(OR(swpra1[[#This Row],[Is PEC&gt;AA EQS]]="YES",swpra1[[#This Row],[Is PEC-BC &gt;10% of AA EQS?]]="YES"),"YES","NO")),"")</f>
        <v/>
      </c>
      <c r="AB175" s="23" t="str">
        <f>IF(swpra1[[#This Row],[Significant Load]]="N/A","N/A",(swpra1[[#This Row],[Discharge Average(ug/l)]]*$B$1*1000*$B$4/1000/1000/1000))</f>
        <v>N/A</v>
      </c>
      <c r="AC175" t="str">
        <f>IF(swpra1[[#This Row],[Annual Load (kg)]]="N/A","N/A",IF(swpra1[[#This Row],[Annual Load (kg)]]&gt;swpra1[[#This Row],[Significant Load]],"YES","NO"))</f>
        <v>N/A</v>
      </c>
      <c r="AD175" s="30" t="str">
        <f>IF(AND(OR(swpra1[[#This Row],[Further Assessment Required?]]="NO",swpra1[[#This Row],[Screening Test 2 requires further screenig]]="NO",swpra1[[#This Row],[Screening Test 1 requires further screening]]="NO"),swpra1[[#This Row],[IS Is Annual Load&gt;Liit]]&lt;&gt;"YES"),"NO","YES")</f>
        <v>NO</v>
      </c>
    </row>
    <row r="176" spans="1:30" hidden="1" x14ac:dyDescent="0.25">
      <c r="A176" s="54" t="str">
        <f>#REF!</f>
        <v>Thiabendazole</v>
      </c>
      <c r="B176" s="33">
        <f>_xlfn.XLOOKUP(swpra1[[#This Row],[Substance]],inputdata[[#This Row],[Substance]],inputdata[[#This Row],[Average Concentration in Discharge]])</f>
        <v>0</v>
      </c>
      <c r="C176" s="33">
        <f>_xlfn.XLOOKUP(swpra1[[#This Row],[Substance]],inputdata[[#This Row],[Substance]],inputdata[[#This Row],[Maximum Concentration in Discharge ]])</f>
        <v>0</v>
      </c>
      <c r="D176" s="38">
        <f>_xlfn.XLOOKUP(swpra1[[#This Row],[Substance]],inputdata[[#This Row],[Substance]],inputdata[[#This Row],[Annual average EQS (micrograms per litre)]])</f>
        <v>5</v>
      </c>
      <c r="E176" s="10">
        <f>_xlfn.XLOOKUP(swpra1[[#This Row],[Substance]],inputdata[[#This Row],[Substance]],inputdata[[#This Row],[Maximum allowable concentration EQS (micrograms per litre)]])</f>
        <v>50</v>
      </c>
      <c r="F176" s="39" t="str">
        <f>IF(ISNUMBER(_xlfn.XLOOKUP(A176,inputdata[[#This Row],[Substance]],inputdata[[#This Row],[Annual Significant Load Limit (kg)]])),_xlfn.XLOOKUP(A176,inputdata[[#This Row],[Substance]],inputdata[[#This Row],[Annual Significant Load Limit (kg)]]),"N/A")</f>
        <v>N/A</v>
      </c>
      <c r="G176" s="33">
        <f>IF(ISNUMBER(D176),IF(ISNUMBER(_xlfn.XLOOKUP(A176,#REF!,#REF!)),(_xlfn.XLOOKUP(A176,#REF!,#REF!)),D176/2),D176)</f>
        <v>2.5</v>
      </c>
      <c r="H176" s="55">
        <f>IF(ISNUMBER(E176),IF(ISNUMBER(_xlfn.XLOOKUP(A176,#REF!,#REF!)),(_xlfn.XLOOKUP(A176,#REF!,#REF!)),E176/2),E176)</f>
        <v>25</v>
      </c>
      <c r="I176">
        <f>IF(ISNUMBER(swpra1[[#This Row],[AA EQS (ug/l)]]),swpra1[[#This Row],[AA EQS (ug/l)]]*0.04,swpra1[[#This Row],[AA EQS (ug/l)]])</f>
        <v>0.2</v>
      </c>
      <c r="J176">
        <f>IF(ISNUMBER(swpra1[[#This Row],[MAC EQS (ug/l)]]),swpra1[[#This Row],[MAC EQS (ug/l)]]*0.04,swpra1[[#This Row],[MAC EQS (ug/l)]])</f>
        <v>2</v>
      </c>
      <c r="K176" s="23" t="str">
        <f>IF(swpra1[[#This Row],[AA EQS (ug/l)]]="N/A","N/A",IF(swpra1[[#This Row],[Discharge Average(ug/l)]]&gt;swpra1[[#This Row],[AA EQS (ug/l)]],"Yes","No"))</f>
        <v>No</v>
      </c>
      <c r="L176" t="str">
        <f>IF(swpra1[[#This Row],[MAC EQS (ug/l)]]="N/A","N/A",IF(swpra1[[#This Row],[Discharge Maximum]]&gt;swpra1[[#This Row],[MAC EQS (ug/l)]],"Yes","No"))</f>
        <v>No</v>
      </c>
      <c r="M176" s="24" t="str">
        <f>IF(AND(swpra1[[#This Row],[Is conc&gt; AAEQS?]]="NO",swpra1[[#This Row],[Is conc. &gt; MAC EQS?]]="NO"),"No","YES")</f>
        <v>No</v>
      </c>
      <c r="N176" s="23" t="str">
        <f>IF(swpra1[[#This Row],[Is conc&gt; AAEQS?]]="No","",IF(swpra1[[#This Row],[AA EQS (ug/l)]]="N/A","",($B$1*swpra1[[#This Row],[Discharge Average(ug/l)]])/($B$1+$B$3)))</f>
        <v/>
      </c>
      <c r="O176" t="str">
        <f>IF(swpra1[[#This Row],[Is conc. &gt; MAC EQS?]]="No","",IF(swpra1[[#This Row],[MAC EQS (ug/l)]]="N/A","",($B$2*swpra1[[#This Row],[Discharge Maximum]])/($B$2+$B$3)))</f>
        <v/>
      </c>
      <c r="P176" t="str">
        <f>IF(swpra1[[#This Row],[Is conc&gt; AAEQS?]]="NO","",IF(swpra1[[#This Row],[AA EQS (ug/l)]]="N/A","N/A",IF(swpra1[[#This Row],[MEAN PC]]&gt;0.04*swpra1[[#This Row],[AA EQS (ug/l)]],"YES","NO")))</f>
        <v/>
      </c>
      <c r="Q176" t="str">
        <f>IF(swpra1[[#This Row],[Screening Test 1 requires further screening]]="NO","",IF(swpra1[[#This Row],[4% of MAC EQS (ug/l)]]="N/A","N/A",IF(swpra1[[#This Row],[MAX PC]]&gt;swpra1[[#This Row],[4% of MAC EQS (ug/l)]],"YES","NO")))</f>
        <v/>
      </c>
      <c r="R176" s="24" t="str">
        <f>IF(swpra1[[#This Row],[Is PC. &gt;4% of MAC EQS?]]="N/A",swpra1[[#This Row],[Is PC. &gt;4% of AA EQS?]],swpra1[[#This Row],[Is PC. &gt;4% of MAC EQS?]])</f>
        <v/>
      </c>
      <c r="S176" s="23" t="str">
        <f>IF(AND(ISNUMBER(swpra1[[#This Row],[MEAN PC]]),swpra1[[#This Row],[Screening Test 2 requires further screenig]]="YES"),swpra1[[#This Row],[MEAN PC]]+swpra1[[#This Row],[AA BC]],"")</f>
        <v/>
      </c>
      <c r="U176" t="str">
        <f>swpra1[[#This Row],[MEAN PC]]</f>
        <v/>
      </c>
      <c r="V176" t="str">
        <f>swpra1[[#This Row],[MAX PC]]</f>
        <v/>
      </c>
      <c r="W176" s="23" t="str">
        <f>IF(swpra1[[#This Row],[PEC (mean) (ug/l)]]="","",IF(swpra1[[#This Row],[PEC (mean) (ug/l)]]="N/A","N/A",IF((swpra1[[#This Row],[PEC - BC (Mean)]])&gt;swpra1[[#This Row],[AA EQS (ug/l)]]*0.1,"YES","NO")))</f>
        <v/>
      </c>
      <c r="X176" s="24" t="str">
        <f>IF(swpra1[[#This Row],[PEC (Max) (ug/l)]]="","",IF(swpra1[[#This Row],[PEC (Max) (ug/l)]]="N/A","N/A",IF((swpra1[[#This Row],[PEC - BC (Max)]])&gt;swpra1[[#This Row],[AA EQS (ug/l)]]*0.1,"YES","NO")))</f>
        <v/>
      </c>
      <c r="Y176" s="23" t="str">
        <f>IF(swpra1[[#This Row],[PEC (mean) (ug/l)]]="","",IF(swpra1[[#This Row],[PEC (mean) (ug/l)]]="N/A","N/A",IF(swpra1[[#This Row],[PEC (mean) (ug/l)]]&gt;swpra1[[#This Row],[AA EQS (ug/l)]],"YES","NO")))</f>
        <v/>
      </c>
      <c r="AA176" s="30" t="str">
        <f>IF(swpra1[[#This Row],[Screening Test 2 requires further screenig]]="YES",IF(OR(swpra1[[#This Row],[Is PEC-BC &gt;10% of MAC EQS?]]="YES",swpra1[[#This Row],[IS PEC&gt;MAC EQS]]="YES"),"YES",IF(OR(swpra1[[#This Row],[Is PEC&gt;AA EQS]]="YES",swpra1[[#This Row],[Is PEC-BC &gt;10% of AA EQS?]]="YES"),"YES","NO")),"")</f>
        <v/>
      </c>
      <c r="AB176" s="23" t="str">
        <f>IF(swpra1[[#This Row],[Significant Load]]="N/A","N/A",(swpra1[[#This Row],[Discharge Average(ug/l)]]*$B$1*1000*$B$4/1000/1000/1000))</f>
        <v>N/A</v>
      </c>
      <c r="AC176" t="str">
        <f>IF(swpra1[[#This Row],[Annual Load (kg)]]="N/A","N/A",IF(swpra1[[#This Row],[Annual Load (kg)]]&gt;swpra1[[#This Row],[Significant Load]],"YES","NO"))</f>
        <v>N/A</v>
      </c>
      <c r="AD176" s="30" t="str">
        <f>IF(AND(OR(swpra1[[#This Row],[Further Assessment Required?]]="NO",swpra1[[#This Row],[Screening Test 2 requires further screenig]]="NO",swpra1[[#This Row],[Screening Test 1 requires further screening]]="NO"),swpra1[[#This Row],[IS Is Annual Load&gt;Liit]]&lt;&gt;"YES"),"NO","YES")</f>
        <v>NO</v>
      </c>
    </row>
    <row r="177" spans="1:30" hidden="1" x14ac:dyDescent="0.25">
      <c r="A177" s="54" t="str">
        <f>#REF!</f>
        <v>Tin (inorganic) - dissolved</v>
      </c>
      <c r="B177" s="33">
        <f>_xlfn.XLOOKUP(swpra1[[#This Row],[Substance]],inputdata[[#This Row],[Substance]],inputdata[[#This Row],[Average Concentration in Discharge]])</f>
        <v>0</v>
      </c>
      <c r="C177" s="33">
        <f>_xlfn.XLOOKUP(swpra1[[#This Row],[Substance]],inputdata[[#This Row],[Substance]],inputdata[[#This Row],[Maximum Concentration in Discharge ]])</f>
        <v>0</v>
      </c>
      <c r="D177" s="38">
        <f>_xlfn.XLOOKUP(swpra1[[#This Row],[Substance]],inputdata[[#This Row],[Substance]],inputdata[[#This Row],[Annual average EQS (micrograms per litre)]])</f>
        <v>10</v>
      </c>
      <c r="E177" s="10" t="str">
        <f>_xlfn.XLOOKUP(swpra1[[#This Row],[Substance]],inputdata[[#This Row],[Substance]],inputdata[[#This Row],[Maximum allowable concentration EQS (micrograms per litre)]])</f>
        <v>Not applicable</v>
      </c>
      <c r="F177" s="39" t="str">
        <f>IF(ISNUMBER(_xlfn.XLOOKUP(A177,inputdata[[#This Row],[Substance]],inputdata[[#This Row],[Annual Significant Load Limit (kg)]])),_xlfn.XLOOKUP(A177,inputdata[[#This Row],[Substance]],inputdata[[#This Row],[Annual Significant Load Limit (kg)]]),"N/A")</f>
        <v>N/A</v>
      </c>
      <c r="G177" s="33">
        <f>IF(ISNUMBER(D177),IF(ISNUMBER(_xlfn.XLOOKUP(A177,#REF!,#REF!)),(_xlfn.XLOOKUP(A177,#REF!,#REF!)),D177/2),D177)</f>
        <v>5</v>
      </c>
      <c r="H177" s="55" t="str">
        <f>IF(ISNUMBER(E177),IF(ISNUMBER(_xlfn.XLOOKUP(A177,#REF!,#REF!)),(_xlfn.XLOOKUP(A177,#REF!,#REF!)),E177/2),E177)</f>
        <v>Not applicable</v>
      </c>
      <c r="I177">
        <f>IF(ISNUMBER(swpra1[[#This Row],[AA EQS (ug/l)]]),swpra1[[#This Row],[AA EQS (ug/l)]]*0.04,swpra1[[#This Row],[AA EQS (ug/l)]])</f>
        <v>0.4</v>
      </c>
      <c r="J177" t="str">
        <f>IF(ISNUMBER(swpra1[[#This Row],[MAC EQS (ug/l)]]),swpra1[[#This Row],[MAC EQS (ug/l)]]*0.04,swpra1[[#This Row],[MAC EQS (ug/l)]])</f>
        <v>Not applicable</v>
      </c>
      <c r="K177" s="23" t="str">
        <f>IF(swpra1[[#This Row],[AA EQS (ug/l)]]="N/A","N/A",IF(swpra1[[#This Row],[Discharge Average(ug/l)]]&gt;swpra1[[#This Row],[AA EQS (ug/l)]],"Yes","No"))</f>
        <v>No</v>
      </c>
      <c r="L177" t="str">
        <f>IF(swpra1[[#This Row],[MAC EQS (ug/l)]]="N/A","N/A",IF(swpra1[[#This Row],[Discharge Maximum]]&gt;swpra1[[#This Row],[MAC EQS (ug/l)]],"Yes","No"))</f>
        <v>No</v>
      </c>
      <c r="M177" s="24" t="str">
        <f>IF(AND(swpra1[[#This Row],[Is conc&gt; AAEQS?]]="NO",swpra1[[#This Row],[Is conc. &gt; MAC EQS?]]="NO"),"No","YES")</f>
        <v>No</v>
      </c>
      <c r="N177" s="23" t="str">
        <f>IF(swpra1[[#This Row],[Is conc&gt; AAEQS?]]="No","",IF(swpra1[[#This Row],[AA EQS (ug/l)]]="N/A","",($B$1*swpra1[[#This Row],[Discharge Average(ug/l)]])/($B$1+$B$3)))</f>
        <v/>
      </c>
      <c r="O177" t="str">
        <f>IF(swpra1[[#This Row],[Is conc. &gt; MAC EQS?]]="No","",IF(swpra1[[#This Row],[MAC EQS (ug/l)]]="N/A","",($B$2*swpra1[[#This Row],[Discharge Maximum]])/($B$2+$B$3)))</f>
        <v/>
      </c>
      <c r="P177" t="str">
        <f>IF(swpra1[[#This Row],[Is conc&gt; AAEQS?]]="NO","",IF(swpra1[[#This Row],[AA EQS (ug/l)]]="N/A","N/A",IF(swpra1[[#This Row],[MEAN PC]]&gt;0.04*swpra1[[#This Row],[AA EQS (ug/l)]],"YES","NO")))</f>
        <v/>
      </c>
      <c r="Q177" t="str">
        <f>IF(swpra1[[#This Row],[Screening Test 1 requires further screening]]="NO","",IF(swpra1[[#This Row],[4% of MAC EQS (ug/l)]]="N/A","N/A",IF(swpra1[[#This Row],[MAX PC]]&gt;swpra1[[#This Row],[4% of MAC EQS (ug/l)]],"YES","NO")))</f>
        <v/>
      </c>
      <c r="R177" s="24" t="str">
        <f>IF(swpra1[[#This Row],[Is PC. &gt;4% of MAC EQS?]]="N/A",swpra1[[#This Row],[Is PC. &gt;4% of AA EQS?]],swpra1[[#This Row],[Is PC. &gt;4% of MAC EQS?]])</f>
        <v/>
      </c>
      <c r="S177" s="23" t="str">
        <f>IF(AND(ISNUMBER(swpra1[[#This Row],[MEAN PC]]),swpra1[[#This Row],[Screening Test 2 requires further screenig]]="YES"),swpra1[[#This Row],[MEAN PC]]+swpra1[[#This Row],[AA BC]],"")</f>
        <v/>
      </c>
      <c r="U177" t="str">
        <f>swpra1[[#This Row],[MEAN PC]]</f>
        <v/>
      </c>
      <c r="V177" t="str">
        <f>swpra1[[#This Row],[MAX PC]]</f>
        <v/>
      </c>
      <c r="W177" s="23" t="str">
        <f>IF(swpra1[[#This Row],[PEC (mean) (ug/l)]]="","",IF(swpra1[[#This Row],[PEC (mean) (ug/l)]]="N/A","N/A",IF((swpra1[[#This Row],[PEC - BC (Mean)]])&gt;swpra1[[#This Row],[AA EQS (ug/l)]]*0.1,"YES","NO")))</f>
        <v/>
      </c>
      <c r="X177" s="24" t="str">
        <f>IF(swpra1[[#This Row],[PEC (Max) (ug/l)]]="","",IF(swpra1[[#This Row],[PEC (Max) (ug/l)]]="N/A","N/A",IF((swpra1[[#This Row],[PEC - BC (Max)]])&gt;swpra1[[#This Row],[AA EQS (ug/l)]]*0.1,"YES","NO")))</f>
        <v/>
      </c>
      <c r="Y177" s="23" t="str">
        <f>IF(swpra1[[#This Row],[PEC (mean) (ug/l)]]="","",IF(swpra1[[#This Row],[PEC (mean) (ug/l)]]="N/A","N/A",IF(swpra1[[#This Row],[PEC (mean) (ug/l)]]&gt;swpra1[[#This Row],[AA EQS (ug/l)]],"YES","NO")))</f>
        <v/>
      </c>
      <c r="AA177" s="30" t="str">
        <f>IF(swpra1[[#This Row],[Screening Test 2 requires further screenig]]="YES",IF(OR(swpra1[[#This Row],[Is PEC-BC &gt;10% of MAC EQS?]]="YES",swpra1[[#This Row],[IS PEC&gt;MAC EQS]]="YES"),"YES",IF(OR(swpra1[[#This Row],[Is PEC&gt;AA EQS]]="YES",swpra1[[#This Row],[Is PEC-BC &gt;10% of AA EQS?]]="YES"),"YES","NO")),"")</f>
        <v/>
      </c>
      <c r="AB177" s="23" t="str">
        <f>IF(swpra1[[#This Row],[Significant Load]]="N/A","N/A",(swpra1[[#This Row],[Discharge Average(ug/l)]]*$B$1*1000*$B$4/1000/1000/1000))</f>
        <v>N/A</v>
      </c>
      <c r="AC177" t="str">
        <f>IF(swpra1[[#This Row],[Annual Load (kg)]]="N/A","N/A",IF(swpra1[[#This Row],[Annual Load (kg)]]&gt;swpra1[[#This Row],[Significant Load]],"YES","NO"))</f>
        <v>N/A</v>
      </c>
      <c r="AD177" s="30" t="str">
        <f>IF(AND(OR(swpra1[[#This Row],[Further Assessment Required?]]="NO",swpra1[[#This Row],[Screening Test 2 requires further screenig]]="NO",swpra1[[#This Row],[Screening Test 1 requires further screening]]="NO"),swpra1[[#This Row],[IS Is Annual Load&gt;Liit]]&lt;&gt;"YES"),"NO","YES")</f>
        <v>NO</v>
      </c>
    </row>
    <row r="178" spans="1:30" ht="27.6" hidden="1" x14ac:dyDescent="0.25">
      <c r="A178" s="54" t="str">
        <f>#REF!</f>
        <v>Toluene</v>
      </c>
      <c r="B178" s="33">
        <f>_xlfn.XLOOKUP(swpra1[[#This Row],[Substance]],inputdata[[#This Row],[Substance]],inputdata[[#This Row],[Average Concentration in Discharge]])</f>
        <v>0</v>
      </c>
      <c r="C178" s="33">
        <f>_xlfn.XLOOKUP(swpra1[[#This Row],[Substance]],inputdata[[#This Row],[Substance]],inputdata[[#This Row],[Maximum Concentration in Discharge ]])</f>
        <v>0</v>
      </c>
      <c r="D178" s="38">
        <f>_xlfn.XLOOKUP(swpra1[[#This Row],[Substance]],inputdata[[#This Row],[Substance]],inputdata[[#This Row],[Annual average EQS (micrograms per litre)]])</f>
        <v>74</v>
      </c>
      <c r="E178" s="10" t="str">
        <f>_xlfn.XLOOKUP(swpra1[[#This Row],[Substance]],inputdata[[#This Row],[Substance]],inputdata[[#This Row],[Maximum allowable concentration EQS (micrograms per litre)]])</f>
        <v>370 (95th percentile)</v>
      </c>
      <c r="F178" s="39" t="str">
        <f>IF(ISNUMBER(_xlfn.XLOOKUP(A178,inputdata[[#This Row],[Substance]],inputdata[[#This Row],[Annual Significant Load Limit (kg)]])),_xlfn.XLOOKUP(A178,inputdata[[#This Row],[Substance]],inputdata[[#This Row],[Annual Significant Load Limit (kg)]]),"N/A")</f>
        <v>N/A</v>
      </c>
      <c r="G178" s="33">
        <f>IF(ISNUMBER(D178),IF(ISNUMBER(_xlfn.XLOOKUP(A178,#REF!,#REF!)),(_xlfn.XLOOKUP(A178,#REF!,#REF!)),D178/2),D178)</f>
        <v>37</v>
      </c>
      <c r="H178" s="55" t="str">
        <f>IF(ISNUMBER(E178),IF(ISNUMBER(_xlfn.XLOOKUP(A178,#REF!,#REF!)),(_xlfn.XLOOKUP(A178,#REF!,#REF!)),E178/2),E178)</f>
        <v>370 (95th percentile)</v>
      </c>
      <c r="I178">
        <f>IF(ISNUMBER(swpra1[[#This Row],[AA EQS (ug/l)]]),swpra1[[#This Row],[AA EQS (ug/l)]]*0.04,swpra1[[#This Row],[AA EQS (ug/l)]])</f>
        <v>2.96</v>
      </c>
      <c r="J178" t="str">
        <f>IF(ISNUMBER(swpra1[[#This Row],[MAC EQS (ug/l)]]),swpra1[[#This Row],[MAC EQS (ug/l)]]*0.04,swpra1[[#This Row],[MAC EQS (ug/l)]])</f>
        <v>370 (95th percentile)</v>
      </c>
      <c r="K178" s="23" t="str">
        <f>IF(swpra1[[#This Row],[AA EQS (ug/l)]]="N/A","N/A",IF(swpra1[[#This Row],[Discharge Average(ug/l)]]&gt;swpra1[[#This Row],[AA EQS (ug/l)]],"Yes","No"))</f>
        <v>No</v>
      </c>
      <c r="L178" t="str">
        <f>IF(swpra1[[#This Row],[MAC EQS (ug/l)]]="N/A","N/A",IF(swpra1[[#This Row],[Discharge Maximum]]&gt;swpra1[[#This Row],[MAC EQS (ug/l)]],"Yes","No"))</f>
        <v>No</v>
      </c>
      <c r="M178" s="24" t="str">
        <f>IF(AND(swpra1[[#This Row],[Is conc&gt; AAEQS?]]="NO",swpra1[[#This Row],[Is conc. &gt; MAC EQS?]]="NO"),"No","YES")</f>
        <v>No</v>
      </c>
      <c r="N178" s="23" t="str">
        <f>IF(swpra1[[#This Row],[Is conc&gt; AAEQS?]]="No","",IF(swpra1[[#This Row],[AA EQS (ug/l)]]="N/A","",($B$1*swpra1[[#This Row],[Discharge Average(ug/l)]])/($B$1+$B$3)))</f>
        <v/>
      </c>
      <c r="O178" t="str">
        <f>IF(swpra1[[#This Row],[Is conc. &gt; MAC EQS?]]="No","",IF(swpra1[[#This Row],[MAC EQS (ug/l)]]="N/A","",($B$2*swpra1[[#This Row],[Discharge Maximum]])/($B$2+$B$3)))</f>
        <v/>
      </c>
      <c r="P178" t="str">
        <f>IF(swpra1[[#This Row],[Is conc&gt; AAEQS?]]="NO","",IF(swpra1[[#This Row],[AA EQS (ug/l)]]="N/A","N/A",IF(swpra1[[#This Row],[MEAN PC]]&gt;0.04*swpra1[[#This Row],[AA EQS (ug/l)]],"YES","NO")))</f>
        <v/>
      </c>
      <c r="Q178" t="str">
        <f>IF(swpra1[[#This Row],[Screening Test 1 requires further screening]]="NO","",IF(swpra1[[#This Row],[4% of MAC EQS (ug/l)]]="N/A","N/A",IF(swpra1[[#This Row],[MAX PC]]&gt;swpra1[[#This Row],[4% of MAC EQS (ug/l)]],"YES","NO")))</f>
        <v/>
      </c>
      <c r="R178" s="24" t="str">
        <f>IF(swpra1[[#This Row],[Is PC. &gt;4% of MAC EQS?]]="N/A",swpra1[[#This Row],[Is PC. &gt;4% of AA EQS?]],swpra1[[#This Row],[Is PC. &gt;4% of MAC EQS?]])</f>
        <v/>
      </c>
      <c r="S178" s="23" t="str">
        <f>IF(AND(ISNUMBER(swpra1[[#This Row],[MEAN PC]]),swpra1[[#This Row],[Screening Test 2 requires further screenig]]="YES"),swpra1[[#This Row],[MEAN PC]]+swpra1[[#This Row],[AA BC]],"")</f>
        <v/>
      </c>
      <c r="U178" t="str">
        <f>swpra1[[#This Row],[MEAN PC]]</f>
        <v/>
      </c>
      <c r="V178" t="str">
        <f>swpra1[[#This Row],[MAX PC]]</f>
        <v/>
      </c>
      <c r="W178" s="23" t="str">
        <f>IF(swpra1[[#This Row],[PEC (mean) (ug/l)]]="","",IF(swpra1[[#This Row],[PEC (mean) (ug/l)]]="N/A","N/A",IF((swpra1[[#This Row],[PEC - BC (Mean)]])&gt;swpra1[[#This Row],[AA EQS (ug/l)]]*0.1,"YES","NO")))</f>
        <v/>
      </c>
      <c r="X178" s="24" t="str">
        <f>IF(swpra1[[#This Row],[PEC (Max) (ug/l)]]="","",IF(swpra1[[#This Row],[PEC (Max) (ug/l)]]="N/A","N/A",IF((swpra1[[#This Row],[PEC - BC (Max)]])&gt;swpra1[[#This Row],[AA EQS (ug/l)]]*0.1,"YES","NO")))</f>
        <v/>
      </c>
      <c r="Y178" s="23" t="str">
        <f>IF(swpra1[[#This Row],[PEC (mean) (ug/l)]]="","",IF(swpra1[[#This Row],[PEC (mean) (ug/l)]]="N/A","N/A",IF(swpra1[[#This Row],[PEC (mean) (ug/l)]]&gt;swpra1[[#This Row],[AA EQS (ug/l)]],"YES","NO")))</f>
        <v/>
      </c>
      <c r="AA178" s="30" t="str">
        <f>IF(swpra1[[#This Row],[Screening Test 2 requires further screenig]]="YES",IF(OR(swpra1[[#This Row],[Is PEC-BC &gt;10% of MAC EQS?]]="YES",swpra1[[#This Row],[IS PEC&gt;MAC EQS]]="YES"),"YES",IF(OR(swpra1[[#This Row],[Is PEC&gt;AA EQS]]="YES",swpra1[[#This Row],[Is PEC-BC &gt;10% of AA EQS?]]="YES"),"YES","NO")),"")</f>
        <v/>
      </c>
      <c r="AB178" s="23" t="str">
        <f>IF(swpra1[[#This Row],[Significant Load]]="N/A","N/A",(swpra1[[#This Row],[Discharge Average(ug/l)]]*$B$1*1000*$B$4/1000/1000/1000))</f>
        <v>N/A</v>
      </c>
      <c r="AC178" t="str">
        <f>IF(swpra1[[#This Row],[Annual Load (kg)]]="N/A","N/A",IF(swpra1[[#This Row],[Annual Load (kg)]]&gt;swpra1[[#This Row],[Significant Load]],"YES","NO"))</f>
        <v>N/A</v>
      </c>
      <c r="AD178" s="30" t="str">
        <f>IF(AND(OR(swpra1[[#This Row],[Further Assessment Required?]]="NO",swpra1[[#This Row],[Screening Test 2 requires further screenig]]="NO",swpra1[[#This Row],[Screening Test 1 requires further screening]]="NO"),swpra1[[#This Row],[IS Is Annual Load&gt;Liit]]&lt;&gt;"YES"),"NO","YES")</f>
        <v>NO</v>
      </c>
    </row>
    <row r="179" spans="1:30" hidden="1" x14ac:dyDescent="0.25">
      <c r="A179" s="54" t="str">
        <f>#REF!</f>
        <v>Triallate</v>
      </c>
      <c r="B179" s="33">
        <f>_xlfn.XLOOKUP(swpra1[[#This Row],[Substance]],inputdata[[#This Row],[Substance]],inputdata[[#This Row],[Average Concentration in Discharge]])</f>
        <v>0</v>
      </c>
      <c r="C179" s="33">
        <f>_xlfn.XLOOKUP(swpra1[[#This Row],[Substance]],inputdata[[#This Row],[Substance]],inputdata[[#This Row],[Maximum Concentration in Discharge ]])</f>
        <v>0</v>
      </c>
      <c r="D179" s="38">
        <f>_xlfn.XLOOKUP(swpra1[[#This Row],[Substance]],inputdata[[#This Row],[Substance]],inputdata[[#This Row],[Annual average EQS (micrograms per litre)]])</f>
        <v>0.25</v>
      </c>
      <c r="E179" s="10">
        <f>_xlfn.XLOOKUP(swpra1[[#This Row],[Substance]],inputdata[[#This Row],[Substance]],inputdata[[#This Row],[Maximum allowable concentration EQS (micrograms per litre)]])</f>
        <v>5</v>
      </c>
      <c r="F179" s="39" t="str">
        <f>IF(ISNUMBER(_xlfn.XLOOKUP(A179,inputdata[[#This Row],[Substance]],inputdata[[#This Row],[Annual Significant Load Limit (kg)]])),_xlfn.XLOOKUP(A179,inputdata[[#This Row],[Substance]],inputdata[[#This Row],[Annual Significant Load Limit (kg)]]),"N/A")</f>
        <v>N/A</v>
      </c>
      <c r="G179" s="33">
        <f>IF(ISNUMBER(D179),IF(ISNUMBER(_xlfn.XLOOKUP(A179,#REF!,#REF!)),(_xlfn.XLOOKUP(A179,#REF!,#REF!)),D179/2),D179)</f>
        <v>0.125</v>
      </c>
      <c r="H179" s="55">
        <f>IF(ISNUMBER(E179),IF(ISNUMBER(_xlfn.XLOOKUP(A179,#REF!,#REF!)),(_xlfn.XLOOKUP(A179,#REF!,#REF!)),E179/2),E179)</f>
        <v>2.5</v>
      </c>
      <c r="I179">
        <f>IF(ISNUMBER(swpra1[[#This Row],[AA EQS (ug/l)]]),swpra1[[#This Row],[AA EQS (ug/l)]]*0.04,swpra1[[#This Row],[AA EQS (ug/l)]])</f>
        <v>0.01</v>
      </c>
      <c r="J179">
        <f>IF(ISNUMBER(swpra1[[#This Row],[MAC EQS (ug/l)]]),swpra1[[#This Row],[MAC EQS (ug/l)]]*0.04,swpra1[[#This Row],[MAC EQS (ug/l)]])</f>
        <v>0.2</v>
      </c>
      <c r="K179" s="23" t="str">
        <f>IF(swpra1[[#This Row],[AA EQS (ug/l)]]="N/A","N/A",IF(swpra1[[#This Row],[Discharge Average(ug/l)]]&gt;swpra1[[#This Row],[AA EQS (ug/l)]],"Yes","No"))</f>
        <v>No</v>
      </c>
      <c r="L179" t="str">
        <f>IF(swpra1[[#This Row],[MAC EQS (ug/l)]]="N/A","N/A",IF(swpra1[[#This Row],[Discharge Maximum]]&gt;swpra1[[#This Row],[MAC EQS (ug/l)]],"Yes","No"))</f>
        <v>No</v>
      </c>
      <c r="M179" s="24" t="str">
        <f>IF(AND(swpra1[[#This Row],[Is conc&gt; AAEQS?]]="NO",swpra1[[#This Row],[Is conc. &gt; MAC EQS?]]="NO"),"No","YES")</f>
        <v>No</v>
      </c>
      <c r="N179" s="23" t="str">
        <f>IF(swpra1[[#This Row],[Is conc&gt; AAEQS?]]="No","",IF(swpra1[[#This Row],[AA EQS (ug/l)]]="N/A","",($B$1*swpra1[[#This Row],[Discharge Average(ug/l)]])/($B$1+$B$3)))</f>
        <v/>
      </c>
      <c r="O179" t="str">
        <f>IF(swpra1[[#This Row],[Is conc. &gt; MAC EQS?]]="No","",IF(swpra1[[#This Row],[MAC EQS (ug/l)]]="N/A","",($B$2*swpra1[[#This Row],[Discharge Maximum]])/($B$2+$B$3)))</f>
        <v/>
      </c>
      <c r="P179" t="str">
        <f>IF(swpra1[[#This Row],[Is conc&gt; AAEQS?]]="NO","",IF(swpra1[[#This Row],[AA EQS (ug/l)]]="N/A","N/A",IF(swpra1[[#This Row],[MEAN PC]]&gt;0.04*swpra1[[#This Row],[AA EQS (ug/l)]],"YES","NO")))</f>
        <v/>
      </c>
      <c r="Q179" t="str">
        <f>IF(swpra1[[#This Row],[Screening Test 1 requires further screening]]="NO","",IF(swpra1[[#This Row],[4% of MAC EQS (ug/l)]]="N/A","N/A",IF(swpra1[[#This Row],[MAX PC]]&gt;swpra1[[#This Row],[4% of MAC EQS (ug/l)]],"YES","NO")))</f>
        <v/>
      </c>
      <c r="R179" s="24" t="str">
        <f>IF(swpra1[[#This Row],[Is PC. &gt;4% of MAC EQS?]]="N/A",swpra1[[#This Row],[Is PC. &gt;4% of AA EQS?]],swpra1[[#This Row],[Is PC. &gt;4% of MAC EQS?]])</f>
        <v/>
      </c>
      <c r="S179" s="23" t="str">
        <f>IF(AND(ISNUMBER(swpra1[[#This Row],[MEAN PC]]),swpra1[[#This Row],[Screening Test 2 requires further screenig]]="YES"),swpra1[[#This Row],[MEAN PC]]+swpra1[[#This Row],[AA BC]],"")</f>
        <v/>
      </c>
      <c r="U179" t="str">
        <f>swpra1[[#This Row],[MEAN PC]]</f>
        <v/>
      </c>
      <c r="V179" t="str">
        <f>swpra1[[#This Row],[MAX PC]]</f>
        <v/>
      </c>
      <c r="W179" s="23" t="str">
        <f>IF(swpra1[[#This Row],[PEC (mean) (ug/l)]]="","",IF(swpra1[[#This Row],[PEC (mean) (ug/l)]]="N/A","N/A",IF((swpra1[[#This Row],[PEC - BC (Mean)]])&gt;swpra1[[#This Row],[AA EQS (ug/l)]]*0.1,"YES","NO")))</f>
        <v/>
      </c>
      <c r="X179" s="24" t="str">
        <f>IF(swpra1[[#This Row],[PEC (Max) (ug/l)]]="","",IF(swpra1[[#This Row],[PEC (Max) (ug/l)]]="N/A","N/A",IF((swpra1[[#This Row],[PEC - BC (Max)]])&gt;swpra1[[#This Row],[AA EQS (ug/l)]]*0.1,"YES","NO")))</f>
        <v/>
      </c>
      <c r="Y179" s="23" t="str">
        <f>IF(swpra1[[#This Row],[PEC (mean) (ug/l)]]="","",IF(swpra1[[#This Row],[PEC (mean) (ug/l)]]="N/A","N/A",IF(swpra1[[#This Row],[PEC (mean) (ug/l)]]&gt;swpra1[[#This Row],[AA EQS (ug/l)]],"YES","NO")))</f>
        <v/>
      </c>
      <c r="AA179" s="30" t="str">
        <f>IF(swpra1[[#This Row],[Screening Test 2 requires further screenig]]="YES",IF(OR(swpra1[[#This Row],[Is PEC-BC &gt;10% of MAC EQS?]]="YES",swpra1[[#This Row],[IS PEC&gt;MAC EQS]]="YES"),"YES",IF(OR(swpra1[[#This Row],[Is PEC&gt;AA EQS]]="YES",swpra1[[#This Row],[Is PEC-BC &gt;10% of AA EQS?]]="YES"),"YES","NO")),"")</f>
        <v/>
      </c>
      <c r="AB179" s="23" t="str">
        <f>IF(swpra1[[#This Row],[Significant Load]]="N/A","N/A",(swpra1[[#This Row],[Discharge Average(ug/l)]]*$B$1*1000*$B$4/1000/1000/1000))</f>
        <v>N/A</v>
      </c>
      <c r="AC179" t="str">
        <f>IF(swpra1[[#This Row],[Annual Load (kg)]]="N/A","N/A",IF(swpra1[[#This Row],[Annual Load (kg)]]&gt;swpra1[[#This Row],[Significant Load]],"YES","NO"))</f>
        <v>N/A</v>
      </c>
      <c r="AD179" s="30" t="str">
        <f>IF(AND(OR(swpra1[[#This Row],[Further Assessment Required?]]="NO",swpra1[[#This Row],[Screening Test 2 requires further screenig]]="NO",swpra1[[#This Row],[Screening Test 1 requires further screening]]="NO"),swpra1[[#This Row],[IS Is Annual Load&gt;Liit]]&lt;&gt;"YES"),"NO","YES")</f>
        <v>NO</v>
      </c>
    </row>
    <row r="180" spans="1:30" hidden="1" x14ac:dyDescent="0.25">
      <c r="A180" s="54" t="str">
        <f>#REF!</f>
        <v>Triazaphos</v>
      </c>
      <c r="B180" s="33">
        <f>_xlfn.XLOOKUP(swpra1[[#This Row],[Substance]],inputdata[[#This Row],[Substance]],inputdata[[#This Row],[Average Concentration in Discharge]])</f>
        <v>0</v>
      </c>
      <c r="C180" s="33">
        <f>_xlfn.XLOOKUP(swpra1[[#This Row],[Substance]],inputdata[[#This Row],[Substance]],inputdata[[#This Row],[Maximum Concentration in Discharge ]])</f>
        <v>0</v>
      </c>
      <c r="D180" s="38">
        <f>_xlfn.XLOOKUP(swpra1[[#This Row],[Substance]],inputdata[[#This Row],[Substance]],inputdata[[#This Row],[Annual average EQS (micrograms per litre)]])</f>
        <v>5.0000000000000001E-3</v>
      </c>
      <c r="E180" s="10" t="str">
        <f>_xlfn.XLOOKUP(swpra1[[#This Row],[Substance]],inputdata[[#This Row],[Substance]],inputdata[[#This Row],[Maximum allowable concentration EQS (micrograms per litre)]])</f>
        <v>Not applicable</v>
      </c>
      <c r="F180" s="39" t="str">
        <f>IF(ISNUMBER(_xlfn.XLOOKUP(A180,inputdata[[#This Row],[Substance]],inputdata[[#This Row],[Annual Significant Load Limit (kg)]])),_xlfn.XLOOKUP(A180,inputdata[[#This Row],[Substance]],inputdata[[#This Row],[Annual Significant Load Limit (kg)]]),"N/A")</f>
        <v>N/A</v>
      </c>
      <c r="G180" s="33">
        <f>IF(ISNUMBER(D180),IF(ISNUMBER(_xlfn.XLOOKUP(A180,#REF!,#REF!)),(_xlfn.XLOOKUP(A180,#REF!,#REF!)),D180/2),D180)</f>
        <v>2.5000000000000001E-3</v>
      </c>
      <c r="H180" s="55" t="str">
        <f>IF(ISNUMBER(E180),IF(ISNUMBER(_xlfn.XLOOKUP(A180,#REF!,#REF!)),(_xlfn.XLOOKUP(A180,#REF!,#REF!)),E180/2),E180)</f>
        <v>Not applicable</v>
      </c>
      <c r="I180">
        <f>IF(ISNUMBER(swpra1[[#This Row],[AA EQS (ug/l)]]),swpra1[[#This Row],[AA EQS (ug/l)]]*0.04,swpra1[[#This Row],[AA EQS (ug/l)]])</f>
        <v>2.0000000000000001E-4</v>
      </c>
      <c r="J180" t="str">
        <f>IF(ISNUMBER(swpra1[[#This Row],[MAC EQS (ug/l)]]),swpra1[[#This Row],[MAC EQS (ug/l)]]*0.04,swpra1[[#This Row],[MAC EQS (ug/l)]])</f>
        <v>Not applicable</v>
      </c>
      <c r="K180" s="23" t="str">
        <f>IF(swpra1[[#This Row],[AA EQS (ug/l)]]="N/A","N/A",IF(swpra1[[#This Row],[Discharge Average(ug/l)]]&gt;swpra1[[#This Row],[AA EQS (ug/l)]],"Yes","No"))</f>
        <v>No</v>
      </c>
      <c r="L180" t="str">
        <f>IF(swpra1[[#This Row],[MAC EQS (ug/l)]]="N/A","N/A",IF(swpra1[[#This Row],[Discharge Maximum]]&gt;swpra1[[#This Row],[MAC EQS (ug/l)]],"Yes","No"))</f>
        <v>No</v>
      </c>
      <c r="M180" s="24" t="str">
        <f>IF(AND(swpra1[[#This Row],[Is conc&gt; AAEQS?]]="NO",swpra1[[#This Row],[Is conc. &gt; MAC EQS?]]="NO"),"No","YES")</f>
        <v>No</v>
      </c>
      <c r="N180" s="23" t="str">
        <f>IF(swpra1[[#This Row],[Is conc&gt; AAEQS?]]="No","",IF(swpra1[[#This Row],[AA EQS (ug/l)]]="N/A","",($B$1*swpra1[[#This Row],[Discharge Average(ug/l)]])/($B$1+$B$3)))</f>
        <v/>
      </c>
      <c r="O180" t="str">
        <f>IF(swpra1[[#This Row],[Is conc. &gt; MAC EQS?]]="No","",IF(swpra1[[#This Row],[MAC EQS (ug/l)]]="N/A","",($B$2*swpra1[[#This Row],[Discharge Maximum]])/($B$2+$B$3)))</f>
        <v/>
      </c>
      <c r="P180" t="str">
        <f>IF(swpra1[[#This Row],[Is conc&gt; AAEQS?]]="NO","",IF(swpra1[[#This Row],[AA EQS (ug/l)]]="N/A","N/A",IF(swpra1[[#This Row],[MEAN PC]]&gt;0.04*swpra1[[#This Row],[AA EQS (ug/l)]],"YES","NO")))</f>
        <v/>
      </c>
      <c r="Q180" t="str">
        <f>IF(swpra1[[#This Row],[Screening Test 1 requires further screening]]="NO","",IF(swpra1[[#This Row],[4% of MAC EQS (ug/l)]]="N/A","N/A",IF(swpra1[[#This Row],[MAX PC]]&gt;swpra1[[#This Row],[4% of MAC EQS (ug/l)]],"YES","NO")))</f>
        <v/>
      </c>
      <c r="R180" s="24" t="str">
        <f>IF(swpra1[[#This Row],[Is PC. &gt;4% of MAC EQS?]]="N/A",swpra1[[#This Row],[Is PC. &gt;4% of AA EQS?]],swpra1[[#This Row],[Is PC. &gt;4% of MAC EQS?]])</f>
        <v/>
      </c>
      <c r="S180" s="23" t="str">
        <f>IF(AND(ISNUMBER(swpra1[[#This Row],[MEAN PC]]),swpra1[[#This Row],[Screening Test 2 requires further screenig]]="YES"),swpra1[[#This Row],[MEAN PC]]+swpra1[[#This Row],[AA BC]],"")</f>
        <v/>
      </c>
      <c r="U180" t="str">
        <f>swpra1[[#This Row],[MEAN PC]]</f>
        <v/>
      </c>
      <c r="V180" t="str">
        <f>swpra1[[#This Row],[MAX PC]]</f>
        <v/>
      </c>
      <c r="W180" s="23" t="str">
        <f>IF(swpra1[[#This Row],[PEC (mean) (ug/l)]]="","",IF(swpra1[[#This Row],[PEC (mean) (ug/l)]]="N/A","N/A",IF((swpra1[[#This Row],[PEC - BC (Mean)]])&gt;swpra1[[#This Row],[AA EQS (ug/l)]]*0.1,"YES","NO")))</f>
        <v/>
      </c>
      <c r="X180" s="24" t="str">
        <f>IF(swpra1[[#This Row],[PEC (Max) (ug/l)]]="","",IF(swpra1[[#This Row],[PEC (Max) (ug/l)]]="N/A","N/A",IF((swpra1[[#This Row],[PEC - BC (Max)]])&gt;swpra1[[#This Row],[AA EQS (ug/l)]]*0.1,"YES","NO")))</f>
        <v/>
      </c>
      <c r="Y180" s="23" t="str">
        <f>IF(swpra1[[#This Row],[PEC (mean) (ug/l)]]="","",IF(swpra1[[#This Row],[PEC (mean) (ug/l)]]="N/A","N/A",IF(swpra1[[#This Row],[PEC (mean) (ug/l)]]&gt;swpra1[[#This Row],[AA EQS (ug/l)]],"YES","NO")))</f>
        <v/>
      </c>
      <c r="AA180" s="30" t="str">
        <f>IF(swpra1[[#This Row],[Screening Test 2 requires further screenig]]="YES",IF(OR(swpra1[[#This Row],[Is PEC-BC &gt;10% of MAC EQS?]]="YES",swpra1[[#This Row],[IS PEC&gt;MAC EQS]]="YES"),"YES",IF(OR(swpra1[[#This Row],[Is PEC&gt;AA EQS]]="YES",swpra1[[#This Row],[Is PEC-BC &gt;10% of AA EQS?]]="YES"),"YES","NO")),"")</f>
        <v/>
      </c>
      <c r="AB180" s="23" t="str">
        <f>IF(swpra1[[#This Row],[Significant Load]]="N/A","N/A",(swpra1[[#This Row],[Discharge Average(ug/l)]]*$B$1*1000*$B$4/1000/1000/1000))</f>
        <v>N/A</v>
      </c>
      <c r="AC180" t="str">
        <f>IF(swpra1[[#This Row],[Annual Load (kg)]]="N/A","N/A",IF(swpra1[[#This Row],[Annual Load (kg)]]&gt;swpra1[[#This Row],[Significant Load]],"YES","NO"))</f>
        <v>N/A</v>
      </c>
      <c r="AD180" s="30" t="str">
        <f>IF(AND(OR(swpra1[[#This Row],[Further Assessment Required?]]="NO",swpra1[[#This Row],[Screening Test 2 requires further screenig]]="NO",swpra1[[#This Row],[Screening Test 1 requires further screening]]="NO"),swpra1[[#This Row],[IS Is Annual Load&gt;Liit]]&lt;&gt;"YES"),"NO","YES")</f>
        <v>NO</v>
      </c>
    </row>
    <row r="181" spans="1:30" hidden="1" x14ac:dyDescent="0.25">
      <c r="A181" s="54" t="str">
        <f>#REF!</f>
        <v>Tributyl phosphate</v>
      </c>
      <c r="B181" s="33">
        <f>_xlfn.XLOOKUP(swpra1[[#This Row],[Substance]],inputdata[[#This Row],[Substance]],inputdata[[#This Row],[Average Concentration in Discharge]])</f>
        <v>0</v>
      </c>
      <c r="C181" s="33">
        <f>_xlfn.XLOOKUP(swpra1[[#This Row],[Substance]],inputdata[[#This Row],[Substance]],inputdata[[#This Row],[Maximum Concentration in Discharge ]])</f>
        <v>0</v>
      </c>
      <c r="D181" s="38">
        <f>_xlfn.XLOOKUP(swpra1[[#This Row],[Substance]],inputdata[[#This Row],[Substance]],inputdata[[#This Row],[Annual average EQS (micrograms per litre)]])</f>
        <v>50</v>
      </c>
      <c r="E181" s="10">
        <f>_xlfn.XLOOKUP(swpra1[[#This Row],[Substance]],inputdata[[#This Row],[Substance]],inputdata[[#This Row],[Maximum allowable concentration EQS (micrograms per litre)]])</f>
        <v>500</v>
      </c>
      <c r="F181" s="39" t="str">
        <f>IF(ISNUMBER(_xlfn.XLOOKUP(A181,inputdata[[#This Row],[Substance]],inputdata[[#This Row],[Annual Significant Load Limit (kg)]])),_xlfn.XLOOKUP(A181,inputdata[[#This Row],[Substance]],inputdata[[#This Row],[Annual Significant Load Limit (kg)]]),"N/A")</f>
        <v>N/A</v>
      </c>
      <c r="G181" s="33">
        <f>IF(ISNUMBER(D181),IF(ISNUMBER(_xlfn.XLOOKUP(A181,#REF!,#REF!)),(_xlfn.XLOOKUP(A181,#REF!,#REF!)),D181/2),D181)</f>
        <v>25</v>
      </c>
      <c r="H181" s="55">
        <f>IF(ISNUMBER(E181),IF(ISNUMBER(_xlfn.XLOOKUP(A181,#REF!,#REF!)),(_xlfn.XLOOKUP(A181,#REF!,#REF!)),E181/2),E181)</f>
        <v>250</v>
      </c>
      <c r="I181">
        <f>IF(ISNUMBER(swpra1[[#This Row],[AA EQS (ug/l)]]),swpra1[[#This Row],[AA EQS (ug/l)]]*0.04,swpra1[[#This Row],[AA EQS (ug/l)]])</f>
        <v>2</v>
      </c>
      <c r="J181">
        <f>IF(ISNUMBER(swpra1[[#This Row],[MAC EQS (ug/l)]]),swpra1[[#This Row],[MAC EQS (ug/l)]]*0.04,swpra1[[#This Row],[MAC EQS (ug/l)]])</f>
        <v>20</v>
      </c>
      <c r="K181" s="23" t="str">
        <f>IF(swpra1[[#This Row],[AA EQS (ug/l)]]="N/A","N/A",IF(swpra1[[#This Row],[Discharge Average(ug/l)]]&gt;swpra1[[#This Row],[AA EQS (ug/l)]],"Yes","No"))</f>
        <v>No</v>
      </c>
      <c r="L181" t="str">
        <f>IF(swpra1[[#This Row],[MAC EQS (ug/l)]]="N/A","N/A",IF(swpra1[[#This Row],[Discharge Maximum]]&gt;swpra1[[#This Row],[MAC EQS (ug/l)]],"Yes","No"))</f>
        <v>No</v>
      </c>
      <c r="M181" s="24" t="str">
        <f>IF(AND(swpra1[[#This Row],[Is conc&gt; AAEQS?]]="NO",swpra1[[#This Row],[Is conc. &gt; MAC EQS?]]="NO"),"No","YES")</f>
        <v>No</v>
      </c>
      <c r="N181" s="23" t="str">
        <f>IF(swpra1[[#This Row],[Is conc&gt; AAEQS?]]="No","",IF(swpra1[[#This Row],[AA EQS (ug/l)]]="N/A","",($B$1*swpra1[[#This Row],[Discharge Average(ug/l)]])/($B$1+$B$3)))</f>
        <v/>
      </c>
      <c r="O181" t="str">
        <f>IF(swpra1[[#This Row],[Is conc. &gt; MAC EQS?]]="No","",IF(swpra1[[#This Row],[MAC EQS (ug/l)]]="N/A","",($B$2*swpra1[[#This Row],[Discharge Maximum]])/($B$2+$B$3)))</f>
        <v/>
      </c>
      <c r="P181" t="str">
        <f>IF(swpra1[[#This Row],[Is conc&gt; AAEQS?]]="NO","",IF(swpra1[[#This Row],[AA EQS (ug/l)]]="N/A","N/A",IF(swpra1[[#This Row],[MEAN PC]]&gt;0.04*swpra1[[#This Row],[AA EQS (ug/l)]],"YES","NO")))</f>
        <v/>
      </c>
      <c r="Q181" t="str">
        <f>IF(swpra1[[#This Row],[Screening Test 1 requires further screening]]="NO","",IF(swpra1[[#This Row],[4% of MAC EQS (ug/l)]]="N/A","N/A",IF(swpra1[[#This Row],[MAX PC]]&gt;swpra1[[#This Row],[4% of MAC EQS (ug/l)]],"YES","NO")))</f>
        <v/>
      </c>
      <c r="R181" s="24" t="str">
        <f>IF(swpra1[[#This Row],[Is PC. &gt;4% of MAC EQS?]]="N/A",swpra1[[#This Row],[Is PC. &gt;4% of AA EQS?]],swpra1[[#This Row],[Is PC. &gt;4% of MAC EQS?]])</f>
        <v/>
      </c>
      <c r="S181" s="23" t="str">
        <f>IF(AND(ISNUMBER(swpra1[[#This Row],[MEAN PC]]),swpra1[[#This Row],[Screening Test 2 requires further screenig]]="YES"),swpra1[[#This Row],[MEAN PC]]+swpra1[[#This Row],[AA BC]],"")</f>
        <v/>
      </c>
      <c r="U181" t="str">
        <f>swpra1[[#This Row],[MEAN PC]]</f>
        <v/>
      </c>
      <c r="V181" t="str">
        <f>swpra1[[#This Row],[MAX PC]]</f>
        <v/>
      </c>
      <c r="W181" s="23" t="str">
        <f>IF(swpra1[[#This Row],[PEC (mean) (ug/l)]]="","",IF(swpra1[[#This Row],[PEC (mean) (ug/l)]]="N/A","N/A",IF((swpra1[[#This Row],[PEC - BC (Mean)]])&gt;swpra1[[#This Row],[AA EQS (ug/l)]]*0.1,"YES","NO")))</f>
        <v/>
      </c>
      <c r="X181" s="24" t="str">
        <f>IF(swpra1[[#This Row],[PEC (Max) (ug/l)]]="","",IF(swpra1[[#This Row],[PEC (Max) (ug/l)]]="N/A","N/A",IF((swpra1[[#This Row],[PEC - BC (Max)]])&gt;swpra1[[#This Row],[AA EQS (ug/l)]]*0.1,"YES","NO")))</f>
        <v/>
      </c>
      <c r="Y181" s="23" t="str">
        <f>IF(swpra1[[#This Row],[PEC (mean) (ug/l)]]="","",IF(swpra1[[#This Row],[PEC (mean) (ug/l)]]="N/A","N/A",IF(swpra1[[#This Row],[PEC (mean) (ug/l)]]&gt;swpra1[[#This Row],[AA EQS (ug/l)]],"YES","NO")))</f>
        <v/>
      </c>
      <c r="AA181" s="30" t="str">
        <f>IF(swpra1[[#This Row],[Screening Test 2 requires further screenig]]="YES",IF(OR(swpra1[[#This Row],[Is PEC-BC &gt;10% of MAC EQS?]]="YES",swpra1[[#This Row],[IS PEC&gt;MAC EQS]]="YES"),"YES",IF(OR(swpra1[[#This Row],[Is PEC&gt;AA EQS]]="YES",swpra1[[#This Row],[Is PEC-BC &gt;10% of AA EQS?]]="YES"),"YES","NO")),"")</f>
        <v/>
      </c>
      <c r="AB181" s="23" t="str">
        <f>IF(swpra1[[#This Row],[Significant Load]]="N/A","N/A",(swpra1[[#This Row],[Discharge Average(ug/l)]]*$B$1*1000*$B$4/1000/1000/1000))</f>
        <v>N/A</v>
      </c>
      <c r="AC181" t="str">
        <f>IF(swpra1[[#This Row],[Annual Load (kg)]]="N/A","N/A",IF(swpra1[[#This Row],[Annual Load (kg)]]&gt;swpra1[[#This Row],[Significant Load]],"YES","NO"))</f>
        <v>N/A</v>
      </c>
      <c r="AD181" s="30" t="str">
        <f>IF(AND(OR(swpra1[[#This Row],[Further Assessment Required?]]="NO",swpra1[[#This Row],[Screening Test 2 requires further screenig]]="NO",swpra1[[#This Row],[Screening Test 1 requires further screening]]="NO"),swpra1[[#This Row],[IS Is Annual Load&gt;Liit]]&lt;&gt;"YES"),"NO","YES")</f>
        <v>NO</v>
      </c>
    </row>
    <row r="182" spans="1:30" x14ac:dyDescent="0.25">
      <c r="A182" s="54" t="str">
        <f>#REF!</f>
        <v>Tributyltin compounds (tributyltin-cation)</v>
      </c>
      <c r="B182" s="33">
        <f>_xlfn.XLOOKUP(swpra1[[#This Row],[Substance]],inputdata[[#This Row],[Substance]],inputdata[[#This Row],[Average Concentration in Discharge]])</f>
        <v>0.1</v>
      </c>
      <c r="C182" s="33">
        <f>_xlfn.XLOOKUP(swpra1[[#This Row],[Substance]],inputdata[[#This Row],[Substance]],inputdata[[#This Row],[Maximum Concentration in Discharge ]])</f>
        <v>0.1</v>
      </c>
      <c r="D182" s="38">
        <f>_xlfn.XLOOKUP(swpra1[[#This Row],[Substance]],inputdata[[#This Row],[Substance]],inputdata[[#This Row],[Annual average EQS (micrograms per litre)]])</f>
        <v>2.0000000000000001E-4</v>
      </c>
      <c r="E182" s="10">
        <f>_xlfn.XLOOKUP(swpra1[[#This Row],[Substance]],inputdata[[#This Row],[Substance]],inputdata[[#This Row],[Maximum allowable concentration EQS (micrograms per litre)]])</f>
        <v>1.5E-3</v>
      </c>
      <c r="F182" s="39">
        <f>IF(ISNUMBER(_xlfn.XLOOKUP(A182,inputdata[[#This Row],[Substance]],inputdata[[#This Row],[Annual Significant Load Limit (kg)]])),_xlfn.XLOOKUP(A182,inputdata[[#This Row],[Substance]],inputdata[[#This Row],[Annual Significant Load Limit (kg)]]),"N/A")</f>
        <v>1</v>
      </c>
      <c r="G182" s="33">
        <f>IF(ISNUMBER(D182),IF(ISNUMBER(_xlfn.XLOOKUP(A182,#REF!,#REF!)),(_xlfn.XLOOKUP(A182,#REF!,#REF!)),D182/2),D182)</f>
        <v>1E-4</v>
      </c>
      <c r="H182" s="55">
        <f>IF(ISNUMBER(E182),IF(ISNUMBER(_xlfn.XLOOKUP(A182,#REF!,#REF!)),(_xlfn.XLOOKUP(A182,#REF!,#REF!)),E182/2),E182)</f>
        <v>7.5000000000000002E-4</v>
      </c>
      <c r="I182">
        <f>IF(ISNUMBER(swpra1[[#This Row],[AA EQS (ug/l)]]),swpra1[[#This Row],[AA EQS (ug/l)]]*0.04,swpra1[[#This Row],[AA EQS (ug/l)]])</f>
        <v>8.0000000000000013E-6</v>
      </c>
      <c r="J182">
        <f>IF(ISNUMBER(swpra1[[#This Row],[MAC EQS (ug/l)]]),swpra1[[#This Row],[MAC EQS (ug/l)]]*0.04,swpra1[[#This Row],[MAC EQS (ug/l)]])</f>
        <v>6.0000000000000002E-5</v>
      </c>
      <c r="K182" s="23" t="str">
        <f>IF(swpra1[[#This Row],[AA EQS (ug/l)]]="N/A","N/A",IF(swpra1[[#This Row],[Discharge Average(ug/l)]]&gt;swpra1[[#This Row],[AA EQS (ug/l)]],"Yes","No"))</f>
        <v>Yes</v>
      </c>
      <c r="L182" t="str">
        <f>IF(swpra1[[#This Row],[MAC EQS (ug/l)]]="N/A","N/A",IF(swpra1[[#This Row],[Discharge Maximum]]&gt;swpra1[[#This Row],[MAC EQS (ug/l)]],"Yes","No"))</f>
        <v>Yes</v>
      </c>
      <c r="M182" s="24" t="str">
        <f>IF(AND(swpra1[[#This Row],[Is conc&gt; AAEQS?]]="NO",swpra1[[#This Row],[Is conc. &gt; MAC EQS?]]="NO"),"No","YES")</f>
        <v>YES</v>
      </c>
      <c r="N182" s="23">
        <f>IF(swpra1[[#This Row],[Is conc&gt; AAEQS?]]="No","",IF(swpra1[[#This Row],[AA EQS (ug/l)]]="N/A","",($B$1*swpra1[[#This Row],[Discharge Average(ug/l)]])/($B$1+$B$3)))</f>
        <v>2.0821636285670709E-3</v>
      </c>
      <c r="O182">
        <f>IF(swpra1[[#This Row],[Is conc. &gt; MAC EQS?]]="No","",IF(swpra1[[#This Row],[MAC EQS (ug/l)]]="N/A","",($B$2*swpra1[[#This Row],[Discharge Maximum]])/($B$2+$B$3)))</f>
        <v>2.2874836216172693E-3</v>
      </c>
      <c r="P182" t="str">
        <f>IF(swpra1[[#This Row],[Is conc&gt; AAEQS?]]="NO","",IF(swpra1[[#This Row],[AA EQS (ug/l)]]="N/A","N/A",IF(swpra1[[#This Row],[MEAN PC]]&gt;0.04*swpra1[[#This Row],[AA EQS (ug/l)]],"YES","NO")))</f>
        <v>YES</v>
      </c>
      <c r="Q182" t="str">
        <f>IF(swpra1[[#This Row],[Screening Test 1 requires further screening]]="NO","",IF(swpra1[[#This Row],[4% of MAC EQS (ug/l)]]="N/A","N/A",IF(swpra1[[#This Row],[MAX PC]]&gt;swpra1[[#This Row],[4% of MAC EQS (ug/l)]],"YES","NO")))</f>
        <v>YES</v>
      </c>
      <c r="R182" s="24" t="str">
        <f>IF(swpra1[[#This Row],[Is PC. &gt;4% of MAC EQS?]]="N/A",swpra1[[#This Row],[Is PC. &gt;4% of AA EQS?]],swpra1[[#This Row],[Is PC. &gt;4% of MAC EQS?]])</f>
        <v>YES</v>
      </c>
      <c r="S182" s="23">
        <f>IF(AND(ISNUMBER(swpra1[[#This Row],[MEAN PC]]),swpra1[[#This Row],[Screening Test 2 requires further screenig]]="YES"),swpra1[[#This Row],[MEAN PC]]+swpra1[[#This Row],[AA BC]],"")</f>
        <v>2.1821636285670708E-3</v>
      </c>
      <c r="U182">
        <f>swpra1[[#This Row],[MEAN PC]]</f>
        <v>2.0821636285670709E-3</v>
      </c>
      <c r="V182">
        <f>swpra1[[#This Row],[MAX PC]]</f>
        <v>2.2874836216172693E-3</v>
      </c>
      <c r="W182" s="23" t="str">
        <f>IF(swpra1[[#This Row],[PEC (mean) (ug/l)]]="","",IF(swpra1[[#This Row],[PEC (mean) (ug/l)]]="N/A","N/A",IF((swpra1[[#This Row],[PEC - BC (Mean)]])&gt;swpra1[[#This Row],[AA EQS (ug/l)]]*0.1,"YES","NO")))</f>
        <v>YES</v>
      </c>
      <c r="X182" s="24" t="str">
        <f>IF(swpra1[[#This Row],[PEC (Max) (ug/l)]]="","",IF(swpra1[[#This Row],[PEC (Max) (ug/l)]]="N/A","N/A",IF((swpra1[[#This Row],[PEC - BC (Max)]])&gt;swpra1[[#This Row],[AA EQS (ug/l)]]*0.1,"YES","NO")))</f>
        <v/>
      </c>
      <c r="Y182" s="23" t="str">
        <f>IF(swpra1[[#This Row],[PEC (mean) (ug/l)]]="","",IF(swpra1[[#This Row],[PEC (mean) (ug/l)]]="N/A","N/A",IF(swpra1[[#This Row],[PEC (mean) (ug/l)]]&gt;swpra1[[#This Row],[AA EQS (ug/l)]],"YES","NO")))</f>
        <v>YES</v>
      </c>
      <c r="AA182" s="30" t="str">
        <f>IF(swpra1[[#This Row],[Screening Test 2 requires further screenig]]="YES",IF(OR(swpra1[[#This Row],[Is PEC-BC &gt;10% of MAC EQS?]]="YES",swpra1[[#This Row],[IS PEC&gt;MAC EQS]]="YES"),"YES",IF(OR(swpra1[[#This Row],[Is PEC&gt;AA EQS]]="YES",swpra1[[#This Row],[Is PEC-BC &gt;10% of AA EQS?]]="YES"),"YES","NO")),"")</f>
        <v>YES</v>
      </c>
      <c r="AB182" s="23">
        <f>IF(swpra1[[#This Row],[Significant Load]]="N/A","N/A",(swpra1[[#This Row],[Discharge Average(ug/l)]]*$B$1*1000*$B$4/1000/1000/1000))</f>
        <v>5.7559317129629639E-6</v>
      </c>
      <c r="AC182" t="str">
        <f>IF(swpra1[[#This Row],[Annual Load (kg)]]="N/A","N/A",IF(swpra1[[#This Row],[Annual Load (kg)]]&gt;swpra1[[#This Row],[Significant Load]],"YES","NO"))</f>
        <v>NO</v>
      </c>
      <c r="AD182" s="30" t="str">
        <f>IF(AND(OR(swpra1[[#This Row],[Further Assessment Required?]]="NO",swpra1[[#This Row],[Screening Test 2 requires further screenig]]="NO",swpra1[[#This Row],[Screening Test 1 requires further screening]]="NO"),swpra1[[#This Row],[IS Is Annual Load&gt;Liit]]&lt;&gt;"YES"),"NO","YES")</f>
        <v>YES</v>
      </c>
    </row>
    <row r="183" spans="1:30" hidden="1" x14ac:dyDescent="0.25">
      <c r="A183" s="54" t="str">
        <f>#REF!</f>
        <v>Trichloro-benzenes</v>
      </c>
      <c r="B183" s="33">
        <f>_xlfn.XLOOKUP(swpra1[[#This Row],[Substance]],inputdata[[#This Row],[Substance]],inputdata[[#This Row],[Average Concentration in Discharge]])</f>
        <v>0</v>
      </c>
      <c r="C183" s="33">
        <f>_xlfn.XLOOKUP(swpra1[[#This Row],[Substance]],inputdata[[#This Row],[Substance]],inputdata[[#This Row],[Maximum Concentration in Discharge ]])</f>
        <v>0</v>
      </c>
      <c r="D183" s="38">
        <f>_xlfn.XLOOKUP(swpra1[[#This Row],[Substance]],inputdata[[#This Row],[Substance]],inputdata[[#This Row],[Annual average EQS (micrograms per litre)]])</f>
        <v>0.4</v>
      </c>
      <c r="E183" s="10" t="str">
        <f>_xlfn.XLOOKUP(swpra1[[#This Row],[Substance]],inputdata[[#This Row],[Substance]],inputdata[[#This Row],[Maximum allowable concentration EQS (micrograms per litre)]])</f>
        <v>Not applicable</v>
      </c>
      <c r="F183" s="39" t="str">
        <f>IF(ISNUMBER(_xlfn.XLOOKUP(A183,inputdata[[#This Row],[Substance]],inputdata[[#This Row],[Annual Significant Load Limit (kg)]])),_xlfn.XLOOKUP(A183,inputdata[[#This Row],[Substance]],inputdata[[#This Row],[Annual Significant Load Limit (kg)]]),"N/A")</f>
        <v>N/A</v>
      </c>
      <c r="G183" s="33">
        <f>IF(ISNUMBER(D183),IF(ISNUMBER(_xlfn.XLOOKUP(A183,#REF!,#REF!)),(_xlfn.XLOOKUP(A183,#REF!,#REF!)),D183/2),D183)</f>
        <v>0.2</v>
      </c>
      <c r="H183" s="55" t="str">
        <f>IF(ISNUMBER(E183),IF(ISNUMBER(_xlfn.XLOOKUP(A183,#REF!,#REF!)),(_xlfn.XLOOKUP(A183,#REF!,#REF!)),E183/2),E183)</f>
        <v>Not applicable</v>
      </c>
      <c r="I183">
        <f>IF(ISNUMBER(swpra1[[#This Row],[AA EQS (ug/l)]]),swpra1[[#This Row],[AA EQS (ug/l)]]*0.04,swpra1[[#This Row],[AA EQS (ug/l)]])</f>
        <v>1.6E-2</v>
      </c>
      <c r="J183" t="str">
        <f>IF(ISNUMBER(swpra1[[#This Row],[MAC EQS (ug/l)]]),swpra1[[#This Row],[MAC EQS (ug/l)]]*0.04,swpra1[[#This Row],[MAC EQS (ug/l)]])</f>
        <v>Not applicable</v>
      </c>
      <c r="K183" s="23" t="str">
        <f>IF(swpra1[[#This Row],[AA EQS (ug/l)]]="N/A","N/A",IF(swpra1[[#This Row],[Discharge Average(ug/l)]]&gt;swpra1[[#This Row],[AA EQS (ug/l)]],"Yes","No"))</f>
        <v>No</v>
      </c>
      <c r="L183" t="str">
        <f>IF(swpra1[[#This Row],[MAC EQS (ug/l)]]="N/A","N/A",IF(swpra1[[#This Row],[Discharge Maximum]]&gt;swpra1[[#This Row],[MAC EQS (ug/l)]],"Yes","No"))</f>
        <v>No</v>
      </c>
      <c r="M183" s="24" t="str">
        <f>IF(AND(swpra1[[#This Row],[Is conc&gt; AAEQS?]]="NO",swpra1[[#This Row],[Is conc. &gt; MAC EQS?]]="NO"),"No","YES")</f>
        <v>No</v>
      </c>
      <c r="N183" s="23" t="str">
        <f>IF(swpra1[[#This Row],[Is conc&gt; AAEQS?]]="No","",IF(swpra1[[#This Row],[AA EQS (ug/l)]]="N/A","",($B$1*swpra1[[#This Row],[Discharge Average(ug/l)]])/($B$1+$B$3)))</f>
        <v/>
      </c>
      <c r="O183" t="str">
        <f>IF(swpra1[[#This Row],[Is conc. &gt; MAC EQS?]]="No","",IF(swpra1[[#This Row],[MAC EQS (ug/l)]]="N/A","",($B$2*swpra1[[#This Row],[Discharge Maximum]])/($B$2+$B$3)))</f>
        <v/>
      </c>
      <c r="P183" t="str">
        <f>IF(swpra1[[#This Row],[Is conc&gt; AAEQS?]]="NO","",IF(swpra1[[#This Row],[AA EQS (ug/l)]]="N/A","N/A",IF(swpra1[[#This Row],[MEAN PC]]&gt;0.04*swpra1[[#This Row],[AA EQS (ug/l)]],"YES","NO")))</f>
        <v/>
      </c>
      <c r="Q183" t="str">
        <f>IF(swpra1[[#This Row],[Screening Test 1 requires further screening]]="NO","",IF(swpra1[[#This Row],[4% of MAC EQS (ug/l)]]="N/A","N/A",IF(swpra1[[#This Row],[MAX PC]]&gt;swpra1[[#This Row],[4% of MAC EQS (ug/l)]],"YES","NO")))</f>
        <v/>
      </c>
      <c r="R183" s="24" t="str">
        <f>IF(swpra1[[#This Row],[Is PC. &gt;4% of MAC EQS?]]="N/A",swpra1[[#This Row],[Is PC. &gt;4% of AA EQS?]],swpra1[[#This Row],[Is PC. &gt;4% of MAC EQS?]])</f>
        <v/>
      </c>
      <c r="S183" s="23" t="str">
        <f>IF(AND(ISNUMBER(swpra1[[#This Row],[MEAN PC]]),swpra1[[#This Row],[Screening Test 2 requires further screenig]]="YES"),swpra1[[#This Row],[MEAN PC]]+swpra1[[#This Row],[AA BC]],"")</f>
        <v/>
      </c>
      <c r="U183" t="str">
        <f>swpra1[[#This Row],[MEAN PC]]</f>
        <v/>
      </c>
      <c r="V183" t="str">
        <f>swpra1[[#This Row],[MAX PC]]</f>
        <v/>
      </c>
      <c r="W183" s="23" t="str">
        <f>IF(swpra1[[#This Row],[PEC (mean) (ug/l)]]="","",IF(swpra1[[#This Row],[PEC (mean) (ug/l)]]="N/A","N/A",IF((swpra1[[#This Row],[PEC - BC (Mean)]])&gt;swpra1[[#This Row],[AA EQS (ug/l)]]*0.1,"YES","NO")))</f>
        <v/>
      </c>
      <c r="X183" s="24" t="str">
        <f>IF(swpra1[[#This Row],[PEC (Max) (ug/l)]]="","",IF(swpra1[[#This Row],[PEC (Max) (ug/l)]]="N/A","N/A",IF((swpra1[[#This Row],[PEC - BC (Max)]])&gt;swpra1[[#This Row],[AA EQS (ug/l)]]*0.1,"YES","NO")))</f>
        <v/>
      </c>
      <c r="Y183" s="23" t="str">
        <f>IF(swpra1[[#This Row],[PEC (mean) (ug/l)]]="","",IF(swpra1[[#This Row],[PEC (mean) (ug/l)]]="N/A","N/A",IF(swpra1[[#This Row],[PEC (mean) (ug/l)]]&gt;swpra1[[#This Row],[AA EQS (ug/l)]],"YES","NO")))</f>
        <v/>
      </c>
      <c r="AA183" s="30" t="str">
        <f>IF(swpra1[[#This Row],[Screening Test 2 requires further screenig]]="YES",IF(OR(swpra1[[#This Row],[Is PEC-BC &gt;10% of MAC EQS?]]="YES",swpra1[[#This Row],[IS PEC&gt;MAC EQS]]="YES"),"YES",IF(OR(swpra1[[#This Row],[Is PEC&gt;AA EQS]]="YES",swpra1[[#This Row],[Is PEC-BC &gt;10% of AA EQS?]]="YES"),"YES","NO")),"")</f>
        <v/>
      </c>
      <c r="AB183" s="23" t="str">
        <f>IF(swpra1[[#This Row],[Significant Load]]="N/A","N/A",(swpra1[[#This Row],[Discharge Average(ug/l)]]*$B$1*1000*$B$4/1000/1000/1000))</f>
        <v>N/A</v>
      </c>
      <c r="AC183" t="str">
        <f>IF(swpra1[[#This Row],[Annual Load (kg)]]="N/A","N/A",IF(swpra1[[#This Row],[Annual Load (kg)]]&gt;swpra1[[#This Row],[Significant Load]],"YES","NO"))</f>
        <v>N/A</v>
      </c>
      <c r="AD183" s="30" t="str">
        <f>IF(AND(OR(swpra1[[#This Row],[Further Assessment Required?]]="NO",swpra1[[#This Row],[Screening Test 2 requires further screenig]]="NO",swpra1[[#This Row],[Screening Test 1 requires further screening]]="NO"),swpra1[[#This Row],[IS Is Annual Load&gt;Liit]]&lt;&gt;"YES"),"NO","YES")</f>
        <v>NO</v>
      </c>
    </row>
    <row r="184" spans="1:30" hidden="1" x14ac:dyDescent="0.25">
      <c r="A184" s="54" t="str">
        <f>#REF!</f>
        <v>Trichloro-ethylene</v>
      </c>
      <c r="B184" s="33">
        <f>_xlfn.XLOOKUP(swpra1[[#This Row],[Substance]],inputdata[[#This Row],[Substance]],inputdata[[#This Row],[Average Concentration in Discharge]])</f>
        <v>0</v>
      </c>
      <c r="C184" s="33">
        <f>_xlfn.XLOOKUP(swpra1[[#This Row],[Substance]],inputdata[[#This Row],[Substance]],inputdata[[#This Row],[Maximum Concentration in Discharge ]])</f>
        <v>0</v>
      </c>
      <c r="D184" s="38">
        <f>_xlfn.XLOOKUP(swpra1[[#This Row],[Substance]],inputdata[[#This Row],[Substance]],inputdata[[#This Row],[Annual average EQS (micrograms per litre)]])</f>
        <v>10</v>
      </c>
      <c r="E184" s="10" t="str">
        <f>_xlfn.XLOOKUP(swpra1[[#This Row],[Substance]],inputdata[[#This Row],[Substance]],inputdata[[#This Row],[Maximum allowable concentration EQS (micrograms per litre)]])</f>
        <v>Not applicable</v>
      </c>
      <c r="F184" s="39" t="str">
        <f>IF(ISNUMBER(_xlfn.XLOOKUP(A184,inputdata[[#This Row],[Substance]],inputdata[[#This Row],[Annual Significant Load Limit (kg)]])),_xlfn.XLOOKUP(A184,inputdata[[#This Row],[Substance]],inputdata[[#This Row],[Annual Significant Load Limit (kg)]]),"N/A")</f>
        <v>N/A</v>
      </c>
      <c r="G184" s="33">
        <f>IF(ISNUMBER(D184),IF(ISNUMBER(_xlfn.XLOOKUP(A184,#REF!,#REF!)),(_xlfn.XLOOKUP(A184,#REF!,#REF!)),D184/2),D184)</f>
        <v>5</v>
      </c>
      <c r="H184" s="55" t="str">
        <f>IF(ISNUMBER(E184),IF(ISNUMBER(_xlfn.XLOOKUP(A184,#REF!,#REF!)),(_xlfn.XLOOKUP(A184,#REF!,#REF!)),E184/2),E184)</f>
        <v>Not applicable</v>
      </c>
      <c r="I184">
        <f>IF(ISNUMBER(swpra1[[#This Row],[AA EQS (ug/l)]]),swpra1[[#This Row],[AA EQS (ug/l)]]*0.04,swpra1[[#This Row],[AA EQS (ug/l)]])</f>
        <v>0.4</v>
      </c>
      <c r="J184" t="str">
        <f>IF(ISNUMBER(swpra1[[#This Row],[MAC EQS (ug/l)]]),swpra1[[#This Row],[MAC EQS (ug/l)]]*0.04,swpra1[[#This Row],[MAC EQS (ug/l)]])</f>
        <v>Not applicable</v>
      </c>
      <c r="K184" s="23" t="str">
        <f>IF(swpra1[[#This Row],[AA EQS (ug/l)]]="N/A","N/A",IF(swpra1[[#This Row],[Discharge Average(ug/l)]]&gt;swpra1[[#This Row],[AA EQS (ug/l)]],"Yes","No"))</f>
        <v>No</v>
      </c>
      <c r="L184" t="str">
        <f>IF(swpra1[[#This Row],[MAC EQS (ug/l)]]="N/A","N/A",IF(swpra1[[#This Row],[Discharge Maximum]]&gt;swpra1[[#This Row],[MAC EQS (ug/l)]],"Yes","No"))</f>
        <v>No</v>
      </c>
      <c r="M184" s="24" t="str">
        <f>IF(AND(swpra1[[#This Row],[Is conc&gt; AAEQS?]]="NO",swpra1[[#This Row],[Is conc. &gt; MAC EQS?]]="NO"),"No","YES")</f>
        <v>No</v>
      </c>
      <c r="N184" s="23" t="str">
        <f>IF(swpra1[[#This Row],[Is conc&gt; AAEQS?]]="No","",IF(swpra1[[#This Row],[AA EQS (ug/l)]]="N/A","",($B$1*swpra1[[#This Row],[Discharge Average(ug/l)]])/($B$1+$B$3)))</f>
        <v/>
      </c>
      <c r="O184" t="str">
        <f>IF(swpra1[[#This Row],[Is conc. &gt; MAC EQS?]]="No","",IF(swpra1[[#This Row],[MAC EQS (ug/l)]]="N/A","",($B$2*swpra1[[#This Row],[Discharge Maximum]])/($B$2+$B$3)))</f>
        <v/>
      </c>
      <c r="P184" t="str">
        <f>IF(swpra1[[#This Row],[Is conc&gt; AAEQS?]]="NO","",IF(swpra1[[#This Row],[AA EQS (ug/l)]]="N/A","N/A",IF(swpra1[[#This Row],[MEAN PC]]&gt;0.04*swpra1[[#This Row],[AA EQS (ug/l)]],"YES","NO")))</f>
        <v/>
      </c>
      <c r="Q184" t="str">
        <f>IF(swpra1[[#This Row],[Screening Test 1 requires further screening]]="NO","",IF(swpra1[[#This Row],[4% of MAC EQS (ug/l)]]="N/A","N/A",IF(swpra1[[#This Row],[MAX PC]]&gt;swpra1[[#This Row],[4% of MAC EQS (ug/l)]],"YES","NO")))</f>
        <v/>
      </c>
      <c r="R184" s="24" t="str">
        <f>IF(swpra1[[#This Row],[Is PC. &gt;4% of MAC EQS?]]="N/A",swpra1[[#This Row],[Is PC. &gt;4% of AA EQS?]],swpra1[[#This Row],[Is PC. &gt;4% of MAC EQS?]])</f>
        <v/>
      </c>
      <c r="S184" s="23" t="str">
        <f>IF(AND(ISNUMBER(swpra1[[#This Row],[MEAN PC]]),swpra1[[#This Row],[Screening Test 2 requires further screenig]]="YES"),swpra1[[#This Row],[MEAN PC]]+swpra1[[#This Row],[AA BC]],"")</f>
        <v/>
      </c>
      <c r="U184" t="str">
        <f>swpra1[[#This Row],[MEAN PC]]</f>
        <v/>
      </c>
      <c r="V184" t="str">
        <f>swpra1[[#This Row],[MAX PC]]</f>
        <v/>
      </c>
      <c r="W184" s="23" t="str">
        <f>IF(swpra1[[#This Row],[PEC (mean) (ug/l)]]="","",IF(swpra1[[#This Row],[PEC (mean) (ug/l)]]="N/A","N/A",IF((swpra1[[#This Row],[PEC - BC (Mean)]])&gt;swpra1[[#This Row],[AA EQS (ug/l)]]*0.1,"YES","NO")))</f>
        <v/>
      </c>
      <c r="X184" s="24" t="str">
        <f>IF(swpra1[[#This Row],[PEC (Max) (ug/l)]]="","",IF(swpra1[[#This Row],[PEC (Max) (ug/l)]]="N/A","N/A",IF((swpra1[[#This Row],[PEC - BC (Max)]])&gt;swpra1[[#This Row],[AA EQS (ug/l)]]*0.1,"YES","NO")))</f>
        <v/>
      </c>
      <c r="Y184" s="23" t="str">
        <f>IF(swpra1[[#This Row],[PEC (mean) (ug/l)]]="","",IF(swpra1[[#This Row],[PEC (mean) (ug/l)]]="N/A","N/A",IF(swpra1[[#This Row],[PEC (mean) (ug/l)]]&gt;swpra1[[#This Row],[AA EQS (ug/l)]],"YES","NO")))</f>
        <v/>
      </c>
      <c r="AA184" s="30" t="str">
        <f>IF(swpra1[[#This Row],[Screening Test 2 requires further screenig]]="YES",IF(OR(swpra1[[#This Row],[Is PEC-BC &gt;10% of MAC EQS?]]="YES",swpra1[[#This Row],[IS PEC&gt;MAC EQS]]="YES"),"YES",IF(OR(swpra1[[#This Row],[Is PEC&gt;AA EQS]]="YES",swpra1[[#This Row],[Is PEC-BC &gt;10% of AA EQS?]]="YES"),"YES","NO")),"")</f>
        <v/>
      </c>
      <c r="AB184" s="23" t="str">
        <f>IF(swpra1[[#This Row],[Significant Load]]="N/A","N/A",(swpra1[[#This Row],[Discharge Average(ug/l)]]*$B$1*1000*$B$4/1000/1000/1000))</f>
        <v>N/A</v>
      </c>
      <c r="AC184" t="str">
        <f>IF(swpra1[[#This Row],[Annual Load (kg)]]="N/A","N/A",IF(swpra1[[#This Row],[Annual Load (kg)]]&gt;swpra1[[#This Row],[Significant Load]],"YES","NO"))</f>
        <v>N/A</v>
      </c>
      <c r="AD184" s="30" t="str">
        <f>IF(AND(OR(swpra1[[#This Row],[Further Assessment Required?]]="NO",swpra1[[#This Row],[Screening Test 2 requires further screenig]]="NO",swpra1[[#This Row],[Screening Test 1 requires further screening]]="NO"),swpra1[[#This Row],[IS Is Annual Load&gt;Liit]]&lt;&gt;"YES"),"NO","YES")</f>
        <v>NO</v>
      </c>
    </row>
    <row r="185" spans="1:30" hidden="1" x14ac:dyDescent="0.25">
      <c r="A185" s="54" t="str">
        <f>#REF!</f>
        <v>Tricholoro-methane (chloroform)</v>
      </c>
      <c r="B185" s="33">
        <f>_xlfn.XLOOKUP(swpra1[[#This Row],[Substance]],inputdata[[#This Row],[Substance]],inputdata[[#This Row],[Average Concentration in Discharge]])</f>
        <v>0</v>
      </c>
      <c r="C185" s="33">
        <f>_xlfn.XLOOKUP(swpra1[[#This Row],[Substance]],inputdata[[#This Row],[Substance]],inputdata[[#This Row],[Maximum Concentration in Discharge ]])</f>
        <v>0</v>
      </c>
      <c r="D185" s="38">
        <f>_xlfn.XLOOKUP(swpra1[[#This Row],[Substance]],inputdata[[#This Row],[Substance]],inputdata[[#This Row],[Annual average EQS (micrograms per litre)]])</f>
        <v>2.5</v>
      </c>
      <c r="E185" s="10" t="str">
        <f>_xlfn.XLOOKUP(swpra1[[#This Row],[Substance]],inputdata[[#This Row],[Substance]],inputdata[[#This Row],[Maximum allowable concentration EQS (micrograms per litre)]])</f>
        <v>Not applicable</v>
      </c>
      <c r="F185" s="39" t="str">
        <f>IF(ISNUMBER(_xlfn.XLOOKUP(A185,inputdata[[#This Row],[Substance]],inputdata[[#This Row],[Annual Significant Load Limit (kg)]])),_xlfn.XLOOKUP(A185,inputdata[[#This Row],[Substance]],inputdata[[#This Row],[Annual Significant Load Limit (kg)]]),"N/A")</f>
        <v>N/A</v>
      </c>
      <c r="G185" s="33">
        <f>IF(ISNUMBER(D185),IF(ISNUMBER(_xlfn.XLOOKUP(A185,#REF!,#REF!)),(_xlfn.XLOOKUP(A185,#REF!,#REF!)),D185/2),D185)</f>
        <v>1.25</v>
      </c>
      <c r="H185" s="55" t="str">
        <f>IF(ISNUMBER(E185),IF(ISNUMBER(_xlfn.XLOOKUP(A185,#REF!,#REF!)),(_xlfn.XLOOKUP(A185,#REF!,#REF!)),E185/2),E185)</f>
        <v>Not applicable</v>
      </c>
      <c r="I185">
        <f>IF(ISNUMBER(swpra1[[#This Row],[AA EQS (ug/l)]]),swpra1[[#This Row],[AA EQS (ug/l)]]*0.04,swpra1[[#This Row],[AA EQS (ug/l)]])</f>
        <v>0.1</v>
      </c>
      <c r="J185" t="str">
        <f>IF(ISNUMBER(swpra1[[#This Row],[MAC EQS (ug/l)]]),swpra1[[#This Row],[MAC EQS (ug/l)]]*0.04,swpra1[[#This Row],[MAC EQS (ug/l)]])</f>
        <v>Not applicable</v>
      </c>
      <c r="K185" s="23" t="str">
        <f>IF(swpra1[[#This Row],[AA EQS (ug/l)]]="N/A","N/A",IF(swpra1[[#This Row],[Discharge Average(ug/l)]]&gt;swpra1[[#This Row],[AA EQS (ug/l)]],"Yes","No"))</f>
        <v>No</v>
      </c>
      <c r="L185" t="str">
        <f>IF(swpra1[[#This Row],[MAC EQS (ug/l)]]="N/A","N/A",IF(swpra1[[#This Row],[Discharge Maximum]]&gt;swpra1[[#This Row],[MAC EQS (ug/l)]],"Yes","No"))</f>
        <v>No</v>
      </c>
      <c r="M185" s="24" t="str">
        <f>IF(AND(swpra1[[#This Row],[Is conc&gt; AAEQS?]]="NO",swpra1[[#This Row],[Is conc. &gt; MAC EQS?]]="NO"),"No","YES")</f>
        <v>No</v>
      </c>
      <c r="N185" s="23" t="str">
        <f>IF(swpra1[[#This Row],[Is conc&gt; AAEQS?]]="No","",IF(swpra1[[#This Row],[AA EQS (ug/l)]]="N/A","",($B$1*swpra1[[#This Row],[Discharge Average(ug/l)]])/($B$1+$B$3)))</f>
        <v/>
      </c>
      <c r="O185" t="str">
        <f>IF(swpra1[[#This Row],[Is conc. &gt; MAC EQS?]]="No","",IF(swpra1[[#This Row],[MAC EQS (ug/l)]]="N/A","",($B$2*swpra1[[#This Row],[Discharge Maximum]])/($B$2+$B$3)))</f>
        <v/>
      </c>
      <c r="P185" t="str">
        <f>IF(swpra1[[#This Row],[Is conc&gt; AAEQS?]]="NO","",IF(swpra1[[#This Row],[AA EQS (ug/l)]]="N/A","N/A",IF(swpra1[[#This Row],[MEAN PC]]&gt;0.04*swpra1[[#This Row],[AA EQS (ug/l)]],"YES","NO")))</f>
        <v/>
      </c>
      <c r="Q185" t="str">
        <f>IF(swpra1[[#This Row],[Screening Test 1 requires further screening]]="NO","",IF(swpra1[[#This Row],[4% of MAC EQS (ug/l)]]="N/A","N/A",IF(swpra1[[#This Row],[MAX PC]]&gt;swpra1[[#This Row],[4% of MAC EQS (ug/l)]],"YES","NO")))</f>
        <v/>
      </c>
      <c r="R185" s="24" t="str">
        <f>IF(swpra1[[#This Row],[Is PC. &gt;4% of MAC EQS?]]="N/A",swpra1[[#This Row],[Is PC. &gt;4% of AA EQS?]],swpra1[[#This Row],[Is PC. &gt;4% of MAC EQS?]])</f>
        <v/>
      </c>
      <c r="S185" s="23" t="str">
        <f>IF(AND(ISNUMBER(swpra1[[#This Row],[MEAN PC]]),swpra1[[#This Row],[Screening Test 2 requires further screenig]]="YES"),swpra1[[#This Row],[MEAN PC]]+swpra1[[#This Row],[AA BC]],"")</f>
        <v/>
      </c>
      <c r="U185" t="str">
        <f>swpra1[[#This Row],[MEAN PC]]</f>
        <v/>
      </c>
      <c r="V185" t="str">
        <f>swpra1[[#This Row],[MAX PC]]</f>
        <v/>
      </c>
      <c r="W185" s="23" t="str">
        <f>IF(swpra1[[#This Row],[PEC (mean) (ug/l)]]="","",IF(swpra1[[#This Row],[PEC (mean) (ug/l)]]="N/A","N/A",IF((swpra1[[#This Row],[PEC - BC (Mean)]])&gt;swpra1[[#This Row],[AA EQS (ug/l)]]*0.1,"YES","NO")))</f>
        <v/>
      </c>
      <c r="X185" s="24" t="str">
        <f>IF(swpra1[[#This Row],[PEC (Max) (ug/l)]]="","",IF(swpra1[[#This Row],[PEC (Max) (ug/l)]]="N/A","N/A",IF((swpra1[[#This Row],[PEC - BC (Max)]])&gt;swpra1[[#This Row],[AA EQS (ug/l)]]*0.1,"YES","NO")))</f>
        <v/>
      </c>
      <c r="Y185" s="23" t="str">
        <f>IF(swpra1[[#This Row],[PEC (mean) (ug/l)]]="","",IF(swpra1[[#This Row],[PEC (mean) (ug/l)]]="N/A","N/A",IF(swpra1[[#This Row],[PEC (mean) (ug/l)]]&gt;swpra1[[#This Row],[AA EQS (ug/l)]],"YES","NO")))</f>
        <v/>
      </c>
      <c r="AA185" s="30" t="str">
        <f>IF(swpra1[[#This Row],[Screening Test 2 requires further screenig]]="YES",IF(OR(swpra1[[#This Row],[Is PEC-BC &gt;10% of MAC EQS?]]="YES",swpra1[[#This Row],[IS PEC&gt;MAC EQS]]="YES"),"YES",IF(OR(swpra1[[#This Row],[Is PEC&gt;AA EQS]]="YES",swpra1[[#This Row],[Is PEC-BC &gt;10% of AA EQS?]]="YES"),"YES","NO")),"")</f>
        <v/>
      </c>
      <c r="AB185" s="23" t="str">
        <f>IF(swpra1[[#This Row],[Significant Load]]="N/A","N/A",(swpra1[[#This Row],[Discharge Average(ug/l)]]*$B$1*1000*$B$4/1000/1000/1000))</f>
        <v>N/A</v>
      </c>
      <c r="AC185" t="str">
        <f>IF(swpra1[[#This Row],[Annual Load (kg)]]="N/A","N/A",IF(swpra1[[#This Row],[Annual Load (kg)]]&gt;swpra1[[#This Row],[Significant Load]],"YES","NO"))</f>
        <v>N/A</v>
      </c>
      <c r="AD185" s="30" t="str">
        <f>IF(AND(OR(swpra1[[#This Row],[Further Assessment Required?]]="NO",swpra1[[#This Row],[Screening Test 2 requires further screenig]]="NO",swpra1[[#This Row],[Screening Test 1 requires further screening]]="NO"),swpra1[[#This Row],[IS Is Annual Load&gt;Liit]]&lt;&gt;"YES"),"NO","YES")</f>
        <v>NO</v>
      </c>
    </row>
    <row r="186" spans="1:30" ht="27.6" hidden="1" x14ac:dyDescent="0.25">
      <c r="A186" s="54" t="str">
        <f>#REF!</f>
        <v>Triclosan</v>
      </c>
      <c r="B186" s="33">
        <f>_xlfn.XLOOKUP(swpra1[[#This Row],[Substance]],inputdata[[#This Row],[Substance]],inputdata[[#This Row],[Average Concentration in Discharge]])</f>
        <v>0</v>
      </c>
      <c r="C186" s="33">
        <f>_xlfn.XLOOKUP(swpra1[[#This Row],[Substance]],inputdata[[#This Row],[Substance]],inputdata[[#This Row],[Maximum Concentration in Discharge ]])</f>
        <v>0</v>
      </c>
      <c r="D186" s="38">
        <f>_xlfn.XLOOKUP(swpra1[[#This Row],[Substance]],inputdata[[#This Row],[Substance]],inputdata[[#This Row],[Annual average EQS (micrograms per litre)]])</f>
        <v>0.1</v>
      </c>
      <c r="E186" s="10" t="str">
        <f>_xlfn.XLOOKUP(swpra1[[#This Row],[Substance]],inputdata[[#This Row],[Substance]],inputdata[[#This Row],[Maximum allowable concentration EQS (micrograms per litre)]])</f>
        <v>0.28 (95th percentile)</v>
      </c>
      <c r="F186" s="39" t="str">
        <f>IF(ISNUMBER(_xlfn.XLOOKUP(A186,inputdata[[#This Row],[Substance]],inputdata[[#This Row],[Annual Significant Load Limit (kg)]])),_xlfn.XLOOKUP(A186,inputdata[[#This Row],[Substance]],inputdata[[#This Row],[Annual Significant Load Limit (kg)]]),"N/A")</f>
        <v>N/A</v>
      </c>
      <c r="G186" s="33">
        <f>IF(ISNUMBER(D186),IF(ISNUMBER(_xlfn.XLOOKUP(A186,#REF!,#REF!)),(_xlfn.XLOOKUP(A186,#REF!,#REF!)),D186/2),D186)</f>
        <v>0.05</v>
      </c>
      <c r="H186" s="55" t="str">
        <f>IF(ISNUMBER(E186),IF(ISNUMBER(_xlfn.XLOOKUP(A186,#REF!,#REF!)),(_xlfn.XLOOKUP(A186,#REF!,#REF!)),E186/2),E186)</f>
        <v>0.28 (95th percentile)</v>
      </c>
      <c r="I186">
        <f>IF(ISNUMBER(swpra1[[#This Row],[AA EQS (ug/l)]]),swpra1[[#This Row],[AA EQS (ug/l)]]*0.04,swpra1[[#This Row],[AA EQS (ug/l)]])</f>
        <v>4.0000000000000001E-3</v>
      </c>
      <c r="J186" t="str">
        <f>IF(ISNUMBER(swpra1[[#This Row],[MAC EQS (ug/l)]]),swpra1[[#This Row],[MAC EQS (ug/l)]]*0.04,swpra1[[#This Row],[MAC EQS (ug/l)]])</f>
        <v>0.28 (95th percentile)</v>
      </c>
      <c r="K186" s="23" t="str">
        <f>IF(swpra1[[#This Row],[AA EQS (ug/l)]]="N/A","N/A",IF(swpra1[[#This Row],[Discharge Average(ug/l)]]&gt;swpra1[[#This Row],[AA EQS (ug/l)]],"Yes","No"))</f>
        <v>No</v>
      </c>
      <c r="L186" t="str">
        <f>IF(swpra1[[#This Row],[MAC EQS (ug/l)]]="N/A","N/A",IF(swpra1[[#This Row],[Discharge Maximum]]&gt;swpra1[[#This Row],[MAC EQS (ug/l)]],"Yes","No"))</f>
        <v>No</v>
      </c>
      <c r="M186" s="24" t="str">
        <f>IF(AND(swpra1[[#This Row],[Is conc&gt; AAEQS?]]="NO",swpra1[[#This Row],[Is conc. &gt; MAC EQS?]]="NO"),"No","YES")</f>
        <v>No</v>
      </c>
      <c r="N186" s="23" t="str">
        <f>IF(swpra1[[#This Row],[Is conc&gt; AAEQS?]]="No","",IF(swpra1[[#This Row],[AA EQS (ug/l)]]="N/A","",($B$1*swpra1[[#This Row],[Discharge Average(ug/l)]])/($B$1+$B$3)))</f>
        <v/>
      </c>
      <c r="O186" t="str">
        <f>IF(swpra1[[#This Row],[Is conc. &gt; MAC EQS?]]="No","",IF(swpra1[[#This Row],[MAC EQS (ug/l)]]="N/A","",($B$2*swpra1[[#This Row],[Discharge Maximum]])/($B$2+$B$3)))</f>
        <v/>
      </c>
      <c r="P186" t="str">
        <f>IF(swpra1[[#This Row],[Is conc&gt; AAEQS?]]="NO","",IF(swpra1[[#This Row],[AA EQS (ug/l)]]="N/A","N/A",IF(swpra1[[#This Row],[MEAN PC]]&gt;0.04*swpra1[[#This Row],[AA EQS (ug/l)]],"YES","NO")))</f>
        <v/>
      </c>
      <c r="Q186" t="str">
        <f>IF(swpra1[[#This Row],[Screening Test 1 requires further screening]]="NO","",IF(swpra1[[#This Row],[4% of MAC EQS (ug/l)]]="N/A","N/A",IF(swpra1[[#This Row],[MAX PC]]&gt;swpra1[[#This Row],[4% of MAC EQS (ug/l)]],"YES","NO")))</f>
        <v/>
      </c>
      <c r="R186" s="24" t="str">
        <f>IF(swpra1[[#This Row],[Is PC. &gt;4% of MAC EQS?]]="N/A",swpra1[[#This Row],[Is PC. &gt;4% of AA EQS?]],swpra1[[#This Row],[Is PC. &gt;4% of MAC EQS?]])</f>
        <v/>
      </c>
      <c r="S186" s="23" t="str">
        <f>IF(AND(ISNUMBER(swpra1[[#This Row],[MEAN PC]]),swpra1[[#This Row],[Screening Test 2 requires further screenig]]="YES"),swpra1[[#This Row],[MEAN PC]]+swpra1[[#This Row],[AA BC]],"")</f>
        <v/>
      </c>
      <c r="U186" t="str">
        <f>swpra1[[#This Row],[MEAN PC]]</f>
        <v/>
      </c>
      <c r="V186" t="str">
        <f>swpra1[[#This Row],[MAX PC]]</f>
        <v/>
      </c>
      <c r="W186" s="23" t="str">
        <f>IF(swpra1[[#This Row],[PEC (mean) (ug/l)]]="","",IF(swpra1[[#This Row],[PEC (mean) (ug/l)]]="N/A","N/A",IF((swpra1[[#This Row],[PEC - BC (Mean)]])&gt;swpra1[[#This Row],[AA EQS (ug/l)]]*0.1,"YES","NO")))</f>
        <v/>
      </c>
      <c r="X186" s="24" t="str">
        <f>IF(swpra1[[#This Row],[PEC (Max) (ug/l)]]="","",IF(swpra1[[#This Row],[PEC (Max) (ug/l)]]="N/A","N/A",IF((swpra1[[#This Row],[PEC - BC (Max)]])&gt;swpra1[[#This Row],[AA EQS (ug/l)]]*0.1,"YES","NO")))</f>
        <v/>
      </c>
      <c r="Y186" s="23" t="str">
        <f>IF(swpra1[[#This Row],[PEC (mean) (ug/l)]]="","",IF(swpra1[[#This Row],[PEC (mean) (ug/l)]]="N/A","N/A",IF(swpra1[[#This Row],[PEC (mean) (ug/l)]]&gt;swpra1[[#This Row],[AA EQS (ug/l)]],"YES","NO")))</f>
        <v/>
      </c>
      <c r="AA186" s="30" t="str">
        <f>IF(swpra1[[#This Row],[Screening Test 2 requires further screenig]]="YES",IF(OR(swpra1[[#This Row],[Is PEC-BC &gt;10% of MAC EQS?]]="YES",swpra1[[#This Row],[IS PEC&gt;MAC EQS]]="YES"),"YES",IF(OR(swpra1[[#This Row],[Is PEC&gt;AA EQS]]="YES",swpra1[[#This Row],[Is PEC-BC &gt;10% of AA EQS?]]="YES"),"YES","NO")),"")</f>
        <v/>
      </c>
      <c r="AB186" s="23" t="str">
        <f>IF(swpra1[[#This Row],[Significant Load]]="N/A","N/A",(swpra1[[#This Row],[Discharge Average(ug/l)]]*$B$1*1000*$B$4/1000/1000/1000))</f>
        <v>N/A</v>
      </c>
      <c r="AC186" t="str">
        <f>IF(swpra1[[#This Row],[Annual Load (kg)]]="N/A","N/A",IF(swpra1[[#This Row],[Annual Load (kg)]]&gt;swpra1[[#This Row],[Significant Load]],"YES","NO"))</f>
        <v>N/A</v>
      </c>
      <c r="AD186" s="30" t="str">
        <f>IF(AND(OR(swpra1[[#This Row],[Further Assessment Required?]]="NO",swpra1[[#This Row],[Screening Test 2 requires further screenig]]="NO",swpra1[[#This Row],[Screening Test 1 requires further screening]]="NO"),swpra1[[#This Row],[IS Is Annual Load&gt;Liit]]&lt;&gt;"YES"),"NO","YES")</f>
        <v>NO</v>
      </c>
    </row>
    <row r="187" spans="1:30" hidden="1" x14ac:dyDescent="0.25">
      <c r="A187" s="54" t="str">
        <f>#REF!</f>
        <v>Trifluralin</v>
      </c>
      <c r="B187" s="33">
        <f>_xlfn.XLOOKUP(swpra1[[#This Row],[Substance]],inputdata[[#This Row],[Substance]],inputdata[[#This Row],[Average Concentration in Discharge]])</f>
        <v>0</v>
      </c>
      <c r="C187" s="33">
        <f>_xlfn.XLOOKUP(swpra1[[#This Row],[Substance]],inputdata[[#This Row],[Substance]],inputdata[[#This Row],[Maximum Concentration in Discharge ]])</f>
        <v>0</v>
      </c>
      <c r="D187" s="38">
        <f>_xlfn.XLOOKUP(swpra1[[#This Row],[Substance]],inputdata[[#This Row],[Substance]],inputdata[[#This Row],[Annual average EQS (micrograms per litre)]])</f>
        <v>0.03</v>
      </c>
      <c r="E187" s="10" t="str">
        <f>_xlfn.XLOOKUP(swpra1[[#This Row],[Substance]],inputdata[[#This Row],[Substance]],inputdata[[#This Row],[Maximum allowable concentration EQS (micrograms per litre)]])</f>
        <v>Not applicable</v>
      </c>
      <c r="F187" s="39" t="str">
        <f>IF(ISNUMBER(_xlfn.XLOOKUP(A187,inputdata[[#This Row],[Substance]],inputdata[[#This Row],[Annual Significant Load Limit (kg)]])),_xlfn.XLOOKUP(A187,inputdata[[#This Row],[Substance]],inputdata[[#This Row],[Annual Significant Load Limit (kg)]]),"N/A")</f>
        <v>N/A</v>
      </c>
      <c r="G187" s="33">
        <f>IF(ISNUMBER(D187),IF(ISNUMBER(_xlfn.XLOOKUP(A187,#REF!,#REF!)),(_xlfn.XLOOKUP(A187,#REF!,#REF!)),D187/2),D187)</f>
        <v>1.4999999999999999E-2</v>
      </c>
      <c r="H187" s="55" t="str">
        <f>IF(ISNUMBER(E187),IF(ISNUMBER(_xlfn.XLOOKUP(A187,#REF!,#REF!)),(_xlfn.XLOOKUP(A187,#REF!,#REF!)),E187/2),E187)</f>
        <v>Not applicable</v>
      </c>
      <c r="I187">
        <f>IF(ISNUMBER(swpra1[[#This Row],[AA EQS (ug/l)]]),swpra1[[#This Row],[AA EQS (ug/l)]]*0.04,swpra1[[#This Row],[AA EQS (ug/l)]])</f>
        <v>1.1999999999999999E-3</v>
      </c>
      <c r="J187" t="str">
        <f>IF(ISNUMBER(swpra1[[#This Row],[MAC EQS (ug/l)]]),swpra1[[#This Row],[MAC EQS (ug/l)]]*0.04,swpra1[[#This Row],[MAC EQS (ug/l)]])</f>
        <v>Not applicable</v>
      </c>
      <c r="K187" s="23" t="str">
        <f>IF(swpra1[[#This Row],[AA EQS (ug/l)]]="N/A","N/A",IF(swpra1[[#This Row],[Discharge Average(ug/l)]]&gt;swpra1[[#This Row],[AA EQS (ug/l)]],"Yes","No"))</f>
        <v>No</v>
      </c>
      <c r="L187" t="str">
        <f>IF(swpra1[[#This Row],[MAC EQS (ug/l)]]="N/A","N/A",IF(swpra1[[#This Row],[Discharge Maximum]]&gt;swpra1[[#This Row],[MAC EQS (ug/l)]],"Yes","No"))</f>
        <v>No</v>
      </c>
      <c r="M187" s="24" t="str">
        <f>IF(AND(swpra1[[#This Row],[Is conc&gt; AAEQS?]]="NO",swpra1[[#This Row],[Is conc. &gt; MAC EQS?]]="NO"),"No","YES")</f>
        <v>No</v>
      </c>
      <c r="N187" s="23" t="str">
        <f>IF(swpra1[[#This Row],[Is conc&gt; AAEQS?]]="No","",IF(swpra1[[#This Row],[AA EQS (ug/l)]]="N/A","",($B$1*swpra1[[#This Row],[Discharge Average(ug/l)]])/($B$1+$B$3)))</f>
        <v/>
      </c>
      <c r="O187" t="str">
        <f>IF(swpra1[[#This Row],[Is conc. &gt; MAC EQS?]]="No","",IF(swpra1[[#This Row],[MAC EQS (ug/l)]]="N/A","",($B$2*swpra1[[#This Row],[Discharge Maximum]])/($B$2+$B$3)))</f>
        <v/>
      </c>
      <c r="P187" t="str">
        <f>IF(swpra1[[#This Row],[Is conc&gt; AAEQS?]]="NO","",IF(swpra1[[#This Row],[AA EQS (ug/l)]]="N/A","N/A",IF(swpra1[[#This Row],[MEAN PC]]&gt;0.04*swpra1[[#This Row],[AA EQS (ug/l)]],"YES","NO")))</f>
        <v/>
      </c>
      <c r="Q187" t="str">
        <f>IF(swpra1[[#This Row],[Screening Test 1 requires further screening]]="NO","",IF(swpra1[[#This Row],[4% of MAC EQS (ug/l)]]="N/A","N/A",IF(swpra1[[#This Row],[MAX PC]]&gt;swpra1[[#This Row],[4% of MAC EQS (ug/l)]],"YES","NO")))</f>
        <v/>
      </c>
      <c r="R187" s="24" t="str">
        <f>IF(swpra1[[#This Row],[Is PC. &gt;4% of MAC EQS?]]="N/A",swpra1[[#This Row],[Is PC. &gt;4% of AA EQS?]],swpra1[[#This Row],[Is PC. &gt;4% of MAC EQS?]])</f>
        <v/>
      </c>
      <c r="S187" s="23" t="str">
        <f>IF(AND(ISNUMBER(swpra1[[#This Row],[MEAN PC]]),swpra1[[#This Row],[Screening Test 2 requires further screenig]]="YES"),swpra1[[#This Row],[MEAN PC]]+swpra1[[#This Row],[AA BC]],"")</f>
        <v/>
      </c>
      <c r="U187" t="str">
        <f>swpra1[[#This Row],[MEAN PC]]</f>
        <v/>
      </c>
      <c r="V187" t="str">
        <f>swpra1[[#This Row],[MAX PC]]</f>
        <v/>
      </c>
      <c r="W187" s="23" t="str">
        <f>IF(swpra1[[#This Row],[PEC (mean) (ug/l)]]="","",IF(swpra1[[#This Row],[PEC (mean) (ug/l)]]="N/A","N/A",IF((swpra1[[#This Row],[PEC - BC (Mean)]])&gt;swpra1[[#This Row],[AA EQS (ug/l)]]*0.1,"YES","NO")))</f>
        <v/>
      </c>
      <c r="X187" s="24" t="str">
        <f>IF(swpra1[[#This Row],[PEC (Max) (ug/l)]]="","",IF(swpra1[[#This Row],[PEC (Max) (ug/l)]]="N/A","N/A",IF((swpra1[[#This Row],[PEC - BC (Max)]])&gt;swpra1[[#This Row],[AA EQS (ug/l)]]*0.1,"YES","NO")))</f>
        <v/>
      </c>
      <c r="Y187" s="23" t="str">
        <f>IF(swpra1[[#This Row],[PEC (mean) (ug/l)]]="","",IF(swpra1[[#This Row],[PEC (mean) (ug/l)]]="N/A","N/A",IF(swpra1[[#This Row],[PEC (mean) (ug/l)]]&gt;swpra1[[#This Row],[AA EQS (ug/l)]],"YES","NO")))</f>
        <v/>
      </c>
      <c r="AA187" s="30" t="str">
        <f>IF(swpra1[[#This Row],[Screening Test 2 requires further screenig]]="YES",IF(OR(swpra1[[#This Row],[Is PEC-BC &gt;10% of MAC EQS?]]="YES",swpra1[[#This Row],[IS PEC&gt;MAC EQS]]="YES"),"YES",IF(OR(swpra1[[#This Row],[Is PEC&gt;AA EQS]]="YES",swpra1[[#This Row],[Is PEC-BC &gt;10% of AA EQS?]]="YES"),"YES","NO")),"")</f>
        <v/>
      </c>
      <c r="AB187" s="23" t="str">
        <f>IF(swpra1[[#This Row],[Significant Load]]="N/A","N/A",(swpra1[[#This Row],[Discharge Average(ug/l)]]*$B$1*1000*$B$4/1000/1000/1000))</f>
        <v>N/A</v>
      </c>
      <c r="AC187" t="str">
        <f>IF(swpra1[[#This Row],[Annual Load (kg)]]="N/A","N/A",IF(swpra1[[#This Row],[Annual Load (kg)]]&gt;swpra1[[#This Row],[Significant Load]],"YES","NO"))</f>
        <v>N/A</v>
      </c>
      <c r="AD187" s="30" t="str">
        <f>IF(AND(OR(swpra1[[#This Row],[Further Assessment Required?]]="NO",swpra1[[#This Row],[Screening Test 2 requires further screenig]]="NO",swpra1[[#This Row],[Screening Test 1 requires further screening]]="NO"),swpra1[[#This Row],[IS Is Annual Load&gt;Liit]]&lt;&gt;"YES"),"NO","YES")</f>
        <v>NO</v>
      </c>
    </row>
    <row r="188" spans="1:30" hidden="1" x14ac:dyDescent="0.25">
      <c r="A188" s="54" t="str">
        <f>#REF!</f>
        <v>Triphenyltin and derivatives</v>
      </c>
      <c r="B188" s="33">
        <f>_xlfn.XLOOKUP(swpra1[[#This Row],[Substance]],inputdata[[#This Row],[Substance]],inputdata[[#This Row],[Average Concentration in Discharge]])</f>
        <v>0</v>
      </c>
      <c r="C188" s="33">
        <f>_xlfn.XLOOKUP(swpra1[[#This Row],[Substance]],inputdata[[#This Row],[Substance]],inputdata[[#This Row],[Maximum Concentration in Discharge ]])</f>
        <v>0</v>
      </c>
      <c r="D188" s="38" t="str">
        <f>_xlfn.XLOOKUP(swpra1[[#This Row],[Substance]],inputdata[[#This Row],[Substance]],inputdata[[#This Row],[Annual average EQS (micrograms per litre)]])</f>
        <v>Not applicable</v>
      </c>
      <c r="E188" s="10">
        <f>_xlfn.XLOOKUP(swpra1[[#This Row],[Substance]],inputdata[[#This Row],[Substance]],inputdata[[#This Row],[Maximum allowable concentration EQS (micrograms per litre)]])</f>
        <v>8.0000000000000002E-3</v>
      </c>
      <c r="F188" s="39" t="str">
        <f>IF(ISNUMBER(_xlfn.XLOOKUP(A188,inputdata[[#This Row],[Substance]],inputdata[[#This Row],[Annual Significant Load Limit (kg)]])),_xlfn.XLOOKUP(A188,inputdata[[#This Row],[Substance]],inputdata[[#This Row],[Annual Significant Load Limit (kg)]]),"N/A")</f>
        <v>N/A</v>
      </c>
      <c r="G188" s="33" t="str">
        <f>IF(ISNUMBER(D188),IF(ISNUMBER(_xlfn.XLOOKUP(A188,#REF!,#REF!)),(_xlfn.XLOOKUP(A188,#REF!,#REF!)),D188/2),D188)</f>
        <v>Not applicable</v>
      </c>
      <c r="H188" s="55">
        <f>IF(ISNUMBER(E188),IF(ISNUMBER(_xlfn.XLOOKUP(A188,#REF!,#REF!)),(_xlfn.XLOOKUP(A188,#REF!,#REF!)),E188/2),E188)</f>
        <v>4.0000000000000001E-3</v>
      </c>
      <c r="I188" t="str">
        <f>IF(ISNUMBER(swpra1[[#This Row],[AA EQS (ug/l)]]),swpra1[[#This Row],[AA EQS (ug/l)]]*0.04,swpra1[[#This Row],[AA EQS (ug/l)]])</f>
        <v>Not applicable</v>
      </c>
      <c r="J188">
        <f>IF(ISNUMBER(swpra1[[#This Row],[MAC EQS (ug/l)]]),swpra1[[#This Row],[MAC EQS (ug/l)]]*0.04,swpra1[[#This Row],[MAC EQS (ug/l)]])</f>
        <v>3.2000000000000003E-4</v>
      </c>
      <c r="K188" s="23" t="str">
        <f>IF(swpra1[[#This Row],[AA EQS (ug/l)]]="N/A","N/A",IF(swpra1[[#This Row],[Discharge Average(ug/l)]]&gt;swpra1[[#This Row],[AA EQS (ug/l)]],"Yes","No"))</f>
        <v>No</v>
      </c>
      <c r="L188" t="str">
        <f>IF(swpra1[[#This Row],[MAC EQS (ug/l)]]="N/A","N/A",IF(swpra1[[#This Row],[Discharge Maximum]]&gt;swpra1[[#This Row],[MAC EQS (ug/l)]],"Yes","No"))</f>
        <v>No</v>
      </c>
      <c r="M188" s="24" t="str">
        <f>IF(AND(swpra1[[#This Row],[Is conc&gt; AAEQS?]]="NO",swpra1[[#This Row],[Is conc. &gt; MAC EQS?]]="NO"),"No","YES")</f>
        <v>No</v>
      </c>
      <c r="N188" s="23" t="str">
        <f>IF(swpra1[[#This Row],[Is conc&gt; AAEQS?]]="No","",IF(swpra1[[#This Row],[AA EQS (ug/l)]]="N/A","",($B$1*swpra1[[#This Row],[Discharge Average(ug/l)]])/($B$1+$B$3)))</f>
        <v/>
      </c>
      <c r="O188" t="str">
        <f>IF(swpra1[[#This Row],[Is conc. &gt; MAC EQS?]]="No","",IF(swpra1[[#This Row],[MAC EQS (ug/l)]]="N/A","",($B$2*swpra1[[#This Row],[Discharge Maximum]])/($B$2+$B$3)))</f>
        <v/>
      </c>
      <c r="P188" t="str">
        <f>IF(swpra1[[#This Row],[Is conc&gt; AAEQS?]]="NO","",IF(swpra1[[#This Row],[AA EQS (ug/l)]]="N/A","N/A",IF(swpra1[[#This Row],[MEAN PC]]&gt;0.04*swpra1[[#This Row],[AA EQS (ug/l)]],"YES","NO")))</f>
        <v/>
      </c>
      <c r="Q188" t="str">
        <f>IF(swpra1[[#This Row],[Screening Test 1 requires further screening]]="NO","",IF(swpra1[[#This Row],[4% of MAC EQS (ug/l)]]="N/A","N/A",IF(swpra1[[#This Row],[MAX PC]]&gt;swpra1[[#This Row],[4% of MAC EQS (ug/l)]],"YES","NO")))</f>
        <v/>
      </c>
      <c r="R188" s="24" t="str">
        <f>IF(swpra1[[#This Row],[Is PC. &gt;4% of MAC EQS?]]="N/A",swpra1[[#This Row],[Is PC. &gt;4% of AA EQS?]],swpra1[[#This Row],[Is PC. &gt;4% of MAC EQS?]])</f>
        <v/>
      </c>
      <c r="S188" s="23" t="str">
        <f>IF(AND(ISNUMBER(swpra1[[#This Row],[MEAN PC]]),swpra1[[#This Row],[Screening Test 2 requires further screenig]]="YES"),swpra1[[#This Row],[MEAN PC]]+swpra1[[#This Row],[AA BC]],"")</f>
        <v/>
      </c>
      <c r="U188" t="str">
        <f>swpra1[[#This Row],[MEAN PC]]</f>
        <v/>
      </c>
      <c r="V188" t="str">
        <f>swpra1[[#This Row],[MAX PC]]</f>
        <v/>
      </c>
      <c r="W188" s="23" t="str">
        <f>IF(swpra1[[#This Row],[PEC (mean) (ug/l)]]="","",IF(swpra1[[#This Row],[PEC (mean) (ug/l)]]="N/A","N/A",IF((swpra1[[#This Row],[PEC - BC (Mean)]])&gt;swpra1[[#This Row],[AA EQS (ug/l)]]*0.1,"YES","NO")))</f>
        <v/>
      </c>
      <c r="X188" s="24" t="str">
        <f>IF(swpra1[[#This Row],[PEC (Max) (ug/l)]]="","",IF(swpra1[[#This Row],[PEC (Max) (ug/l)]]="N/A","N/A",IF((swpra1[[#This Row],[PEC - BC (Max)]])&gt;swpra1[[#This Row],[AA EQS (ug/l)]]*0.1,"YES","NO")))</f>
        <v/>
      </c>
      <c r="Y188" s="23" t="str">
        <f>IF(swpra1[[#This Row],[PEC (mean) (ug/l)]]="","",IF(swpra1[[#This Row],[PEC (mean) (ug/l)]]="N/A","N/A",IF(swpra1[[#This Row],[PEC (mean) (ug/l)]]&gt;swpra1[[#This Row],[AA EQS (ug/l)]],"YES","NO")))</f>
        <v/>
      </c>
      <c r="AA188" s="30" t="str">
        <f>IF(swpra1[[#This Row],[Screening Test 2 requires further screenig]]="YES",IF(OR(swpra1[[#This Row],[Is PEC-BC &gt;10% of MAC EQS?]]="YES",swpra1[[#This Row],[IS PEC&gt;MAC EQS]]="YES"),"YES",IF(OR(swpra1[[#This Row],[Is PEC&gt;AA EQS]]="YES",swpra1[[#This Row],[Is PEC-BC &gt;10% of AA EQS?]]="YES"),"YES","NO")),"")</f>
        <v/>
      </c>
      <c r="AB188" s="23" t="str">
        <f>IF(swpra1[[#This Row],[Significant Load]]="N/A","N/A",(swpra1[[#This Row],[Discharge Average(ug/l)]]*$B$1*1000*$B$4/1000/1000/1000))</f>
        <v>N/A</v>
      </c>
      <c r="AC188" t="str">
        <f>IF(swpra1[[#This Row],[Annual Load (kg)]]="N/A","N/A",IF(swpra1[[#This Row],[Annual Load (kg)]]&gt;swpra1[[#This Row],[Significant Load]],"YES","NO"))</f>
        <v>N/A</v>
      </c>
      <c r="AD188" s="30" t="str">
        <f>IF(AND(OR(swpra1[[#This Row],[Further Assessment Required?]]="NO",swpra1[[#This Row],[Screening Test 2 requires further screenig]]="NO",swpra1[[#This Row],[Screening Test 1 requires further screening]]="NO"),swpra1[[#This Row],[IS Is Annual Load&gt;Liit]]&lt;&gt;"YES"),"NO","YES")</f>
        <v>NO</v>
      </c>
    </row>
    <row r="189" spans="1:30" x14ac:dyDescent="0.25">
      <c r="A189" s="54" t="str">
        <f>#REF!</f>
        <v>Vanadium</v>
      </c>
      <c r="B189" s="33">
        <f>_xlfn.XLOOKUP(swpra1[[#This Row],[Substance]],inputdata[[#This Row],[Substance]],inputdata[[#This Row],[Average Concentration in Discharge]])</f>
        <v>10.5</v>
      </c>
      <c r="C189" s="33">
        <f>_xlfn.XLOOKUP(swpra1[[#This Row],[Substance]],inputdata[[#This Row],[Substance]],inputdata[[#This Row],[Maximum Concentration in Discharge ]])</f>
        <v>10.5</v>
      </c>
      <c r="D189" s="38">
        <f>_xlfn.XLOOKUP(swpra1[[#This Row],[Substance]],inputdata[[#This Row],[Substance]],inputdata[[#This Row],[Annual average EQS (micrograms per litre)]])</f>
        <v>100</v>
      </c>
      <c r="E189" s="10" t="str">
        <f>_xlfn.XLOOKUP(swpra1[[#This Row],[Substance]],inputdata[[#This Row],[Substance]],inputdata[[#This Row],[Maximum allowable concentration EQS (micrograms per litre)]])</f>
        <v>Not applicable</v>
      </c>
      <c r="F189" s="39" t="str">
        <f>IF(ISNUMBER(_xlfn.XLOOKUP(A189,inputdata[[#This Row],[Substance]],inputdata[[#This Row],[Annual Significant Load Limit (kg)]])),_xlfn.XLOOKUP(A189,inputdata[[#This Row],[Substance]],inputdata[[#This Row],[Annual Significant Load Limit (kg)]]),"N/A")</f>
        <v>N/A</v>
      </c>
      <c r="G189" s="33">
        <f>IF(ISNUMBER(D189),IF(ISNUMBER(_xlfn.XLOOKUP(A189,#REF!,#REF!)),(_xlfn.XLOOKUP(A189,#REF!,#REF!)),D189/2),D189)</f>
        <v>50</v>
      </c>
      <c r="H189" s="55" t="str">
        <f>IF(ISNUMBER(E189),IF(ISNUMBER(_xlfn.XLOOKUP(A189,#REF!,#REF!)),(_xlfn.XLOOKUP(A189,#REF!,#REF!)),E189/2),E189)</f>
        <v>Not applicable</v>
      </c>
      <c r="I189">
        <f>IF(ISNUMBER(swpra1[[#This Row],[AA EQS (ug/l)]]),swpra1[[#This Row],[AA EQS (ug/l)]]*0.04,swpra1[[#This Row],[AA EQS (ug/l)]])</f>
        <v>4</v>
      </c>
      <c r="J189" t="str">
        <f>IF(ISNUMBER(swpra1[[#This Row],[MAC EQS (ug/l)]]),swpra1[[#This Row],[MAC EQS (ug/l)]]*0.04,swpra1[[#This Row],[MAC EQS (ug/l)]])</f>
        <v>Not applicable</v>
      </c>
      <c r="K189" s="23" t="str">
        <f>IF(swpra1[[#This Row],[AA EQS (ug/l)]]="N/A","N/A",IF(swpra1[[#This Row],[Discharge Average(ug/l)]]&gt;swpra1[[#This Row],[AA EQS (ug/l)]],"Yes","No"))</f>
        <v>No</v>
      </c>
      <c r="L189" t="str">
        <f>IF(swpra1[[#This Row],[MAC EQS (ug/l)]]="N/A","N/A",IF(swpra1[[#This Row],[Discharge Maximum]]&gt;swpra1[[#This Row],[MAC EQS (ug/l)]],"Yes","No"))</f>
        <v>No</v>
      </c>
      <c r="M189" s="24" t="str">
        <f>IF(AND(swpra1[[#This Row],[Is conc&gt; AAEQS?]]="NO",swpra1[[#This Row],[Is conc. &gt; MAC EQS?]]="NO"),"No","YES")</f>
        <v>No</v>
      </c>
      <c r="N189" s="23" t="str">
        <f>IF(swpra1[[#This Row],[Is conc&gt; AAEQS?]]="No","",IF(swpra1[[#This Row],[AA EQS (ug/l)]]="N/A","",($B$1*swpra1[[#This Row],[Discharge Average(ug/l)]])/($B$1+$B$3)))</f>
        <v/>
      </c>
      <c r="O189" t="str">
        <f>IF(swpra1[[#This Row],[Is conc. &gt; MAC EQS?]]="No","",IF(swpra1[[#This Row],[MAC EQS (ug/l)]]="N/A","",($B$2*swpra1[[#This Row],[Discharge Maximum]])/($B$2+$B$3)))</f>
        <v/>
      </c>
      <c r="P189" t="str">
        <f>IF(swpra1[[#This Row],[Is conc&gt; AAEQS?]]="NO","",IF(swpra1[[#This Row],[AA EQS (ug/l)]]="N/A","N/A",IF(swpra1[[#This Row],[MEAN PC]]&gt;0.04*swpra1[[#This Row],[AA EQS (ug/l)]],"YES","NO")))</f>
        <v/>
      </c>
      <c r="Q189" t="str">
        <f>IF(swpra1[[#This Row],[Screening Test 1 requires further screening]]="NO","",IF(swpra1[[#This Row],[4% of MAC EQS (ug/l)]]="N/A","N/A",IF(swpra1[[#This Row],[MAX PC]]&gt;swpra1[[#This Row],[4% of MAC EQS (ug/l)]],"YES","NO")))</f>
        <v/>
      </c>
      <c r="R189" s="24" t="str">
        <f>IF(swpra1[[#This Row],[Is PC. &gt;4% of MAC EQS?]]="N/A",swpra1[[#This Row],[Is PC. &gt;4% of AA EQS?]],swpra1[[#This Row],[Is PC. &gt;4% of MAC EQS?]])</f>
        <v/>
      </c>
      <c r="S189" s="23" t="str">
        <f>IF(AND(ISNUMBER(swpra1[[#This Row],[MEAN PC]]),swpra1[[#This Row],[Screening Test 2 requires further screenig]]="YES"),swpra1[[#This Row],[MEAN PC]]+swpra1[[#This Row],[AA BC]],"")</f>
        <v/>
      </c>
      <c r="U189" t="str">
        <f>swpra1[[#This Row],[MEAN PC]]</f>
        <v/>
      </c>
      <c r="V189" t="str">
        <f>swpra1[[#This Row],[MAX PC]]</f>
        <v/>
      </c>
      <c r="W189" s="23" t="str">
        <f>IF(swpra1[[#This Row],[PEC (mean) (ug/l)]]="","",IF(swpra1[[#This Row],[PEC (mean) (ug/l)]]="N/A","N/A",IF((swpra1[[#This Row],[PEC - BC (Mean)]])&gt;swpra1[[#This Row],[AA EQS (ug/l)]]*0.1,"YES","NO")))</f>
        <v/>
      </c>
      <c r="X189" s="24" t="str">
        <f>IF(swpra1[[#This Row],[PEC (Max) (ug/l)]]="","",IF(swpra1[[#This Row],[PEC (Max) (ug/l)]]="N/A","N/A",IF((swpra1[[#This Row],[PEC - BC (Max)]])&gt;swpra1[[#This Row],[AA EQS (ug/l)]]*0.1,"YES","NO")))</f>
        <v/>
      </c>
      <c r="Y189" s="23" t="str">
        <f>IF(swpra1[[#This Row],[PEC (mean) (ug/l)]]="","",IF(swpra1[[#This Row],[PEC (mean) (ug/l)]]="N/A","N/A",IF(swpra1[[#This Row],[PEC (mean) (ug/l)]]&gt;swpra1[[#This Row],[AA EQS (ug/l)]],"YES","NO")))</f>
        <v/>
      </c>
      <c r="AA189" s="30" t="str">
        <f>IF(swpra1[[#This Row],[Screening Test 2 requires further screenig]]="YES",IF(OR(swpra1[[#This Row],[Is PEC-BC &gt;10% of MAC EQS?]]="YES",swpra1[[#This Row],[IS PEC&gt;MAC EQS]]="YES"),"YES",IF(OR(swpra1[[#This Row],[Is PEC&gt;AA EQS]]="YES",swpra1[[#This Row],[Is PEC-BC &gt;10% of AA EQS?]]="YES"),"YES","NO")),"")</f>
        <v/>
      </c>
      <c r="AB189" s="23" t="str">
        <f>IF(swpra1[[#This Row],[Significant Load]]="N/A","N/A",(swpra1[[#This Row],[Discharge Average(ug/l)]]*$B$1*1000*$B$4/1000/1000/1000))</f>
        <v>N/A</v>
      </c>
      <c r="AC189" t="str">
        <f>IF(swpra1[[#This Row],[Annual Load (kg)]]="N/A","N/A",IF(swpra1[[#This Row],[Annual Load (kg)]]&gt;swpra1[[#This Row],[Significant Load]],"YES","NO"))</f>
        <v>N/A</v>
      </c>
      <c r="AD189" s="30" t="str">
        <f>IF(AND(OR(swpra1[[#This Row],[Further Assessment Required?]]="NO",swpra1[[#This Row],[Screening Test 2 requires further screenig]]="NO",swpra1[[#This Row],[Screening Test 1 requires further screening]]="NO"),swpra1[[#This Row],[IS Is Annual Load&gt;Liit]]&lt;&gt;"YES"),"NO","YES")</f>
        <v>NO</v>
      </c>
    </row>
    <row r="190" spans="1:30" ht="27.6" hidden="1" x14ac:dyDescent="0.25">
      <c r="A190" s="54" t="str">
        <f>#REF!</f>
        <v>Xylene (includes m-xylene, o-xylene and p-xylene)</v>
      </c>
      <c r="B190" s="33">
        <f>_xlfn.XLOOKUP(swpra1[[#This Row],[Substance]],inputdata[[#This Row],[Substance]],inputdata[[#This Row],[Average Concentration in Discharge]])</f>
        <v>0</v>
      </c>
      <c r="C190" s="33">
        <f>_xlfn.XLOOKUP(swpra1[[#This Row],[Substance]],inputdata[[#This Row],[Substance]],inputdata[[#This Row],[Maximum Concentration in Discharge ]])</f>
        <v>0</v>
      </c>
      <c r="D190" s="38">
        <f>_xlfn.XLOOKUP(swpra1[[#This Row],[Substance]],inputdata[[#This Row],[Substance]],inputdata[[#This Row],[Annual average EQS (micrograms per litre)]])</f>
        <v>30</v>
      </c>
      <c r="E190" s="10" t="str">
        <f>_xlfn.XLOOKUP(swpra1[[#This Row],[Substance]],inputdata[[#This Row],[Substance]],inputdata[[#This Row],[Maximum allowable concentration EQS (micrograms per litre)]])</f>
        <v>Not applicable</v>
      </c>
      <c r="F190" s="39" t="str">
        <f>IF(ISNUMBER(_xlfn.XLOOKUP(A190,inputdata[[#This Row],[Substance]],inputdata[[#This Row],[Annual Significant Load Limit (kg)]])),_xlfn.XLOOKUP(A190,inputdata[[#This Row],[Substance]],inputdata[[#This Row],[Annual Significant Load Limit (kg)]]),"N/A")</f>
        <v>N/A</v>
      </c>
      <c r="G190" s="33">
        <f>IF(ISNUMBER(D190),IF(ISNUMBER(_xlfn.XLOOKUP(A190,#REF!,#REF!)),(_xlfn.XLOOKUP(A190,#REF!,#REF!)),D190/2),D190)</f>
        <v>15</v>
      </c>
      <c r="H190" s="55" t="str">
        <f>IF(ISNUMBER(E190),IF(ISNUMBER(_xlfn.XLOOKUP(A190,#REF!,#REF!)),(_xlfn.XLOOKUP(A190,#REF!,#REF!)),E190/2),E190)</f>
        <v>Not applicable</v>
      </c>
      <c r="I190">
        <f>IF(ISNUMBER(swpra1[[#This Row],[AA EQS (ug/l)]]),swpra1[[#This Row],[AA EQS (ug/l)]]*0.04,swpra1[[#This Row],[AA EQS (ug/l)]])</f>
        <v>1.2</v>
      </c>
      <c r="J190" t="str">
        <f>IF(ISNUMBER(swpra1[[#This Row],[MAC EQS (ug/l)]]),swpra1[[#This Row],[MAC EQS (ug/l)]]*0.04,swpra1[[#This Row],[MAC EQS (ug/l)]])</f>
        <v>Not applicable</v>
      </c>
      <c r="K190" s="23" t="str">
        <f>IF(swpra1[[#This Row],[AA EQS (ug/l)]]="N/A","N/A",IF(swpra1[[#This Row],[Discharge Average(ug/l)]]&gt;swpra1[[#This Row],[AA EQS (ug/l)]],"Yes","No"))</f>
        <v>No</v>
      </c>
      <c r="L190" t="str">
        <f>IF(swpra1[[#This Row],[MAC EQS (ug/l)]]="N/A","N/A",IF(swpra1[[#This Row],[Discharge Maximum]]&gt;swpra1[[#This Row],[MAC EQS (ug/l)]],"Yes","No"))</f>
        <v>No</v>
      </c>
      <c r="M190" s="24" t="str">
        <f>IF(AND(swpra1[[#This Row],[Is conc&gt; AAEQS?]]="NO",swpra1[[#This Row],[Is conc. &gt; MAC EQS?]]="NO"),"No","YES")</f>
        <v>No</v>
      </c>
      <c r="N190" s="23" t="str">
        <f>IF(swpra1[[#This Row],[Is conc&gt; AAEQS?]]="No","",IF(swpra1[[#This Row],[AA EQS (ug/l)]]="N/A","",($B$1*swpra1[[#This Row],[Discharge Average(ug/l)]])/($B$1+$B$3)))</f>
        <v/>
      </c>
      <c r="O190" t="str">
        <f>IF(swpra1[[#This Row],[Is conc. &gt; MAC EQS?]]="No","",IF(swpra1[[#This Row],[MAC EQS (ug/l)]]="N/A","",($B$2*swpra1[[#This Row],[Discharge Maximum]])/($B$2+$B$3)))</f>
        <v/>
      </c>
      <c r="P190" t="str">
        <f>IF(swpra1[[#This Row],[Is conc&gt; AAEQS?]]="NO","",IF(swpra1[[#This Row],[AA EQS (ug/l)]]="N/A","N/A",IF(swpra1[[#This Row],[MEAN PC]]&gt;0.04*swpra1[[#This Row],[AA EQS (ug/l)]],"YES","NO")))</f>
        <v/>
      </c>
      <c r="Q190" t="str">
        <f>IF(swpra1[[#This Row],[Screening Test 1 requires further screening]]="NO","",IF(swpra1[[#This Row],[4% of MAC EQS (ug/l)]]="N/A","N/A",IF(swpra1[[#This Row],[MAX PC]]&gt;swpra1[[#This Row],[4% of MAC EQS (ug/l)]],"YES","NO")))</f>
        <v/>
      </c>
      <c r="R190" s="24" t="str">
        <f>IF(swpra1[[#This Row],[Is PC. &gt;4% of MAC EQS?]]="N/A",swpra1[[#This Row],[Is PC. &gt;4% of AA EQS?]],swpra1[[#This Row],[Is PC. &gt;4% of MAC EQS?]])</f>
        <v/>
      </c>
      <c r="S190" s="23" t="str">
        <f>IF(AND(ISNUMBER(swpra1[[#This Row],[MEAN PC]]),swpra1[[#This Row],[Screening Test 2 requires further screenig]]="YES"),swpra1[[#This Row],[MEAN PC]]+swpra1[[#This Row],[AA BC]],"")</f>
        <v/>
      </c>
      <c r="U190" t="str">
        <f>swpra1[[#This Row],[MEAN PC]]</f>
        <v/>
      </c>
      <c r="V190" t="str">
        <f>swpra1[[#This Row],[MAX PC]]</f>
        <v/>
      </c>
      <c r="W190" s="23" t="str">
        <f>IF(swpra1[[#This Row],[PEC (mean) (ug/l)]]="","",IF(swpra1[[#This Row],[PEC (mean) (ug/l)]]="N/A","N/A",IF((swpra1[[#This Row],[PEC - BC (Mean)]])&gt;swpra1[[#This Row],[AA EQS (ug/l)]]*0.1,"YES","NO")))</f>
        <v/>
      </c>
      <c r="X190" s="24" t="str">
        <f>IF(swpra1[[#This Row],[PEC (Max) (ug/l)]]="","",IF(swpra1[[#This Row],[PEC (Max) (ug/l)]]="N/A","N/A",IF((swpra1[[#This Row],[PEC - BC (Max)]])&gt;swpra1[[#This Row],[AA EQS (ug/l)]]*0.1,"YES","NO")))</f>
        <v/>
      </c>
      <c r="Y190" s="23" t="str">
        <f>IF(swpra1[[#This Row],[PEC (mean) (ug/l)]]="","",IF(swpra1[[#This Row],[PEC (mean) (ug/l)]]="N/A","N/A",IF(swpra1[[#This Row],[PEC (mean) (ug/l)]]&gt;swpra1[[#This Row],[AA EQS (ug/l)]],"YES","NO")))</f>
        <v/>
      </c>
      <c r="AA190" s="30" t="str">
        <f>IF(swpra1[[#This Row],[Screening Test 2 requires further screenig]]="YES",IF(OR(swpra1[[#This Row],[Is PEC-BC &gt;10% of MAC EQS?]]="YES",swpra1[[#This Row],[IS PEC&gt;MAC EQS]]="YES"),"YES",IF(OR(swpra1[[#This Row],[Is PEC&gt;AA EQS]]="YES",swpra1[[#This Row],[Is PEC-BC &gt;10% of AA EQS?]]="YES"),"YES","NO")),"")</f>
        <v/>
      </c>
      <c r="AB190" s="23" t="str">
        <f>IF(swpra1[[#This Row],[Significant Load]]="N/A","N/A",(swpra1[[#This Row],[Discharge Average(ug/l)]]*$B$1*1000*$B$4/1000/1000/1000))</f>
        <v>N/A</v>
      </c>
      <c r="AC190" t="str">
        <f>IF(swpra1[[#This Row],[Annual Load (kg)]]="N/A","N/A",IF(swpra1[[#This Row],[Annual Load (kg)]]&gt;swpra1[[#This Row],[Significant Load]],"YES","NO"))</f>
        <v>N/A</v>
      </c>
      <c r="AD190" s="30" t="str">
        <f>IF(AND(OR(swpra1[[#This Row],[Further Assessment Required?]]="NO",swpra1[[#This Row],[Screening Test 2 requires further screenig]]="NO",swpra1[[#This Row],[Screening Test 1 requires further screening]]="NO"),swpra1[[#This Row],[IS Is Annual Load&gt;Liit]]&lt;&gt;"YES"),"NO","YES")</f>
        <v>NO</v>
      </c>
    </row>
    <row r="191" spans="1:30" hidden="1" x14ac:dyDescent="0.25">
      <c r="A191" s="54">
        <f>#REF!</f>
        <v>0</v>
      </c>
      <c r="B191" s="33" t="e">
        <f>_xlfn.XLOOKUP(swpra1[[#This Row],[Substance]],inputdata[[#This Row],[Substance]],inputdata[[#This Row],[Average Concentration in Discharge]])</f>
        <v>#N/A</v>
      </c>
      <c r="C191" s="33" t="e">
        <f>_xlfn.XLOOKUP(swpra1[[#This Row],[Substance]],inputdata[[#This Row],[Substance]],inputdata[[#This Row],[Maximum Concentration in Discharge ]])</f>
        <v>#N/A</v>
      </c>
      <c r="D191" s="38" t="e">
        <f>_xlfn.XLOOKUP(swpra1[[#This Row],[Substance]],inputdata[[#This Row],[Substance]],inputdata[[#This Row],[Annual average EQS (micrograms per litre)]])</f>
        <v>#N/A</v>
      </c>
      <c r="E191" s="10" t="e">
        <f>_xlfn.XLOOKUP(swpra1[[#This Row],[Substance]],inputdata[[#This Row],[Substance]],inputdata[[#This Row],[Maximum allowable concentration EQS (micrograms per litre)]])</f>
        <v>#N/A</v>
      </c>
      <c r="F191" s="39" t="str">
        <f>IF(ISNUMBER(_xlfn.XLOOKUP(A191,inputdata[[#This Row],[Substance]],inputdata[[#This Row],[Annual Significant Load Limit (kg)]])),_xlfn.XLOOKUP(A191,inputdata[[#This Row],[Substance]],inputdata[[#This Row],[Annual Significant Load Limit (kg)]]),"N/A")</f>
        <v>N/A</v>
      </c>
      <c r="G191" s="33" t="e">
        <f>IF(ISNUMBER(D191),IF(ISNUMBER(_xlfn.XLOOKUP(A191,#REF!,#REF!)),(_xlfn.XLOOKUP(A191,#REF!,#REF!)),D191/2),D191)</f>
        <v>#N/A</v>
      </c>
      <c r="H191" s="55" t="e">
        <f>IF(ISNUMBER(E191),IF(ISNUMBER(_xlfn.XLOOKUP(A191,#REF!,#REF!)),(_xlfn.XLOOKUP(A191,#REF!,#REF!)),E191/2),E191)</f>
        <v>#N/A</v>
      </c>
      <c r="I191" t="e">
        <f>IF(ISNUMBER(swpra1[[#This Row],[AA EQS (ug/l)]]),swpra1[[#This Row],[AA EQS (ug/l)]]*0.04,swpra1[[#This Row],[AA EQS (ug/l)]])</f>
        <v>#N/A</v>
      </c>
      <c r="J191" t="e">
        <f>IF(ISNUMBER(swpra1[[#This Row],[MAC EQS (ug/l)]]),swpra1[[#This Row],[MAC EQS (ug/l)]]*0.04,swpra1[[#This Row],[MAC EQS (ug/l)]])</f>
        <v>#N/A</v>
      </c>
      <c r="K191" s="23" t="e">
        <f>IF(swpra1[[#This Row],[AA EQS (ug/l)]]="N/A","N/A",IF(swpra1[[#This Row],[Discharge Average(ug/l)]]&gt;swpra1[[#This Row],[AA EQS (ug/l)]],"Yes","No"))</f>
        <v>#N/A</v>
      </c>
      <c r="L191" t="e">
        <f>IF(swpra1[[#This Row],[MAC EQS (ug/l)]]="N/A","N/A",IF(swpra1[[#This Row],[Discharge Maximum]]&gt;swpra1[[#This Row],[MAC EQS (ug/l)]],"Yes","No"))</f>
        <v>#N/A</v>
      </c>
      <c r="M191" s="24" t="e">
        <f>IF(AND(swpra1[[#This Row],[Is conc&gt; AAEQS?]]="NO",swpra1[[#This Row],[Is conc. &gt; MAC EQS?]]="NO"),"No","YES")</f>
        <v>#N/A</v>
      </c>
      <c r="N191" s="23" t="e">
        <f>IF(swpra1[[#This Row],[Is conc&gt; AAEQS?]]="No","",IF(swpra1[[#This Row],[AA EQS (ug/l)]]="N/A","",($B$1*swpra1[[#This Row],[Discharge Average(ug/l)]])/($B$1+$B$3)))</f>
        <v>#N/A</v>
      </c>
      <c r="O191" t="e">
        <f>IF(swpra1[[#This Row],[Is conc. &gt; MAC EQS?]]="No","",IF(swpra1[[#This Row],[MAC EQS (ug/l)]]="N/A","",($B$2*swpra1[[#This Row],[Discharge Maximum]])/($B$2+$B$3)))</f>
        <v>#N/A</v>
      </c>
      <c r="P191" t="e">
        <f>IF(swpra1[[#This Row],[Is conc&gt; AAEQS?]]="NO","",IF(swpra1[[#This Row],[AA EQS (ug/l)]]="N/A","N/A",IF(swpra1[[#This Row],[MEAN PC]]&gt;0.04*swpra1[[#This Row],[AA EQS (ug/l)]],"YES","NO")))</f>
        <v>#N/A</v>
      </c>
      <c r="Q191" t="e">
        <f>IF(swpra1[[#This Row],[Screening Test 1 requires further screening]]="NO","",IF(swpra1[[#This Row],[4% of MAC EQS (ug/l)]]="N/A","N/A",IF(swpra1[[#This Row],[MAX PC]]&gt;swpra1[[#This Row],[4% of MAC EQS (ug/l)]],"YES","NO")))</f>
        <v>#N/A</v>
      </c>
      <c r="R191" s="24" t="e">
        <f>IF(swpra1[[#This Row],[Is PC. &gt;4% of MAC EQS?]]="N/A",swpra1[[#This Row],[Is PC. &gt;4% of AA EQS?]],swpra1[[#This Row],[Is PC. &gt;4% of MAC EQS?]])</f>
        <v>#N/A</v>
      </c>
      <c r="S191" s="23" t="e">
        <f>IF(AND(ISNUMBER(swpra1[[#This Row],[MEAN PC]]),swpra1[[#This Row],[Screening Test 2 requires further screenig]]="YES"),swpra1[[#This Row],[MEAN PC]]+swpra1[[#This Row],[AA BC]],"")</f>
        <v>#N/A</v>
      </c>
      <c r="U191" t="e">
        <f>swpra1[[#This Row],[MEAN PC]]</f>
        <v>#N/A</v>
      </c>
      <c r="V191" t="e">
        <f>swpra1[[#This Row],[MAX PC]]</f>
        <v>#N/A</v>
      </c>
      <c r="W191" s="23" t="e">
        <f>IF(swpra1[[#This Row],[PEC (mean) (ug/l)]]="","",IF(swpra1[[#This Row],[PEC (mean) (ug/l)]]="N/A","N/A",IF((swpra1[[#This Row],[PEC - BC (Mean)]])&gt;swpra1[[#This Row],[AA EQS (ug/l)]]*0.1,"YES","NO")))</f>
        <v>#N/A</v>
      </c>
      <c r="X191" s="24" t="str">
        <f>IF(swpra1[[#This Row],[PEC (Max) (ug/l)]]="","",IF(swpra1[[#This Row],[PEC (Max) (ug/l)]]="N/A","N/A",IF((swpra1[[#This Row],[PEC - BC (Max)]])&gt;swpra1[[#This Row],[AA EQS (ug/l)]]*0.1,"YES","NO")))</f>
        <v/>
      </c>
      <c r="Y191" s="23" t="e">
        <f>IF(swpra1[[#This Row],[PEC (mean) (ug/l)]]="","",IF(swpra1[[#This Row],[PEC (mean) (ug/l)]]="N/A","N/A",IF(swpra1[[#This Row],[PEC (mean) (ug/l)]]&gt;swpra1[[#This Row],[AA EQS (ug/l)]],"YES","NO")))</f>
        <v>#N/A</v>
      </c>
      <c r="AA191" s="30" t="e">
        <f>IF(swpra1[[#This Row],[Screening Test 2 requires further screenig]]="YES",IF(OR(swpra1[[#This Row],[Is PEC-BC &gt;10% of MAC EQS?]]="YES",swpra1[[#This Row],[IS PEC&gt;MAC EQS]]="YES"),"YES",IF(OR(swpra1[[#This Row],[Is PEC&gt;AA EQS]]="YES",swpra1[[#This Row],[Is PEC-BC &gt;10% of AA EQS?]]="YES"),"YES","NO")),"")</f>
        <v>#N/A</v>
      </c>
      <c r="AB191" s="23" t="str">
        <f>IF(swpra1[[#This Row],[Significant Load]]="N/A","N/A",(swpra1[[#This Row],[Discharge Average(ug/l)]]*$B$1*1000*$B$4/1000/1000/1000))</f>
        <v>N/A</v>
      </c>
      <c r="AC191" t="str">
        <f>IF(swpra1[[#This Row],[Annual Load (kg)]]="N/A","N/A",IF(swpra1[[#This Row],[Annual Load (kg)]]&gt;swpra1[[#This Row],[Significant Load]],"YES","NO"))</f>
        <v>N/A</v>
      </c>
      <c r="AD191" s="30" t="e">
        <f>IF(AND(OR(swpra1[[#This Row],[Further Assessment Required?]]="NO",swpra1[[#This Row],[Screening Test 2 requires further screenig]]="NO",swpra1[[#This Row],[Screening Test 1 requires further screening]]="NO"),swpra1[[#This Row],[IS Is Annual Load&gt;Liit]]&lt;&gt;"YES"),"NO","YES")</f>
        <v>#N/A</v>
      </c>
    </row>
    <row r="192" spans="1:30" hidden="1" x14ac:dyDescent="0.25">
      <c r="A192" s="54">
        <f>#REF!</f>
        <v>0</v>
      </c>
      <c r="B192" s="33" t="e">
        <f>_xlfn.XLOOKUP(swpra1[[#This Row],[Substance]],inputdata[[#This Row],[Substance]],inputdata[[#This Row],[Average Concentration in Discharge]])</f>
        <v>#N/A</v>
      </c>
      <c r="C192" s="33" t="e">
        <f>_xlfn.XLOOKUP(swpra1[[#This Row],[Substance]],inputdata[[#This Row],[Substance]],inputdata[[#This Row],[Maximum Concentration in Discharge ]])</f>
        <v>#N/A</v>
      </c>
      <c r="D192" s="38" t="e">
        <f>_xlfn.XLOOKUP(swpra1[[#This Row],[Substance]],inputdata[[#This Row],[Substance]],inputdata[[#This Row],[Annual average EQS (micrograms per litre)]])</f>
        <v>#N/A</v>
      </c>
      <c r="E192" s="10" t="e">
        <f>_xlfn.XLOOKUP(swpra1[[#This Row],[Substance]],inputdata[[#This Row],[Substance]],inputdata[[#This Row],[Maximum allowable concentration EQS (micrograms per litre)]])</f>
        <v>#N/A</v>
      </c>
      <c r="F192" s="39" t="str">
        <f>IF(ISNUMBER(_xlfn.XLOOKUP(A192,inputdata[[#This Row],[Substance]],inputdata[[#This Row],[Annual Significant Load Limit (kg)]])),_xlfn.XLOOKUP(A192,inputdata[[#This Row],[Substance]],inputdata[[#This Row],[Annual Significant Load Limit (kg)]]),"N/A")</f>
        <v>N/A</v>
      </c>
      <c r="G192" s="33" t="e">
        <f>IF(ISNUMBER(D192),IF(ISNUMBER(_xlfn.XLOOKUP(A192,#REF!,#REF!)),(_xlfn.XLOOKUP(A192,#REF!,#REF!)),D192/2),D192)</f>
        <v>#N/A</v>
      </c>
      <c r="H192" s="55" t="e">
        <f>IF(ISNUMBER(E192),IF(ISNUMBER(_xlfn.XLOOKUP(A192,#REF!,#REF!)),(_xlfn.XLOOKUP(A192,#REF!,#REF!)),E192/2),E192)</f>
        <v>#N/A</v>
      </c>
      <c r="I192" t="e">
        <f>IF(ISNUMBER(swpra1[[#This Row],[AA EQS (ug/l)]]),swpra1[[#This Row],[AA EQS (ug/l)]]*0.04,swpra1[[#This Row],[AA EQS (ug/l)]])</f>
        <v>#N/A</v>
      </c>
      <c r="J192" t="e">
        <f>IF(ISNUMBER(swpra1[[#This Row],[MAC EQS (ug/l)]]),swpra1[[#This Row],[MAC EQS (ug/l)]]*0.04,swpra1[[#This Row],[MAC EQS (ug/l)]])</f>
        <v>#N/A</v>
      </c>
      <c r="K192" s="23" t="e">
        <f>IF(swpra1[[#This Row],[AA EQS (ug/l)]]="N/A","N/A",IF(swpra1[[#This Row],[Discharge Average(ug/l)]]&gt;swpra1[[#This Row],[AA EQS (ug/l)]],"Yes","No"))</f>
        <v>#N/A</v>
      </c>
      <c r="L192" t="e">
        <f>IF(swpra1[[#This Row],[MAC EQS (ug/l)]]="N/A","N/A",IF(swpra1[[#This Row],[Discharge Maximum]]&gt;swpra1[[#This Row],[MAC EQS (ug/l)]],"Yes","No"))</f>
        <v>#N/A</v>
      </c>
      <c r="M192" s="24" t="e">
        <f>IF(AND(swpra1[[#This Row],[Is conc&gt; AAEQS?]]="NO",swpra1[[#This Row],[Is conc. &gt; MAC EQS?]]="NO"),"No","YES")</f>
        <v>#N/A</v>
      </c>
      <c r="N192" s="23" t="e">
        <f>IF(swpra1[[#This Row],[Is conc&gt; AAEQS?]]="No","",IF(swpra1[[#This Row],[AA EQS (ug/l)]]="N/A","",($B$1*swpra1[[#This Row],[Discharge Average(ug/l)]])/($B$1+$B$3)))</f>
        <v>#N/A</v>
      </c>
      <c r="O192" t="e">
        <f>IF(swpra1[[#This Row],[Is conc. &gt; MAC EQS?]]="No","",IF(swpra1[[#This Row],[MAC EQS (ug/l)]]="N/A","",($B$2*swpra1[[#This Row],[Discharge Maximum]])/($B$2+$B$3)))</f>
        <v>#N/A</v>
      </c>
      <c r="P192" t="e">
        <f>IF(swpra1[[#This Row],[Is conc&gt; AAEQS?]]="NO","",IF(swpra1[[#This Row],[AA EQS (ug/l)]]="N/A","N/A",IF(swpra1[[#This Row],[MEAN PC]]&gt;0.04*swpra1[[#This Row],[AA EQS (ug/l)]],"YES","NO")))</f>
        <v>#N/A</v>
      </c>
      <c r="Q192" t="e">
        <f>IF(swpra1[[#This Row],[Screening Test 1 requires further screening]]="NO","",IF(swpra1[[#This Row],[4% of MAC EQS (ug/l)]]="N/A","N/A",IF(swpra1[[#This Row],[MAX PC]]&gt;swpra1[[#This Row],[4% of MAC EQS (ug/l)]],"YES","NO")))</f>
        <v>#N/A</v>
      </c>
      <c r="R192" s="24" t="e">
        <f>IF(swpra1[[#This Row],[Is PC. &gt;4% of MAC EQS?]]="N/A",swpra1[[#This Row],[Is PC. &gt;4% of AA EQS?]],swpra1[[#This Row],[Is PC. &gt;4% of MAC EQS?]])</f>
        <v>#N/A</v>
      </c>
      <c r="S192" s="23" t="e">
        <f>IF(AND(ISNUMBER(swpra1[[#This Row],[MEAN PC]]),swpra1[[#This Row],[Screening Test 2 requires further screenig]]="YES"),swpra1[[#This Row],[MEAN PC]]+swpra1[[#This Row],[AA BC]],"")</f>
        <v>#N/A</v>
      </c>
      <c r="U192" t="e">
        <f>swpra1[[#This Row],[MEAN PC]]</f>
        <v>#N/A</v>
      </c>
      <c r="V192" t="e">
        <f>swpra1[[#This Row],[MAX PC]]</f>
        <v>#N/A</v>
      </c>
      <c r="W192" s="23" t="e">
        <f>IF(swpra1[[#This Row],[PEC (mean) (ug/l)]]="","",IF(swpra1[[#This Row],[PEC (mean) (ug/l)]]="N/A","N/A",IF((swpra1[[#This Row],[PEC - BC (Mean)]])&gt;swpra1[[#This Row],[AA EQS (ug/l)]]*0.1,"YES","NO")))</f>
        <v>#N/A</v>
      </c>
      <c r="X192" s="24" t="str">
        <f>IF(swpra1[[#This Row],[PEC (Max) (ug/l)]]="","",IF(swpra1[[#This Row],[PEC (Max) (ug/l)]]="N/A","N/A",IF((swpra1[[#This Row],[PEC - BC (Max)]])&gt;swpra1[[#This Row],[AA EQS (ug/l)]]*0.1,"YES","NO")))</f>
        <v/>
      </c>
      <c r="Y192" s="23" t="e">
        <f>IF(swpra1[[#This Row],[PEC (mean) (ug/l)]]="","",IF(swpra1[[#This Row],[PEC (mean) (ug/l)]]="N/A","N/A",IF(swpra1[[#This Row],[PEC (mean) (ug/l)]]&gt;swpra1[[#This Row],[AA EQS (ug/l)]],"YES","NO")))</f>
        <v>#N/A</v>
      </c>
      <c r="AA192" s="30" t="e">
        <f>IF(swpra1[[#This Row],[Screening Test 2 requires further screenig]]="YES",IF(OR(swpra1[[#This Row],[Is PEC-BC &gt;10% of MAC EQS?]]="YES",swpra1[[#This Row],[IS PEC&gt;MAC EQS]]="YES"),"YES",IF(OR(swpra1[[#This Row],[Is PEC&gt;AA EQS]]="YES",swpra1[[#This Row],[Is PEC-BC &gt;10% of AA EQS?]]="YES"),"YES","NO")),"")</f>
        <v>#N/A</v>
      </c>
      <c r="AB192" s="23" t="str">
        <f>IF(swpra1[[#This Row],[Significant Load]]="N/A","N/A",(swpra1[[#This Row],[Discharge Average(ug/l)]]*$B$1*1000*$B$4/1000/1000/1000))</f>
        <v>N/A</v>
      </c>
      <c r="AC192" t="str">
        <f>IF(swpra1[[#This Row],[Annual Load (kg)]]="N/A","N/A",IF(swpra1[[#This Row],[Annual Load (kg)]]&gt;swpra1[[#This Row],[Significant Load]],"YES","NO"))</f>
        <v>N/A</v>
      </c>
      <c r="AD192" s="30" t="e">
        <f>IF(AND(OR(swpra1[[#This Row],[Further Assessment Required?]]="NO",swpra1[[#This Row],[Screening Test 2 requires further screenig]]="NO",swpra1[[#This Row],[Screening Test 1 requires further screening]]="NO"),swpra1[[#This Row],[IS Is Annual Load&gt;Liit]]&lt;&gt;"YES"),"NO","YES")</f>
        <v>#N/A</v>
      </c>
    </row>
    <row r="193" spans="1:30" hidden="1" x14ac:dyDescent="0.25">
      <c r="A193" s="54">
        <f>#REF!</f>
        <v>0</v>
      </c>
      <c r="B193" s="33" t="e">
        <f>_xlfn.XLOOKUP(swpra1[[#This Row],[Substance]],inputdata[[#This Row],[Substance]],inputdata[[#This Row],[Average Concentration in Discharge]])</f>
        <v>#N/A</v>
      </c>
      <c r="C193" s="33" t="e">
        <f>_xlfn.XLOOKUP(swpra1[[#This Row],[Substance]],inputdata[[#This Row],[Substance]],inputdata[[#This Row],[Maximum Concentration in Discharge ]])</f>
        <v>#N/A</v>
      </c>
      <c r="D193" s="38" t="e">
        <f>_xlfn.XLOOKUP(swpra1[[#This Row],[Substance]],inputdata[[#This Row],[Substance]],inputdata[[#This Row],[Annual average EQS (micrograms per litre)]])</f>
        <v>#N/A</v>
      </c>
      <c r="E193" s="10" t="e">
        <f>_xlfn.XLOOKUP(swpra1[[#This Row],[Substance]],inputdata[[#This Row],[Substance]],inputdata[[#This Row],[Maximum allowable concentration EQS (micrograms per litre)]])</f>
        <v>#N/A</v>
      </c>
      <c r="F193" s="39" t="str">
        <f>IF(ISNUMBER(_xlfn.XLOOKUP(A193,inputdata[[#This Row],[Substance]],inputdata[[#This Row],[Annual Significant Load Limit (kg)]])),_xlfn.XLOOKUP(A193,inputdata[[#This Row],[Substance]],inputdata[[#This Row],[Annual Significant Load Limit (kg)]]),"N/A")</f>
        <v>N/A</v>
      </c>
      <c r="G193" s="33" t="e">
        <f>IF(ISNUMBER(D193),IF(ISNUMBER(_xlfn.XLOOKUP(A193,#REF!,#REF!)),(_xlfn.XLOOKUP(A193,#REF!,#REF!)),D193/2),D193)</f>
        <v>#N/A</v>
      </c>
      <c r="H193" s="55" t="e">
        <f>IF(ISNUMBER(E193),IF(ISNUMBER(_xlfn.XLOOKUP(A193,#REF!,#REF!)),(_xlfn.XLOOKUP(A193,#REF!,#REF!)),E193/2),E193)</f>
        <v>#N/A</v>
      </c>
      <c r="I193" t="e">
        <f>IF(ISNUMBER(swpra1[[#This Row],[AA EQS (ug/l)]]),swpra1[[#This Row],[AA EQS (ug/l)]]*0.04,swpra1[[#This Row],[AA EQS (ug/l)]])</f>
        <v>#N/A</v>
      </c>
      <c r="J193" t="e">
        <f>IF(ISNUMBER(swpra1[[#This Row],[MAC EQS (ug/l)]]),swpra1[[#This Row],[MAC EQS (ug/l)]]*0.04,swpra1[[#This Row],[MAC EQS (ug/l)]])</f>
        <v>#N/A</v>
      </c>
      <c r="K193" s="23" t="e">
        <f>IF(swpra1[[#This Row],[AA EQS (ug/l)]]="N/A","N/A",IF(swpra1[[#This Row],[Discharge Average(ug/l)]]&gt;swpra1[[#This Row],[AA EQS (ug/l)]],"Yes","No"))</f>
        <v>#N/A</v>
      </c>
      <c r="L193" t="e">
        <f>IF(swpra1[[#This Row],[MAC EQS (ug/l)]]="N/A","N/A",IF(swpra1[[#This Row],[Discharge Maximum]]&gt;swpra1[[#This Row],[MAC EQS (ug/l)]],"Yes","No"))</f>
        <v>#N/A</v>
      </c>
      <c r="M193" s="24" t="e">
        <f>IF(AND(swpra1[[#This Row],[Is conc&gt; AAEQS?]]="NO",swpra1[[#This Row],[Is conc. &gt; MAC EQS?]]="NO"),"No","YES")</f>
        <v>#N/A</v>
      </c>
      <c r="N193" s="23" t="e">
        <f>IF(swpra1[[#This Row],[Is conc&gt; AAEQS?]]="No","",IF(swpra1[[#This Row],[AA EQS (ug/l)]]="N/A","",($B$1*swpra1[[#This Row],[Discharge Average(ug/l)]])/($B$1+$B$3)))</f>
        <v>#N/A</v>
      </c>
      <c r="O193" t="e">
        <f>IF(swpra1[[#This Row],[Is conc. &gt; MAC EQS?]]="No","",IF(swpra1[[#This Row],[MAC EQS (ug/l)]]="N/A","",($B$2*swpra1[[#This Row],[Discharge Maximum]])/($B$2+$B$3)))</f>
        <v>#N/A</v>
      </c>
      <c r="P193" t="e">
        <f>IF(swpra1[[#This Row],[Is conc&gt; AAEQS?]]="NO","",IF(swpra1[[#This Row],[AA EQS (ug/l)]]="N/A","N/A",IF(swpra1[[#This Row],[MEAN PC]]&gt;0.04*swpra1[[#This Row],[AA EQS (ug/l)]],"YES","NO")))</f>
        <v>#N/A</v>
      </c>
      <c r="Q193" t="e">
        <f>IF(swpra1[[#This Row],[Screening Test 1 requires further screening]]="NO","",IF(swpra1[[#This Row],[4% of MAC EQS (ug/l)]]="N/A","N/A",IF(swpra1[[#This Row],[MAX PC]]&gt;swpra1[[#This Row],[4% of MAC EQS (ug/l)]],"YES","NO")))</f>
        <v>#N/A</v>
      </c>
      <c r="R193" s="24" t="e">
        <f>IF(swpra1[[#This Row],[Is PC. &gt;4% of MAC EQS?]]="N/A",swpra1[[#This Row],[Is PC. &gt;4% of AA EQS?]],swpra1[[#This Row],[Is PC. &gt;4% of MAC EQS?]])</f>
        <v>#N/A</v>
      </c>
      <c r="S193" s="23" t="e">
        <f>IF(AND(ISNUMBER(swpra1[[#This Row],[MEAN PC]]),swpra1[[#This Row],[Screening Test 2 requires further screenig]]="YES"),swpra1[[#This Row],[MEAN PC]]+swpra1[[#This Row],[AA BC]],"")</f>
        <v>#N/A</v>
      </c>
      <c r="U193" t="e">
        <f>swpra1[[#This Row],[MEAN PC]]</f>
        <v>#N/A</v>
      </c>
      <c r="V193" t="e">
        <f>swpra1[[#This Row],[MAX PC]]</f>
        <v>#N/A</v>
      </c>
      <c r="W193" s="23" t="e">
        <f>IF(swpra1[[#This Row],[PEC (mean) (ug/l)]]="","",IF(swpra1[[#This Row],[PEC (mean) (ug/l)]]="N/A","N/A",IF((swpra1[[#This Row],[PEC - BC (Mean)]])&gt;swpra1[[#This Row],[AA EQS (ug/l)]]*0.1,"YES","NO")))</f>
        <v>#N/A</v>
      </c>
      <c r="X193" s="24" t="str">
        <f>IF(swpra1[[#This Row],[PEC (Max) (ug/l)]]="","",IF(swpra1[[#This Row],[PEC (Max) (ug/l)]]="N/A","N/A",IF((swpra1[[#This Row],[PEC - BC (Max)]])&gt;swpra1[[#This Row],[AA EQS (ug/l)]]*0.1,"YES","NO")))</f>
        <v/>
      </c>
      <c r="Y193" s="23" t="e">
        <f>IF(swpra1[[#This Row],[PEC (mean) (ug/l)]]="","",IF(swpra1[[#This Row],[PEC (mean) (ug/l)]]="N/A","N/A",IF(swpra1[[#This Row],[PEC (mean) (ug/l)]]&gt;swpra1[[#This Row],[AA EQS (ug/l)]],"YES","NO")))</f>
        <v>#N/A</v>
      </c>
      <c r="AA193" s="30" t="e">
        <f>IF(swpra1[[#This Row],[Screening Test 2 requires further screenig]]="YES",IF(OR(swpra1[[#This Row],[Is PEC-BC &gt;10% of MAC EQS?]]="YES",swpra1[[#This Row],[IS PEC&gt;MAC EQS]]="YES"),"YES",IF(OR(swpra1[[#This Row],[Is PEC&gt;AA EQS]]="YES",swpra1[[#This Row],[Is PEC-BC &gt;10% of AA EQS?]]="YES"),"YES","NO")),"")</f>
        <v>#N/A</v>
      </c>
      <c r="AB193" s="23" t="str">
        <f>IF(swpra1[[#This Row],[Significant Load]]="N/A","N/A",(swpra1[[#This Row],[Discharge Average(ug/l)]]*$B$1*1000*$B$4/1000/1000/1000))</f>
        <v>N/A</v>
      </c>
      <c r="AC193" t="str">
        <f>IF(swpra1[[#This Row],[Annual Load (kg)]]="N/A","N/A",IF(swpra1[[#This Row],[Annual Load (kg)]]&gt;swpra1[[#This Row],[Significant Load]],"YES","NO"))</f>
        <v>N/A</v>
      </c>
      <c r="AD193" s="30" t="e">
        <f>IF(AND(OR(swpra1[[#This Row],[Further Assessment Required?]]="NO",swpra1[[#This Row],[Screening Test 2 requires further screenig]]="NO",swpra1[[#This Row],[Screening Test 1 requires further screening]]="NO"),swpra1[[#This Row],[IS Is Annual Load&gt;Liit]]&lt;&gt;"YES"),"NO","YES")</f>
        <v>#N/A</v>
      </c>
    </row>
    <row r="194" spans="1:30" hidden="1" x14ac:dyDescent="0.25">
      <c r="A194" s="54">
        <f>#REF!</f>
        <v>0</v>
      </c>
      <c r="B194" s="33" t="e">
        <f>_xlfn.XLOOKUP(swpra1[[#This Row],[Substance]],inputdata[[#This Row],[Substance]],inputdata[[#This Row],[Average Concentration in Discharge]])</f>
        <v>#N/A</v>
      </c>
      <c r="C194" s="33" t="e">
        <f>_xlfn.XLOOKUP(swpra1[[#This Row],[Substance]],inputdata[[#This Row],[Substance]],inputdata[[#This Row],[Maximum Concentration in Discharge ]])</f>
        <v>#N/A</v>
      </c>
      <c r="D194" s="38" t="e">
        <f>_xlfn.XLOOKUP(swpra1[[#This Row],[Substance]],inputdata[[#This Row],[Substance]],inputdata[[#This Row],[Annual average EQS (micrograms per litre)]])</f>
        <v>#N/A</v>
      </c>
      <c r="E194" s="10" t="e">
        <f>_xlfn.XLOOKUP(swpra1[[#This Row],[Substance]],inputdata[[#This Row],[Substance]],inputdata[[#This Row],[Maximum allowable concentration EQS (micrograms per litre)]])</f>
        <v>#N/A</v>
      </c>
      <c r="F194" s="39" t="str">
        <f>IF(ISNUMBER(_xlfn.XLOOKUP(A194,inputdata[[#This Row],[Substance]],inputdata[[#This Row],[Annual Significant Load Limit (kg)]])),_xlfn.XLOOKUP(A194,inputdata[[#This Row],[Substance]],inputdata[[#This Row],[Annual Significant Load Limit (kg)]]),"N/A")</f>
        <v>N/A</v>
      </c>
      <c r="G194" s="33" t="e">
        <f>IF(ISNUMBER(D194),IF(ISNUMBER(_xlfn.XLOOKUP(A194,#REF!,#REF!)),(_xlfn.XLOOKUP(A194,#REF!,#REF!)),D194/2),D194)</f>
        <v>#N/A</v>
      </c>
      <c r="H194" s="55" t="e">
        <f>IF(ISNUMBER(E194),IF(ISNUMBER(_xlfn.XLOOKUP(A194,#REF!,#REF!)),(_xlfn.XLOOKUP(A194,#REF!,#REF!)),E194/2),E194)</f>
        <v>#N/A</v>
      </c>
      <c r="I194" t="e">
        <f>IF(ISNUMBER(swpra1[[#This Row],[AA EQS (ug/l)]]),swpra1[[#This Row],[AA EQS (ug/l)]]*0.04,swpra1[[#This Row],[AA EQS (ug/l)]])</f>
        <v>#N/A</v>
      </c>
      <c r="J194" t="e">
        <f>IF(ISNUMBER(swpra1[[#This Row],[MAC EQS (ug/l)]]),swpra1[[#This Row],[MAC EQS (ug/l)]]*0.04,swpra1[[#This Row],[MAC EQS (ug/l)]])</f>
        <v>#N/A</v>
      </c>
      <c r="K194" s="23" t="e">
        <f>IF(swpra1[[#This Row],[AA EQS (ug/l)]]="N/A","N/A",IF(swpra1[[#This Row],[Discharge Average(ug/l)]]&gt;swpra1[[#This Row],[AA EQS (ug/l)]],"Yes","No"))</f>
        <v>#N/A</v>
      </c>
      <c r="L194" t="e">
        <f>IF(swpra1[[#This Row],[MAC EQS (ug/l)]]="N/A","N/A",IF(swpra1[[#This Row],[Discharge Maximum]]&gt;swpra1[[#This Row],[MAC EQS (ug/l)]],"Yes","No"))</f>
        <v>#N/A</v>
      </c>
      <c r="M194" s="24" t="e">
        <f>IF(AND(swpra1[[#This Row],[Is conc&gt; AAEQS?]]="NO",swpra1[[#This Row],[Is conc. &gt; MAC EQS?]]="NO"),"No","YES")</f>
        <v>#N/A</v>
      </c>
      <c r="N194" s="23" t="e">
        <f>IF(swpra1[[#This Row],[Is conc&gt; AAEQS?]]="No","",IF(swpra1[[#This Row],[AA EQS (ug/l)]]="N/A","",($B$1*swpra1[[#This Row],[Discharge Average(ug/l)]])/($B$1+$B$3)))</f>
        <v>#N/A</v>
      </c>
      <c r="O194" t="e">
        <f>IF(swpra1[[#This Row],[Is conc. &gt; MAC EQS?]]="No","",IF(swpra1[[#This Row],[MAC EQS (ug/l)]]="N/A","",($B$2*swpra1[[#This Row],[Discharge Maximum]])/($B$2+$B$3)))</f>
        <v>#N/A</v>
      </c>
      <c r="P194" t="e">
        <f>IF(swpra1[[#This Row],[Is conc&gt; AAEQS?]]="NO","",IF(swpra1[[#This Row],[AA EQS (ug/l)]]="N/A","N/A",IF(swpra1[[#This Row],[MEAN PC]]&gt;0.04*swpra1[[#This Row],[AA EQS (ug/l)]],"YES","NO")))</f>
        <v>#N/A</v>
      </c>
      <c r="Q194" t="e">
        <f>IF(swpra1[[#This Row],[Screening Test 1 requires further screening]]="NO","",IF(swpra1[[#This Row],[4% of MAC EQS (ug/l)]]="N/A","N/A",IF(swpra1[[#This Row],[MAX PC]]&gt;swpra1[[#This Row],[4% of MAC EQS (ug/l)]],"YES","NO")))</f>
        <v>#N/A</v>
      </c>
      <c r="R194" s="24" t="e">
        <f>IF(swpra1[[#This Row],[Is PC. &gt;4% of MAC EQS?]]="N/A",swpra1[[#This Row],[Is PC. &gt;4% of AA EQS?]],swpra1[[#This Row],[Is PC. &gt;4% of MAC EQS?]])</f>
        <v>#N/A</v>
      </c>
      <c r="S194" s="23" t="e">
        <f>IF(AND(ISNUMBER(swpra1[[#This Row],[MEAN PC]]),swpra1[[#This Row],[Screening Test 2 requires further screenig]]="YES"),swpra1[[#This Row],[MEAN PC]]+swpra1[[#This Row],[AA BC]],"")</f>
        <v>#N/A</v>
      </c>
      <c r="U194" t="e">
        <f>swpra1[[#This Row],[MEAN PC]]</f>
        <v>#N/A</v>
      </c>
      <c r="V194" t="e">
        <f>swpra1[[#This Row],[MAX PC]]</f>
        <v>#N/A</v>
      </c>
      <c r="W194" s="23" t="e">
        <f>IF(swpra1[[#This Row],[PEC (mean) (ug/l)]]="","",IF(swpra1[[#This Row],[PEC (mean) (ug/l)]]="N/A","N/A",IF((swpra1[[#This Row],[PEC - BC (Mean)]])&gt;swpra1[[#This Row],[AA EQS (ug/l)]]*0.1,"YES","NO")))</f>
        <v>#N/A</v>
      </c>
      <c r="X194" s="24" t="str">
        <f>IF(swpra1[[#This Row],[PEC (Max) (ug/l)]]="","",IF(swpra1[[#This Row],[PEC (Max) (ug/l)]]="N/A","N/A",IF((swpra1[[#This Row],[PEC - BC (Max)]])&gt;swpra1[[#This Row],[AA EQS (ug/l)]]*0.1,"YES","NO")))</f>
        <v/>
      </c>
      <c r="Y194" s="23" t="e">
        <f>IF(swpra1[[#This Row],[PEC (mean) (ug/l)]]="","",IF(swpra1[[#This Row],[PEC (mean) (ug/l)]]="N/A","N/A",IF(swpra1[[#This Row],[PEC (mean) (ug/l)]]&gt;swpra1[[#This Row],[AA EQS (ug/l)]],"YES","NO")))</f>
        <v>#N/A</v>
      </c>
      <c r="AA194" s="30" t="e">
        <f>IF(swpra1[[#This Row],[Screening Test 2 requires further screenig]]="YES",IF(OR(swpra1[[#This Row],[Is PEC-BC &gt;10% of MAC EQS?]]="YES",swpra1[[#This Row],[IS PEC&gt;MAC EQS]]="YES"),"YES",IF(OR(swpra1[[#This Row],[Is PEC&gt;AA EQS]]="YES",swpra1[[#This Row],[Is PEC-BC &gt;10% of AA EQS?]]="YES"),"YES","NO")),"")</f>
        <v>#N/A</v>
      </c>
      <c r="AB194" s="23" t="str">
        <f>IF(swpra1[[#This Row],[Significant Load]]="N/A","N/A",(swpra1[[#This Row],[Discharge Average(ug/l)]]*$B$1*1000*$B$4/1000/1000/1000))</f>
        <v>N/A</v>
      </c>
      <c r="AC194" t="str">
        <f>IF(swpra1[[#This Row],[Annual Load (kg)]]="N/A","N/A",IF(swpra1[[#This Row],[Annual Load (kg)]]&gt;swpra1[[#This Row],[Significant Load]],"YES","NO"))</f>
        <v>N/A</v>
      </c>
      <c r="AD194" s="30" t="e">
        <f>IF(AND(OR(swpra1[[#This Row],[Further Assessment Required?]]="NO",swpra1[[#This Row],[Screening Test 2 requires further screenig]]="NO",swpra1[[#This Row],[Screening Test 1 requires further screening]]="NO"),swpra1[[#This Row],[IS Is Annual Load&gt;Liit]]&lt;&gt;"YES"),"NO","YES")</f>
        <v>#N/A</v>
      </c>
    </row>
    <row r="195" spans="1:30" hidden="1" x14ac:dyDescent="0.25">
      <c r="A195" s="54">
        <f>#REF!</f>
        <v>0</v>
      </c>
      <c r="B195" s="33" t="e">
        <f>_xlfn.XLOOKUP(swpra1[[#This Row],[Substance]],inputdata[[#This Row],[Substance]],inputdata[[#This Row],[Average Concentration in Discharge]])</f>
        <v>#N/A</v>
      </c>
      <c r="C195" s="33" t="e">
        <f>_xlfn.XLOOKUP(swpra1[[#This Row],[Substance]],inputdata[[#This Row],[Substance]],inputdata[[#This Row],[Maximum Concentration in Discharge ]])</f>
        <v>#N/A</v>
      </c>
      <c r="D195" s="38" t="e">
        <f>_xlfn.XLOOKUP(swpra1[[#This Row],[Substance]],inputdata[[#This Row],[Substance]],inputdata[[#This Row],[Annual average EQS (micrograms per litre)]])</f>
        <v>#N/A</v>
      </c>
      <c r="E195" s="10" t="e">
        <f>_xlfn.XLOOKUP(swpra1[[#This Row],[Substance]],inputdata[[#This Row],[Substance]],inputdata[[#This Row],[Maximum allowable concentration EQS (micrograms per litre)]])</f>
        <v>#N/A</v>
      </c>
      <c r="F195" s="39" t="str">
        <f>IF(ISNUMBER(_xlfn.XLOOKUP(A195,inputdata[[#This Row],[Substance]],inputdata[[#This Row],[Annual Significant Load Limit (kg)]])),_xlfn.XLOOKUP(A195,inputdata[[#This Row],[Substance]],inputdata[[#This Row],[Annual Significant Load Limit (kg)]]),"N/A")</f>
        <v>N/A</v>
      </c>
      <c r="G195" s="33" t="e">
        <f>IF(ISNUMBER(D195),IF(ISNUMBER(_xlfn.XLOOKUP(A195,#REF!,#REF!)),(_xlfn.XLOOKUP(A195,#REF!,#REF!)),D195/2),D195)</f>
        <v>#N/A</v>
      </c>
      <c r="H195" s="55" t="e">
        <f>IF(ISNUMBER(E195),IF(ISNUMBER(_xlfn.XLOOKUP(A195,#REF!,#REF!)),(_xlfn.XLOOKUP(A195,#REF!,#REF!)),E195/2),E195)</f>
        <v>#N/A</v>
      </c>
      <c r="I195" t="e">
        <f>IF(ISNUMBER(swpra1[[#This Row],[AA EQS (ug/l)]]),swpra1[[#This Row],[AA EQS (ug/l)]]*0.04,swpra1[[#This Row],[AA EQS (ug/l)]])</f>
        <v>#N/A</v>
      </c>
      <c r="J195" t="e">
        <f>IF(ISNUMBER(swpra1[[#This Row],[MAC EQS (ug/l)]]),swpra1[[#This Row],[MAC EQS (ug/l)]]*0.04,swpra1[[#This Row],[MAC EQS (ug/l)]])</f>
        <v>#N/A</v>
      </c>
      <c r="K195" s="23" t="e">
        <f>IF(swpra1[[#This Row],[AA EQS (ug/l)]]="N/A","N/A",IF(swpra1[[#This Row],[Discharge Average(ug/l)]]&gt;swpra1[[#This Row],[AA EQS (ug/l)]],"Yes","No"))</f>
        <v>#N/A</v>
      </c>
      <c r="L195" t="e">
        <f>IF(swpra1[[#This Row],[MAC EQS (ug/l)]]="N/A","N/A",IF(swpra1[[#This Row],[Discharge Maximum]]&gt;swpra1[[#This Row],[MAC EQS (ug/l)]],"Yes","No"))</f>
        <v>#N/A</v>
      </c>
      <c r="M195" s="24" t="e">
        <f>IF(AND(swpra1[[#This Row],[Is conc&gt; AAEQS?]]="NO",swpra1[[#This Row],[Is conc. &gt; MAC EQS?]]="NO"),"No","YES")</f>
        <v>#N/A</v>
      </c>
      <c r="N195" s="23" t="e">
        <f>IF(swpra1[[#This Row],[Is conc&gt; AAEQS?]]="No","",IF(swpra1[[#This Row],[AA EQS (ug/l)]]="N/A","",($B$1*swpra1[[#This Row],[Discharge Average(ug/l)]])/($B$1+$B$3)))</f>
        <v>#N/A</v>
      </c>
      <c r="O195" t="e">
        <f>IF(swpra1[[#This Row],[Is conc. &gt; MAC EQS?]]="No","",IF(swpra1[[#This Row],[MAC EQS (ug/l)]]="N/A","",($B$2*swpra1[[#This Row],[Discharge Maximum]])/($B$2+$B$3)))</f>
        <v>#N/A</v>
      </c>
      <c r="P195" t="e">
        <f>IF(swpra1[[#This Row],[Is conc&gt; AAEQS?]]="NO","",IF(swpra1[[#This Row],[AA EQS (ug/l)]]="N/A","N/A",IF(swpra1[[#This Row],[MEAN PC]]&gt;0.04*swpra1[[#This Row],[AA EQS (ug/l)]],"YES","NO")))</f>
        <v>#N/A</v>
      </c>
      <c r="Q195" t="e">
        <f>IF(swpra1[[#This Row],[Screening Test 1 requires further screening]]="NO","",IF(swpra1[[#This Row],[4% of MAC EQS (ug/l)]]="N/A","N/A",IF(swpra1[[#This Row],[MAX PC]]&gt;swpra1[[#This Row],[4% of MAC EQS (ug/l)]],"YES","NO")))</f>
        <v>#N/A</v>
      </c>
      <c r="R195" s="24" t="e">
        <f>IF(swpra1[[#This Row],[Is PC. &gt;4% of MAC EQS?]]="N/A",swpra1[[#This Row],[Is PC. &gt;4% of AA EQS?]],swpra1[[#This Row],[Is PC. &gt;4% of MAC EQS?]])</f>
        <v>#N/A</v>
      </c>
      <c r="S195" s="23" t="e">
        <f>IF(AND(ISNUMBER(swpra1[[#This Row],[MEAN PC]]),swpra1[[#This Row],[Screening Test 2 requires further screenig]]="YES"),swpra1[[#This Row],[MEAN PC]]+swpra1[[#This Row],[AA BC]],"")</f>
        <v>#N/A</v>
      </c>
      <c r="U195" t="e">
        <f>swpra1[[#This Row],[MEAN PC]]</f>
        <v>#N/A</v>
      </c>
      <c r="V195" t="e">
        <f>swpra1[[#This Row],[MAX PC]]</f>
        <v>#N/A</v>
      </c>
      <c r="W195" s="23" t="e">
        <f>IF(swpra1[[#This Row],[PEC (mean) (ug/l)]]="","",IF(swpra1[[#This Row],[PEC (mean) (ug/l)]]="N/A","N/A",IF((swpra1[[#This Row],[PEC - BC (Mean)]])&gt;swpra1[[#This Row],[AA EQS (ug/l)]]*0.1,"YES","NO")))</f>
        <v>#N/A</v>
      </c>
      <c r="X195" s="24" t="str">
        <f>IF(swpra1[[#This Row],[PEC (Max) (ug/l)]]="","",IF(swpra1[[#This Row],[PEC (Max) (ug/l)]]="N/A","N/A",IF((swpra1[[#This Row],[PEC - BC (Max)]])&gt;swpra1[[#This Row],[AA EQS (ug/l)]]*0.1,"YES","NO")))</f>
        <v/>
      </c>
      <c r="Y195" s="23" t="e">
        <f>IF(swpra1[[#This Row],[PEC (mean) (ug/l)]]="","",IF(swpra1[[#This Row],[PEC (mean) (ug/l)]]="N/A","N/A",IF(swpra1[[#This Row],[PEC (mean) (ug/l)]]&gt;swpra1[[#This Row],[AA EQS (ug/l)]],"YES","NO")))</f>
        <v>#N/A</v>
      </c>
      <c r="AA195" s="30" t="e">
        <f>IF(swpra1[[#This Row],[Screening Test 2 requires further screenig]]="YES",IF(OR(swpra1[[#This Row],[Is PEC-BC &gt;10% of MAC EQS?]]="YES",swpra1[[#This Row],[IS PEC&gt;MAC EQS]]="YES"),"YES",IF(OR(swpra1[[#This Row],[Is PEC&gt;AA EQS]]="YES",swpra1[[#This Row],[Is PEC-BC &gt;10% of AA EQS?]]="YES"),"YES","NO")),"")</f>
        <v>#N/A</v>
      </c>
      <c r="AB195" s="23" t="str">
        <f>IF(swpra1[[#This Row],[Significant Load]]="N/A","N/A",(swpra1[[#This Row],[Discharge Average(ug/l)]]*$B$1*1000*$B$4/1000/1000/1000))</f>
        <v>N/A</v>
      </c>
      <c r="AC195" t="str">
        <f>IF(swpra1[[#This Row],[Annual Load (kg)]]="N/A","N/A",IF(swpra1[[#This Row],[Annual Load (kg)]]&gt;swpra1[[#This Row],[Significant Load]],"YES","NO"))</f>
        <v>N/A</v>
      </c>
      <c r="AD195" s="30" t="e">
        <f>IF(AND(OR(swpra1[[#This Row],[Further Assessment Required?]]="NO",swpra1[[#This Row],[Screening Test 2 requires further screenig]]="NO",swpra1[[#This Row],[Screening Test 1 requires further screening]]="NO"),swpra1[[#This Row],[IS Is Annual Load&gt;Liit]]&lt;&gt;"YES"),"NO","YES")</f>
        <v>#N/A</v>
      </c>
    </row>
    <row r="196" spans="1:30" hidden="1" x14ac:dyDescent="0.25">
      <c r="A196" s="54">
        <f>#REF!</f>
        <v>0</v>
      </c>
      <c r="B196" s="33" t="e">
        <f>_xlfn.XLOOKUP(swpra1[[#This Row],[Substance]],inputdata[[#This Row],[Substance]],inputdata[[#This Row],[Average Concentration in Discharge]])</f>
        <v>#N/A</v>
      </c>
      <c r="C196" s="33" t="e">
        <f>_xlfn.XLOOKUP(swpra1[[#This Row],[Substance]],inputdata[[#This Row],[Substance]],inputdata[[#This Row],[Maximum Concentration in Discharge ]])</f>
        <v>#N/A</v>
      </c>
      <c r="D196" s="38" t="e">
        <f>_xlfn.XLOOKUP(swpra1[[#This Row],[Substance]],inputdata[[#This Row],[Substance]],inputdata[[#This Row],[Annual average EQS (micrograms per litre)]])</f>
        <v>#N/A</v>
      </c>
      <c r="E196" s="10" t="e">
        <f>_xlfn.XLOOKUP(swpra1[[#This Row],[Substance]],inputdata[[#This Row],[Substance]],inputdata[[#This Row],[Maximum allowable concentration EQS (micrograms per litre)]])</f>
        <v>#N/A</v>
      </c>
      <c r="F196" s="39" t="str">
        <f>IF(ISNUMBER(_xlfn.XLOOKUP(A196,inputdata[[#This Row],[Substance]],inputdata[[#This Row],[Annual Significant Load Limit (kg)]])),_xlfn.XLOOKUP(A196,inputdata[[#This Row],[Substance]],inputdata[[#This Row],[Annual Significant Load Limit (kg)]]),"N/A")</f>
        <v>N/A</v>
      </c>
      <c r="G196" s="33" t="e">
        <f>IF(ISNUMBER(D196),IF(ISNUMBER(_xlfn.XLOOKUP(A196,#REF!,#REF!)),(_xlfn.XLOOKUP(A196,#REF!,#REF!)),D196/2),D196)</f>
        <v>#N/A</v>
      </c>
      <c r="H196" s="55" t="e">
        <f>IF(ISNUMBER(E196),IF(ISNUMBER(_xlfn.XLOOKUP(A196,#REF!,#REF!)),(_xlfn.XLOOKUP(A196,#REF!,#REF!)),E196/2),E196)</f>
        <v>#N/A</v>
      </c>
      <c r="I196" t="e">
        <f>IF(ISNUMBER(swpra1[[#This Row],[AA EQS (ug/l)]]),swpra1[[#This Row],[AA EQS (ug/l)]]*0.04,swpra1[[#This Row],[AA EQS (ug/l)]])</f>
        <v>#N/A</v>
      </c>
      <c r="J196" t="e">
        <f>IF(ISNUMBER(swpra1[[#This Row],[MAC EQS (ug/l)]]),swpra1[[#This Row],[MAC EQS (ug/l)]]*0.04,swpra1[[#This Row],[MAC EQS (ug/l)]])</f>
        <v>#N/A</v>
      </c>
      <c r="K196" s="23" t="e">
        <f>IF(swpra1[[#This Row],[AA EQS (ug/l)]]="N/A","N/A",IF(swpra1[[#This Row],[Discharge Average(ug/l)]]&gt;swpra1[[#This Row],[AA EQS (ug/l)]],"Yes","No"))</f>
        <v>#N/A</v>
      </c>
      <c r="L196" t="e">
        <f>IF(swpra1[[#This Row],[MAC EQS (ug/l)]]="N/A","N/A",IF(swpra1[[#This Row],[Discharge Maximum]]&gt;swpra1[[#This Row],[MAC EQS (ug/l)]],"Yes","No"))</f>
        <v>#N/A</v>
      </c>
      <c r="M196" s="24" t="e">
        <f>IF(AND(swpra1[[#This Row],[Is conc&gt; AAEQS?]]="NO",swpra1[[#This Row],[Is conc. &gt; MAC EQS?]]="NO"),"No","YES")</f>
        <v>#N/A</v>
      </c>
      <c r="N196" s="23" t="e">
        <f>IF(swpra1[[#This Row],[Is conc&gt; AAEQS?]]="No","",IF(swpra1[[#This Row],[AA EQS (ug/l)]]="N/A","",($B$1*swpra1[[#This Row],[Discharge Average(ug/l)]])/($B$1+$B$3)))</f>
        <v>#N/A</v>
      </c>
      <c r="O196" t="e">
        <f>IF(swpra1[[#This Row],[Is conc. &gt; MAC EQS?]]="No","",IF(swpra1[[#This Row],[MAC EQS (ug/l)]]="N/A","",($B$2*swpra1[[#This Row],[Discharge Maximum]])/($B$2+$B$3)))</f>
        <v>#N/A</v>
      </c>
      <c r="P196" t="e">
        <f>IF(swpra1[[#This Row],[Is conc&gt; AAEQS?]]="NO","",IF(swpra1[[#This Row],[AA EQS (ug/l)]]="N/A","N/A",IF(swpra1[[#This Row],[MEAN PC]]&gt;0.04*swpra1[[#This Row],[AA EQS (ug/l)]],"YES","NO")))</f>
        <v>#N/A</v>
      </c>
      <c r="Q196" t="e">
        <f>IF(swpra1[[#This Row],[Screening Test 1 requires further screening]]="NO","",IF(swpra1[[#This Row],[4% of MAC EQS (ug/l)]]="N/A","N/A",IF(swpra1[[#This Row],[MAX PC]]&gt;swpra1[[#This Row],[4% of MAC EQS (ug/l)]],"YES","NO")))</f>
        <v>#N/A</v>
      </c>
      <c r="R196" s="24" t="e">
        <f>IF(swpra1[[#This Row],[Is PC. &gt;4% of MAC EQS?]]="N/A",swpra1[[#This Row],[Is PC. &gt;4% of AA EQS?]],swpra1[[#This Row],[Is PC. &gt;4% of MAC EQS?]])</f>
        <v>#N/A</v>
      </c>
      <c r="S196" s="23" t="e">
        <f>IF(AND(ISNUMBER(swpra1[[#This Row],[MEAN PC]]),swpra1[[#This Row],[Screening Test 2 requires further screenig]]="YES"),swpra1[[#This Row],[MEAN PC]]+swpra1[[#This Row],[AA BC]],"")</f>
        <v>#N/A</v>
      </c>
      <c r="U196" t="e">
        <f>swpra1[[#This Row],[MEAN PC]]</f>
        <v>#N/A</v>
      </c>
      <c r="V196" t="e">
        <f>swpra1[[#This Row],[MAX PC]]</f>
        <v>#N/A</v>
      </c>
      <c r="W196" s="23" t="e">
        <f>IF(swpra1[[#This Row],[PEC (mean) (ug/l)]]="","",IF(swpra1[[#This Row],[PEC (mean) (ug/l)]]="N/A","N/A",IF((swpra1[[#This Row],[PEC - BC (Mean)]])&gt;swpra1[[#This Row],[AA EQS (ug/l)]]*0.1,"YES","NO")))</f>
        <v>#N/A</v>
      </c>
      <c r="X196" s="24" t="str">
        <f>IF(swpra1[[#This Row],[PEC (Max) (ug/l)]]="","",IF(swpra1[[#This Row],[PEC (Max) (ug/l)]]="N/A","N/A",IF((swpra1[[#This Row],[PEC - BC (Max)]])&gt;swpra1[[#This Row],[AA EQS (ug/l)]]*0.1,"YES","NO")))</f>
        <v/>
      </c>
      <c r="Y196" s="23" t="e">
        <f>IF(swpra1[[#This Row],[PEC (mean) (ug/l)]]="","",IF(swpra1[[#This Row],[PEC (mean) (ug/l)]]="N/A","N/A",IF(swpra1[[#This Row],[PEC (mean) (ug/l)]]&gt;swpra1[[#This Row],[AA EQS (ug/l)]],"YES","NO")))</f>
        <v>#N/A</v>
      </c>
      <c r="AA196" s="30" t="e">
        <f>IF(swpra1[[#This Row],[Screening Test 2 requires further screenig]]="YES",IF(OR(swpra1[[#This Row],[Is PEC-BC &gt;10% of MAC EQS?]]="YES",swpra1[[#This Row],[IS PEC&gt;MAC EQS]]="YES"),"YES",IF(OR(swpra1[[#This Row],[Is PEC&gt;AA EQS]]="YES",swpra1[[#This Row],[Is PEC-BC &gt;10% of AA EQS?]]="YES"),"YES","NO")),"")</f>
        <v>#N/A</v>
      </c>
      <c r="AB196" s="23" t="str">
        <f>IF(swpra1[[#This Row],[Significant Load]]="N/A","N/A",(swpra1[[#This Row],[Discharge Average(ug/l)]]*$B$1*1000*$B$4/1000/1000/1000))</f>
        <v>N/A</v>
      </c>
      <c r="AC196" t="str">
        <f>IF(swpra1[[#This Row],[Annual Load (kg)]]="N/A","N/A",IF(swpra1[[#This Row],[Annual Load (kg)]]&gt;swpra1[[#This Row],[Significant Load]],"YES","NO"))</f>
        <v>N/A</v>
      </c>
      <c r="AD196" s="30" t="e">
        <f>IF(AND(OR(swpra1[[#This Row],[Further Assessment Required?]]="NO",swpra1[[#This Row],[Screening Test 2 requires further screenig]]="NO",swpra1[[#This Row],[Screening Test 1 requires further screening]]="NO"),swpra1[[#This Row],[IS Is Annual Load&gt;Liit]]&lt;&gt;"YES"),"NO","YES")</f>
        <v>#N/A</v>
      </c>
    </row>
    <row r="197" spans="1:30" x14ac:dyDescent="0.25">
      <c r="A197" s="56" t="str">
        <f>#REF!</f>
        <v xml:space="preserve">Zinc - dissolved </v>
      </c>
      <c r="B197" s="33">
        <f>_xlfn.XLOOKUP(swpra1[[#This Row],[Substance]],inputdata[[#This Row],[Substance]],inputdata[[#This Row],[Average Concentration in Discharge]])</f>
        <v>6.6</v>
      </c>
      <c r="C197" s="33">
        <f>_xlfn.XLOOKUP(swpra1[[#This Row],[Substance]],inputdata[[#This Row],[Substance]],inputdata[[#This Row],[Maximum Concentration in Discharge ]])</f>
        <v>6.6</v>
      </c>
      <c r="D197" s="38">
        <f>_xlfn.XLOOKUP(swpra1[[#This Row],[Substance]],inputdata[[#This Row],[Substance]],inputdata[[#This Row],[Annual average EQS (micrograms per litre)]])</f>
        <v>11.49787878787879</v>
      </c>
      <c r="E197" s="10" t="str">
        <f>_xlfn.XLOOKUP(swpra1[[#This Row],[Substance]],inputdata[[#This Row],[Substance]],inputdata[[#This Row],[Maximum allowable concentration EQS (micrograms per litre)]])</f>
        <v>Not applicable</v>
      </c>
      <c r="F197" s="39" t="str">
        <f>IF(ISNUMBER(_xlfn.XLOOKUP(A197,inputdata[[#This Row],[Substance]],inputdata[[#This Row],[Annual Significant Load Limit (kg)]])),_xlfn.XLOOKUP(A197,inputdata[[#This Row],[Substance]],inputdata[[#This Row],[Annual Significant Load Limit (kg)]]),"N/A")</f>
        <v>N/A</v>
      </c>
      <c r="G197" s="57">
        <f>IF(ISNUMBER(D197),IF(ISNUMBER(_xlfn.XLOOKUP(A197,#REF!,#REF!)),(_xlfn.XLOOKUP(A197,#REF!,#REF!)),D197/2),D197)</f>
        <v>5.7489393939393949</v>
      </c>
      <c r="H197" s="58" t="str">
        <f>IF(ISNUMBER(E197),IF(ISNUMBER(_xlfn.XLOOKUP(A197,#REF!,#REF!)),(_xlfn.XLOOKUP(A197,#REF!,#REF!)),E197/2),E197)</f>
        <v>Not applicable</v>
      </c>
      <c r="I197">
        <f>IF(ISNUMBER(swpra1[[#This Row],[AA EQS (ug/l)]]),swpra1[[#This Row],[AA EQS (ug/l)]]*0.04,swpra1[[#This Row],[AA EQS (ug/l)]])</f>
        <v>0.45991515151515161</v>
      </c>
      <c r="J197" t="str">
        <f>IF(ISNUMBER(swpra1[[#This Row],[MAC EQS (ug/l)]]),swpra1[[#This Row],[MAC EQS (ug/l)]]*0.04,swpra1[[#This Row],[MAC EQS (ug/l)]])</f>
        <v>Not applicable</v>
      </c>
      <c r="K197" s="23" t="str">
        <f>IF(swpra1[[#This Row],[AA EQS (ug/l)]]="N/A","N/A",IF(swpra1[[#This Row],[Discharge Average(ug/l)]]&gt;swpra1[[#This Row],[AA EQS (ug/l)]],"Yes","No"))</f>
        <v>No</v>
      </c>
      <c r="L197" t="str">
        <f>IF(swpra1[[#This Row],[MAC EQS (ug/l)]]="N/A","N/A",IF(swpra1[[#This Row],[Discharge Maximum]]&gt;swpra1[[#This Row],[MAC EQS (ug/l)]],"Yes","No"))</f>
        <v>No</v>
      </c>
      <c r="M197" s="24" t="str">
        <f>IF(AND(swpra1[[#This Row],[Is conc&gt; AAEQS?]]="NO",swpra1[[#This Row],[Is conc. &gt; MAC EQS?]]="NO"),"No","YES")</f>
        <v>No</v>
      </c>
      <c r="N197" s="23" t="str">
        <f>IF(swpra1[[#This Row],[Is conc&gt; AAEQS?]]="No","",IF(swpra1[[#This Row],[AA EQS (ug/l)]]="N/A","",($B$1*swpra1[[#This Row],[Discharge Average(ug/l)]])/($B$1+$B$3)))</f>
        <v/>
      </c>
      <c r="O197" t="str">
        <f>IF(swpra1[[#This Row],[Is conc. &gt; MAC EQS?]]="No","",IF(swpra1[[#This Row],[MAC EQS (ug/l)]]="N/A","",($B$2*swpra1[[#This Row],[Discharge Maximum]])/($B$2+$B$3)))</f>
        <v/>
      </c>
      <c r="P197" t="str">
        <f>IF(swpra1[[#This Row],[Is conc&gt; AAEQS?]]="NO","",IF(swpra1[[#This Row],[AA EQS (ug/l)]]="N/A","N/A",IF(swpra1[[#This Row],[MEAN PC]]&gt;0.04*swpra1[[#This Row],[AA EQS (ug/l)]],"YES","NO")))</f>
        <v/>
      </c>
      <c r="Q197" t="str">
        <f>IF(swpra1[[#This Row],[Screening Test 1 requires further screening]]="NO","",IF(swpra1[[#This Row],[4% of MAC EQS (ug/l)]]="N/A","N/A",IF(swpra1[[#This Row],[MAX PC]]&gt;swpra1[[#This Row],[4% of MAC EQS (ug/l)]],"YES","NO")))</f>
        <v/>
      </c>
      <c r="R197" s="24" t="str">
        <f>IF(swpra1[[#This Row],[Is PC. &gt;4% of MAC EQS?]]="N/A",swpra1[[#This Row],[Is PC. &gt;4% of AA EQS?]],swpra1[[#This Row],[Is PC. &gt;4% of MAC EQS?]])</f>
        <v/>
      </c>
      <c r="S197" s="23" t="str">
        <f>IF(AND(ISNUMBER(swpra1[[#This Row],[MEAN PC]]),swpra1[[#This Row],[Screening Test 2 requires further screenig]]="YES"),swpra1[[#This Row],[MEAN PC]]+swpra1[[#This Row],[AA BC]],"")</f>
        <v/>
      </c>
      <c r="U197" t="str">
        <f>swpra1[[#This Row],[MEAN PC]]</f>
        <v/>
      </c>
      <c r="V197" t="str">
        <f>swpra1[[#This Row],[MAX PC]]</f>
        <v/>
      </c>
      <c r="W197" s="23" t="str">
        <f>IF(swpra1[[#This Row],[PEC (mean) (ug/l)]]="","",IF(swpra1[[#This Row],[PEC (mean) (ug/l)]]="N/A","N/A",IF((swpra1[[#This Row],[PEC - BC (Mean)]])&gt;swpra1[[#This Row],[AA EQS (ug/l)]]*0.1,"YES","NO")))</f>
        <v/>
      </c>
      <c r="X197" s="24" t="str">
        <f>IF(swpra1[[#This Row],[PEC (Max) (ug/l)]]="","",IF(swpra1[[#This Row],[PEC (Max) (ug/l)]]="N/A","N/A",IF((swpra1[[#This Row],[PEC - BC (Max)]])&gt;swpra1[[#This Row],[AA EQS (ug/l)]]*0.1,"YES","NO")))</f>
        <v/>
      </c>
      <c r="Y197" s="23" t="str">
        <f>IF(swpra1[[#This Row],[PEC (mean) (ug/l)]]="","",IF(swpra1[[#This Row],[PEC (mean) (ug/l)]]="N/A","N/A",IF(swpra1[[#This Row],[PEC (mean) (ug/l)]]&gt;swpra1[[#This Row],[AA EQS (ug/l)]],"YES","NO")))</f>
        <v/>
      </c>
      <c r="AA197" s="30" t="str">
        <f>IF(swpra1[[#This Row],[Screening Test 2 requires further screenig]]="YES",IF(OR(swpra1[[#This Row],[Is PEC-BC &gt;10% of MAC EQS?]]="YES",swpra1[[#This Row],[IS PEC&gt;MAC EQS]]="YES"),"YES",IF(OR(swpra1[[#This Row],[Is PEC&gt;AA EQS]]="YES",swpra1[[#This Row],[Is PEC-BC &gt;10% of AA EQS?]]="YES"),"YES","NO")),"")</f>
        <v/>
      </c>
      <c r="AB197" s="23" t="str">
        <f>IF(swpra1[[#This Row],[Significant Load]]="N/A","N/A",(swpra1[[#This Row],[Discharge Average(ug/l)]]*$B$1*1000*$B$4/1000/1000/1000))</f>
        <v>N/A</v>
      </c>
      <c r="AC197" t="str">
        <f>IF(swpra1[[#This Row],[Annual Load (kg)]]="N/A","N/A",IF(swpra1[[#This Row],[Annual Load (kg)]]&gt;swpra1[[#This Row],[Significant Load]],"YES","NO"))</f>
        <v>N/A</v>
      </c>
      <c r="AD197" s="30" t="str">
        <f>IF(AND(OR(swpra1[[#This Row],[Further Assessment Required?]]="NO",swpra1[[#This Row],[Screening Test 2 requires further screenig]]="NO",swpra1[[#This Row],[Screening Test 1 requires further screening]]="NO"),swpra1[[#This Row],[IS Is Annual Load&gt;Liit]]&lt;&gt;"YES"),"NO","YES")</f>
        <v>NO</v>
      </c>
    </row>
  </sheetData>
  <phoneticPr fontId="10" type="noConversion"/>
  <conditionalFormatting sqref="I6:J6">
    <cfRule type="containsText" dxfId="17" priority="10" operator="containsText" text="N/A">
      <formula>NOT(ISERROR(SEARCH("N/A",I6)))</formula>
    </cfRule>
    <cfRule type="endsWith" dxfId="16" priority="11" operator="endsWith" text="No">
      <formula>RIGHT(I6,LEN("No"))="No"</formula>
    </cfRule>
    <cfRule type="containsText" dxfId="15" priority="12" operator="containsText" text="Yes">
      <formula>NOT(ISERROR(SEARCH("Yes",I6)))</formula>
    </cfRule>
  </conditionalFormatting>
  <conditionalFormatting sqref="I7:AD13 P14:AC26 I14:M153 N14:O197 AD14:AD197 P27:V47 W27:AC151 S48:V48 P48:Q153 R48:R197 S49:U153 V49:V197 M139:M197 Y152:Z153 AB152:AC153 W152:X197 AA152:AA197">
    <cfRule type="containsText" dxfId="14" priority="7" operator="containsText" text="N/a">
      <formula>NOT(ISERROR(SEARCH("N/a",I7)))</formula>
    </cfRule>
    <cfRule type="endsWith" dxfId="13" priority="8" operator="endsWith" text="No">
      <formula>RIGHT(I7,LEN("No"))="No"</formula>
    </cfRule>
    <cfRule type="containsText" dxfId="12" priority="9" operator="containsText" text="yes">
      <formula>NOT(ISERROR(SEARCH("yes",I7)))</formula>
    </cfRule>
  </conditionalFormatting>
  <conditionalFormatting sqref="K1:M1048576">
    <cfRule type="containsText" dxfId="11" priority="13" operator="containsText" text="N/A">
      <formula>NOT(ISERROR(SEARCH("N/A",K1)))</formula>
    </cfRule>
    <cfRule type="containsText" dxfId="10" priority="14" operator="containsText" text="Yes">
      <formula>NOT(ISERROR(SEARCH("Yes",K1)))</formula>
    </cfRule>
    <cfRule type="endsWith" dxfId="9" priority="15" operator="endsWith" text="No">
      <formula>RIGHT(K1,LEN("No"))="No"</formula>
    </cfRule>
  </conditionalFormatting>
  <conditionalFormatting sqref="P6:R6">
    <cfRule type="containsText" dxfId="8" priority="19" operator="containsText" text="N/A">
      <formula>NOT(ISERROR(SEARCH("N/A",P6)))</formula>
    </cfRule>
    <cfRule type="endsWith" dxfId="7" priority="20" operator="endsWith" text="No">
      <formula>RIGHT(P6,LEN("No"))="No"</formula>
    </cfRule>
    <cfRule type="containsText" dxfId="6" priority="21" operator="containsText" text="Yes">
      <formula>NOT(ISERROR(SEARCH("Yes",P6)))</formula>
    </cfRule>
  </conditionalFormatting>
  <conditionalFormatting sqref="R7:R8 R10 R20:R21 R25:R30 R33 R38 R42 R48:R197 P157:Q157 S157:U157 Y157:Z157 AB157:AC157">
    <cfRule type="containsText" dxfId="5" priority="22" operator="containsText" text="N/A">
      <formula>NOT(ISERROR(SEARCH("N/A",P7)))</formula>
    </cfRule>
    <cfRule type="containsText" dxfId="4" priority="23" operator="containsText" text="Yes">
      <formula>NOT(ISERROR(SEARCH("Yes",P7)))</formula>
    </cfRule>
    <cfRule type="containsText" dxfId="3" priority="24" operator="containsText" text="No">
      <formula>NOT(ISERROR(SEARCH("No",P7)))</formula>
    </cfRule>
  </conditionalFormatting>
  <conditionalFormatting sqref="S6:AD6">
    <cfRule type="containsText" dxfId="2" priority="16" operator="containsText" text="N/A">
      <formula>NOT(ISERROR(SEARCH("N/A",S6)))</formula>
    </cfRule>
    <cfRule type="endsWith" dxfId="1" priority="17" operator="endsWith" text="No">
      <formula>RIGHT(S6,LEN("No"))="No"</formula>
    </cfRule>
    <cfRule type="containsText" dxfId="0" priority="18" operator="containsText" text="Yes">
      <formula>NOT(ISERROR(SEARCH("Yes",S6)))</formula>
    </cfRule>
  </conditionalFormatting>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181</Value>
      <Value>12</Value>
      <Value>10</Value>
      <Value>9</Value>
      <Value>38</Value>
    </TaxCatchAll>
    <lcf76f155ced4ddcb4097134ff3c332f xmlns="f2b7f3ca-46f3-45f8-8338-025c3a7cf089">
      <Terms xmlns="http://schemas.microsoft.com/office/infopath/2007/PartnerControls"/>
    </lcf76f155ced4ddcb4097134ff3c332f>
    <EAReceivedDate xmlns="eebef177-55b5-4448-a5fb-28ea454417ee">2026-06-07T23:00:00+00:00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epr-fp3132ue</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Type Of Permit</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Palm Paper Limited</Customer_x002f_OperatorName>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2026-06-07T23:00:00+00:00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EPRNumber xmlns="eebef177-55b5-4448-a5fb-28ea454417ee">EPR/FP3132UE/</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PE34 3AL</FacilityAddressPostcode>
    <ExternalAuthor xmlns="eebef177-55b5-4448-a5fb-28ea454417ee">Sam Brown</ExternalAuthor>
    <SiteName xmlns="eebef177-55b5-4448-a5fb-28ea454417ee">Saddlebow Paper Mill</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ga477587807b4e8dbd9d142e03c014fa xmlns="8595a0ec-c146-4eeb-925a-270f4bc4be63">
      <Terms xmlns="http://schemas.microsoft.com/office/infopath/2007/PartnerControls"/>
    </ga477587807b4e8dbd9d142e03c014fa>
    <FacilityAddress xmlns="eebef177-55b5-4448-a5fb-28ea454417ee">Saddlebow Paper Mill  Former British Sugar Site  Poplar Avenue  Norfolk  PE34 3AL</FacilityAddress>
  </documentManagement>
</p:properti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2B7CA8FB5175F54D9E0CBA42E79C5691" ma:contentTypeVersion="34" ma:contentTypeDescription="Create a new document." ma:contentTypeScope="" ma:versionID="8c385500ec8f062723e27ec5898a7685">
  <xsd:schema xmlns:xsd="http://www.w3.org/2001/XMLSchema" xmlns:xs="http://www.w3.org/2001/XMLSchema" xmlns:p="http://schemas.microsoft.com/office/2006/metadata/properties" xmlns:ns2="662745e8-e224-48e8-a2e3-254862b8c2f5" xmlns:ns3="bf263031-ffd2-4e86-8f4d-1e64fa475fec" xmlns:ns4="e76eb3f9-f7d4-4afe-8d75-1839375753c6" targetNamespace="http://schemas.microsoft.com/office/2006/metadata/properties" ma:root="true" ma:fieldsID="08c6831645a4812244e002766202b202" ns2:_="" ns3:_="" ns4:_="">
    <xsd:import namespace="662745e8-e224-48e8-a2e3-254862b8c2f5"/>
    <xsd:import namespace="bf263031-ffd2-4e86-8f4d-1e64fa475fec"/>
    <xsd:import namespace="e76eb3f9-f7d4-4afe-8d75-1839375753c6"/>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Location"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314b903-0b07-4e5f-bc01-af818658ec35}" ma:internalName="TaxCatchAll" ma:showField="CatchAllData"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314b903-0b07-4e5f-bc01-af818658ec35}" ma:internalName="TaxCatchAllLabel" ma:readOnly="true" ma:showField="CatchAllDataLabel"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ional Permitting Service Installations Regime" ma:internalName="Team" ma:readOnly="false">
      <xsd:simpleType>
        <xsd:restriction base="dms:Text"/>
      </xsd:simpleType>
    </xsd:element>
    <xsd:element name="Topic" ma:index="20" nillable="true" ma:displayName="Topic" ma:default="Manufacturing WIP"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EA|b77da37e-7166-4741-8c12-4679faab22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263031-ffd2-4e86-8f4d-1e64fa475fec"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Location" ma:index="31" nillable="true" ma:displayName="Location" ma:indexed="true" ma:internalName="MediaServiceLocation" ma:readOnly="true">
      <xsd:simpleType>
        <xsd:restriction base="dms:Text"/>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LengthInSeconds" ma:index="3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76eb3f9-f7d4-4afe-8d75-1839375753c6"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Permit File" ma:contentTypeID="0x0101000E9AD557692E154F9D2697C8C6432F76006D4D92D51675A442A00CEFF055B17D24" ma:contentTypeVersion="47" ma:contentTypeDescription="Create a new document." ma:contentTypeScope="" ma:versionID="26acc6674aee07967c2d3d69ead09330">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f2b7f3ca-46f3-45f8-8338-025c3a7cf089" targetNamespace="http://schemas.microsoft.com/office/2006/metadata/properties" ma:root="true" ma:fieldsID="97dfe1ac631c29bddd4259cfe71274c0" ns2:_="" ns3:_="" ns4:_="" ns5:_="" ns6:_="">
    <xsd:import namespace="8595a0ec-c146-4eeb-925a-270f4bc4be63"/>
    <xsd:import namespace="662745e8-e224-48e8-a2e3-254862b8c2f5"/>
    <xsd:import namespace="eebef177-55b5-4448-a5fb-28ea454417ee"/>
    <xsd:import namespace="5ffd8e36-f429-4edc-ab50-c5be84842779"/>
    <xsd:import namespace="f2b7f3ca-46f3-45f8-8338-025c3a7cf089"/>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element ref="ns6:MediaLengthInSeconds" minOccurs="0"/>
                <xsd:element ref="ns6:lcf76f155ced4ddcb4097134ff3c332f" minOccurs="0"/>
                <xsd:element ref="ns2:SharedWithUsers" minOccurs="0"/>
                <xsd:element ref="ns2:SharedWithDetail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6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2e41c19-1047-4874-acff-e817b08e966f}"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2e41c19-1047-4874-acff-e817b08e966f}"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b7f3ca-46f3-45f8-8338-025c3a7cf089"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KeyPoints" ma:index="50" nillable="true" ma:displayName="MediaServiceAutoKeyPoints" ma:hidden="true" ma:internalName="MediaServiceAutoKeyPoints" ma:readOnly="true">
      <xsd:simpleType>
        <xsd:restriction base="dms:Note"/>
      </xsd:simpleType>
    </xsd:element>
    <xsd:element name="MediaServiceKeyPoints" ma:index="51" nillable="true" ma:displayName="KeyPoints" ma:internalName="MediaServiceKeyPoints" ma:readOnly="true">
      <xsd:simpleType>
        <xsd:restriction base="dms:Note">
          <xsd:maxLength value="255"/>
        </xsd:restriction>
      </xsd:simpleType>
    </xsd:element>
    <xsd:element name="MediaServiceAutoTags" ma:index="52" nillable="true" ma:displayName="Tags" ma:internalName="MediaServiceAutoTags" ma:readOnly="true">
      <xsd:simpleType>
        <xsd:restriction base="dms:Text"/>
      </xsd:simpleType>
    </xsd:element>
    <xsd:element name="MediaServiceGenerationTime" ma:index="53" nillable="true" ma:displayName="MediaServiceGenerationTime" ma:hidden="true" ma:internalName="MediaServiceGenerationTime" ma:readOnly="true">
      <xsd:simpleType>
        <xsd:restriction base="dms:Text"/>
      </xsd:simpleType>
    </xsd:element>
    <xsd:element name="MediaServiceEventHashCode" ma:index="54" nillable="true" ma:displayName="MediaServiceEventHashCode" ma:hidden="true" ma:internalName="MediaServiceEventHashCode"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DateTaken" ma:index="56" nillable="true" ma:displayName="MediaServiceDateTaken" ma:hidden="true" ma:internalName="MediaServiceDateTaken" ma:readOnly="true">
      <xsd:simpleType>
        <xsd:restriction base="dms:Text"/>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element name="lcf76f155ced4ddcb4097134ff3c332f" ma:index="6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ABC4A2-8556-4DC3-8F46-CB43839C6639}">
  <ds:schemaRefs>
    <ds:schemaRef ds:uri="http://purl.org/dc/elements/1.1/"/>
    <ds:schemaRef ds:uri="http://schemas.microsoft.com/office/infopath/2007/PartnerControls"/>
    <ds:schemaRef ds:uri="d8d6974b-c5ee-49d3-b252-6c7d45976871"/>
    <ds:schemaRef ds:uri="http://purl.org/dc/terms/"/>
    <ds:schemaRef ds:uri="http://schemas.microsoft.com/office/2006/metadata/properties"/>
    <ds:schemaRef ds:uri="http://schemas.openxmlformats.org/package/2006/metadata/core-properties"/>
    <ds:schemaRef ds:uri="http://schemas.microsoft.com/office/2006/documentManagement/types"/>
    <ds:schemaRef ds:uri="fc7f0ccb-efd7-44b2-bd3e-725f00af6727"/>
    <ds:schemaRef ds:uri="http://www.w3.org/XML/1998/namespace"/>
    <ds:schemaRef ds:uri="http://purl.org/dc/dcmitype/"/>
  </ds:schemaRefs>
</ds:datastoreItem>
</file>

<file path=customXml/itemProps2.xml><?xml version="1.0" encoding="utf-8"?>
<ds:datastoreItem xmlns:ds="http://schemas.openxmlformats.org/officeDocument/2006/customXml" ds:itemID="{B7B36218-5E32-4637-9D58-CE34CEE4D63A}"/>
</file>

<file path=customXml/itemProps3.xml><?xml version="1.0" encoding="utf-8"?>
<ds:datastoreItem xmlns:ds="http://schemas.openxmlformats.org/officeDocument/2006/customXml" ds:itemID="{3F7E3FD7-52F8-418D-AD34-8BE099FD02C5}">
  <ds:schemaRefs>
    <ds:schemaRef ds:uri="http://schemas.microsoft.com/sharepoint/v3/contenttype/forms"/>
  </ds:schemaRefs>
</ds:datastoreItem>
</file>

<file path=customXml/itemProps4.xml><?xml version="1.0" encoding="utf-8"?>
<ds:datastoreItem xmlns:ds="http://schemas.openxmlformats.org/officeDocument/2006/customXml" ds:itemID="{D5E2833B-64F6-4D1D-BC49-E1BC25C53C74}"/>
</file>

<file path=docMetadata/LabelInfo.xml><?xml version="1.0" encoding="utf-8"?>
<clbl:labelList xmlns:clbl="http://schemas.microsoft.com/office/2020/mipLabelMetadata">
  <clbl:label id="{376deaac-bc8b-4af6-8fdc-9b3255ea1067}"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EQSs_for_estuary</vt:lpstr>
      <vt:lpstr>BAT_AELs</vt:lpstr>
      <vt:lpstr>BC_Data</vt:lpstr>
      <vt:lpstr>Sewage Treatment Reduction Fact</vt:lpstr>
      <vt:lpstr>Input Data</vt:lpstr>
      <vt:lpstr>SWPRA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Lyons, Conor</dc:creator>
  <cp:lastModifiedBy>Lyons, Conor</cp:lastModifiedBy>
  <dcterms:created xsi:type="dcterms:W3CDTF">2026-03-26T14:28:30Z</dcterms:created>
  <dcterms:modified xsi:type="dcterms:W3CDTF">2026-06-05T15:47:49Z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0x0101000E9AD557692E154F9D2697C8C6432F76006D4D92D51675A442A00CEFF055B17D24</vt:lpwstr>
  </property>
  <property fmtid="{D5CDD505-2E9C-101B-9397-08002B2CF9AE}" pid="3" name="MediaServiceImageTags">
    <vt:lpwstr/>
  </property>
  <property fmtid="{D5CDD505-2E9C-101B-9397-08002B2CF9AE}" pid="4" name="PermitDocumentType">
    <vt:lpwstr/>
  </property>
  <property fmtid="{D5CDD505-2E9C-101B-9397-08002B2CF9AE}" pid="5" name="TypeofPermit">
    <vt:lpwstr>9;#Type Of Permit|0430e4c2-ee0a-4b2d-9af6-df735aafbcb2</vt:lpwstr>
  </property>
  <property fmtid="{D5CDD505-2E9C-101B-9397-08002B2CF9AE}" pid="6" name="DisclosureStatus">
    <vt:lpwstr>181;#Public Register|f1fcf6a6-5d97-4f1d-964e-a2f916eb1f18</vt:lpwstr>
  </property>
  <property fmtid="{D5CDD505-2E9C-101B-9397-08002B2CF9AE}" pid="7" name="EventType1">
    <vt:lpwstr/>
  </property>
  <property fmtid="{D5CDD505-2E9C-101B-9397-08002B2CF9AE}" pid="8" name="ActivityGrouping">
    <vt:lpwstr>12;#Application ＆ Associated Docs|5eadfd3c-6deb-44e1-b7e1-16accd427bec</vt:lpwstr>
  </property>
  <property fmtid="{D5CDD505-2E9C-101B-9397-08002B2CF9AE}" pid="9" name="RegulatedActivityClass">
    <vt:lpwstr>38;#Installations|645f1c9c-65df-490a-9ce3-4a2aa7c5ff7f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10;#EPR|0e5af97d-1a8c-4d8f-a20b-528a11cab1f6</vt:lpwstr>
  </property>
  <property fmtid="{D5CDD505-2E9C-101B-9397-08002B2CF9AE}" pid="15" name="RegulatedActivitySub_x002d_Class">
    <vt:lpwstr/>
  </property>
  <property fmtid="{D5CDD505-2E9C-101B-9397-08002B2CF9AE}" pid="16" name="RegulatedActivitySub-Class">
    <vt:lpwstr/>
  </property>
  <property fmtid="{D5CDD505-2E9C-101B-9397-08002B2CF9AE}" pid="17" name="SysUpdateNoER">
    <vt:lpwstr>No</vt:lpwstr>
  </property>
</Properties>
</file>