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GM\GM13945 - Ergo Oldham\04 - Reports\0001 Air Quality\3. Results\"/>
    </mc:Choice>
  </mc:AlternateContent>
  <xr:revisionPtr revIDLastSave="0" documentId="13_ncr:1_{1EA0FD4B-08D7-4F7B-A080-CCCAB3A71439}" xr6:coauthVersionLast="47" xr6:coauthVersionMax="47" xr10:uidLastSave="{00000000-0000-0000-0000-000000000000}"/>
  <bookViews>
    <workbookView xWindow="14295" yWindow="0" windowWidth="14610" windowHeight="15585" activeTab="1" xr2:uid="{00000000-000D-0000-FFFF-FFFF00000000}"/>
  </bookViews>
  <sheets>
    <sheet name="NO2" sheetId="4" r:id="rId1"/>
    <sheet name="Odour " sheetId="13" r:id="rId2"/>
    <sheet name="Odour Mitigation" sheetId="15" r:id="rId3"/>
    <sheet name="Receptors and Background Concs" sheetId="9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30" i="13" l="1"/>
  <c r="D129" i="13"/>
  <c r="C129" i="13"/>
  <c r="B129" i="13"/>
  <c r="D128" i="13"/>
  <c r="C128" i="13"/>
  <c r="D127" i="13"/>
  <c r="C127" i="13"/>
  <c r="D126" i="13"/>
  <c r="C126" i="13"/>
  <c r="D125" i="13"/>
  <c r="C125" i="13"/>
  <c r="D124" i="13"/>
  <c r="C124" i="13"/>
  <c r="B124" i="13"/>
  <c r="D123" i="13"/>
  <c r="C123" i="13"/>
  <c r="B123" i="13"/>
  <c r="D122" i="13"/>
  <c r="C122" i="13"/>
  <c r="B122" i="13"/>
  <c r="D121" i="13"/>
  <c r="C121" i="13"/>
  <c r="B121" i="13"/>
  <c r="D120" i="13"/>
  <c r="C120" i="13"/>
  <c r="B120" i="13"/>
  <c r="D119" i="13"/>
  <c r="C119" i="13"/>
  <c r="B119" i="13"/>
  <c r="D118" i="13"/>
  <c r="C118" i="13"/>
  <c r="B118" i="13"/>
  <c r="D117" i="13"/>
  <c r="C117" i="13"/>
  <c r="B117" i="13"/>
  <c r="D116" i="13"/>
  <c r="C116" i="13"/>
  <c r="B116" i="13"/>
  <c r="D115" i="13"/>
  <c r="C115" i="13"/>
  <c r="B115" i="13"/>
  <c r="D114" i="13"/>
  <c r="C114" i="13"/>
  <c r="B114" i="13"/>
  <c r="B105" i="13"/>
  <c r="D104" i="13"/>
  <c r="C104" i="13"/>
  <c r="B104" i="13"/>
  <c r="D103" i="13"/>
  <c r="C103" i="13"/>
  <c r="D102" i="13"/>
  <c r="C102" i="13"/>
  <c r="D101" i="13"/>
  <c r="C101" i="13"/>
  <c r="D100" i="13"/>
  <c r="C100" i="13"/>
  <c r="D99" i="13"/>
  <c r="C99" i="13"/>
  <c r="B99" i="13"/>
  <c r="D98" i="13"/>
  <c r="C98" i="13"/>
  <c r="B98" i="13"/>
  <c r="D97" i="13"/>
  <c r="C97" i="13"/>
  <c r="B97" i="13"/>
  <c r="D96" i="13"/>
  <c r="C96" i="13"/>
  <c r="B96" i="13"/>
  <c r="D95" i="13"/>
  <c r="C95" i="13"/>
  <c r="B95" i="13"/>
  <c r="D94" i="13"/>
  <c r="C94" i="13"/>
  <c r="B94" i="13"/>
  <c r="D93" i="13"/>
  <c r="C93" i="13"/>
  <c r="B93" i="13"/>
  <c r="D92" i="13"/>
  <c r="C92" i="13"/>
  <c r="B92" i="13"/>
  <c r="D91" i="13"/>
  <c r="C91" i="13"/>
  <c r="B91" i="13"/>
  <c r="D90" i="13"/>
  <c r="C90" i="13"/>
  <c r="B90" i="13"/>
  <c r="D89" i="13"/>
  <c r="C89" i="13"/>
  <c r="B89" i="13"/>
  <c r="B80" i="13"/>
  <c r="D79" i="13"/>
  <c r="C79" i="13"/>
  <c r="B79" i="13"/>
  <c r="D78" i="13"/>
  <c r="C78" i="13"/>
  <c r="D77" i="13"/>
  <c r="C77" i="13"/>
  <c r="D76" i="13"/>
  <c r="C76" i="13"/>
  <c r="D75" i="13"/>
  <c r="C75" i="13"/>
  <c r="D74" i="13"/>
  <c r="C74" i="13"/>
  <c r="B74" i="13"/>
  <c r="D73" i="13"/>
  <c r="C73" i="13"/>
  <c r="B73" i="13"/>
  <c r="D72" i="13"/>
  <c r="C72" i="13"/>
  <c r="B72" i="13"/>
  <c r="D71" i="13"/>
  <c r="C71" i="13"/>
  <c r="B71" i="13"/>
  <c r="D70" i="13"/>
  <c r="C70" i="13"/>
  <c r="B70" i="13"/>
  <c r="D69" i="13"/>
  <c r="C69" i="13"/>
  <c r="B69" i="13"/>
  <c r="D68" i="13"/>
  <c r="C68" i="13"/>
  <c r="B68" i="13"/>
  <c r="D67" i="13"/>
  <c r="C67" i="13"/>
  <c r="B67" i="13"/>
  <c r="D66" i="13"/>
  <c r="C66" i="13"/>
  <c r="B66" i="13"/>
  <c r="D65" i="13"/>
  <c r="C65" i="13"/>
  <c r="B65" i="13"/>
  <c r="D64" i="13"/>
  <c r="C64" i="13"/>
  <c r="B64" i="13"/>
  <c r="B55" i="13"/>
  <c r="D54" i="13"/>
  <c r="C54" i="13"/>
  <c r="B54" i="13"/>
  <c r="D53" i="13"/>
  <c r="C53" i="13"/>
  <c r="D52" i="13"/>
  <c r="C52" i="13"/>
  <c r="D51" i="13"/>
  <c r="C51" i="13"/>
  <c r="D50" i="13"/>
  <c r="C50" i="13"/>
  <c r="D49" i="13"/>
  <c r="C49" i="13"/>
  <c r="B49" i="13"/>
  <c r="D48" i="13"/>
  <c r="C48" i="13"/>
  <c r="B48" i="13"/>
  <c r="D47" i="13"/>
  <c r="C47" i="13"/>
  <c r="B47" i="13"/>
  <c r="D46" i="13"/>
  <c r="C46" i="13"/>
  <c r="B46" i="13"/>
  <c r="D45" i="13"/>
  <c r="C45" i="13"/>
  <c r="B45" i="13"/>
  <c r="D44" i="13"/>
  <c r="C44" i="13"/>
  <c r="B44" i="13"/>
  <c r="D43" i="13"/>
  <c r="C43" i="13"/>
  <c r="B43" i="13"/>
  <c r="D42" i="13"/>
  <c r="C42" i="13"/>
  <c r="B42" i="13"/>
  <c r="D41" i="13"/>
  <c r="C41" i="13"/>
  <c r="B41" i="13"/>
  <c r="D40" i="13"/>
  <c r="C40" i="13"/>
  <c r="B40" i="13"/>
  <c r="D39" i="13"/>
  <c r="C39" i="13"/>
  <c r="B39" i="13"/>
  <c r="G29" i="13"/>
  <c r="B130" i="15" l="1"/>
  <c r="D129" i="15"/>
  <c r="C129" i="15"/>
  <c r="B129" i="15"/>
  <c r="D128" i="15"/>
  <c r="C128" i="15"/>
  <c r="D127" i="15"/>
  <c r="C127" i="15"/>
  <c r="D126" i="15"/>
  <c r="C126" i="15"/>
  <c r="D125" i="15"/>
  <c r="C125" i="15"/>
  <c r="D124" i="15"/>
  <c r="C124" i="15"/>
  <c r="B124" i="15"/>
  <c r="D123" i="15"/>
  <c r="C123" i="15"/>
  <c r="B123" i="15"/>
  <c r="D122" i="15"/>
  <c r="C122" i="15"/>
  <c r="B122" i="15"/>
  <c r="D121" i="15"/>
  <c r="C121" i="15"/>
  <c r="B121" i="15"/>
  <c r="D120" i="15"/>
  <c r="C120" i="15"/>
  <c r="B120" i="15"/>
  <c r="D119" i="15"/>
  <c r="C119" i="15"/>
  <c r="B119" i="15"/>
  <c r="D118" i="15"/>
  <c r="C118" i="15"/>
  <c r="B118" i="15"/>
  <c r="D117" i="15"/>
  <c r="C117" i="15"/>
  <c r="B117" i="15"/>
  <c r="D116" i="15"/>
  <c r="C116" i="15"/>
  <c r="B116" i="15"/>
  <c r="D115" i="15"/>
  <c r="C115" i="15"/>
  <c r="B115" i="15"/>
  <c r="D114" i="15"/>
  <c r="C114" i="15"/>
  <c r="B114" i="15"/>
  <c r="B105" i="15"/>
  <c r="D104" i="15"/>
  <c r="C104" i="15"/>
  <c r="B104" i="15"/>
  <c r="D103" i="15"/>
  <c r="C103" i="15"/>
  <c r="D102" i="15"/>
  <c r="C102" i="15"/>
  <c r="D101" i="15"/>
  <c r="C101" i="15"/>
  <c r="D100" i="15"/>
  <c r="C100" i="15"/>
  <c r="D99" i="15"/>
  <c r="C99" i="15"/>
  <c r="B99" i="15"/>
  <c r="D98" i="15"/>
  <c r="C98" i="15"/>
  <c r="B98" i="15"/>
  <c r="D97" i="15"/>
  <c r="C97" i="15"/>
  <c r="B97" i="15"/>
  <c r="D96" i="15"/>
  <c r="C96" i="15"/>
  <c r="B96" i="15"/>
  <c r="D95" i="15"/>
  <c r="C95" i="15"/>
  <c r="B95" i="15"/>
  <c r="D94" i="15"/>
  <c r="C94" i="15"/>
  <c r="B94" i="15"/>
  <c r="D93" i="15"/>
  <c r="C93" i="15"/>
  <c r="B93" i="15"/>
  <c r="D92" i="15"/>
  <c r="C92" i="15"/>
  <c r="B92" i="15"/>
  <c r="D91" i="15"/>
  <c r="C91" i="15"/>
  <c r="B91" i="15"/>
  <c r="D90" i="15"/>
  <c r="C90" i="15"/>
  <c r="B90" i="15"/>
  <c r="D89" i="15"/>
  <c r="C89" i="15"/>
  <c r="B89" i="15"/>
  <c r="B80" i="15"/>
  <c r="D79" i="15"/>
  <c r="C79" i="15"/>
  <c r="B79" i="15"/>
  <c r="D78" i="15"/>
  <c r="C78" i="15"/>
  <c r="D77" i="15"/>
  <c r="C77" i="15"/>
  <c r="D76" i="15"/>
  <c r="C76" i="15"/>
  <c r="D75" i="15"/>
  <c r="C75" i="15"/>
  <c r="D74" i="15"/>
  <c r="C74" i="15"/>
  <c r="B74" i="15"/>
  <c r="D73" i="15"/>
  <c r="C73" i="15"/>
  <c r="B73" i="15"/>
  <c r="D72" i="15"/>
  <c r="C72" i="15"/>
  <c r="B72" i="15"/>
  <c r="D71" i="15"/>
  <c r="C71" i="15"/>
  <c r="B71" i="15"/>
  <c r="D70" i="15"/>
  <c r="C70" i="15"/>
  <c r="B70" i="15"/>
  <c r="D69" i="15"/>
  <c r="C69" i="15"/>
  <c r="B69" i="15"/>
  <c r="D68" i="15"/>
  <c r="C68" i="15"/>
  <c r="B68" i="15"/>
  <c r="D67" i="15"/>
  <c r="C67" i="15"/>
  <c r="B67" i="15"/>
  <c r="D66" i="15"/>
  <c r="C66" i="15"/>
  <c r="B66" i="15"/>
  <c r="D65" i="15"/>
  <c r="C65" i="15"/>
  <c r="B65" i="15"/>
  <c r="D64" i="15"/>
  <c r="C64" i="15"/>
  <c r="B64" i="15"/>
  <c r="B55" i="15"/>
  <c r="D54" i="15"/>
  <c r="C54" i="15"/>
  <c r="B54" i="15"/>
  <c r="D53" i="15"/>
  <c r="C53" i="15"/>
  <c r="D52" i="15"/>
  <c r="C52" i="15"/>
  <c r="D51" i="15"/>
  <c r="C51" i="15"/>
  <c r="D50" i="15"/>
  <c r="C50" i="15"/>
  <c r="D49" i="15"/>
  <c r="C49" i="15"/>
  <c r="B49" i="15"/>
  <c r="D48" i="15"/>
  <c r="C48" i="15"/>
  <c r="B48" i="15"/>
  <c r="D47" i="15"/>
  <c r="C47" i="15"/>
  <c r="B47" i="15"/>
  <c r="D46" i="15"/>
  <c r="C46" i="15"/>
  <c r="B46" i="15"/>
  <c r="D45" i="15"/>
  <c r="C45" i="15"/>
  <c r="B45" i="15"/>
  <c r="D44" i="15"/>
  <c r="C44" i="15"/>
  <c r="B44" i="15"/>
  <c r="D43" i="15"/>
  <c r="C43" i="15"/>
  <c r="B43" i="15"/>
  <c r="D42" i="15"/>
  <c r="C42" i="15"/>
  <c r="B42" i="15"/>
  <c r="D41" i="15"/>
  <c r="C41" i="15"/>
  <c r="B41" i="15"/>
  <c r="D40" i="15"/>
  <c r="C40" i="15"/>
  <c r="B40" i="15"/>
  <c r="D39" i="15"/>
  <c r="C39" i="15"/>
  <c r="B39" i="15"/>
  <c r="A1" i="15"/>
  <c r="A1" i="13" l="1"/>
  <c r="F22" i="4" l="1"/>
  <c r="G22" i="4" s="1"/>
  <c r="I22" i="4" s="1"/>
  <c r="K22" i="4"/>
  <c r="M22" i="4" s="1"/>
  <c r="F23" i="4"/>
  <c r="H23" i="4" s="1"/>
  <c r="K23" i="4"/>
  <c r="L23" i="4" s="1"/>
  <c r="N23" i="4" s="1"/>
  <c r="F24" i="4"/>
  <c r="H24" i="4" s="1"/>
  <c r="K24" i="4"/>
  <c r="L24" i="4" s="1"/>
  <c r="N24" i="4" s="1"/>
  <c r="F25" i="4"/>
  <c r="G25" i="4"/>
  <c r="I25" i="4" s="1"/>
  <c r="H25" i="4"/>
  <c r="K25" i="4"/>
  <c r="L25" i="4" s="1"/>
  <c r="N25" i="4" s="1"/>
  <c r="F26" i="4"/>
  <c r="G26" i="4" s="1"/>
  <c r="I26" i="4" s="1"/>
  <c r="K26" i="4"/>
  <c r="L26" i="4" s="1"/>
  <c r="N26" i="4" s="1"/>
  <c r="F47" i="4"/>
  <c r="H47" i="4" s="1"/>
  <c r="K47" i="4"/>
  <c r="M47" i="4" s="1"/>
  <c r="L47" i="4"/>
  <c r="N47" i="4" s="1"/>
  <c r="F48" i="4"/>
  <c r="G48" i="4" s="1"/>
  <c r="I48" i="4" s="1"/>
  <c r="K48" i="4"/>
  <c r="M48" i="4" s="1"/>
  <c r="F49" i="4"/>
  <c r="G49" i="4" s="1"/>
  <c r="I49" i="4" s="1"/>
  <c r="K49" i="4"/>
  <c r="L49" i="4" s="1"/>
  <c r="N49" i="4" s="1"/>
  <c r="F50" i="4"/>
  <c r="G50" i="4" s="1"/>
  <c r="I50" i="4" s="1"/>
  <c r="K50" i="4"/>
  <c r="L50" i="4" s="1"/>
  <c r="N50" i="4" s="1"/>
  <c r="F51" i="4"/>
  <c r="H51" i="4" s="1"/>
  <c r="G51" i="4"/>
  <c r="I51" i="4" s="1"/>
  <c r="K51" i="4"/>
  <c r="L51" i="4" s="1"/>
  <c r="N51" i="4" s="1"/>
  <c r="F71" i="4"/>
  <c r="H71" i="4" s="1"/>
  <c r="K71" i="4"/>
  <c r="L71" i="4" s="1"/>
  <c r="N71" i="4" s="1"/>
  <c r="M71" i="4"/>
  <c r="F72" i="4"/>
  <c r="G72" i="4" s="1"/>
  <c r="I72" i="4" s="1"/>
  <c r="K72" i="4"/>
  <c r="L72" i="4" s="1"/>
  <c r="N72" i="4" s="1"/>
  <c r="F73" i="4"/>
  <c r="G73" i="4" s="1"/>
  <c r="I73" i="4" s="1"/>
  <c r="K73" i="4"/>
  <c r="L73" i="4" s="1"/>
  <c r="N73" i="4" s="1"/>
  <c r="F74" i="4"/>
  <c r="H74" i="4" s="1"/>
  <c r="G74" i="4"/>
  <c r="I74" i="4" s="1"/>
  <c r="K74" i="4"/>
  <c r="L74" i="4" s="1"/>
  <c r="N74" i="4" s="1"/>
  <c r="F75" i="4"/>
  <c r="H75" i="4" s="1"/>
  <c r="G75" i="4"/>
  <c r="I75" i="4" s="1"/>
  <c r="K75" i="4"/>
  <c r="M75" i="4" s="1"/>
  <c r="F95" i="4"/>
  <c r="H95" i="4" s="1"/>
  <c r="K95" i="4"/>
  <c r="L95" i="4" s="1"/>
  <c r="N95" i="4" s="1"/>
  <c r="F96" i="4"/>
  <c r="G96" i="4" s="1"/>
  <c r="I96" i="4" s="1"/>
  <c r="H96" i="4"/>
  <c r="K96" i="4"/>
  <c r="M96" i="4" s="1"/>
  <c r="F97" i="4"/>
  <c r="G97" i="4" s="1"/>
  <c r="I97" i="4" s="1"/>
  <c r="K97" i="4"/>
  <c r="M97" i="4" s="1"/>
  <c r="L97" i="4"/>
  <c r="N97" i="4" s="1"/>
  <c r="F98" i="4"/>
  <c r="G98" i="4" s="1"/>
  <c r="I98" i="4" s="1"/>
  <c r="K98" i="4"/>
  <c r="L98" i="4" s="1"/>
  <c r="N98" i="4" s="1"/>
  <c r="F99" i="4"/>
  <c r="G99" i="4" s="1"/>
  <c r="I99" i="4" s="1"/>
  <c r="K99" i="4"/>
  <c r="M99" i="4" s="1"/>
  <c r="L99" i="4"/>
  <c r="N99" i="4" s="1"/>
  <c r="F119" i="4"/>
  <c r="H119" i="4" s="1"/>
  <c r="K119" i="4"/>
  <c r="L119" i="4" s="1"/>
  <c r="N119" i="4" s="1"/>
  <c r="F120" i="4"/>
  <c r="H120" i="4" s="1"/>
  <c r="K120" i="4"/>
  <c r="M120" i="4" s="1"/>
  <c r="F121" i="4"/>
  <c r="G121" i="4" s="1"/>
  <c r="I121" i="4" s="1"/>
  <c r="K121" i="4"/>
  <c r="M121" i="4" s="1"/>
  <c r="F122" i="4"/>
  <c r="G122" i="4" s="1"/>
  <c r="I122" i="4" s="1"/>
  <c r="K122" i="4"/>
  <c r="M122" i="4" s="1"/>
  <c r="F123" i="4"/>
  <c r="G123" i="4" s="1"/>
  <c r="I123" i="4" s="1"/>
  <c r="H123" i="4"/>
  <c r="K123" i="4"/>
  <c r="M123" i="4" s="1"/>
  <c r="C119" i="4"/>
  <c r="D119" i="4"/>
  <c r="C120" i="4"/>
  <c r="D120" i="4"/>
  <c r="C121" i="4"/>
  <c r="D121" i="4"/>
  <c r="C122" i="4"/>
  <c r="D122" i="4"/>
  <c r="C123" i="4"/>
  <c r="D123" i="4"/>
  <c r="C95" i="4"/>
  <c r="D95" i="4"/>
  <c r="C96" i="4"/>
  <c r="D96" i="4"/>
  <c r="C97" i="4"/>
  <c r="D97" i="4"/>
  <c r="C98" i="4"/>
  <c r="D98" i="4"/>
  <c r="C99" i="4"/>
  <c r="D99" i="4"/>
  <c r="C71" i="4"/>
  <c r="D71" i="4"/>
  <c r="C72" i="4"/>
  <c r="D72" i="4"/>
  <c r="C73" i="4"/>
  <c r="D73" i="4"/>
  <c r="C74" i="4"/>
  <c r="D74" i="4"/>
  <c r="C75" i="4"/>
  <c r="D75" i="4"/>
  <c r="C47" i="4"/>
  <c r="D47" i="4"/>
  <c r="C48" i="4"/>
  <c r="D48" i="4"/>
  <c r="C49" i="4"/>
  <c r="D49" i="4"/>
  <c r="C50" i="4"/>
  <c r="D50" i="4"/>
  <c r="C51" i="4"/>
  <c r="D51" i="4"/>
  <c r="G119" i="4" l="1"/>
  <c r="I119" i="4" s="1"/>
  <c r="L121" i="4"/>
  <c r="N121" i="4" s="1"/>
  <c r="L75" i="4"/>
  <c r="N75" i="4" s="1"/>
  <c r="H97" i="4"/>
  <c r="G120" i="4"/>
  <c r="I120" i="4" s="1"/>
  <c r="L96" i="4"/>
  <c r="N96" i="4" s="1"/>
  <c r="H99" i="4"/>
  <c r="H121" i="4"/>
  <c r="M72" i="4"/>
  <c r="L48" i="4"/>
  <c r="N48" i="4" s="1"/>
  <c r="G95" i="4"/>
  <c r="I95" i="4" s="1"/>
  <c r="L120" i="4"/>
  <c r="N120" i="4" s="1"/>
  <c r="H98" i="4"/>
  <c r="H72" i="4"/>
  <c r="L123" i="4"/>
  <c r="N123" i="4" s="1"/>
  <c r="M26" i="4"/>
  <c r="L122" i="4"/>
  <c r="N122" i="4" s="1"/>
  <c r="G23" i="4"/>
  <c r="I23" i="4" s="1"/>
  <c r="M74" i="4"/>
  <c r="G47" i="4"/>
  <c r="I47" i="4" s="1"/>
  <c r="M25" i="4"/>
  <c r="H26" i="4"/>
  <c r="M98" i="4"/>
  <c r="M49" i="4"/>
  <c r="H22" i="4"/>
  <c r="G71" i="4"/>
  <c r="I71" i="4" s="1"/>
  <c r="H50" i="4"/>
  <c r="H48" i="4"/>
  <c r="M24" i="4"/>
  <c r="G24" i="4"/>
  <c r="I24" i="4" s="1"/>
  <c r="G131" i="13"/>
  <c r="M119" i="4"/>
  <c r="H122" i="4"/>
  <c r="M95" i="4"/>
  <c r="M50" i="4"/>
  <c r="M51" i="4"/>
  <c r="L22" i="4"/>
  <c r="N22" i="4" s="1"/>
  <c r="M23" i="4"/>
  <c r="H49" i="4"/>
  <c r="M73" i="4"/>
  <c r="H73" i="4"/>
  <c r="K84" i="4" l="1"/>
  <c r="L84" i="4" s="1"/>
  <c r="F13" i="4"/>
  <c r="F12" i="4"/>
  <c r="G12" i="4" s="1"/>
  <c r="F36" i="4"/>
  <c r="H36" i="4" l="1"/>
  <c r="G36" i="4"/>
  <c r="H13" i="4"/>
  <c r="G13" i="4"/>
  <c r="M84" i="4"/>
  <c r="B36" i="4" l="1"/>
  <c r="B37" i="4"/>
  <c r="B38" i="4"/>
  <c r="B39" i="4"/>
  <c r="B40" i="4"/>
  <c r="B41" i="4"/>
  <c r="B42" i="4"/>
  <c r="B43" i="4"/>
  <c r="B44" i="4"/>
  <c r="B45" i="4"/>
  <c r="B46" i="4"/>
  <c r="B51" i="4"/>
  <c r="B108" i="4"/>
  <c r="C108" i="4"/>
  <c r="D108" i="4"/>
  <c r="B109" i="4"/>
  <c r="C109" i="4"/>
  <c r="D109" i="4"/>
  <c r="B110" i="4"/>
  <c r="C110" i="4"/>
  <c r="D110" i="4"/>
  <c r="B111" i="4"/>
  <c r="C111" i="4"/>
  <c r="D111" i="4"/>
  <c r="B112" i="4"/>
  <c r="C112" i="4"/>
  <c r="D112" i="4"/>
  <c r="B113" i="4"/>
  <c r="C113" i="4"/>
  <c r="D113" i="4"/>
  <c r="B114" i="4"/>
  <c r="C114" i="4"/>
  <c r="D114" i="4"/>
  <c r="B115" i="4"/>
  <c r="C115" i="4"/>
  <c r="D115" i="4"/>
  <c r="B116" i="4"/>
  <c r="C116" i="4"/>
  <c r="D116" i="4"/>
  <c r="B117" i="4"/>
  <c r="C117" i="4"/>
  <c r="D117" i="4"/>
  <c r="B118" i="4"/>
  <c r="C118" i="4"/>
  <c r="D118" i="4"/>
  <c r="B123" i="4"/>
  <c r="B84" i="4"/>
  <c r="C84" i="4"/>
  <c r="D84" i="4"/>
  <c r="B85" i="4"/>
  <c r="C85" i="4"/>
  <c r="D85" i="4"/>
  <c r="B86" i="4"/>
  <c r="C86" i="4"/>
  <c r="D86" i="4"/>
  <c r="B87" i="4"/>
  <c r="C87" i="4"/>
  <c r="D87" i="4"/>
  <c r="B88" i="4"/>
  <c r="C88" i="4"/>
  <c r="D88" i="4"/>
  <c r="B89" i="4"/>
  <c r="C89" i="4"/>
  <c r="D89" i="4"/>
  <c r="B90" i="4"/>
  <c r="C90" i="4"/>
  <c r="D90" i="4"/>
  <c r="B91" i="4"/>
  <c r="C91" i="4"/>
  <c r="D91" i="4"/>
  <c r="B92" i="4"/>
  <c r="C92" i="4"/>
  <c r="D92" i="4"/>
  <c r="B93" i="4"/>
  <c r="C93" i="4"/>
  <c r="D93" i="4"/>
  <c r="B94" i="4"/>
  <c r="C94" i="4"/>
  <c r="D94" i="4"/>
  <c r="B99" i="4"/>
  <c r="B60" i="4"/>
  <c r="C60" i="4"/>
  <c r="D60" i="4"/>
  <c r="B61" i="4"/>
  <c r="C61" i="4"/>
  <c r="D61" i="4"/>
  <c r="B62" i="4"/>
  <c r="C62" i="4"/>
  <c r="D62" i="4"/>
  <c r="B63" i="4"/>
  <c r="C63" i="4"/>
  <c r="D63" i="4"/>
  <c r="B64" i="4"/>
  <c r="C64" i="4"/>
  <c r="D64" i="4"/>
  <c r="B65" i="4"/>
  <c r="C65" i="4"/>
  <c r="D65" i="4"/>
  <c r="B66" i="4"/>
  <c r="C66" i="4"/>
  <c r="D66" i="4"/>
  <c r="B67" i="4"/>
  <c r="C67" i="4"/>
  <c r="D67" i="4"/>
  <c r="B68" i="4"/>
  <c r="C68" i="4"/>
  <c r="D68" i="4"/>
  <c r="B69" i="4"/>
  <c r="C69" i="4"/>
  <c r="D69" i="4"/>
  <c r="B70" i="4"/>
  <c r="C70" i="4"/>
  <c r="D70" i="4"/>
  <c r="B75" i="4"/>
  <c r="C36" i="4"/>
  <c r="D36" i="4"/>
  <c r="C37" i="4"/>
  <c r="D37" i="4"/>
  <c r="C38" i="4"/>
  <c r="D38" i="4"/>
  <c r="C39" i="4"/>
  <c r="D39" i="4"/>
  <c r="C40" i="4"/>
  <c r="D40" i="4"/>
  <c r="C41" i="4"/>
  <c r="D41" i="4"/>
  <c r="C42" i="4"/>
  <c r="D42" i="4"/>
  <c r="C43" i="4"/>
  <c r="D43" i="4"/>
  <c r="C44" i="4"/>
  <c r="D44" i="4"/>
  <c r="C45" i="4"/>
  <c r="D45" i="4"/>
  <c r="C46" i="4"/>
  <c r="D46" i="4"/>
  <c r="F11" i="4"/>
  <c r="H11" i="4" l="1"/>
  <c r="G11" i="4"/>
  <c r="K118" i="4" l="1"/>
  <c r="L118" i="4" s="1"/>
  <c r="F118" i="4"/>
  <c r="K117" i="4"/>
  <c r="L117" i="4" s="1"/>
  <c r="F117" i="4"/>
  <c r="G117" i="4" s="1"/>
  <c r="K116" i="4"/>
  <c r="L116" i="4" s="1"/>
  <c r="F116" i="4"/>
  <c r="G116" i="4" s="1"/>
  <c r="K115" i="4"/>
  <c r="L115" i="4" s="1"/>
  <c r="F115" i="4"/>
  <c r="G115" i="4" s="1"/>
  <c r="K114" i="4"/>
  <c r="L114" i="4" s="1"/>
  <c r="F114" i="4"/>
  <c r="G114" i="4" s="1"/>
  <c r="K113" i="4"/>
  <c r="L113" i="4" s="1"/>
  <c r="F113" i="4"/>
  <c r="K112" i="4"/>
  <c r="L112" i="4" s="1"/>
  <c r="F112" i="4"/>
  <c r="G112" i="4" s="1"/>
  <c r="K111" i="4"/>
  <c r="L111" i="4" s="1"/>
  <c r="F111" i="4"/>
  <c r="K110" i="4"/>
  <c r="L110" i="4" s="1"/>
  <c r="F110" i="4"/>
  <c r="K109" i="4"/>
  <c r="L109" i="4" s="1"/>
  <c r="F109" i="4"/>
  <c r="K108" i="4"/>
  <c r="L108" i="4" s="1"/>
  <c r="F108" i="4"/>
  <c r="K94" i="4"/>
  <c r="L94" i="4" s="1"/>
  <c r="F94" i="4"/>
  <c r="G94" i="4" s="1"/>
  <c r="K93" i="4"/>
  <c r="L93" i="4" s="1"/>
  <c r="F93" i="4"/>
  <c r="G93" i="4" s="1"/>
  <c r="K92" i="4"/>
  <c r="L92" i="4" s="1"/>
  <c r="F92" i="4"/>
  <c r="G92" i="4" s="1"/>
  <c r="K91" i="4"/>
  <c r="L91" i="4" s="1"/>
  <c r="F91" i="4"/>
  <c r="G91" i="4" s="1"/>
  <c r="K90" i="4"/>
  <c r="M90" i="4" s="1"/>
  <c r="F90" i="4"/>
  <c r="G90" i="4" s="1"/>
  <c r="K89" i="4"/>
  <c r="L89" i="4" s="1"/>
  <c r="F89" i="4"/>
  <c r="G89" i="4" s="1"/>
  <c r="K88" i="4"/>
  <c r="L88" i="4" s="1"/>
  <c r="F88" i="4"/>
  <c r="G88" i="4" s="1"/>
  <c r="K87" i="4"/>
  <c r="L87" i="4" s="1"/>
  <c r="F87" i="4"/>
  <c r="G87" i="4" s="1"/>
  <c r="K86" i="4"/>
  <c r="L86" i="4" s="1"/>
  <c r="F86" i="4"/>
  <c r="G86" i="4" s="1"/>
  <c r="K85" i="4"/>
  <c r="L85" i="4" s="1"/>
  <c r="F85" i="4"/>
  <c r="G85" i="4" s="1"/>
  <c r="F84" i="4"/>
  <c r="G84" i="4" s="1"/>
  <c r="K70" i="4"/>
  <c r="L70" i="4" s="1"/>
  <c r="F70" i="4"/>
  <c r="G70" i="4" s="1"/>
  <c r="K69" i="4"/>
  <c r="L69" i="4" s="1"/>
  <c r="F69" i="4"/>
  <c r="K68" i="4"/>
  <c r="L68" i="4" s="1"/>
  <c r="F68" i="4"/>
  <c r="G68" i="4" s="1"/>
  <c r="K67" i="4"/>
  <c r="F67" i="4"/>
  <c r="K66" i="4"/>
  <c r="F66" i="4"/>
  <c r="G66" i="4" s="1"/>
  <c r="K65" i="4"/>
  <c r="L65" i="4" s="1"/>
  <c r="F65" i="4"/>
  <c r="K64" i="4"/>
  <c r="L64" i="4" s="1"/>
  <c r="F64" i="4"/>
  <c r="G64" i="4" s="1"/>
  <c r="K63" i="4"/>
  <c r="L63" i="4" s="1"/>
  <c r="F63" i="4"/>
  <c r="K62" i="4"/>
  <c r="F62" i="4"/>
  <c r="G62" i="4" s="1"/>
  <c r="K61" i="4"/>
  <c r="L61" i="4" s="1"/>
  <c r="F61" i="4"/>
  <c r="K60" i="4"/>
  <c r="L60" i="4" s="1"/>
  <c r="F60" i="4"/>
  <c r="G60" i="4" s="1"/>
  <c r="K46" i="4"/>
  <c r="F46" i="4"/>
  <c r="G46" i="4" s="1"/>
  <c r="K45" i="4"/>
  <c r="L45" i="4" s="1"/>
  <c r="F45" i="4"/>
  <c r="G45" i="4" s="1"/>
  <c r="K44" i="4"/>
  <c r="F44" i="4"/>
  <c r="G44" i="4" s="1"/>
  <c r="K43" i="4"/>
  <c r="F43" i="4"/>
  <c r="G43" i="4" s="1"/>
  <c r="K42" i="4"/>
  <c r="L42" i="4" s="1"/>
  <c r="F42" i="4"/>
  <c r="G42" i="4" s="1"/>
  <c r="K41" i="4"/>
  <c r="L41" i="4" s="1"/>
  <c r="F41" i="4"/>
  <c r="G41" i="4" s="1"/>
  <c r="K40" i="4"/>
  <c r="L40" i="4" s="1"/>
  <c r="F40" i="4"/>
  <c r="G40" i="4" s="1"/>
  <c r="K39" i="4"/>
  <c r="F39" i="4"/>
  <c r="G39" i="4" s="1"/>
  <c r="K38" i="4"/>
  <c r="F38" i="4"/>
  <c r="G38" i="4" s="1"/>
  <c r="K37" i="4"/>
  <c r="L37" i="4" s="1"/>
  <c r="F37" i="4"/>
  <c r="G37" i="4" s="1"/>
  <c r="K36" i="4"/>
  <c r="L36" i="4" s="1"/>
  <c r="F21" i="4"/>
  <c r="K21" i="4"/>
  <c r="L21" i="4" s="1"/>
  <c r="H110" i="4" l="1"/>
  <c r="G110" i="4"/>
  <c r="I110" i="4" s="1"/>
  <c r="H111" i="4"/>
  <c r="G111" i="4"/>
  <c r="I111" i="4" s="1"/>
  <c r="H113" i="4"/>
  <c r="G113" i="4"/>
  <c r="I113" i="4" s="1"/>
  <c r="H109" i="4"/>
  <c r="G109" i="4"/>
  <c r="I109" i="4" s="1"/>
  <c r="H118" i="4"/>
  <c r="G118" i="4"/>
  <c r="I118" i="4" s="1"/>
  <c r="H108" i="4"/>
  <c r="G108" i="4"/>
  <c r="I108" i="4" s="1"/>
  <c r="K100" i="4"/>
  <c r="L90" i="4"/>
  <c r="N90" i="4" s="1"/>
  <c r="H61" i="4"/>
  <c r="G61" i="4"/>
  <c r="I61" i="4" s="1"/>
  <c r="H69" i="4"/>
  <c r="G69" i="4"/>
  <c r="I69" i="4" s="1"/>
  <c r="H65" i="4"/>
  <c r="G65" i="4"/>
  <c r="I65" i="4" s="1"/>
  <c r="H63" i="4"/>
  <c r="G63" i="4"/>
  <c r="I63" i="4" s="1"/>
  <c r="H67" i="4"/>
  <c r="G67" i="4"/>
  <c r="I67" i="4" s="1"/>
  <c r="M67" i="4"/>
  <c r="L67" i="4"/>
  <c r="N67" i="4" s="1"/>
  <c r="M62" i="4"/>
  <c r="L62" i="4"/>
  <c r="N62" i="4" s="1"/>
  <c r="M66" i="4"/>
  <c r="L66" i="4"/>
  <c r="N66" i="4" s="1"/>
  <c r="M38" i="4"/>
  <c r="L38" i="4"/>
  <c r="N38" i="4" s="1"/>
  <c r="M46" i="4"/>
  <c r="L46" i="4"/>
  <c r="N46" i="4" s="1"/>
  <c r="M44" i="4"/>
  <c r="L44" i="4"/>
  <c r="N44" i="4" s="1"/>
  <c r="M39" i="4"/>
  <c r="L39" i="4"/>
  <c r="N39" i="4" s="1"/>
  <c r="M43" i="4"/>
  <c r="L43" i="4"/>
  <c r="N43" i="4" s="1"/>
  <c r="G21" i="4"/>
  <c r="I21" i="4" s="1"/>
  <c r="K124" i="4"/>
  <c r="M60" i="4"/>
  <c r="K76" i="4"/>
  <c r="M36" i="4"/>
  <c r="K52" i="4"/>
  <c r="M115" i="4"/>
  <c r="N115" i="4"/>
  <c r="M112" i="4"/>
  <c r="N112" i="4"/>
  <c r="M116" i="4"/>
  <c r="N116" i="4"/>
  <c r="M114" i="4"/>
  <c r="N114" i="4"/>
  <c r="M111" i="4"/>
  <c r="N111" i="4"/>
  <c r="M109" i="4"/>
  <c r="N109" i="4"/>
  <c r="M110" i="4"/>
  <c r="N110" i="4"/>
  <c r="M118" i="4"/>
  <c r="N118" i="4"/>
  <c r="M108" i="4"/>
  <c r="N108" i="4"/>
  <c r="M113" i="4"/>
  <c r="N113" i="4"/>
  <c r="M117" i="4"/>
  <c r="N117" i="4"/>
  <c r="I117" i="4"/>
  <c r="I116" i="4"/>
  <c r="I112" i="4"/>
  <c r="H117" i="4"/>
  <c r="H116" i="4"/>
  <c r="I114" i="4"/>
  <c r="H114" i="4"/>
  <c r="H112" i="4"/>
  <c r="I115" i="4"/>
  <c r="H115" i="4"/>
  <c r="M92" i="4"/>
  <c r="N92" i="4"/>
  <c r="M85" i="4"/>
  <c r="N85" i="4"/>
  <c r="M89" i="4"/>
  <c r="N89" i="4"/>
  <c r="M93" i="4"/>
  <c r="N93" i="4"/>
  <c r="M94" i="4"/>
  <c r="N94" i="4"/>
  <c r="N84" i="4"/>
  <c r="M86" i="4"/>
  <c r="N86" i="4"/>
  <c r="M91" i="4"/>
  <c r="N91" i="4"/>
  <c r="M88" i="4"/>
  <c r="N88" i="4"/>
  <c r="M87" i="4"/>
  <c r="N87" i="4"/>
  <c r="H90" i="4"/>
  <c r="I90" i="4"/>
  <c r="H85" i="4"/>
  <c r="I85" i="4"/>
  <c r="H94" i="4"/>
  <c r="I94" i="4"/>
  <c r="H89" i="4"/>
  <c r="I89" i="4"/>
  <c r="H91" i="4"/>
  <c r="I91" i="4"/>
  <c r="H93" i="4"/>
  <c r="I93" i="4"/>
  <c r="H86" i="4"/>
  <c r="I86" i="4"/>
  <c r="H87" i="4"/>
  <c r="I87" i="4"/>
  <c r="H84" i="4"/>
  <c r="I84" i="4"/>
  <c r="H88" i="4"/>
  <c r="I88" i="4"/>
  <c r="H92" i="4"/>
  <c r="I92" i="4"/>
  <c r="N64" i="4"/>
  <c r="M64" i="4"/>
  <c r="N65" i="4"/>
  <c r="N69" i="4"/>
  <c r="M69" i="4"/>
  <c r="N63" i="4"/>
  <c r="M65" i="4"/>
  <c r="N70" i="4"/>
  <c r="N60" i="4"/>
  <c r="N61" i="4"/>
  <c r="M63" i="4"/>
  <c r="N68" i="4"/>
  <c r="M70" i="4"/>
  <c r="M61" i="4"/>
  <c r="M68" i="4"/>
  <c r="I60" i="4"/>
  <c r="I62" i="4"/>
  <c r="I64" i="4"/>
  <c r="I66" i="4"/>
  <c r="I68" i="4"/>
  <c r="I70" i="4"/>
  <c r="H62" i="4"/>
  <c r="H70" i="4"/>
  <c r="H60" i="4"/>
  <c r="H64" i="4"/>
  <c r="H68" i="4"/>
  <c r="H66" i="4"/>
  <c r="N40" i="4"/>
  <c r="M40" i="4"/>
  <c r="N41" i="4"/>
  <c r="N42" i="4"/>
  <c r="N37" i="4"/>
  <c r="M42" i="4"/>
  <c r="N45" i="4"/>
  <c r="M37" i="4"/>
  <c r="M45" i="4"/>
  <c r="N36" i="4"/>
  <c r="M41" i="4"/>
  <c r="H40" i="4"/>
  <c r="I40" i="4"/>
  <c r="H38" i="4"/>
  <c r="I38" i="4"/>
  <c r="H41" i="4"/>
  <c r="I41" i="4"/>
  <c r="I36" i="4"/>
  <c r="H44" i="4"/>
  <c r="I44" i="4"/>
  <c r="H43" i="4"/>
  <c r="I43" i="4"/>
  <c r="H46" i="4"/>
  <c r="I46" i="4"/>
  <c r="H39" i="4"/>
  <c r="I39" i="4"/>
  <c r="H42" i="4"/>
  <c r="I42" i="4"/>
  <c r="H37" i="4"/>
  <c r="I37" i="4"/>
  <c r="H45" i="4"/>
  <c r="I45" i="4"/>
  <c r="N21" i="4"/>
  <c r="M21" i="4"/>
  <c r="H21" i="4"/>
  <c r="K11" i="4" l="1"/>
  <c r="L11" i="4" s="1"/>
  <c r="K12" i="4"/>
  <c r="L12" i="4" s="1"/>
  <c r="K13" i="4"/>
  <c r="L13" i="4" s="1"/>
  <c r="K14" i="4"/>
  <c r="L14" i="4" s="1"/>
  <c r="K15" i="4"/>
  <c r="L15" i="4" s="1"/>
  <c r="K16" i="4"/>
  <c r="L16" i="4" s="1"/>
  <c r="K17" i="4"/>
  <c r="L17" i="4" s="1"/>
  <c r="K18" i="4"/>
  <c r="L18" i="4" s="1"/>
  <c r="K19" i="4"/>
  <c r="L19" i="4" s="1"/>
  <c r="K20" i="4"/>
  <c r="L20" i="4" s="1"/>
  <c r="I12" i="4"/>
  <c r="F14" i="4"/>
  <c r="G14" i="4" s="1"/>
  <c r="F15" i="4"/>
  <c r="G15" i="4" s="1"/>
  <c r="F16" i="4"/>
  <c r="G16" i="4" s="1"/>
  <c r="F17" i="4"/>
  <c r="G17" i="4" s="1"/>
  <c r="F18" i="4"/>
  <c r="G18" i="4" s="1"/>
  <c r="F19" i="4"/>
  <c r="G19" i="4" s="1"/>
  <c r="F20" i="4"/>
  <c r="G20" i="4" s="1"/>
  <c r="N11" i="4" l="1"/>
  <c r="K28" i="4"/>
  <c r="I17" i="4"/>
  <c r="H17" i="4"/>
  <c r="H14" i="4"/>
  <c r="I14" i="4"/>
  <c r="N18" i="4"/>
  <c r="N13" i="4"/>
  <c r="N20" i="4"/>
  <c r="N16" i="4"/>
  <c r="N12" i="4"/>
  <c r="N14" i="4"/>
  <c r="N17" i="4"/>
  <c r="N19" i="4"/>
  <c r="N15" i="4"/>
  <c r="I15" i="4"/>
  <c r="I18" i="4"/>
  <c r="I13" i="4"/>
  <c r="I19" i="4"/>
  <c r="I11" i="4"/>
  <c r="I20" i="4"/>
  <c r="I16" i="4"/>
  <c r="H15" i="4"/>
  <c r="H19" i="4"/>
  <c r="M19" i="4"/>
  <c r="M15" i="4"/>
  <c r="M11" i="4"/>
  <c r="M17" i="4"/>
  <c r="M13" i="4"/>
  <c r="M20" i="4"/>
  <c r="M18" i="4"/>
  <c r="M16" i="4"/>
  <c r="M14" i="4"/>
  <c r="M12" i="4"/>
  <c r="H20" i="4"/>
  <c r="H18" i="4"/>
  <c r="H16" i="4"/>
  <c r="H12" i="4"/>
  <c r="I28" i="4" l="1"/>
  <c r="F28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tc={3D3C447D-0E39-4A78-B52B-54309B3AE25C}</author>
    <author>tc={F138497D-BE8B-45C0-82F0-8E3E94BA1B53}</author>
    <author>tc={970F4A20-28A8-4DC9-A7AB-56946AC5FA0F}</author>
    <author>tc={1204AA37-B1B6-40DE-8617-71AC248B34F9}</author>
    <author>tc={1375BD41-8EA9-4433-8979-6F490043493B}</author>
    <author>tc={976D5C8D-910C-4BF2-ACCC-06B7E2C60C99}</author>
    <author>tc={FF6F8582-5862-4D35-A7E0-10498A4A20A5}</author>
  </authors>
  <commentList>
    <comment ref="F3" authorId="0" shapeId="0" xr:uid="{3D3C447D-0E39-4A78-B52B-54309B3AE25C}">
      <text>
        <t>[Threaded comment]
Your version of Excel allows you to read this threaded comment; however, any edits to it will get removed if the file is opened in a newer version of Excel. Learn more: https://go.microsoft.com/fwlink/?linkid=870924
Comment:
    We use current year backgrounds for AERMOD assessments - even when using previous years of met data</t>
      </text>
    </comment>
    <comment ref="H3" authorId="1" shapeId="0" xr:uid="{F138497D-BE8B-45C0-82F0-8E3E94BA1B53}">
      <text>
        <t>[Threaded comment]
Your version of Excel allows you to read this threaded comment; however, any edits to it will get removed if the file is opened in a newer version of Excel. Learn more: https://go.microsoft.com/fwlink/?linkid=870924
Comment:
    For CO, we have to get these from the 2001-based Defra maps and adjust to the current years usiing the 'year adjustment' spreadsheet on the Defra website
Reply:
    This guidance no longer applicable - 2021 based mapping data now says not to use the 2001 based data. Instead we are to obtain these from the Defra  UK Pollution Climate Mapping (PCM) background maps: (https://laqm.defra.gov.uk/wp-content/uploads/2024/11/2021-based-background-maps-user-guide-v1.0.pdf )</t>
      </text>
    </comment>
    <comment ref="I3" authorId="2" shapeId="0" xr:uid="{970F4A20-28A8-4DC9-A7AB-56946AC5FA0F}">
      <text>
        <t>[Threaded comment]
Your version of Excel allows you to read this threaded comment; however, any edits to it will get removed if the file is opened in a newer version of Excel. Learn more: https://go.microsoft.com/fwlink/?linkid=870924
Comment:
    2021 based mapping data now says not to use the 2001 based data. Instead we are to obtain these from the Defra  UK Pollution Climate Mapping (PCM) background maps: (https://laqm.defra.gov.uk/wp-content/uploads/2024/11/2021-based-background-maps-user-guide-v1.0.pdf )</t>
      </text>
    </comment>
    <comment ref="J3" authorId="3" shapeId="0" xr:uid="{1204AA37-B1B6-40DE-8617-71AC248B34F9}">
      <text>
        <t>[Threaded comment]
Your version of Excel allows you to read this threaded comment; however, any edits to it will get removed if the file is opened in a newer version of Excel. Learn more: https://go.microsoft.com/fwlink/?linkid=870924
Comment:
    SO2 concentrations from 2001 do not need to be adjusted - see note at bottom of page
Reply:
    2021 based mapping data now says not to use the 2001 based data. Instead we are to obtain these from the Defra  UK Pollution Climate Mapping (PCM) background maps: (https://laqm.defra.gov.uk/wp-content/uploads/2024/11/2021-based-background-maps-user-guide-v1.0.pdf )</t>
      </text>
    </comment>
    <comment ref="B4" authorId="4" shapeId="0" xr:uid="{1375BD41-8EA9-4433-8979-6F490043493B}">
      <text>
        <t>[Threaded comment]
Your version of Excel allows you to read this threaded comment; however, any edits to it will get removed if the file is opened in a newer version of Excel. Learn more: https://go.microsoft.com/fwlink/?linkid=870924
Comment:
    Choose a range of receptors in all directions from the source (I tend to go round in a clockwise direction) - usually up to around 1km from the source, but can be further</t>
      </text>
    </comment>
    <comment ref="C4" authorId="5" shapeId="0" xr:uid="{976D5C8D-910C-4BF2-ACCC-06B7E2C60C99}">
      <text>
        <t>[Threaded comment]
Your version of Excel allows you to read this threaded comment; however, any edits to it will get removed if the file is opened in a newer version of Excel. Learn more: https://go.microsoft.com/fwlink/?linkid=870924
Comment:
    We don't use specific addresses anymore - just a residential property on XX road (for example...)</t>
      </text>
    </comment>
    <comment ref="L5" authorId="6" shapeId="0" xr:uid="{FF6F8582-5862-4D35-A7E0-10498A4A20A5}">
      <text>
        <t>[Threaded comment]
Your version of Excel allows you to read this threaded comment; however, any edits to it will get removed if the file is opened in a newer version of Excel. Learn more: https://go.microsoft.com/fwlink/?linkid=870924
Comment:
    Note that receptors can be located in different local authority areas</t>
      </text>
    </comment>
  </commentList>
</comments>
</file>

<file path=xl/sharedStrings.xml><?xml version="1.0" encoding="utf-8"?>
<sst xmlns="http://schemas.openxmlformats.org/spreadsheetml/2006/main" count="641" uniqueCount="80">
  <si>
    <t>NOx</t>
  </si>
  <si>
    <t>X</t>
  </si>
  <si>
    <t>Y</t>
  </si>
  <si>
    <t>ESR 1</t>
  </si>
  <si>
    <t>ESR 2</t>
  </si>
  <si>
    <t>ESR 3</t>
  </si>
  <si>
    <t>ESR 4</t>
  </si>
  <si>
    <t>ESR 5</t>
  </si>
  <si>
    <t>ESR 6</t>
  </si>
  <si>
    <t>SHORT TERM 99.79th PERCENTILE</t>
  </si>
  <si>
    <t>LONG TERM</t>
  </si>
  <si>
    <t>PC</t>
  </si>
  <si>
    <t>PEC</t>
  </si>
  <si>
    <t>PC/AQO</t>
  </si>
  <si>
    <t>PEC/AQO</t>
  </si>
  <si>
    <t>%</t>
  </si>
  <si>
    <r>
      <t>NO</t>
    </r>
    <r>
      <rPr>
        <b/>
        <vertAlign val="subscript"/>
        <sz val="10"/>
        <rFont val="Calibri"/>
        <family val="2"/>
      </rPr>
      <t>X</t>
    </r>
    <r>
      <rPr>
        <b/>
        <sz val="10"/>
        <rFont val="Calibri"/>
        <family val="2"/>
      </rPr>
      <t xml:space="preserve"> 1 HOUR </t>
    </r>
  </si>
  <si>
    <r>
      <t>NO</t>
    </r>
    <r>
      <rPr>
        <b/>
        <vertAlign val="subscript"/>
        <sz val="10"/>
        <rFont val="Calibri"/>
        <family val="2"/>
      </rPr>
      <t>2</t>
    </r>
    <r>
      <rPr>
        <b/>
        <sz val="10"/>
        <rFont val="Calibri"/>
        <family val="2"/>
      </rPr>
      <t xml:space="preserve"> 1 HOUR </t>
    </r>
  </si>
  <si>
    <r>
      <t>NO</t>
    </r>
    <r>
      <rPr>
        <b/>
        <vertAlign val="subscript"/>
        <sz val="10"/>
        <rFont val="Calibri"/>
        <family val="2"/>
      </rPr>
      <t>2</t>
    </r>
    <r>
      <rPr>
        <b/>
        <sz val="10"/>
        <rFont val="Calibri"/>
        <family val="2"/>
      </rPr>
      <t xml:space="preserve"> 1 HOUR</t>
    </r>
  </si>
  <si>
    <r>
      <t>NO</t>
    </r>
    <r>
      <rPr>
        <b/>
        <vertAlign val="subscript"/>
        <sz val="10"/>
        <rFont val="Calibri"/>
        <family val="2"/>
      </rPr>
      <t>X</t>
    </r>
    <r>
      <rPr>
        <b/>
        <sz val="10"/>
        <rFont val="Calibri"/>
        <family val="2"/>
      </rPr>
      <t xml:space="preserve"> ANNUAL </t>
    </r>
  </si>
  <si>
    <r>
      <t>NO</t>
    </r>
    <r>
      <rPr>
        <b/>
        <vertAlign val="subscript"/>
        <sz val="10"/>
        <rFont val="Calibri"/>
        <family val="2"/>
      </rPr>
      <t>2</t>
    </r>
    <r>
      <rPr>
        <b/>
        <sz val="10"/>
        <rFont val="Calibri"/>
        <family val="2"/>
      </rPr>
      <t xml:space="preserve"> ANNUAL </t>
    </r>
  </si>
  <si>
    <r>
      <t>NO</t>
    </r>
    <r>
      <rPr>
        <b/>
        <vertAlign val="subscript"/>
        <sz val="10"/>
        <rFont val="Calibri"/>
        <family val="2"/>
      </rPr>
      <t>2</t>
    </r>
    <r>
      <rPr>
        <b/>
        <sz val="10"/>
        <rFont val="Calibri"/>
        <family val="2"/>
      </rPr>
      <t xml:space="preserve"> ANNUAL</t>
    </r>
  </si>
  <si>
    <r>
      <t>µg/m</t>
    </r>
    <r>
      <rPr>
        <b/>
        <vertAlign val="superscript"/>
        <sz val="10"/>
        <rFont val="Calibri"/>
        <family val="2"/>
      </rPr>
      <t>3</t>
    </r>
  </si>
  <si>
    <t>PC 99.79th %ile</t>
  </si>
  <si>
    <t>50% NOx to NO2 SHORT TERM</t>
  </si>
  <si>
    <t>&lt;10%</t>
  </si>
  <si>
    <t>&lt;1%</t>
  </si>
  <si>
    <t>100% NOX TO NO2 LONG TERM</t>
  </si>
  <si>
    <t>ESR 7</t>
  </si>
  <si>
    <t>ESR 8</t>
  </si>
  <si>
    <t>ESR 9</t>
  </si>
  <si>
    <t>Maximum Modelled Grid Concentration</t>
  </si>
  <si>
    <t>RECEPTOR</t>
  </si>
  <si>
    <t>ADDRESS</t>
  </si>
  <si>
    <t>GRID REFERENCE</t>
  </si>
  <si>
    <t>CO</t>
  </si>
  <si>
    <t>Criteria for emissions to be screened out, without need for a detailed assessment</t>
  </si>
  <si>
    <t>&lt;70%</t>
  </si>
  <si>
    <t>ESR 10</t>
  </si>
  <si>
    <t>ESR 11</t>
  </si>
  <si>
    <t>% Change of AQAL</t>
  </si>
  <si>
    <t>Conc as % of AQAL</t>
  </si>
  <si>
    <t>&lt;75%</t>
  </si>
  <si>
    <t>Impact</t>
  </si>
  <si>
    <t>Sig.</t>
  </si>
  <si>
    <t>Not Sig</t>
  </si>
  <si>
    <t>Severity of Impact</t>
  </si>
  <si>
    <t>Mag. Of Impact</t>
  </si>
  <si>
    <t>Check against IAQM Guidance - Long Term</t>
  </si>
  <si>
    <t>Check against IAQM Guidance - Short Term</t>
  </si>
  <si>
    <t>(+15.16%)</t>
  </si>
  <si>
    <t>Human Receptors</t>
  </si>
  <si>
    <t>Benzene</t>
  </si>
  <si>
    <t>Receptor</t>
  </si>
  <si>
    <t>Location</t>
  </si>
  <si>
    <t>Grid ref</t>
  </si>
  <si>
    <t>Nox</t>
  </si>
  <si>
    <t>NO2</t>
  </si>
  <si>
    <t>PM10</t>
  </si>
  <si>
    <t>NOTES</t>
  </si>
  <si>
    <t>&gt;10</t>
  </si>
  <si>
    <t>Neg</t>
  </si>
  <si>
    <t>ESR 12</t>
  </si>
  <si>
    <t>SO2</t>
  </si>
  <si>
    <t>Box 7.16 in TG(22) explains how to model short term concentrations</t>
  </si>
  <si>
    <t>ESR 13</t>
  </si>
  <si>
    <t>ESR 14</t>
  </si>
  <si>
    <t>ESR 15</t>
  </si>
  <si>
    <t>ESR 16</t>
  </si>
  <si>
    <t>Odour</t>
  </si>
  <si>
    <t>98th %ile</t>
  </si>
  <si>
    <r>
      <t>oue/m</t>
    </r>
    <r>
      <rPr>
        <b/>
        <vertAlign val="superscript"/>
        <sz val="10"/>
        <rFont val="Calibri"/>
        <family val="2"/>
      </rPr>
      <t>3</t>
    </r>
  </si>
  <si>
    <t>oue/m3</t>
  </si>
  <si>
    <t>750 oue</t>
  </si>
  <si>
    <t>Slight</t>
  </si>
  <si>
    <t>GM13945 - ICG Facility, Oldham</t>
  </si>
  <si>
    <t>2159 oue</t>
  </si>
  <si>
    <t>ESR 17</t>
  </si>
  <si>
    <t>1000 oue</t>
  </si>
  <si>
    <t>These odour results reflect the removal of one of the kitchen exhaust stacks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</si>
</sst>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00"/>
  </numFmts>
  <fonts count="3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b/>
      <vertAlign val="subscript"/>
      <sz val="10"/>
      <name val="Calibri"/>
      <family val="2"/>
    </font>
    <font>
      <b/>
      <vertAlign val="superscript"/>
      <sz val="10"/>
      <name val="Calibri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0"/>
      <color theme="1"/>
      <name val="Calibri"/>
      <family val="2"/>
    </font>
    <font>
      <sz val="8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i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2">
    <xf numFmtId="0" fontId="0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5" borderId="6" applyNumberFormat="0" applyAlignment="0" applyProtection="0"/>
    <xf numFmtId="0" fontId="14" fillId="6" borderId="7" applyNumberFormat="0" applyAlignment="0" applyProtection="0"/>
    <xf numFmtId="0" fontId="15" fillId="6" borderId="6" applyNumberFormat="0" applyAlignment="0" applyProtection="0"/>
    <xf numFmtId="0" fontId="16" fillId="0" borderId="8" applyNumberFormat="0" applyFill="0" applyAlignment="0" applyProtection="0"/>
    <xf numFmtId="0" fontId="17" fillId="7" borderId="9" applyNumberFormat="0" applyAlignment="0" applyProtection="0"/>
    <xf numFmtId="0" fontId="18" fillId="0" borderId="0" applyNumberFormat="0" applyFill="0" applyBorder="0" applyAlignment="0" applyProtection="0"/>
    <xf numFmtId="0" fontId="7" fillId="8" borderId="10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1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21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1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21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21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21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</cellStyleXfs>
  <cellXfs count="93">
    <xf numFmtId="0" fontId="0" fillId="0" borderId="0" xfId="0"/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3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1" fillId="33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20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34" borderId="14" xfId="0" applyFill="1" applyBorder="1" applyAlignment="1">
      <alignment vertical="center"/>
    </xf>
    <xf numFmtId="0" fontId="0" fillId="34" borderId="15" xfId="0" applyFill="1" applyBorder="1" applyAlignment="1">
      <alignment vertical="center"/>
    </xf>
    <xf numFmtId="0" fontId="0" fillId="34" borderId="17" xfId="0" applyFill="1" applyBorder="1" applyAlignment="1">
      <alignment vertical="center"/>
    </xf>
    <xf numFmtId="0" fontId="0" fillId="34" borderId="16" xfId="0" applyFill="1" applyBorder="1" applyAlignment="1">
      <alignment vertical="center"/>
    </xf>
    <xf numFmtId="0" fontId="2" fillId="37" borderId="0" xfId="0" applyFont="1" applyFill="1" applyAlignment="1">
      <alignment horizontal="left" vertical="center" wrapText="1"/>
    </xf>
    <xf numFmtId="0" fontId="1" fillId="37" borderId="0" xfId="0" applyFont="1" applyFill="1" applyAlignment="1">
      <alignment horizontal="left" vertical="center" wrapText="1"/>
    </xf>
    <xf numFmtId="0" fontId="0" fillId="37" borderId="0" xfId="0" applyFill="1" applyAlignment="1">
      <alignment vertical="center"/>
    </xf>
    <xf numFmtId="0" fontId="0" fillId="37" borderId="0" xfId="0" applyFill="1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27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30" fillId="36" borderId="1" xfId="0" applyFont="1" applyFill="1" applyBorder="1" applyAlignment="1">
      <alignment horizontal="center" vertical="center"/>
    </xf>
    <xf numFmtId="0" fontId="0" fillId="34" borderId="19" xfId="0" applyFill="1" applyBorder="1" applyAlignment="1">
      <alignment vertical="center"/>
    </xf>
    <xf numFmtId="0" fontId="0" fillId="34" borderId="20" xfId="0" applyFill="1" applyBorder="1" applyAlignment="1">
      <alignment vertical="center"/>
    </xf>
    <xf numFmtId="2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8" fillId="0" borderId="0" xfId="0" applyFont="1"/>
    <xf numFmtId="2" fontId="1" fillId="0" borderId="0" xfId="0" applyNumberFormat="1" applyFont="1" applyAlignment="1">
      <alignment horizontal="left" vertical="center" wrapText="1"/>
    </xf>
    <xf numFmtId="2" fontId="2" fillId="35" borderId="0" xfId="0" applyNumberFormat="1" applyFont="1" applyFill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1" fillId="0" borderId="0" xfId="0" applyFont="1" applyAlignment="1">
      <alignment vertical="center"/>
    </xf>
    <xf numFmtId="0" fontId="2" fillId="38" borderId="1" xfId="0" applyFont="1" applyFill="1" applyBorder="1" applyAlignment="1">
      <alignment horizontal="center" vertical="center"/>
    </xf>
    <xf numFmtId="165" fontId="1" fillId="38" borderId="1" xfId="0" applyNumberFormat="1" applyFont="1" applyFill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65" fontId="1" fillId="38" borderId="0" xfId="0" applyNumberFormat="1" applyFont="1" applyFill="1" applyAlignment="1">
      <alignment horizontal="center" vertical="center"/>
    </xf>
    <xf numFmtId="0" fontId="1" fillId="39" borderId="1" xfId="0" applyFont="1" applyFill="1" applyBorder="1" applyAlignment="1">
      <alignment horizontal="left" vertical="center" wrapText="1"/>
    </xf>
    <xf numFmtId="0" fontId="24" fillId="39" borderId="1" xfId="0" applyFont="1" applyFill="1" applyBorder="1" applyAlignment="1">
      <alignment horizontal="center" vertical="center" wrapText="1"/>
    </xf>
    <xf numFmtId="2" fontId="1" fillId="39" borderId="1" xfId="0" applyNumberFormat="1" applyFont="1" applyFill="1" applyBorder="1" applyAlignment="1">
      <alignment horizontal="center" vertical="center" wrapText="1"/>
    </xf>
    <xf numFmtId="2" fontId="1" fillId="39" borderId="2" xfId="0" applyNumberFormat="1" applyFont="1" applyFill="1" applyBorder="1" applyAlignment="1">
      <alignment horizontal="center" vertical="center" wrapText="1"/>
    </xf>
    <xf numFmtId="2" fontId="1" fillId="39" borderId="1" xfId="0" applyNumberFormat="1" applyFont="1" applyFill="1" applyBorder="1" applyAlignment="1">
      <alignment horizontal="center" vertical="center"/>
    </xf>
    <xf numFmtId="1" fontId="1" fillId="40" borderId="1" xfId="0" applyNumberFormat="1" applyFont="1" applyFill="1" applyBorder="1" applyAlignment="1">
      <alignment horizontal="center" vertical="center"/>
    </xf>
    <xf numFmtId="165" fontId="1" fillId="40" borderId="12" xfId="0" applyNumberFormat="1" applyFont="1" applyFill="1" applyBorder="1" applyAlignment="1">
      <alignment horizontal="center" vertical="center"/>
    </xf>
    <xf numFmtId="1" fontId="1" fillId="41" borderId="1" xfId="0" applyNumberFormat="1" applyFont="1" applyFill="1" applyBorder="1" applyAlignment="1">
      <alignment horizontal="center" vertical="center"/>
    </xf>
    <xf numFmtId="165" fontId="1" fillId="41" borderId="12" xfId="0" applyNumberFormat="1" applyFont="1" applyFill="1" applyBorder="1" applyAlignment="1">
      <alignment horizontal="center" vertical="center"/>
    </xf>
    <xf numFmtId="2" fontId="1" fillId="41" borderId="1" xfId="0" applyNumberFormat="1" applyFont="1" applyFill="1" applyBorder="1" applyAlignment="1">
      <alignment horizontal="center" vertical="center"/>
    </xf>
    <xf numFmtId="2" fontId="1" fillId="40" borderId="1" xfId="0" applyNumberFormat="1" applyFont="1" applyFill="1" applyBorder="1" applyAlignment="1">
      <alignment horizontal="center" vertical="center"/>
    </xf>
    <xf numFmtId="1" fontId="1" fillId="34" borderId="1" xfId="0" applyNumberFormat="1" applyFont="1" applyFill="1" applyBorder="1" applyAlignment="1">
      <alignment horizontal="center" vertical="center"/>
    </xf>
    <xf numFmtId="165" fontId="1" fillId="34" borderId="12" xfId="0" applyNumberFormat="1" applyFont="1" applyFill="1" applyBorder="1" applyAlignment="1">
      <alignment horizontal="center" vertical="center"/>
    </xf>
    <xf numFmtId="2" fontId="1" fillId="34" borderId="1" xfId="0" applyNumberFormat="1" applyFont="1" applyFill="1" applyBorder="1" applyAlignment="1">
      <alignment horizontal="center" vertical="center"/>
    </xf>
    <xf numFmtId="0" fontId="0" fillId="40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30" fillId="0" borderId="1" xfId="0" applyFont="1" applyBorder="1" applyAlignment="1">
      <alignment horizontal="center" vertical="center"/>
    </xf>
    <xf numFmtId="2" fontId="3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5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42">
    <cellStyle name="20% - Accent1" xfId="17" builtinId="30" customBuiltin="1"/>
    <cellStyle name="20% - Accent2" xfId="20" builtinId="34" customBuiltin="1"/>
    <cellStyle name="20% - Accent3" xfId="23" builtinId="38" customBuiltin="1"/>
    <cellStyle name="20% - Accent4" xfId="26" builtinId="42" customBuiltin="1"/>
    <cellStyle name="20% - Accent5" xfId="29" builtinId="46" customBuiltin="1"/>
    <cellStyle name="20% - Accent6" xfId="32" builtinId="50" customBuiltin="1"/>
    <cellStyle name="40% - Accent1" xfId="18" builtinId="31" customBuiltin="1"/>
    <cellStyle name="40% - Accent2" xfId="21" builtinId="35" customBuiltin="1"/>
    <cellStyle name="40% - Accent3" xfId="24" builtinId="39" customBuiltin="1"/>
    <cellStyle name="40% - Accent4" xfId="27" builtinId="43" customBuiltin="1"/>
    <cellStyle name="40% - Accent5" xfId="30" builtinId="47" customBuiltin="1"/>
    <cellStyle name="40% - Accent6" xfId="33" builtinId="51" customBuiltin="1"/>
    <cellStyle name="60% - Accent1 2" xfId="36" xr:uid="{00000000-0005-0000-0000-00000C000000}"/>
    <cellStyle name="60% - Accent2 2" xfId="37" xr:uid="{00000000-0005-0000-0000-00000D000000}"/>
    <cellStyle name="60% - Accent3 2" xfId="38" xr:uid="{00000000-0005-0000-0000-00000E000000}"/>
    <cellStyle name="60% - Accent4 2" xfId="39" xr:uid="{00000000-0005-0000-0000-00000F000000}"/>
    <cellStyle name="60% - Accent5 2" xfId="40" xr:uid="{00000000-0005-0000-0000-000010000000}"/>
    <cellStyle name="60% - Accent6 2" xfId="41" xr:uid="{00000000-0005-0000-0000-000011000000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ad" xfId="6" builtinId="27" customBuiltin="1"/>
    <cellStyle name="Calculation" xfId="9" builtinId="22" customBuiltin="1"/>
    <cellStyle name="Check Cell" xfId="11" builtinId="23" customBuiltin="1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7" builtinId="20" customBuiltin="1"/>
    <cellStyle name="Linked Cell" xfId="10" builtinId="24" customBuiltin="1"/>
    <cellStyle name="Neutral 2" xfId="35" xr:uid="{00000000-0005-0000-0000-000023000000}"/>
    <cellStyle name="Normal" xfId="0" builtinId="0"/>
    <cellStyle name="Note" xfId="13" builtinId="10" customBuiltin="1"/>
    <cellStyle name="Output" xfId="8" builtinId="21" customBuiltin="1"/>
    <cellStyle name="Title 2" xfId="34" xr:uid="{00000000-0005-0000-0000-000027000000}"/>
    <cellStyle name="Total" xfId="15" builtinId="25" customBuiltin="1"/>
    <cellStyle name="Warning Text" xfId="12" builtinId="11" customBuiltin="1"/>
  </cellStyles>
  <dxfs count="30"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Faulkner, Rebecca" id="{29BAA4A3-1980-4072-9E7A-380776B5FBB3}" userId="S::rmcCollom@wardell-armstrong.com::fd4dd524-716b-405e-bb53-c77945c688b2" providerId="AD"/>
  <person displayName="Threlfall, Paul" id="{57A31B8A-AA70-4D65-A84F-2B515A32BB83}" userId="S::pthrelfall@wardell-armstrong.com::04bc8daa-5825-4d35-89bd-abe91d727a0e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3" dT="2021-09-30T13:46:37.50" personId="{29BAA4A3-1980-4072-9E7A-380776B5FBB3}" id="{3D3C447D-0E39-4A78-B52B-54309B3AE25C}">
    <text>We use current year backgrounds for AERMOD assessments - even when using previous years of met data</text>
  </threadedComment>
  <threadedComment ref="H3" dT="2021-09-30T13:47:29.72" personId="{29BAA4A3-1980-4072-9E7A-380776B5FBB3}" id="{F138497D-BE8B-45C0-82F0-8E3E94BA1B53}">
    <text>For CO, we have to get these from the 2001-based Defra maps and adjust to the current years usiing the 'year adjustment' spreadsheet on the Defra website</text>
  </threadedComment>
  <threadedComment ref="H3" dT="2025-02-25T14:25:38.31" personId="{57A31B8A-AA70-4D65-A84F-2B515A32BB83}" id="{6AEEAF8E-1635-4FFA-B0FC-DA533399B454}" parentId="{F138497D-BE8B-45C0-82F0-8E3E94BA1B53}">
    <text>This guidance no longer applicable - 2021 based mapping data now says not to use the 2001 based data. Instead we are to obtain these from the Defra  UK Pollution Climate Mapping (PCM) background maps: (https://laqm.defra.gov.uk/wp-content/uploads/2024/11/2021-based-background-maps-user-guide-v1.0.pdf )</text>
    <extLst>
      <x:ext xmlns:xltc2="http://schemas.microsoft.com/office/spreadsheetml/2020/threadedcomments2" uri="{F7C98A9C-CBB3-438F-8F68-D28B6AF4A901}">
        <xltc2:checksum>4133194273</xltc2:checksum>
        <xltc2:hyperlink startIndex="202" length="99" url="https://laqm.defra.gov.uk/wp-content/uploads/2024/11/2021-based-background-maps-user-guide-v1.0.pdf"/>
      </x:ext>
    </extLst>
  </threadedComment>
  <threadedComment ref="I3" dT="2025-02-25T14:26:14.31" personId="{57A31B8A-AA70-4D65-A84F-2B515A32BB83}" id="{970F4A20-28A8-4DC9-A7AB-56946AC5FA0F}">
    <text>2021 based mapping data now says not to use the 2001 based data. Instead we are to obtain these from the Defra  UK Pollution Climate Mapping (PCM) background maps: (https://laqm.defra.gov.uk/wp-content/uploads/2024/11/2021-based-background-maps-user-guide-v1.0.pdf )</text>
    <extLst>
      <x:ext xmlns:xltc2="http://schemas.microsoft.com/office/spreadsheetml/2020/threadedcomments2" uri="{F7C98A9C-CBB3-438F-8F68-D28B6AF4A901}">
        <xltc2:checksum>381476030</xltc2:checksum>
        <xltc2:hyperlink startIndex="165" length="99" url="https://laqm.defra.gov.uk/wp-content/uploads/2024/11/2021-based-background-maps-user-guide-v1.0.pdf"/>
      </x:ext>
    </extLst>
  </threadedComment>
  <threadedComment ref="J3" dT="2021-09-30T13:52:32.44" personId="{29BAA4A3-1980-4072-9E7A-380776B5FBB3}" id="{1204AA37-B1B6-40DE-8617-71AC248B34F9}">
    <text>SO2 concentrations from 2001 do not need to be adjusted - see note at bottom of page</text>
  </threadedComment>
  <threadedComment ref="J3" dT="2025-03-06T09:55:47.28" personId="{57A31B8A-AA70-4D65-A84F-2B515A32BB83}" id="{B05E626D-46A5-4C18-A762-52C088668BF8}" parentId="{1204AA37-B1B6-40DE-8617-71AC248B34F9}">
    <text>2021 based mapping data now says not to use the 2001 based data. Instead we are to obtain these from the Defra  UK Pollution Climate Mapping (PCM) background maps: (https://laqm.defra.gov.uk/wp-content/uploads/2024/11/2021-based-background-maps-user-guide-v1.0.pdf )</text>
    <extLst>
      <x:ext xmlns:xltc2="http://schemas.microsoft.com/office/spreadsheetml/2020/threadedcomments2" uri="{F7C98A9C-CBB3-438F-8F68-D28B6AF4A901}">
        <xltc2:checksum>381476030</xltc2:checksum>
        <xltc2:hyperlink startIndex="165" length="99" url="https://laqm.defra.gov.uk/wp-content/uploads/2024/11/2021-based-background-maps-user-guide-v1.0.pdf"/>
      </x:ext>
    </extLst>
  </threadedComment>
  <threadedComment ref="B4" dT="2021-09-30T13:45:15.17" personId="{29BAA4A3-1980-4072-9E7A-380776B5FBB3}" id="{1375BD41-8EA9-4433-8979-6F490043493B}">
    <text>Choose a range of receptors in all directions from the source (I tend to go round in a clockwise direction) - usually up to around 1km from the source, but can be further</text>
  </threadedComment>
  <threadedComment ref="C4" dT="2021-09-30T13:45:56.07" personId="{29BAA4A3-1980-4072-9E7A-380776B5FBB3}" id="{976D5C8D-910C-4BF2-ACCC-06B7E2C60C99}">
    <text>We don't use specific addresses anymore - just a residential property on XX road (for example...)</text>
  </threadedComment>
  <threadedComment ref="L5" dT="2021-09-30T13:48:08.33" personId="{29BAA4A3-1980-4072-9E7A-380776B5FBB3}" id="{FF6F8582-5862-4D35-A7E0-10498A4A20A5}">
    <text>Note that receptors can be located in different local authority areas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25"/>
  <sheetViews>
    <sheetView zoomScale="90" zoomScaleNormal="90" workbookViewId="0">
      <selection activeCell="C11" sqref="C11"/>
    </sheetView>
  </sheetViews>
  <sheetFormatPr defaultRowHeight="15" x14ac:dyDescent="0.25"/>
  <cols>
    <col min="1" max="1" width="9.140625" style="1"/>
    <col min="2" max="2" width="50.5703125" style="1" customWidth="1"/>
    <col min="3" max="3" width="11.28515625" style="1" bestFit="1" customWidth="1"/>
    <col min="4" max="4" width="11.140625" style="1" bestFit="1" customWidth="1"/>
    <col min="5" max="14" width="10.7109375" style="1" customWidth="1"/>
    <col min="15" max="22" width="9.140625" style="16"/>
  </cols>
  <sheetData>
    <row r="1" spans="1:22" ht="14.45" customHeight="1" x14ac:dyDescent="0.25">
      <c r="A1" s="44" t="s">
        <v>75</v>
      </c>
      <c r="B1" s="44"/>
      <c r="C1" s="4"/>
      <c r="D1" s="4"/>
      <c r="E1" s="4"/>
    </row>
    <row r="3" spans="1:22" s="27" customFormat="1" x14ac:dyDescent="0.25">
      <c r="A3" s="24" t="s">
        <v>0</v>
      </c>
      <c r="B3" s="25"/>
      <c r="C3" s="25"/>
      <c r="D3" s="25"/>
      <c r="E3" s="24">
        <v>2020</v>
      </c>
      <c r="F3" s="25"/>
      <c r="G3" s="25"/>
      <c r="H3" s="25"/>
      <c r="I3" s="25"/>
      <c r="J3" s="25"/>
      <c r="K3" s="25"/>
      <c r="L3" s="25"/>
      <c r="M3" s="25"/>
      <c r="N3" s="25"/>
      <c r="O3" s="26"/>
      <c r="P3" s="26"/>
      <c r="Q3" s="26"/>
      <c r="R3" s="26"/>
      <c r="S3" s="26"/>
      <c r="T3" s="26"/>
      <c r="U3" s="26"/>
      <c r="V3" s="26"/>
    </row>
    <row r="5" spans="1:22" x14ac:dyDescent="0.25">
      <c r="A5" s="2" t="s">
        <v>27</v>
      </c>
    </row>
    <row r="6" spans="1:22" x14ac:dyDescent="0.25">
      <c r="A6" s="2" t="s">
        <v>24</v>
      </c>
      <c r="E6" s="45" t="s">
        <v>64</v>
      </c>
    </row>
    <row r="7" spans="1:22" x14ac:dyDescent="0.25">
      <c r="E7" s="83" t="s">
        <v>9</v>
      </c>
      <c r="F7" s="84"/>
      <c r="G7" s="84"/>
      <c r="H7" s="84"/>
      <c r="I7" s="84"/>
      <c r="J7" s="83" t="s">
        <v>10</v>
      </c>
      <c r="K7" s="84"/>
      <c r="L7" s="84"/>
      <c r="M7" s="84"/>
      <c r="N7" s="84"/>
    </row>
    <row r="8" spans="1:22" ht="25.5" x14ac:dyDescent="0.25">
      <c r="E8" s="8" t="s">
        <v>23</v>
      </c>
      <c r="F8" s="8" t="s">
        <v>11</v>
      </c>
      <c r="G8" s="8" t="s">
        <v>12</v>
      </c>
      <c r="H8" s="8" t="s">
        <v>13</v>
      </c>
      <c r="I8" s="8" t="s">
        <v>14</v>
      </c>
      <c r="J8" s="8" t="s">
        <v>11</v>
      </c>
      <c r="K8" s="8" t="s">
        <v>11</v>
      </c>
      <c r="L8" s="8" t="s">
        <v>12</v>
      </c>
      <c r="M8" s="8" t="s">
        <v>13</v>
      </c>
      <c r="N8" s="8" t="s">
        <v>14</v>
      </c>
    </row>
    <row r="9" spans="1:22" ht="27" x14ac:dyDescent="0.25">
      <c r="A9" s="86" t="s">
        <v>32</v>
      </c>
      <c r="B9" s="87" t="s">
        <v>33</v>
      </c>
      <c r="C9" s="87" t="s">
        <v>34</v>
      </c>
      <c r="D9" s="88"/>
      <c r="E9" s="8" t="s">
        <v>16</v>
      </c>
      <c r="F9" s="8" t="s">
        <v>17</v>
      </c>
      <c r="G9" s="8" t="s">
        <v>17</v>
      </c>
      <c r="H9" s="8" t="s">
        <v>18</v>
      </c>
      <c r="I9" s="8" t="s">
        <v>18</v>
      </c>
      <c r="J9" s="8" t="s">
        <v>19</v>
      </c>
      <c r="K9" s="8" t="s">
        <v>20</v>
      </c>
      <c r="L9" s="8" t="s">
        <v>20</v>
      </c>
      <c r="M9" s="8" t="s">
        <v>21</v>
      </c>
      <c r="N9" s="8" t="s">
        <v>21</v>
      </c>
    </row>
    <row r="10" spans="1:22" x14ac:dyDescent="0.25">
      <c r="A10" s="86"/>
      <c r="B10" s="87"/>
      <c r="C10" s="10" t="s">
        <v>1</v>
      </c>
      <c r="D10" s="11" t="s">
        <v>2</v>
      </c>
      <c r="E10" s="8" t="s">
        <v>22</v>
      </c>
      <c r="F10" s="8" t="s">
        <v>22</v>
      </c>
      <c r="G10" s="8" t="s">
        <v>22</v>
      </c>
      <c r="H10" s="8" t="s">
        <v>15</v>
      </c>
      <c r="I10" s="8" t="s">
        <v>15</v>
      </c>
      <c r="J10" s="8" t="s">
        <v>22</v>
      </c>
      <c r="K10" s="8" t="s">
        <v>22</v>
      </c>
      <c r="L10" s="8" t="s">
        <v>22</v>
      </c>
      <c r="M10" s="8" t="s">
        <v>15</v>
      </c>
      <c r="N10" s="8" t="s">
        <v>15</v>
      </c>
    </row>
    <row r="11" spans="1:22" x14ac:dyDescent="0.25">
      <c r="A11" s="3" t="s">
        <v>3</v>
      </c>
      <c r="B11" s="14"/>
      <c r="C11" s="6">
        <v>389827.86</v>
      </c>
      <c r="D11" s="7">
        <v>405058.84</v>
      </c>
      <c r="E11" s="12">
        <v>16.73293</v>
      </c>
      <c r="F11" s="6">
        <f>E11*0.5</f>
        <v>8.3664649999999998</v>
      </c>
      <c r="G11" s="6">
        <f>F11+('Receptors and Background Concs'!G5*2)</f>
        <v>33.923544999999997</v>
      </c>
      <c r="H11" s="6">
        <f>(F11/200)*100</f>
        <v>4.1832324999999999</v>
      </c>
      <c r="I11" s="6">
        <f t="shared" ref="I11:I20" si="0">(G11/200)*100</f>
        <v>16.961772499999999</v>
      </c>
      <c r="J11" s="12">
        <v>0.45385999999999999</v>
      </c>
      <c r="K11" s="6">
        <f t="shared" ref="K11:K20" si="1">J11*1</f>
        <v>0.45385999999999999</v>
      </c>
      <c r="L11" s="6">
        <f>K11+'Receptors and Background Concs'!G5</f>
        <v>13.2324</v>
      </c>
      <c r="M11" s="6">
        <f t="shared" ref="M11:M20" si="2">(K11/40)*100</f>
        <v>1.1346499999999999</v>
      </c>
      <c r="N11" s="6">
        <f t="shared" ref="N11:N20" si="3">(L11/40)*100</f>
        <v>33.080999999999996</v>
      </c>
    </row>
    <row r="12" spans="1:22" x14ac:dyDescent="0.25">
      <c r="A12" s="3" t="s">
        <v>4</v>
      </c>
      <c r="B12" s="14"/>
      <c r="C12" s="6">
        <v>389844.96</v>
      </c>
      <c r="D12" s="7">
        <v>405151.47</v>
      </c>
      <c r="E12" s="12">
        <v>28.087959999999999</v>
      </c>
      <c r="F12" s="6">
        <f>E12*0.5</f>
        <v>14.043979999999999</v>
      </c>
      <c r="G12" s="6">
        <f>F12+('Receptors and Background Concs'!G6*2)</f>
        <v>39.601059999999997</v>
      </c>
      <c r="H12" s="6">
        <f t="shared" ref="H12:H20" si="4">(F12/200)*100</f>
        <v>7.0219900000000006</v>
      </c>
      <c r="I12" s="6">
        <f>(G12/200)*100</f>
        <v>19.800529999999998</v>
      </c>
      <c r="J12" s="12">
        <v>1.0485500000000001</v>
      </c>
      <c r="K12" s="6">
        <f t="shared" si="1"/>
        <v>1.0485500000000001</v>
      </c>
      <c r="L12" s="6">
        <f>K12+'Receptors and Background Concs'!G6</f>
        <v>13.82709</v>
      </c>
      <c r="M12" s="6">
        <f t="shared" si="2"/>
        <v>2.621375</v>
      </c>
      <c r="N12" s="6">
        <f t="shared" si="3"/>
        <v>34.567724999999996</v>
      </c>
    </row>
    <row r="13" spans="1:22" x14ac:dyDescent="0.25">
      <c r="A13" s="3" t="s">
        <v>5</v>
      </c>
      <c r="B13" s="14"/>
      <c r="C13" s="6">
        <v>389852.06</v>
      </c>
      <c r="D13" s="7">
        <v>405389.98</v>
      </c>
      <c r="E13" s="12">
        <v>23.633299999999998</v>
      </c>
      <c r="F13" s="6">
        <f>E13*0.5</f>
        <v>11.816649999999999</v>
      </c>
      <c r="G13" s="6">
        <f>F13+('Receptors and Background Concs'!G7*2)</f>
        <v>37.373729999999995</v>
      </c>
      <c r="H13" s="6">
        <f>(F13/200)*100</f>
        <v>5.9083249999999996</v>
      </c>
      <c r="I13" s="6">
        <f t="shared" si="0"/>
        <v>18.686864999999997</v>
      </c>
      <c r="J13" s="12">
        <v>0.89859</v>
      </c>
      <c r="K13" s="6">
        <f t="shared" si="1"/>
        <v>0.89859</v>
      </c>
      <c r="L13" s="6">
        <f>K13+'Receptors and Background Concs'!G7</f>
        <v>13.67713</v>
      </c>
      <c r="M13" s="6">
        <f t="shared" si="2"/>
        <v>2.2464749999999998</v>
      </c>
      <c r="N13" s="6">
        <f t="shared" si="3"/>
        <v>34.192824999999999</v>
      </c>
    </row>
    <row r="14" spans="1:22" x14ac:dyDescent="0.25">
      <c r="A14" s="3" t="s">
        <v>6</v>
      </c>
      <c r="B14" s="14"/>
      <c r="C14" s="6">
        <v>389923.39</v>
      </c>
      <c r="D14" s="7">
        <v>405501.97</v>
      </c>
      <c r="E14" s="12">
        <v>22.500409999999999</v>
      </c>
      <c r="F14" s="6">
        <f t="shared" ref="F14:F20" si="5">E14*0.5</f>
        <v>11.250204999999999</v>
      </c>
      <c r="G14" s="6">
        <f>F14+('Receptors and Background Concs'!G8*2)</f>
        <v>36.807285</v>
      </c>
      <c r="H14" s="6">
        <f>(F14/200)*100</f>
        <v>5.6251024999999997</v>
      </c>
      <c r="I14" s="6">
        <f t="shared" si="0"/>
        <v>18.4036425</v>
      </c>
      <c r="J14" s="12">
        <v>0.68950999999999996</v>
      </c>
      <c r="K14" s="6">
        <f t="shared" si="1"/>
        <v>0.68950999999999996</v>
      </c>
      <c r="L14" s="6">
        <f>K14+'Receptors and Background Concs'!G8</f>
        <v>13.46805</v>
      </c>
      <c r="M14" s="6">
        <f t="shared" si="2"/>
        <v>1.7237750000000001</v>
      </c>
      <c r="N14" s="6">
        <f t="shared" si="3"/>
        <v>33.670124999999999</v>
      </c>
    </row>
    <row r="15" spans="1:22" x14ac:dyDescent="0.25">
      <c r="A15" s="3" t="s">
        <v>7</v>
      </c>
      <c r="B15" s="14"/>
      <c r="C15" s="6">
        <v>390114.45</v>
      </c>
      <c r="D15" s="7">
        <v>405374.81</v>
      </c>
      <c r="E15" s="12">
        <v>18.331620000000001</v>
      </c>
      <c r="F15" s="6">
        <f t="shared" si="5"/>
        <v>9.1658100000000005</v>
      </c>
      <c r="G15" s="6">
        <f>F15+('Receptors and Background Concs'!G9*2)</f>
        <v>42.120490000000004</v>
      </c>
      <c r="H15" s="6">
        <f t="shared" si="4"/>
        <v>4.5829050000000002</v>
      </c>
      <c r="I15" s="6">
        <f t="shared" si="0"/>
        <v>21.060245000000002</v>
      </c>
      <c r="J15" s="12">
        <v>0.39899000000000001</v>
      </c>
      <c r="K15" s="6">
        <f t="shared" si="1"/>
        <v>0.39899000000000001</v>
      </c>
      <c r="L15" s="6">
        <f>K15+'Receptors and Background Concs'!G9</f>
        <v>16.876330000000003</v>
      </c>
      <c r="M15" s="6">
        <f t="shared" si="2"/>
        <v>0.99747500000000011</v>
      </c>
      <c r="N15" s="6">
        <f t="shared" si="3"/>
        <v>42.190825000000011</v>
      </c>
    </row>
    <row r="16" spans="1:22" x14ac:dyDescent="0.25">
      <c r="A16" s="57" t="s">
        <v>8</v>
      </c>
      <c r="B16" s="58"/>
      <c r="C16" s="59">
        <v>390138.15</v>
      </c>
      <c r="D16" s="60">
        <v>405287.46</v>
      </c>
      <c r="E16" s="61">
        <v>18.289020000000001</v>
      </c>
      <c r="F16" s="59">
        <f t="shared" si="5"/>
        <v>9.1445100000000004</v>
      </c>
      <c r="G16" s="59">
        <f>F16+('Receptors and Background Concs'!G10*2)</f>
        <v>42.099190000000007</v>
      </c>
      <c r="H16" s="59">
        <f t="shared" si="4"/>
        <v>4.5722550000000002</v>
      </c>
      <c r="I16" s="59">
        <f t="shared" si="0"/>
        <v>21.049595000000004</v>
      </c>
      <c r="J16" s="61">
        <v>0.42453999999999997</v>
      </c>
      <c r="K16" s="59">
        <f t="shared" si="1"/>
        <v>0.42453999999999997</v>
      </c>
      <c r="L16" s="59">
        <f>K16+'Receptors and Background Concs'!G10</f>
        <v>16.901880000000002</v>
      </c>
      <c r="M16" s="59">
        <f t="shared" si="2"/>
        <v>1.06135</v>
      </c>
      <c r="N16" s="59">
        <f t="shared" si="3"/>
        <v>42.254700000000007</v>
      </c>
    </row>
    <row r="17" spans="1:22" x14ac:dyDescent="0.25">
      <c r="A17" s="57" t="s">
        <v>28</v>
      </c>
      <c r="B17" s="58"/>
      <c r="C17" s="59">
        <v>389642.12</v>
      </c>
      <c r="D17" s="60">
        <v>405454.89</v>
      </c>
      <c r="E17" s="61">
        <v>27.483129999999999</v>
      </c>
      <c r="F17" s="59">
        <f t="shared" si="5"/>
        <v>13.741565</v>
      </c>
      <c r="G17" s="59">
        <f>F17+('Receptors and Background Concs'!G11*2)</f>
        <v>39.298645</v>
      </c>
      <c r="H17" s="59">
        <f>(F17/200)*100</f>
        <v>6.8707824999999998</v>
      </c>
      <c r="I17" s="59">
        <f t="shared" si="0"/>
        <v>19.6493225</v>
      </c>
      <c r="J17" s="61">
        <v>2.3128799999999998</v>
      </c>
      <c r="K17" s="59">
        <f t="shared" si="1"/>
        <v>2.3128799999999998</v>
      </c>
      <c r="L17" s="59">
        <f>K17+'Receptors and Background Concs'!G11</f>
        <v>15.091419999999999</v>
      </c>
      <c r="M17" s="59">
        <f t="shared" si="2"/>
        <v>5.7821999999999996</v>
      </c>
      <c r="N17" s="59">
        <f t="shared" si="3"/>
        <v>37.728549999999998</v>
      </c>
    </row>
    <row r="18" spans="1:22" x14ac:dyDescent="0.25">
      <c r="A18" s="57" t="s">
        <v>29</v>
      </c>
      <c r="B18" s="58"/>
      <c r="C18" s="59">
        <v>389520.3</v>
      </c>
      <c r="D18" s="60">
        <v>405345.97</v>
      </c>
      <c r="E18" s="61">
        <v>14.99166</v>
      </c>
      <c r="F18" s="59">
        <f t="shared" si="5"/>
        <v>7.4958299999999998</v>
      </c>
      <c r="G18" s="59">
        <f>F18+('Receptors and Background Concs'!G12*2)</f>
        <v>33.052909999999997</v>
      </c>
      <c r="H18" s="59">
        <f t="shared" si="4"/>
        <v>3.7479149999999994</v>
      </c>
      <c r="I18" s="59">
        <f t="shared" si="0"/>
        <v>16.526454999999999</v>
      </c>
      <c r="J18" s="61">
        <v>0.84296000000000004</v>
      </c>
      <c r="K18" s="59">
        <f t="shared" si="1"/>
        <v>0.84296000000000004</v>
      </c>
      <c r="L18" s="59">
        <f>K18+'Receptors and Background Concs'!G12</f>
        <v>13.621499999999999</v>
      </c>
      <c r="M18" s="59">
        <f t="shared" si="2"/>
        <v>2.1074000000000002</v>
      </c>
      <c r="N18" s="59">
        <f t="shared" si="3"/>
        <v>34.053750000000001</v>
      </c>
    </row>
    <row r="19" spans="1:22" x14ac:dyDescent="0.25">
      <c r="A19" s="3" t="s">
        <v>30</v>
      </c>
      <c r="B19" s="14"/>
      <c r="C19" s="6">
        <v>389768.69</v>
      </c>
      <c r="D19" s="7">
        <v>405522.4</v>
      </c>
      <c r="E19" s="12">
        <v>25.085819999999998</v>
      </c>
      <c r="F19" s="6">
        <f t="shared" si="5"/>
        <v>12.542909999999999</v>
      </c>
      <c r="G19" s="6">
        <f>F19+('Receptors and Background Concs'!G13*2)</f>
        <v>38.099989999999998</v>
      </c>
      <c r="H19" s="6">
        <f t="shared" si="4"/>
        <v>6.2714549999999996</v>
      </c>
      <c r="I19" s="6">
        <f t="shared" si="0"/>
        <v>19.049994999999999</v>
      </c>
      <c r="J19" s="12">
        <v>1.38998</v>
      </c>
      <c r="K19" s="6">
        <f t="shared" si="1"/>
        <v>1.38998</v>
      </c>
      <c r="L19" s="6">
        <f>K19+'Receptors and Background Concs'!G13</f>
        <v>14.168519999999999</v>
      </c>
      <c r="M19" s="6">
        <f t="shared" si="2"/>
        <v>3.4749500000000002</v>
      </c>
      <c r="N19" s="6">
        <f t="shared" si="3"/>
        <v>35.421300000000002</v>
      </c>
    </row>
    <row r="20" spans="1:22" x14ac:dyDescent="0.25">
      <c r="A20" s="3" t="s">
        <v>38</v>
      </c>
      <c r="B20" s="14"/>
      <c r="C20" s="6">
        <v>389524.77</v>
      </c>
      <c r="D20" s="7">
        <v>404997.95</v>
      </c>
      <c r="E20" s="12">
        <v>9.3740699999999997</v>
      </c>
      <c r="F20" s="6">
        <f t="shared" si="5"/>
        <v>4.6870349999999998</v>
      </c>
      <c r="G20" s="6">
        <f>F20+('Receptors and Background Concs'!G14*2)</f>
        <v>34.109555</v>
      </c>
      <c r="H20" s="6">
        <f t="shared" si="4"/>
        <v>2.3435174999999999</v>
      </c>
      <c r="I20" s="6">
        <f t="shared" si="0"/>
        <v>17.0547775</v>
      </c>
      <c r="J20" s="12">
        <v>0.25234000000000001</v>
      </c>
      <c r="K20" s="6">
        <f t="shared" si="1"/>
        <v>0.25234000000000001</v>
      </c>
      <c r="L20" s="6">
        <f>K20+'Receptors and Background Concs'!G14</f>
        <v>14.9636</v>
      </c>
      <c r="M20" s="6">
        <f t="shared" si="2"/>
        <v>0.63085000000000002</v>
      </c>
      <c r="N20" s="6">
        <f t="shared" si="3"/>
        <v>37.408999999999999</v>
      </c>
      <c r="Q20" s="20"/>
      <c r="R20" s="21"/>
    </row>
    <row r="21" spans="1:22" x14ac:dyDescent="0.25">
      <c r="A21" s="3" t="s">
        <v>39</v>
      </c>
      <c r="B21" s="14"/>
      <c r="C21" s="6">
        <v>389449.55</v>
      </c>
      <c r="D21" s="7">
        <v>405104.65</v>
      </c>
      <c r="E21" s="12">
        <v>18.436959999999999</v>
      </c>
      <c r="F21" s="6">
        <f t="shared" ref="F21" si="6">E21*0.5</f>
        <v>9.2184799999999996</v>
      </c>
      <c r="G21" s="6">
        <f>F21+('Receptors and Background Concs'!G15*2)</f>
        <v>34.775559999999999</v>
      </c>
      <c r="H21" s="6">
        <f t="shared" ref="H21" si="7">(F21/200)*100</f>
        <v>4.6092399999999998</v>
      </c>
      <c r="I21" s="6">
        <f t="shared" ref="I21" si="8">(G21/200)*100</f>
        <v>17.387779999999999</v>
      </c>
      <c r="J21" s="12">
        <v>0.66617999999999999</v>
      </c>
      <c r="K21" s="6">
        <f t="shared" ref="K21" si="9">J21*1</f>
        <v>0.66617999999999999</v>
      </c>
      <c r="L21" s="6">
        <f>K21+'Receptors and Background Concs'!G15</f>
        <v>13.44472</v>
      </c>
      <c r="M21" s="6">
        <f t="shared" ref="M21" si="10">(K21/40)*100</f>
        <v>1.6654499999999999</v>
      </c>
      <c r="N21" s="6">
        <f t="shared" ref="N21" si="11">(L21/40)*100</f>
        <v>33.611800000000002</v>
      </c>
      <c r="Q21" s="39"/>
      <c r="R21" s="40"/>
    </row>
    <row r="22" spans="1:22" x14ac:dyDescent="0.25">
      <c r="A22" s="3" t="s">
        <v>62</v>
      </c>
      <c r="B22" s="14"/>
      <c r="C22" s="6">
        <v>389400.3</v>
      </c>
      <c r="D22" s="7">
        <v>405459.02</v>
      </c>
      <c r="E22" s="12">
        <v>14.130739999999999</v>
      </c>
      <c r="F22" s="6">
        <f t="shared" ref="F22:F26" si="12">E22*0.5</f>
        <v>7.0653699999999997</v>
      </c>
      <c r="G22" s="6">
        <f>F22+('Receptors and Background Concs'!G16*2)</f>
        <v>32.622450000000001</v>
      </c>
      <c r="H22" s="6">
        <f t="shared" ref="H22:H26" si="13">(F22/200)*100</f>
        <v>3.5326849999999999</v>
      </c>
      <c r="I22" s="6">
        <f t="shared" ref="I22:I26" si="14">(G22/200)*100</f>
        <v>16.311225</v>
      </c>
      <c r="J22" s="12">
        <v>0.48486000000000001</v>
      </c>
      <c r="K22" s="6">
        <f t="shared" ref="K22:K26" si="15">J22*1</f>
        <v>0.48486000000000001</v>
      </c>
      <c r="L22" s="6">
        <f>K22+'Receptors and Background Concs'!G16</f>
        <v>13.263399999999999</v>
      </c>
      <c r="M22" s="6">
        <f t="shared" ref="M22:M26" si="16">(K22/40)*100</f>
        <v>1.2121500000000001</v>
      </c>
      <c r="N22" s="6">
        <f t="shared" ref="N22:N26" si="17">(L22/40)*100</f>
        <v>33.158499999999997</v>
      </c>
      <c r="Q22" s="39"/>
      <c r="R22" s="40"/>
    </row>
    <row r="23" spans="1:22" x14ac:dyDescent="0.25">
      <c r="A23" s="3" t="s">
        <v>65</v>
      </c>
      <c r="B23" s="14"/>
      <c r="C23" s="6">
        <v>390168.06</v>
      </c>
      <c r="D23" s="7">
        <v>405008.77</v>
      </c>
      <c r="E23" s="12">
        <v>14.66947</v>
      </c>
      <c r="F23" s="6">
        <f t="shared" si="12"/>
        <v>7.3347350000000002</v>
      </c>
      <c r="G23" s="6">
        <f>F23+('Receptors and Background Concs'!G17*2)</f>
        <v>40.289415000000005</v>
      </c>
      <c r="H23" s="6">
        <f t="shared" si="13"/>
        <v>3.6673675000000001</v>
      </c>
      <c r="I23" s="6">
        <f t="shared" si="14"/>
        <v>20.144707500000003</v>
      </c>
      <c r="J23" s="12">
        <v>0.29468</v>
      </c>
      <c r="K23" s="6">
        <f t="shared" si="15"/>
        <v>0.29468</v>
      </c>
      <c r="L23" s="6">
        <f>K23+'Receptors and Background Concs'!G17</f>
        <v>16.772020000000001</v>
      </c>
      <c r="M23" s="6">
        <f t="shared" si="16"/>
        <v>0.73670000000000002</v>
      </c>
      <c r="N23" s="6">
        <f t="shared" si="17"/>
        <v>41.930050000000001</v>
      </c>
      <c r="Q23" s="39"/>
      <c r="R23" s="40"/>
    </row>
    <row r="24" spans="1:22" x14ac:dyDescent="0.25">
      <c r="A24" s="3" t="s">
        <v>66</v>
      </c>
      <c r="B24" s="14"/>
      <c r="C24" s="6">
        <v>390319.88</v>
      </c>
      <c r="D24" s="7">
        <v>405328.02</v>
      </c>
      <c r="E24" s="12">
        <v>14.22147</v>
      </c>
      <c r="F24" s="6">
        <f t="shared" si="12"/>
        <v>7.110735</v>
      </c>
      <c r="G24" s="6">
        <f>F24+('Receptors and Background Concs'!G18*2)</f>
        <v>40.065415000000002</v>
      </c>
      <c r="H24" s="6">
        <f t="shared" si="13"/>
        <v>3.5553675</v>
      </c>
      <c r="I24" s="6">
        <f t="shared" si="14"/>
        <v>20.032707500000001</v>
      </c>
      <c r="J24" s="12">
        <v>0.26928000000000002</v>
      </c>
      <c r="K24" s="6">
        <f t="shared" si="15"/>
        <v>0.26928000000000002</v>
      </c>
      <c r="L24" s="6">
        <f>K24+'Receptors and Background Concs'!G18</f>
        <v>16.74662</v>
      </c>
      <c r="M24" s="6">
        <f t="shared" si="16"/>
        <v>0.67320000000000002</v>
      </c>
      <c r="N24" s="6">
        <f t="shared" si="17"/>
        <v>41.866550000000004</v>
      </c>
      <c r="Q24" s="39"/>
      <c r="R24" s="40"/>
    </row>
    <row r="25" spans="1:22" x14ac:dyDescent="0.25">
      <c r="A25" s="3" t="s">
        <v>67</v>
      </c>
      <c r="B25" s="14"/>
      <c r="C25" s="6">
        <v>389664.35</v>
      </c>
      <c r="D25" s="7">
        <v>405597.48</v>
      </c>
      <c r="E25" s="12">
        <v>20.455449999999999</v>
      </c>
      <c r="F25" s="6">
        <f t="shared" si="12"/>
        <v>10.227725</v>
      </c>
      <c r="G25" s="6">
        <f>F25+('Receptors and Background Concs'!G19*2)</f>
        <v>35.784804999999999</v>
      </c>
      <c r="H25" s="6">
        <f t="shared" si="13"/>
        <v>5.1138624999999998</v>
      </c>
      <c r="I25" s="6">
        <f t="shared" si="14"/>
        <v>17.892402499999999</v>
      </c>
      <c r="J25" s="12">
        <v>1.3469</v>
      </c>
      <c r="K25" s="6">
        <f t="shared" si="15"/>
        <v>1.3469</v>
      </c>
      <c r="L25" s="6">
        <f>K25+'Receptors and Background Concs'!G19</f>
        <v>14.125439999999999</v>
      </c>
      <c r="M25" s="6">
        <f t="shared" si="16"/>
        <v>3.3672500000000003</v>
      </c>
      <c r="N25" s="6">
        <f t="shared" si="17"/>
        <v>35.313600000000001</v>
      </c>
      <c r="Q25" s="39"/>
      <c r="R25" s="40"/>
    </row>
    <row r="26" spans="1:22" x14ac:dyDescent="0.25">
      <c r="A26" s="3" t="s">
        <v>68</v>
      </c>
      <c r="B26" s="14"/>
      <c r="C26" s="6">
        <v>390289.61</v>
      </c>
      <c r="D26" s="7">
        <v>405467.04</v>
      </c>
      <c r="E26" s="12">
        <v>12.707610000000001</v>
      </c>
      <c r="F26" s="6">
        <f t="shared" si="12"/>
        <v>6.3538050000000004</v>
      </c>
      <c r="G26" s="6">
        <f>F26+('Receptors and Background Concs'!G20*2)</f>
        <v>39.308485000000005</v>
      </c>
      <c r="H26" s="6">
        <f t="shared" si="13"/>
        <v>3.1769024999999997</v>
      </c>
      <c r="I26" s="6">
        <f t="shared" si="14"/>
        <v>19.654242500000002</v>
      </c>
      <c r="J26" s="12">
        <v>0.24307999999999999</v>
      </c>
      <c r="K26" s="6">
        <f t="shared" si="15"/>
        <v>0.24307999999999999</v>
      </c>
      <c r="L26" s="6">
        <f>K26+'Receptors and Background Concs'!G20</f>
        <v>16.720420000000001</v>
      </c>
      <c r="M26" s="6">
        <f t="shared" si="16"/>
        <v>0.60770000000000002</v>
      </c>
      <c r="N26" s="6">
        <f t="shared" si="17"/>
        <v>41.801050000000004</v>
      </c>
      <c r="Q26" s="23"/>
      <c r="R26" s="22"/>
    </row>
    <row r="27" spans="1:22" x14ac:dyDescent="0.25">
      <c r="H27" s="5" t="s">
        <v>25</v>
      </c>
      <c r="M27" s="5" t="s">
        <v>26</v>
      </c>
      <c r="N27" s="5" t="s">
        <v>37</v>
      </c>
      <c r="P27" s="17" t="s">
        <v>36</v>
      </c>
    </row>
    <row r="28" spans="1:22" x14ac:dyDescent="0.25">
      <c r="F28" s="1">
        <f>I28*0.2</f>
        <v>30.24</v>
      </c>
      <c r="I28" s="1">
        <f>(200-(2*24.4))</f>
        <v>151.19999999999999</v>
      </c>
      <c r="K28" s="46">
        <f>MAX(K11:K26)</f>
        <v>2.3128799999999998</v>
      </c>
    </row>
    <row r="29" spans="1:22" s="27" customFormat="1" x14ac:dyDescent="0.25">
      <c r="A29" s="24"/>
      <c r="B29" s="25"/>
      <c r="C29" s="25"/>
      <c r="D29" s="25"/>
      <c r="E29" s="24">
        <v>2021</v>
      </c>
      <c r="F29" s="25"/>
      <c r="G29" s="25"/>
      <c r="H29" s="25"/>
      <c r="I29" s="25"/>
      <c r="J29" s="25"/>
      <c r="K29" s="25"/>
      <c r="L29" s="25"/>
      <c r="M29" s="25"/>
      <c r="N29" s="25"/>
      <c r="O29" s="26"/>
      <c r="P29" s="26"/>
      <c r="Q29" s="26"/>
      <c r="R29" s="26"/>
      <c r="S29" s="26"/>
      <c r="T29" s="26"/>
      <c r="U29" s="26"/>
      <c r="V29" s="26"/>
    </row>
    <row r="30" spans="1:22" x14ac:dyDescent="0.25">
      <c r="A30" s="2"/>
    </row>
    <row r="31" spans="1:22" x14ac:dyDescent="0.25">
      <c r="A31" s="2"/>
    </row>
    <row r="32" spans="1:22" ht="15" customHeight="1" x14ac:dyDescent="0.25">
      <c r="E32" s="83" t="s">
        <v>9</v>
      </c>
      <c r="F32" s="84"/>
      <c r="G32" s="84"/>
      <c r="H32" s="84"/>
      <c r="I32" s="84"/>
      <c r="J32" s="83" t="s">
        <v>10</v>
      </c>
      <c r="K32" s="84"/>
      <c r="L32" s="84"/>
      <c r="M32" s="84"/>
      <c r="N32" s="84"/>
      <c r="P32" s="82" t="s">
        <v>48</v>
      </c>
      <c r="Q32" s="82"/>
      <c r="R32" s="82"/>
      <c r="S32" s="82"/>
    </row>
    <row r="33" spans="1:20" ht="25.5" x14ac:dyDescent="0.25">
      <c r="E33" s="8" t="s">
        <v>23</v>
      </c>
      <c r="F33" s="8" t="s">
        <v>11</v>
      </c>
      <c r="G33" s="8" t="s">
        <v>12</v>
      </c>
      <c r="H33" s="8" t="s">
        <v>13</v>
      </c>
      <c r="I33" s="8" t="s">
        <v>14</v>
      </c>
      <c r="J33" s="8" t="s">
        <v>11</v>
      </c>
      <c r="K33" s="8" t="s">
        <v>11</v>
      </c>
      <c r="L33" s="8" t="s">
        <v>12</v>
      </c>
      <c r="M33" s="8" t="s">
        <v>13</v>
      </c>
      <c r="N33" s="8" t="s">
        <v>14</v>
      </c>
      <c r="P33" s="18"/>
      <c r="Q33" s="18"/>
      <c r="R33" s="18"/>
    </row>
    <row r="34" spans="1:20" ht="27" x14ac:dyDescent="0.25">
      <c r="A34" s="86" t="s">
        <v>32</v>
      </c>
      <c r="B34" s="87" t="s">
        <v>33</v>
      </c>
      <c r="C34" s="87" t="s">
        <v>34</v>
      </c>
      <c r="D34" s="88"/>
      <c r="E34" s="8" t="s">
        <v>16</v>
      </c>
      <c r="F34" s="8" t="s">
        <v>17</v>
      </c>
      <c r="G34" s="8" t="s">
        <v>17</v>
      </c>
      <c r="H34" s="8" t="s">
        <v>18</v>
      </c>
      <c r="I34" s="8" t="s">
        <v>18</v>
      </c>
      <c r="J34" s="8" t="s">
        <v>19</v>
      </c>
      <c r="K34" s="8" t="s">
        <v>20</v>
      </c>
      <c r="L34" s="8" t="s">
        <v>20</v>
      </c>
      <c r="M34" s="8" t="s">
        <v>21</v>
      </c>
      <c r="N34" s="8" t="s">
        <v>21</v>
      </c>
      <c r="P34" s="8" t="s">
        <v>40</v>
      </c>
      <c r="Q34" s="10" t="s">
        <v>41</v>
      </c>
      <c r="R34" s="10" t="s">
        <v>43</v>
      </c>
      <c r="S34" s="29" t="s">
        <v>44</v>
      </c>
    </row>
    <row r="35" spans="1:20" x14ac:dyDescent="0.25">
      <c r="A35" s="86"/>
      <c r="B35" s="87"/>
      <c r="C35" s="10" t="s">
        <v>1</v>
      </c>
      <c r="D35" s="11" t="s">
        <v>2</v>
      </c>
      <c r="E35" s="8" t="s">
        <v>22</v>
      </c>
      <c r="F35" s="8" t="s">
        <v>22</v>
      </c>
      <c r="G35" s="8" t="s">
        <v>22</v>
      </c>
      <c r="H35" s="8" t="s">
        <v>15</v>
      </c>
      <c r="I35" s="8" t="s">
        <v>15</v>
      </c>
      <c r="J35" s="8" t="s">
        <v>22</v>
      </c>
      <c r="K35" s="8" t="s">
        <v>22</v>
      </c>
      <c r="L35" s="8" t="s">
        <v>22</v>
      </c>
      <c r="M35" s="8" t="s">
        <v>15</v>
      </c>
      <c r="N35" s="8" t="s">
        <v>15</v>
      </c>
      <c r="P35" s="33"/>
      <c r="Q35" s="33"/>
      <c r="R35" s="33"/>
      <c r="S35" s="33"/>
    </row>
    <row r="36" spans="1:20" x14ac:dyDescent="0.25">
      <c r="A36" s="3" t="s">
        <v>3</v>
      </c>
      <c r="B36" s="14">
        <f t="shared" ref="B36:D46" si="18">B11</f>
        <v>0</v>
      </c>
      <c r="C36" s="6">
        <f t="shared" si="18"/>
        <v>389827.86</v>
      </c>
      <c r="D36" s="7">
        <f t="shared" si="18"/>
        <v>405058.84</v>
      </c>
      <c r="E36" s="12">
        <v>23.312819999999999</v>
      </c>
      <c r="F36" s="6">
        <f t="shared" ref="F36:F46" si="19">E36*0.5</f>
        <v>11.656409999999999</v>
      </c>
      <c r="G36" s="6">
        <f>F36+('Receptors and Background Concs'!G5*2)</f>
        <v>37.21349</v>
      </c>
      <c r="H36" s="6">
        <f t="shared" ref="H36:H46" si="20">(F36/200)*100</f>
        <v>5.8282049999999996</v>
      </c>
      <c r="I36" s="6">
        <f t="shared" ref="I36:I46" si="21">(G36/200)*100</f>
        <v>18.606745</v>
      </c>
      <c r="J36" s="12">
        <v>0.71704000000000001</v>
      </c>
      <c r="K36" s="6">
        <f t="shared" ref="K36:K46" si="22">J36*1</f>
        <v>0.71704000000000001</v>
      </c>
      <c r="L36" s="6">
        <f>K36+'Receptors and Background Concs'!G5</f>
        <v>13.49558</v>
      </c>
      <c r="M36" s="6">
        <f t="shared" ref="M36:M46" si="23">(K36/40)*100</f>
        <v>1.7926000000000002</v>
      </c>
      <c r="N36" s="6">
        <f t="shared" ref="N36:N46" si="24">(L36/40)*100</f>
        <v>33.738950000000003</v>
      </c>
      <c r="P36" s="36">
        <v>4.1100000000000003</v>
      </c>
      <c r="Q36" s="37">
        <v>0.3125</v>
      </c>
      <c r="R36" s="36" t="s">
        <v>61</v>
      </c>
      <c r="S36" s="38" t="s">
        <v>45</v>
      </c>
    </row>
    <row r="37" spans="1:20" x14ac:dyDescent="0.25">
      <c r="A37" s="3" t="s">
        <v>4</v>
      </c>
      <c r="B37" s="14">
        <f t="shared" si="18"/>
        <v>0</v>
      </c>
      <c r="C37" s="6">
        <f t="shared" si="18"/>
        <v>389844.96</v>
      </c>
      <c r="D37" s="7">
        <f t="shared" si="18"/>
        <v>405151.47</v>
      </c>
      <c r="E37" s="12">
        <v>29.707450000000001</v>
      </c>
      <c r="F37" s="6">
        <f t="shared" si="19"/>
        <v>14.853725000000001</v>
      </c>
      <c r="G37" s="6">
        <f>F37+('Receptors and Background Concs'!G6*2)</f>
        <v>40.410804999999996</v>
      </c>
      <c r="H37" s="6">
        <f t="shared" si="20"/>
        <v>7.4268625000000004</v>
      </c>
      <c r="I37" s="6">
        <f t="shared" si="21"/>
        <v>20.205402499999998</v>
      </c>
      <c r="J37" s="12">
        <v>1.3869499999999999</v>
      </c>
      <c r="K37" s="6">
        <f t="shared" si="22"/>
        <v>1.3869499999999999</v>
      </c>
      <c r="L37" s="6">
        <f>K37+'Receptors and Background Concs'!G6</f>
        <v>14.16549</v>
      </c>
      <c r="M37" s="6">
        <f t="shared" si="23"/>
        <v>3.4673749999999997</v>
      </c>
      <c r="N37" s="6">
        <f t="shared" si="24"/>
        <v>35.413724999999999</v>
      </c>
      <c r="P37" s="35" t="s">
        <v>60</v>
      </c>
      <c r="Q37" s="35" t="s">
        <v>42</v>
      </c>
    </row>
    <row r="38" spans="1:20" x14ac:dyDescent="0.25">
      <c r="A38" s="3" t="s">
        <v>5</v>
      </c>
      <c r="B38" s="14">
        <f t="shared" si="18"/>
        <v>0</v>
      </c>
      <c r="C38" s="6">
        <f t="shared" si="18"/>
        <v>389852.06</v>
      </c>
      <c r="D38" s="7">
        <f t="shared" si="18"/>
        <v>405389.98</v>
      </c>
      <c r="E38" s="12">
        <v>25.811599999999999</v>
      </c>
      <c r="F38" s="6">
        <f t="shared" si="19"/>
        <v>12.905799999999999</v>
      </c>
      <c r="G38" s="6">
        <f>F38+('Receptors and Background Concs'!G7*2)</f>
        <v>38.462879999999998</v>
      </c>
      <c r="H38" s="6">
        <f t="shared" si="20"/>
        <v>6.4529000000000005</v>
      </c>
      <c r="I38" s="6">
        <f t="shared" si="21"/>
        <v>19.231439999999999</v>
      </c>
      <c r="J38" s="12">
        <v>0.95086999999999999</v>
      </c>
      <c r="K38" s="6">
        <f t="shared" si="22"/>
        <v>0.95086999999999999</v>
      </c>
      <c r="L38" s="6">
        <f>K38+'Receptors and Background Concs'!G7</f>
        <v>13.72941</v>
      </c>
      <c r="M38" s="6">
        <f t="shared" si="23"/>
        <v>2.3771750000000003</v>
      </c>
      <c r="N38" s="6">
        <f t="shared" si="24"/>
        <v>34.323524999999997</v>
      </c>
      <c r="P38" s="18"/>
      <c r="Q38" s="18"/>
      <c r="R38" s="18"/>
      <c r="S38" s="18"/>
    </row>
    <row r="39" spans="1:20" ht="15" customHeight="1" x14ac:dyDescent="0.25">
      <c r="A39" s="3" t="s">
        <v>6</v>
      </c>
      <c r="B39" s="14">
        <f t="shared" si="18"/>
        <v>0</v>
      </c>
      <c r="C39" s="6">
        <f t="shared" si="18"/>
        <v>389923.39</v>
      </c>
      <c r="D39" s="7">
        <f t="shared" si="18"/>
        <v>405501.97</v>
      </c>
      <c r="E39" s="12">
        <v>21.906759999999998</v>
      </c>
      <c r="F39" s="6">
        <f t="shared" si="19"/>
        <v>10.953379999999999</v>
      </c>
      <c r="G39" s="6">
        <f>F39+('Receptors and Background Concs'!G8*2)</f>
        <v>36.510459999999995</v>
      </c>
      <c r="H39" s="6">
        <f t="shared" si="20"/>
        <v>5.4766899999999996</v>
      </c>
      <c r="I39" s="6">
        <f t="shared" si="21"/>
        <v>18.255229999999997</v>
      </c>
      <c r="J39" s="12">
        <v>0.68586000000000003</v>
      </c>
      <c r="K39" s="6">
        <f t="shared" si="22"/>
        <v>0.68586000000000003</v>
      </c>
      <c r="L39" s="6">
        <f>K39+'Receptors and Background Concs'!G8</f>
        <v>13.464399999999999</v>
      </c>
      <c r="M39" s="6">
        <f t="shared" si="23"/>
        <v>1.7146500000000002</v>
      </c>
      <c r="N39" s="6">
        <f t="shared" si="24"/>
        <v>33.660999999999994</v>
      </c>
      <c r="P39" s="85"/>
      <c r="Q39" s="85"/>
      <c r="R39" s="85"/>
      <c r="S39" s="85"/>
      <c r="T39" s="85"/>
    </row>
    <row r="40" spans="1:20" x14ac:dyDescent="0.25">
      <c r="A40" s="3" t="s">
        <v>7</v>
      </c>
      <c r="B40" s="14">
        <f t="shared" si="18"/>
        <v>0</v>
      </c>
      <c r="C40" s="6">
        <f t="shared" si="18"/>
        <v>390114.45</v>
      </c>
      <c r="D40" s="7">
        <f t="shared" si="18"/>
        <v>405374.81</v>
      </c>
      <c r="E40" s="12">
        <v>19.1113</v>
      </c>
      <c r="F40" s="6">
        <f t="shared" si="19"/>
        <v>9.55565</v>
      </c>
      <c r="G40" s="6">
        <f>F40+('Receptors and Background Concs'!G9*2)</f>
        <v>42.510330000000003</v>
      </c>
      <c r="H40" s="6">
        <f t="shared" si="20"/>
        <v>4.777825</v>
      </c>
      <c r="I40" s="6">
        <f t="shared" si="21"/>
        <v>21.255165000000002</v>
      </c>
      <c r="J40" s="12">
        <v>0.43820999999999999</v>
      </c>
      <c r="K40" s="6">
        <f t="shared" si="22"/>
        <v>0.43820999999999999</v>
      </c>
      <c r="L40" s="6">
        <f>K40+'Receptors and Background Concs'!G9</f>
        <v>16.915550000000003</v>
      </c>
      <c r="M40" s="6">
        <f t="shared" si="23"/>
        <v>1.0955249999999999</v>
      </c>
      <c r="N40" s="6">
        <f t="shared" si="24"/>
        <v>42.288875000000012</v>
      </c>
      <c r="P40" s="85"/>
      <c r="Q40" s="85"/>
      <c r="R40" s="85"/>
      <c r="S40" s="85"/>
      <c r="T40" s="85"/>
    </row>
    <row r="41" spans="1:20" x14ac:dyDescent="0.25">
      <c r="A41" s="57" t="s">
        <v>8</v>
      </c>
      <c r="B41" s="58">
        <f t="shared" si="18"/>
        <v>0</v>
      </c>
      <c r="C41" s="59">
        <f t="shared" si="18"/>
        <v>390138.15</v>
      </c>
      <c r="D41" s="60">
        <f t="shared" si="18"/>
        <v>405287.46</v>
      </c>
      <c r="E41" s="61">
        <v>21.68066</v>
      </c>
      <c r="F41" s="59">
        <f t="shared" si="19"/>
        <v>10.84033</v>
      </c>
      <c r="G41" s="59">
        <f>F41+('Receptors and Background Concs'!G10*2)</f>
        <v>43.795010000000005</v>
      </c>
      <c r="H41" s="59">
        <f t="shared" si="20"/>
        <v>5.4201649999999999</v>
      </c>
      <c r="I41" s="59">
        <f t="shared" si="21"/>
        <v>21.897505000000002</v>
      </c>
      <c r="J41" s="61">
        <v>0.46039000000000002</v>
      </c>
      <c r="K41" s="59">
        <f t="shared" si="22"/>
        <v>0.46039000000000002</v>
      </c>
      <c r="L41" s="59">
        <f>K41+'Receptors and Background Concs'!G10</f>
        <v>16.937730000000002</v>
      </c>
      <c r="M41" s="59">
        <f t="shared" si="23"/>
        <v>1.1509750000000001</v>
      </c>
      <c r="N41" s="59">
        <f t="shared" si="24"/>
        <v>42.344325000000005</v>
      </c>
      <c r="P41" s="85"/>
      <c r="Q41" s="85"/>
      <c r="R41" s="85"/>
      <c r="S41" s="85"/>
      <c r="T41" s="85"/>
    </row>
    <row r="42" spans="1:20" x14ac:dyDescent="0.25">
      <c r="A42" s="57" t="s">
        <v>28</v>
      </c>
      <c r="B42" s="58">
        <f t="shared" si="18"/>
        <v>0</v>
      </c>
      <c r="C42" s="59">
        <f t="shared" si="18"/>
        <v>389642.12</v>
      </c>
      <c r="D42" s="60">
        <f t="shared" si="18"/>
        <v>405454.89</v>
      </c>
      <c r="E42" s="61">
        <v>27.721329999999998</v>
      </c>
      <c r="F42" s="59">
        <f t="shared" si="19"/>
        <v>13.860664999999999</v>
      </c>
      <c r="G42" s="59">
        <f>F42+('Receptors and Background Concs'!G11*2)</f>
        <v>39.417744999999996</v>
      </c>
      <c r="H42" s="59">
        <f t="shared" si="20"/>
        <v>6.9303324999999996</v>
      </c>
      <c r="I42" s="59">
        <f t="shared" si="21"/>
        <v>19.708872499999998</v>
      </c>
      <c r="J42" s="61">
        <v>2.3706999999999998</v>
      </c>
      <c r="K42" s="59">
        <f t="shared" si="22"/>
        <v>2.3706999999999998</v>
      </c>
      <c r="L42" s="59">
        <f>K42+'Receptors and Background Concs'!G11</f>
        <v>15.149239999999999</v>
      </c>
      <c r="M42" s="59">
        <f t="shared" si="23"/>
        <v>5.9267499999999993</v>
      </c>
      <c r="N42" s="59">
        <f t="shared" si="24"/>
        <v>37.873100000000001</v>
      </c>
      <c r="P42" s="85"/>
      <c r="Q42" s="85"/>
      <c r="R42" s="85"/>
      <c r="S42" s="85"/>
      <c r="T42" s="85"/>
    </row>
    <row r="43" spans="1:20" x14ac:dyDescent="0.25">
      <c r="A43" s="57" t="s">
        <v>29</v>
      </c>
      <c r="B43" s="58">
        <f t="shared" si="18"/>
        <v>0</v>
      </c>
      <c r="C43" s="59">
        <f t="shared" si="18"/>
        <v>389520.3</v>
      </c>
      <c r="D43" s="60">
        <f t="shared" si="18"/>
        <v>405345.97</v>
      </c>
      <c r="E43" s="61">
        <v>15.542310000000001</v>
      </c>
      <c r="F43" s="59">
        <f t="shared" si="19"/>
        <v>7.7711550000000003</v>
      </c>
      <c r="G43" s="59">
        <f>F43+('Receptors and Background Concs'!G12*2)</f>
        <v>33.328234999999999</v>
      </c>
      <c r="H43" s="59">
        <f t="shared" si="20"/>
        <v>3.8855775000000001</v>
      </c>
      <c r="I43" s="59">
        <f t="shared" si="21"/>
        <v>16.6641175</v>
      </c>
      <c r="J43" s="61">
        <v>0.83179000000000003</v>
      </c>
      <c r="K43" s="59">
        <f t="shared" si="22"/>
        <v>0.83179000000000003</v>
      </c>
      <c r="L43" s="59">
        <f>K43+'Receptors and Background Concs'!G12</f>
        <v>13.610329999999999</v>
      </c>
      <c r="M43" s="59">
        <f t="shared" si="23"/>
        <v>2.079475</v>
      </c>
      <c r="N43" s="59">
        <f t="shared" si="24"/>
        <v>34.025824999999998</v>
      </c>
      <c r="P43" s="85"/>
      <c r="Q43" s="85"/>
      <c r="R43" s="85"/>
      <c r="S43" s="85"/>
      <c r="T43" s="85"/>
    </row>
    <row r="44" spans="1:20" x14ac:dyDescent="0.25">
      <c r="A44" s="3" t="s">
        <v>30</v>
      </c>
      <c r="B44" s="14">
        <f t="shared" si="18"/>
        <v>0</v>
      </c>
      <c r="C44" s="6">
        <f t="shared" si="18"/>
        <v>389768.69</v>
      </c>
      <c r="D44" s="7">
        <f t="shared" si="18"/>
        <v>405522.4</v>
      </c>
      <c r="E44" s="12">
        <v>26.64911</v>
      </c>
      <c r="F44" s="6">
        <f t="shared" si="19"/>
        <v>13.324555</v>
      </c>
      <c r="G44" s="6">
        <f>F44+('Receptors and Background Concs'!G13*2)</f>
        <v>38.881635000000003</v>
      </c>
      <c r="H44" s="6">
        <f t="shared" si="20"/>
        <v>6.6622774999999992</v>
      </c>
      <c r="I44" s="6">
        <f t="shared" si="21"/>
        <v>19.440817500000001</v>
      </c>
      <c r="J44" s="12">
        <v>1.36303</v>
      </c>
      <c r="K44" s="6">
        <f t="shared" si="22"/>
        <v>1.36303</v>
      </c>
      <c r="L44" s="6">
        <f>K44+'Receptors and Background Concs'!G13</f>
        <v>14.14157</v>
      </c>
      <c r="M44" s="6">
        <f t="shared" si="23"/>
        <v>3.407575</v>
      </c>
      <c r="N44" s="6">
        <f t="shared" si="24"/>
        <v>35.353924999999997</v>
      </c>
      <c r="P44" s="85"/>
      <c r="Q44" s="85"/>
      <c r="R44" s="85"/>
      <c r="S44" s="85"/>
      <c r="T44" s="85"/>
    </row>
    <row r="45" spans="1:20" x14ac:dyDescent="0.25">
      <c r="A45" s="3" t="s">
        <v>38</v>
      </c>
      <c r="B45" s="14">
        <f t="shared" si="18"/>
        <v>0</v>
      </c>
      <c r="C45" s="6">
        <f t="shared" si="18"/>
        <v>389524.77</v>
      </c>
      <c r="D45" s="7">
        <f t="shared" si="18"/>
        <v>404997.95</v>
      </c>
      <c r="E45" s="12">
        <v>13.909660000000001</v>
      </c>
      <c r="F45" s="6">
        <f t="shared" si="19"/>
        <v>6.9548300000000003</v>
      </c>
      <c r="G45" s="6">
        <f>F45+('Receptors and Background Concs'!G14*2)</f>
        <v>36.37735</v>
      </c>
      <c r="H45" s="6">
        <f t="shared" si="20"/>
        <v>3.4774150000000006</v>
      </c>
      <c r="I45" s="6">
        <f t="shared" si="21"/>
        <v>18.188675</v>
      </c>
      <c r="J45" s="12">
        <v>0.30767</v>
      </c>
      <c r="K45" s="6">
        <f t="shared" si="22"/>
        <v>0.30767</v>
      </c>
      <c r="L45" s="6">
        <f>K45+'Receptors and Background Concs'!G14</f>
        <v>15.018929999999999</v>
      </c>
      <c r="M45" s="6">
        <f t="shared" si="23"/>
        <v>0.76917499999999994</v>
      </c>
      <c r="N45" s="6">
        <f t="shared" si="24"/>
        <v>37.547325000000001</v>
      </c>
      <c r="P45" s="85"/>
      <c r="Q45" s="85"/>
      <c r="R45" s="85"/>
      <c r="S45" s="85"/>
      <c r="T45" s="85"/>
    </row>
    <row r="46" spans="1:20" x14ac:dyDescent="0.25">
      <c r="A46" s="3" t="s">
        <v>39</v>
      </c>
      <c r="B46" s="14">
        <f t="shared" si="18"/>
        <v>0</v>
      </c>
      <c r="C46" s="6">
        <f t="shared" si="18"/>
        <v>389449.55</v>
      </c>
      <c r="D46" s="7">
        <f t="shared" si="18"/>
        <v>405104.65</v>
      </c>
      <c r="E46" s="12">
        <v>17.672429999999999</v>
      </c>
      <c r="F46" s="6">
        <f t="shared" si="19"/>
        <v>8.8362149999999993</v>
      </c>
      <c r="G46" s="6">
        <f>F46+('Receptors and Background Concs'!G15*2)</f>
        <v>34.393294999999995</v>
      </c>
      <c r="H46" s="6">
        <f t="shared" si="20"/>
        <v>4.4181074999999996</v>
      </c>
      <c r="I46" s="6">
        <f t="shared" si="21"/>
        <v>17.196647499999997</v>
      </c>
      <c r="J46" s="12">
        <v>0.68093999999999999</v>
      </c>
      <c r="K46" s="6">
        <f t="shared" si="22"/>
        <v>0.68093999999999999</v>
      </c>
      <c r="L46" s="6">
        <f>K46+'Receptors and Background Concs'!G15</f>
        <v>13.459479999999999</v>
      </c>
      <c r="M46" s="6">
        <f t="shared" si="23"/>
        <v>1.70235</v>
      </c>
      <c r="N46" s="6">
        <f t="shared" si="24"/>
        <v>33.648699999999998</v>
      </c>
      <c r="P46" s="85"/>
      <c r="Q46" s="85"/>
      <c r="R46" s="85"/>
      <c r="S46" s="85"/>
      <c r="T46" s="85"/>
    </row>
    <row r="47" spans="1:20" x14ac:dyDescent="0.25">
      <c r="A47" s="3" t="s">
        <v>62</v>
      </c>
      <c r="B47" s="14"/>
      <c r="C47" s="6">
        <f t="shared" ref="C47:D51" si="25">C22</f>
        <v>389400.3</v>
      </c>
      <c r="D47" s="7">
        <f t="shared" si="25"/>
        <v>405459.02</v>
      </c>
      <c r="E47" s="12">
        <v>13.808719999999999</v>
      </c>
      <c r="F47" s="6">
        <f t="shared" ref="F47:F51" si="26">E47*0.5</f>
        <v>6.9043599999999996</v>
      </c>
      <c r="G47" s="6">
        <f>F47+('Receptors and Background Concs'!G16*2)</f>
        <v>32.461439999999996</v>
      </c>
      <c r="H47" s="6">
        <f t="shared" ref="H47:H51" si="27">(F47/200)*100</f>
        <v>3.4521799999999998</v>
      </c>
      <c r="I47" s="6">
        <f t="shared" ref="I47:I51" si="28">(G47/200)*100</f>
        <v>16.230719999999998</v>
      </c>
      <c r="J47" s="12">
        <v>0.50722999999999996</v>
      </c>
      <c r="K47" s="6">
        <f t="shared" ref="K47:K51" si="29">J47*1</f>
        <v>0.50722999999999996</v>
      </c>
      <c r="L47" s="6">
        <f>K47+'Receptors and Background Concs'!G16</f>
        <v>13.285769999999999</v>
      </c>
      <c r="M47" s="6">
        <f t="shared" ref="M47:M51" si="30">(K47/40)*100</f>
        <v>1.2680749999999998</v>
      </c>
      <c r="N47" s="6">
        <f t="shared" ref="N47:N51" si="31">(L47/40)*100</f>
        <v>33.214424999999999</v>
      </c>
      <c r="P47" s="85"/>
      <c r="Q47" s="85"/>
      <c r="R47" s="85"/>
      <c r="S47" s="85"/>
      <c r="T47" s="85"/>
    </row>
    <row r="48" spans="1:20" x14ac:dyDescent="0.25">
      <c r="A48" s="3" t="s">
        <v>65</v>
      </c>
      <c r="B48" s="14"/>
      <c r="C48" s="6">
        <f t="shared" si="25"/>
        <v>390168.06</v>
      </c>
      <c r="D48" s="7">
        <f t="shared" si="25"/>
        <v>405008.77</v>
      </c>
      <c r="E48" s="12">
        <v>18.914180000000002</v>
      </c>
      <c r="F48" s="6">
        <f t="shared" si="26"/>
        <v>9.4570900000000009</v>
      </c>
      <c r="G48" s="6">
        <f>F48+('Receptors and Background Concs'!G17*2)</f>
        <v>42.411770000000004</v>
      </c>
      <c r="H48" s="6">
        <f t="shared" si="27"/>
        <v>4.7285450000000004</v>
      </c>
      <c r="I48" s="6">
        <f t="shared" si="28"/>
        <v>21.205885000000002</v>
      </c>
      <c r="J48" s="12">
        <v>0.40340999999999999</v>
      </c>
      <c r="K48" s="6">
        <f t="shared" si="29"/>
        <v>0.40340999999999999</v>
      </c>
      <c r="L48" s="6">
        <f>K48+'Receptors and Background Concs'!G17</f>
        <v>16.880750000000003</v>
      </c>
      <c r="M48" s="6">
        <f t="shared" si="30"/>
        <v>1.0085250000000001</v>
      </c>
      <c r="N48" s="6">
        <f t="shared" si="31"/>
        <v>42.201875000000008</v>
      </c>
      <c r="P48" s="85"/>
      <c r="Q48" s="85"/>
      <c r="R48" s="85"/>
      <c r="S48" s="85"/>
      <c r="T48" s="85"/>
    </row>
    <row r="49" spans="1:22" x14ac:dyDescent="0.25">
      <c r="A49" s="3" t="s">
        <v>66</v>
      </c>
      <c r="B49" s="14"/>
      <c r="C49" s="6">
        <f t="shared" si="25"/>
        <v>390319.88</v>
      </c>
      <c r="D49" s="7">
        <f t="shared" si="25"/>
        <v>405328.02</v>
      </c>
      <c r="E49" s="12">
        <v>17.056940000000001</v>
      </c>
      <c r="F49" s="6">
        <f t="shared" si="26"/>
        <v>8.5284700000000004</v>
      </c>
      <c r="G49" s="6">
        <f>F49+('Receptors and Background Concs'!G18*2)</f>
        <v>41.483150000000002</v>
      </c>
      <c r="H49" s="6">
        <f t="shared" si="27"/>
        <v>4.2642350000000002</v>
      </c>
      <c r="I49" s="6">
        <f t="shared" si="28"/>
        <v>20.741575000000001</v>
      </c>
      <c r="J49" s="12">
        <v>0.29721999999999998</v>
      </c>
      <c r="K49" s="6">
        <f t="shared" si="29"/>
        <v>0.29721999999999998</v>
      </c>
      <c r="L49" s="6">
        <f>K49+'Receptors and Background Concs'!G18</f>
        <v>16.774560000000001</v>
      </c>
      <c r="M49" s="6">
        <f t="shared" si="30"/>
        <v>0.74304999999999999</v>
      </c>
      <c r="N49" s="6">
        <f t="shared" si="31"/>
        <v>41.936399999999999</v>
      </c>
      <c r="P49" s="85"/>
      <c r="Q49" s="85"/>
      <c r="R49" s="85"/>
      <c r="S49" s="85"/>
      <c r="T49" s="85"/>
    </row>
    <row r="50" spans="1:22" x14ac:dyDescent="0.25">
      <c r="A50" s="3" t="s">
        <v>67</v>
      </c>
      <c r="B50" s="14"/>
      <c r="C50" s="6">
        <f t="shared" si="25"/>
        <v>389664.35</v>
      </c>
      <c r="D50" s="7">
        <f t="shared" si="25"/>
        <v>405597.48</v>
      </c>
      <c r="E50" s="12">
        <v>21.56804</v>
      </c>
      <c r="F50" s="6">
        <f t="shared" si="26"/>
        <v>10.78402</v>
      </c>
      <c r="G50" s="6">
        <f>F50+('Receptors and Background Concs'!G19*2)</f>
        <v>36.341099999999997</v>
      </c>
      <c r="H50" s="6">
        <f t="shared" si="27"/>
        <v>5.39201</v>
      </c>
      <c r="I50" s="6">
        <f t="shared" si="28"/>
        <v>18.170549999999999</v>
      </c>
      <c r="J50" s="12">
        <v>1.4060900000000001</v>
      </c>
      <c r="K50" s="6">
        <f t="shared" si="29"/>
        <v>1.4060900000000001</v>
      </c>
      <c r="L50" s="6">
        <f>K50+'Receptors and Background Concs'!G19</f>
        <v>14.18463</v>
      </c>
      <c r="M50" s="6">
        <f t="shared" si="30"/>
        <v>3.5152250000000005</v>
      </c>
      <c r="N50" s="6">
        <f t="shared" si="31"/>
        <v>35.461575000000003</v>
      </c>
      <c r="P50" s="85"/>
      <c r="Q50" s="85"/>
      <c r="R50" s="85"/>
      <c r="S50" s="85"/>
      <c r="T50" s="85"/>
    </row>
    <row r="51" spans="1:22" ht="15" customHeight="1" x14ac:dyDescent="0.25">
      <c r="A51" s="3" t="s">
        <v>68</v>
      </c>
      <c r="B51" s="14">
        <f>B26</f>
        <v>0</v>
      </c>
      <c r="C51" s="6">
        <f t="shared" si="25"/>
        <v>390289.61</v>
      </c>
      <c r="D51" s="7">
        <f t="shared" si="25"/>
        <v>405467.04</v>
      </c>
      <c r="E51" s="12">
        <v>14.64411</v>
      </c>
      <c r="F51" s="6">
        <f t="shared" si="26"/>
        <v>7.3220549999999998</v>
      </c>
      <c r="G51" s="6">
        <f>F51+('Receptors and Background Concs'!G20*2)</f>
        <v>40.276735000000002</v>
      </c>
      <c r="H51" s="6">
        <f t="shared" si="27"/>
        <v>3.6610274999999999</v>
      </c>
      <c r="I51" s="6">
        <f t="shared" si="28"/>
        <v>20.138367500000001</v>
      </c>
      <c r="J51" s="12">
        <v>0.27640999999999999</v>
      </c>
      <c r="K51" s="6">
        <f t="shared" si="29"/>
        <v>0.27640999999999999</v>
      </c>
      <c r="L51" s="6">
        <f>K51+'Receptors and Background Concs'!G20</f>
        <v>16.75375</v>
      </c>
      <c r="M51" s="6">
        <f t="shared" si="30"/>
        <v>0.691025</v>
      </c>
      <c r="N51" s="6">
        <f t="shared" si="31"/>
        <v>41.884374999999999</v>
      </c>
      <c r="P51" s="85"/>
      <c r="Q51" s="85"/>
      <c r="R51" s="85"/>
      <c r="S51" s="85"/>
      <c r="T51" s="85"/>
    </row>
    <row r="52" spans="1:22" x14ac:dyDescent="0.25">
      <c r="K52" s="46">
        <f>MAX(K35:K46)</f>
        <v>2.3706999999999998</v>
      </c>
    </row>
    <row r="53" spans="1:22" s="27" customFormat="1" x14ac:dyDescent="0.25">
      <c r="A53" s="24"/>
      <c r="B53" s="25"/>
      <c r="C53" s="25"/>
      <c r="D53" s="25"/>
      <c r="E53" s="24">
        <v>2022</v>
      </c>
      <c r="F53" s="25"/>
      <c r="G53" s="25"/>
      <c r="H53" s="25"/>
      <c r="I53" s="25"/>
      <c r="J53" s="25"/>
      <c r="K53" s="25"/>
      <c r="L53" s="25"/>
      <c r="M53" s="25"/>
      <c r="N53" s="25"/>
      <c r="O53" s="26"/>
      <c r="P53" s="26"/>
      <c r="Q53" s="26"/>
      <c r="R53" s="26"/>
      <c r="S53" s="26"/>
      <c r="T53" s="26"/>
      <c r="U53" s="26"/>
      <c r="V53" s="26"/>
    </row>
    <row r="54" spans="1:22" x14ac:dyDescent="0.25">
      <c r="A54" s="2"/>
    </row>
    <row r="55" spans="1:22" x14ac:dyDescent="0.25">
      <c r="A55" s="2"/>
    </row>
    <row r="56" spans="1:22" ht="15" customHeight="1" x14ac:dyDescent="0.25">
      <c r="E56" s="83" t="s">
        <v>9</v>
      </c>
      <c r="F56" s="84"/>
      <c r="G56" s="84"/>
      <c r="H56" s="84"/>
      <c r="I56" s="84"/>
      <c r="J56" s="83" t="s">
        <v>10</v>
      </c>
      <c r="K56" s="84"/>
      <c r="L56" s="84"/>
      <c r="M56" s="84"/>
      <c r="N56" s="84"/>
    </row>
    <row r="57" spans="1:22" ht="25.5" x14ac:dyDescent="0.25">
      <c r="E57" s="8" t="s">
        <v>23</v>
      </c>
      <c r="F57" s="8" t="s">
        <v>11</v>
      </c>
      <c r="G57" s="8" t="s">
        <v>12</v>
      </c>
      <c r="H57" s="8" t="s">
        <v>13</v>
      </c>
      <c r="I57" s="8" t="s">
        <v>14</v>
      </c>
      <c r="J57" s="8" t="s">
        <v>11</v>
      </c>
      <c r="K57" s="8" t="s">
        <v>11</v>
      </c>
      <c r="L57" s="8" t="s">
        <v>12</v>
      </c>
      <c r="M57" s="8" t="s">
        <v>13</v>
      </c>
      <c r="N57" s="8" t="s">
        <v>14</v>
      </c>
    </row>
    <row r="58" spans="1:22" ht="27" x14ac:dyDescent="0.25">
      <c r="A58" s="86" t="s">
        <v>32</v>
      </c>
      <c r="B58" s="87" t="s">
        <v>33</v>
      </c>
      <c r="C58" s="87" t="s">
        <v>34</v>
      </c>
      <c r="D58" s="88"/>
      <c r="E58" s="8" t="s">
        <v>16</v>
      </c>
      <c r="F58" s="8" t="s">
        <v>17</v>
      </c>
      <c r="G58" s="8" t="s">
        <v>17</v>
      </c>
      <c r="H58" s="8" t="s">
        <v>18</v>
      </c>
      <c r="I58" s="8" t="s">
        <v>18</v>
      </c>
      <c r="J58" s="8" t="s">
        <v>19</v>
      </c>
      <c r="K58" s="8" t="s">
        <v>20</v>
      </c>
      <c r="L58" s="8" t="s">
        <v>20</v>
      </c>
      <c r="M58" s="8" t="s">
        <v>21</v>
      </c>
      <c r="N58" s="8" t="s">
        <v>21</v>
      </c>
    </row>
    <row r="59" spans="1:22" x14ac:dyDescent="0.25">
      <c r="A59" s="86"/>
      <c r="B59" s="87"/>
      <c r="C59" s="10" t="s">
        <v>1</v>
      </c>
      <c r="D59" s="11" t="s">
        <v>2</v>
      </c>
      <c r="E59" s="8" t="s">
        <v>22</v>
      </c>
      <c r="F59" s="8" t="s">
        <v>22</v>
      </c>
      <c r="G59" s="8" t="s">
        <v>22</v>
      </c>
      <c r="H59" s="8" t="s">
        <v>15</v>
      </c>
      <c r="I59" s="8" t="s">
        <v>15</v>
      </c>
      <c r="J59" s="8" t="s">
        <v>22</v>
      </c>
      <c r="K59" s="8" t="s">
        <v>22</v>
      </c>
      <c r="L59" s="8" t="s">
        <v>22</v>
      </c>
      <c r="M59" s="8" t="s">
        <v>15</v>
      </c>
      <c r="N59" s="8" t="s">
        <v>15</v>
      </c>
    </row>
    <row r="60" spans="1:22" x14ac:dyDescent="0.25">
      <c r="A60" s="3" t="s">
        <v>3</v>
      </c>
      <c r="B60" s="14">
        <f t="shared" ref="B60:D70" si="32">B11</f>
        <v>0</v>
      </c>
      <c r="C60" s="6">
        <f t="shared" si="32"/>
        <v>389827.86</v>
      </c>
      <c r="D60" s="7">
        <f t="shared" si="32"/>
        <v>405058.84</v>
      </c>
      <c r="E60" s="12">
        <v>19.471150000000002</v>
      </c>
      <c r="F60" s="6">
        <f t="shared" ref="F60:F70" si="33">E60*0.5</f>
        <v>9.7355750000000008</v>
      </c>
      <c r="G60" s="6">
        <f>F60+('Receptors and Background Concs'!G5*2)</f>
        <v>35.292654999999996</v>
      </c>
      <c r="H60" s="6">
        <f t="shared" ref="H60:H70" si="34">(F60/200)*100</f>
        <v>4.8677875000000004</v>
      </c>
      <c r="I60" s="6">
        <f t="shared" ref="I60:I70" si="35">(G60/200)*100</f>
        <v>17.646327499999998</v>
      </c>
      <c r="J60" s="12">
        <v>0.59472999999999998</v>
      </c>
      <c r="K60" s="6">
        <f t="shared" ref="K60:K70" si="36">J60*1</f>
        <v>0.59472999999999998</v>
      </c>
      <c r="L60" s="6">
        <f>K60+'Receptors and Background Concs'!G5</f>
        <v>13.37327</v>
      </c>
      <c r="M60" s="6">
        <f t="shared" ref="M60:M70" si="37">(K60/40)*100</f>
        <v>1.4868250000000001</v>
      </c>
      <c r="N60" s="6">
        <f t="shared" ref="N60:N70" si="38">(L60/40)*100</f>
        <v>33.433174999999999</v>
      </c>
    </row>
    <row r="61" spans="1:22" x14ac:dyDescent="0.25">
      <c r="A61" s="3" t="s">
        <v>4</v>
      </c>
      <c r="B61" s="14">
        <f t="shared" si="32"/>
        <v>0</v>
      </c>
      <c r="C61" s="6">
        <f t="shared" si="32"/>
        <v>389844.96</v>
      </c>
      <c r="D61" s="7">
        <f t="shared" si="32"/>
        <v>405151.47</v>
      </c>
      <c r="E61" s="12">
        <v>28.038730000000001</v>
      </c>
      <c r="F61" s="6">
        <f t="shared" si="33"/>
        <v>14.019365000000001</v>
      </c>
      <c r="G61" s="6">
        <f>F61+('Receptors and Background Concs'!G6*2)</f>
        <v>39.576445</v>
      </c>
      <c r="H61" s="6">
        <f t="shared" si="34"/>
        <v>7.0096825000000003</v>
      </c>
      <c r="I61" s="6">
        <f t="shared" si="35"/>
        <v>19.7882225</v>
      </c>
      <c r="J61" s="12">
        <v>1.19367</v>
      </c>
      <c r="K61" s="6">
        <f t="shared" si="36"/>
        <v>1.19367</v>
      </c>
      <c r="L61" s="6">
        <f>K61+'Receptors and Background Concs'!G6</f>
        <v>13.97221</v>
      </c>
      <c r="M61" s="6">
        <f t="shared" si="37"/>
        <v>2.984175</v>
      </c>
      <c r="N61" s="6">
        <f t="shared" si="38"/>
        <v>34.930525000000003</v>
      </c>
    </row>
    <row r="62" spans="1:22" x14ac:dyDescent="0.25">
      <c r="A62" s="3" t="s">
        <v>5</v>
      </c>
      <c r="B62" s="14">
        <f t="shared" si="32"/>
        <v>0</v>
      </c>
      <c r="C62" s="6">
        <f t="shared" si="32"/>
        <v>389852.06</v>
      </c>
      <c r="D62" s="7">
        <f t="shared" si="32"/>
        <v>405389.98</v>
      </c>
      <c r="E62" s="12">
        <v>23.89171</v>
      </c>
      <c r="F62" s="6">
        <f t="shared" si="33"/>
        <v>11.945855</v>
      </c>
      <c r="G62" s="6">
        <f>F62+('Receptors and Background Concs'!G7*2)</f>
        <v>37.502935000000001</v>
      </c>
      <c r="H62" s="6">
        <f t="shared" si="34"/>
        <v>5.9729274999999999</v>
      </c>
      <c r="I62" s="6">
        <f t="shared" si="35"/>
        <v>18.7514675</v>
      </c>
      <c r="J62" s="12">
        <v>0.73329999999999995</v>
      </c>
      <c r="K62" s="6">
        <f t="shared" si="36"/>
        <v>0.73329999999999995</v>
      </c>
      <c r="L62" s="6">
        <f>K62+'Receptors and Background Concs'!G7</f>
        <v>13.511839999999999</v>
      </c>
      <c r="M62" s="6">
        <f t="shared" si="37"/>
        <v>1.8332499999999998</v>
      </c>
      <c r="N62" s="6">
        <f t="shared" si="38"/>
        <v>33.779600000000002</v>
      </c>
    </row>
    <row r="63" spans="1:22" x14ac:dyDescent="0.25">
      <c r="A63" s="3" t="s">
        <v>6</v>
      </c>
      <c r="B63" s="14">
        <f t="shared" si="32"/>
        <v>0</v>
      </c>
      <c r="C63" s="6">
        <f t="shared" si="32"/>
        <v>389923.39</v>
      </c>
      <c r="D63" s="7">
        <f t="shared" si="32"/>
        <v>405501.97</v>
      </c>
      <c r="E63" s="12">
        <v>18.717860000000002</v>
      </c>
      <c r="F63" s="6">
        <f t="shared" si="33"/>
        <v>9.3589300000000009</v>
      </c>
      <c r="G63" s="6">
        <f>F63+('Receptors and Background Concs'!G8*2)</f>
        <v>34.91601</v>
      </c>
      <c r="H63" s="6">
        <f t="shared" si="34"/>
        <v>4.6794650000000004</v>
      </c>
      <c r="I63" s="6">
        <f t="shared" si="35"/>
        <v>17.458005</v>
      </c>
      <c r="J63" s="12">
        <v>0.55311999999999995</v>
      </c>
      <c r="K63" s="6">
        <f t="shared" si="36"/>
        <v>0.55311999999999995</v>
      </c>
      <c r="L63" s="6">
        <f>K63+'Receptors and Background Concs'!G8</f>
        <v>13.331659999999999</v>
      </c>
      <c r="M63" s="6">
        <f t="shared" si="37"/>
        <v>1.3827999999999998</v>
      </c>
      <c r="N63" s="6">
        <f t="shared" si="38"/>
        <v>33.329149999999998</v>
      </c>
    </row>
    <row r="64" spans="1:22" x14ac:dyDescent="0.25">
      <c r="A64" s="3" t="s">
        <v>7</v>
      </c>
      <c r="B64" s="14">
        <f t="shared" si="32"/>
        <v>0</v>
      </c>
      <c r="C64" s="6">
        <f t="shared" si="32"/>
        <v>390114.45</v>
      </c>
      <c r="D64" s="7">
        <f t="shared" si="32"/>
        <v>405374.81</v>
      </c>
      <c r="E64" s="12">
        <v>19.180250000000001</v>
      </c>
      <c r="F64" s="6">
        <f t="shared" si="33"/>
        <v>9.5901250000000005</v>
      </c>
      <c r="G64" s="6">
        <f>F64+('Receptors and Background Concs'!G9*2)</f>
        <v>42.544805000000004</v>
      </c>
      <c r="H64" s="6">
        <f t="shared" si="34"/>
        <v>4.7950625000000002</v>
      </c>
      <c r="I64" s="6">
        <f t="shared" si="35"/>
        <v>21.272402500000002</v>
      </c>
      <c r="J64" s="12">
        <v>0.36051</v>
      </c>
      <c r="K64" s="6">
        <f t="shared" si="36"/>
        <v>0.36051</v>
      </c>
      <c r="L64" s="6">
        <f>K64+'Receptors and Background Concs'!G9</f>
        <v>16.837850000000003</v>
      </c>
      <c r="M64" s="6">
        <f t="shared" si="37"/>
        <v>0.90127500000000005</v>
      </c>
      <c r="N64" s="6">
        <f t="shared" si="38"/>
        <v>42.094625000000008</v>
      </c>
    </row>
    <row r="65" spans="1:22" x14ac:dyDescent="0.25">
      <c r="A65" s="57" t="s">
        <v>8</v>
      </c>
      <c r="B65" s="58">
        <f t="shared" si="32"/>
        <v>0</v>
      </c>
      <c r="C65" s="59">
        <f t="shared" si="32"/>
        <v>390138.15</v>
      </c>
      <c r="D65" s="60">
        <f t="shared" si="32"/>
        <v>405287.46</v>
      </c>
      <c r="E65" s="61">
        <v>18.842310000000001</v>
      </c>
      <c r="F65" s="59">
        <f t="shared" si="33"/>
        <v>9.4211550000000006</v>
      </c>
      <c r="G65" s="59">
        <f>F65+('Receptors and Background Concs'!G10*2)</f>
        <v>42.375835000000002</v>
      </c>
      <c r="H65" s="59">
        <f t="shared" si="34"/>
        <v>4.7105775000000003</v>
      </c>
      <c r="I65" s="59">
        <f t="shared" si="35"/>
        <v>21.187917500000001</v>
      </c>
      <c r="J65" s="61">
        <v>0.41847000000000001</v>
      </c>
      <c r="K65" s="59">
        <f t="shared" si="36"/>
        <v>0.41847000000000001</v>
      </c>
      <c r="L65" s="59">
        <f>K65+'Receptors and Background Concs'!G10</f>
        <v>16.895810000000001</v>
      </c>
      <c r="M65" s="59">
        <f t="shared" si="37"/>
        <v>1.0461750000000001</v>
      </c>
      <c r="N65" s="59">
        <f t="shared" si="38"/>
        <v>42.239525</v>
      </c>
    </row>
    <row r="66" spans="1:22" x14ac:dyDescent="0.25">
      <c r="A66" s="57" t="s">
        <v>28</v>
      </c>
      <c r="B66" s="58">
        <f t="shared" si="32"/>
        <v>0</v>
      </c>
      <c r="C66" s="59">
        <f t="shared" si="32"/>
        <v>389642.12</v>
      </c>
      <c r="D66" s="60">
        <f t="shared" si="32"/>
        <v>405454.89</v>
      </c>
      <c r="E66" s="61">
        <v>27.311209999999999</v>
      </c>
      <c r="F66" s="59">
        <f t="shared" si="33"/>
        <v>13.655605</v>
      </c>
      <c r="G66" s="59">
        <f>F66+('Receptors and Background Concs'!G11*2)</f>
        <v>39.212685</v>
      </c>
      <c r="H66" s="59">
        <f t="shared" si="34"/>
        <v>6.8278024999999989</v>
      </c>
      <c r="I66" s="59">
        <f t="shared" si="35"/>
        <v>19.6063425</v>
      </c>
      <c r="J66" s="61">
        <v>2.3103699999999998</v>
      </c>
      <c r="K66" s="59">
        <f t="shared" si="36"/>
        <v>2.3103699999999998</v>
      </c>
      <c r="L66" s="59">
        <f>K66+'Receptors and Background Concs'!G11</f>
        <v>15.088909999999998</v>
      </c>
      <c r="M66" s="59">
        <f t="shared" si="37"/>
        <v>5.775925</v>
      </c>
      <c r="N66" s="59">
        <f t="shared" si="38"/>
        <v>37.722274999999996</v>
      </c>
    </row>
    <row r="67" spans="1:22" x14ac:dyDescent="0.25">
      <c r="A67" s="57" t="s">
        <v>29</v>
      </c>
      <c r="B67" s="58">
        <f t="shared" si="32"/>
        <v>0</v>
      </c>
      <c r="C67" s="59">
        <f t="shared" si="32"/>
        <v>389520.3</v>
      </c>
      <c r="D67" s="60">
        <f t="shared" si="32"/>
        <v>405345.97</v>
      </c>
      <c r="E67" s="61">
        <v>16.0777</v>
      </c>
      <c r="F67" s="59">
        <f t="shared" si="33"/>
        <v>8.0388500000000001</v>
      </c>
      <c r="G67" s="59">
        <f>F67+('Receptors and Background Concs'!G12*2)</f>
        <v>33.595929999999996</v>
      </c>
      <c r="H67" s="59">
        <f t="shared" si="34"/>
        <v>4.019425</v>
      </c>
      <c r="I67" s="59">
        <f t="shared" si="35"/>
        <v>16.797964999999998</v>
      </c>
      <c r="J67" s="61">
        <v>1.0969599999999999</v>
      </c>
      <c r="K67" s="59">
        <f t="shared" si="36"/>
        <v>1.0969599999999999</v>
      </c>
      <c r="L67" s="59">
        <f>K67+'Receptors and Background Concs'!G12</f>
        <v>13.875499999999999</v>
      </c>
      <c r="M67" s="59">
        <f t="shared" si="37"/>
        <v>2.7423999999999995</v>
      </c>
      <c r="N67" s="59">
        <f t="shared" si="38"/>
        <v>34.688749999999999</v>
      </c>
    </row>
    <row r="68" spans="1:22" x14ac:dyDescent="0.25">
      <c r="A68" s="3" t="s">
        <v>30</v>
      </c>
      <c r="B68" s="14">
        <f t="shared" si="32"/>
        <v>0</v>
      </c>
      <c r="C68" s="6">
        <f t="shared" si="32"/>
        <v>389768.69</v>
      </c>
      <c r="D68" s="7">
        <f t="shared" si="32"/>
        <v>405522.4</v>
      </c>
      <c r="E68" s="12">
        <v>25.677820000000001</v>
      </c>
      <c r="F68" s="6">
        <f t="shared" si="33"/>
        <v>12.83891</v>
      </c>
      <c r="G68" s="6">
        <f>F68+('Receptors and Background Concs'!G13*2)</f>
        <v>38.395989999999998</v>
      </c>
      <c r="H68" s="6">
        <f t="shared" si="34"/>
        <v>6.4194550000000001</v>
      </c>
      <c r="I68" s="6">
        <f t="shared" si="35"/>
        <v>19.197994999999999</v>
      </c>
      <c r="J68" s="12">
        <v>1.28403</v>
      </c>
      <c r="K68" s="6">
        <f t="shared" si="36"/>
        <v>1.28403</v>
      </c>
      <c r="L68" s="6">
        <f>K68+'Receptors and Background Concs'!G13</f>
        <v>14.062569999999999</v>
      </c>
      <c r="M68" s="6">
        <f t="shared" si="37"/>
        <v>3.2100749999999998</v>
      </c>
      <c r="N68" s="6">
        <f t="shared" si="38"/>
        <v>35.156424999999999</v>
      </c>
    </row>
    <row r="69" spans="1:22" x14ac:dyDescent="0.25">
      <c r="A69" s="3" t="s">
        <v>38</v>
      </c>
      <c r="B69" s="14">
        <f t="shared" si="32"/>
        <v>0</v>
      </c>
      <c r="C69" s="6">
        <f t="shared" si="32"/>
        <v>389524.77</v>
      </c>
      <c r="D69" s="7">
        <f t="shared" si="32"/>
        <v>404997.95</v>
      </c>
      <c r="E69" s="12">
        <v>10.461679999999999</v>
      </c>
      <c r="F69" s="6">
        <f t="shared" si="33"/>
        <v>5.2308399999999997</v>
      </c>
      <c r="G69" s="6">
        <f>F69+('Receptors and Background Concs'!G14*2)</f>
        <v>34.653359999999999</v>
      </c>
      <c r="H69" s="6">
        <f t="shared" si="34"/>
        <v>2.6154199999999999</v>
      </c>
      <c r="I69" s="6">
        <f t="shared" si="35"/>
        <v>17.32668</v>
      </c>
      <c r="J69" s="12">
        <v>0.21290999999999999</v>
      </c>
      <c r="K69" s="6">
        <f t="shared" si="36"/>
        <v>0.21290999999999999</v>
      </c>
      <c r="L69" s="6">
        <f>K69+'Receptors and Background Concs'!G14</f>
        <v>14.92417</v>
      </c>
      <c r="M69" s="6">
        <f t="shared" si="37"/>
        <v>0.53227499999999994</v>
      </c>
      <c r="N69" s="6">
        <f t="shared" si="38"/>
        <v>37.310425000000002</v>
      </c>
    </row>
    <row r="70" spans="1:22" x14ac:dyDescent="0.25">
      <c r="A70" s="3" t="s">
        <v>39</v>
      </c>
      <c r="B70" s="14">
        <f t="shared" si="32"/>
        <v>0</v>
      </c>
      <c r="C70" s="6">
        <f t="shared" si="32"/>
        <v>389449.55</v>
      </c>
      <c r="D70" s="7">
        <f t="shared" si="32"/>
        <v>405104.65</v>
      </c>
      <c r="E70" s="12">
        <v>18.572320000000001</v>
      </c>
      <c r="F70" s="6">
        <f t="shared" si="33"/>
        <v>9.2861600000000006</v>
      </c>
      <c r="G70" s="6">
        <f>F70+('Receptors and Background Concs'!G15*2)</f>
        <v>34.843240000000002</v>
      </c>
      <c r="H70" s="6">
        <f t="shared" si="34"/>
        <v>4.6430800000000003</v>
      </c>
      <c r="I70" s="6">
        <f t="shared" si="35"/>
        <v>17.421620000000001</v>
      </c>
      <c r="J70" s="12">
        <v>0.50599000000000005</v>
      </c>
      <c r="K70" s="6">
        <f t="shared" si="36"/>
        <v>0.50599000000000005</v>
      </c>
      <c r="L70" s="6">
        <f>K70+'Receptors and Background Concs'!G15</f>
        <v>13.28453</v>
      </c>
      <c r="M70" s="6">
        <f t="shared" si="37"/>
        <v>1.2649750000000002</v>
      </c>
      <c r="N70" s="6">
        <f t="shared" si="38"/>
        <v>33.211325000000002</v>
      </c>
    </row>
    <row r="71" spans="1:22" x14ac:dyDescent="0.25">
      <c r="A71" s="3" t="s">
        <v>62</v>
      </c>
      <c r="B71" s="14"/>
      <c r="C71" s="6">
        <f t="shared" ref="C71:D75" si="39">C22</f>
        <v>389400.3</v>
      </c>
      <c r="D71" s="7">
        <f t="shared" si="39"/>
        <v>405459.02</v>
      </c>
      <c r="E71" s="12">
        <v>13.77913</v>
      </c>
      <c r="F71" s="6">
        <f t="shared" ref="F71:F75" si="40">E71*0.5</f>
        <v>6.8895650000000002</v>
      </c>
      <c r="G71" s="6">
        <f>F71+('Receptors and Background Concs'!G16*2)</f>
        <v>32.446644999999997</v>
      </c>
      <c r="H71" s="6">
        <f t="shared" ref="H71:H75" si="41">(F71/200)*100</f>
        <v>3.4447825000000001</v>
      </c>
      <c r="I71" s="6">
        <f t="shared" ref="I71:I75" si="42">(G71/200)*100</f>
        <v>16.223322499999998</v>
      </c>
      <c r="J71" s="12">
        <v>0.63465000000000005</v>
      </c>
      <c r="K71" s="6">
        <f t="shared" ref="K71:K75" si="43">J71*1</f>
        <v>0.63465000000000005</v>
      </c>
      <c r="L71" s="6">
        <f>K71+'Receptors and Background Concs'!G16</f>
        <v>13.41319</v>
      </c>
      <c r="M71" s="6">
        <f t="shared" ref="M71:M75" si="44">(K71/40)*100</f>
        <v>1.5866250000000002</v>
      </c>
      <c r="N71" s="6">
        <f t="shared" ref="N71:N75" si="45">(L71/40)*100</f>
        <v>33.532975</v>
      </c>
    </row>
    <row r="72" spans="1:22" x14ac:dyDescent="0.25">
      <c r="A72" s="3" t="s">
        <v>65</v>
      </c>
      <c r="B72" s="14"/>
      <c r="C72" s="6">
        <f t="shared" si="39"/>
        <v>390168.06</v>
      </c>
      <c r="D72" s="7">
        <f t="shared" si="39"/>
        <v>405008.77</v>
      </c>
      <c r="E72" s="12">
        <v>14.66536</v>
      </c>
      <c r="F72" s="6">
        <f t="shared" si="40"/>
        <v>7.3326799999999999</v>
      </c>
      <c r="G72" s="6">
        <f>F72+('Receptors and Background Concs'!G17*2)</f>
        <v>40.287360000000007</v>
      </c>
      <c r="H72" s="6">
        <f t="shared" si="41"/>
        <v>3.6663399999999999</v>
      </c>
      <c r="I72" s="6">
        <f t="shared" si="42"/>
        <v>20.143680000000003</v>
      </c>
      <c r="J72" s="12">
        <v>0.3281</v>
      </c>
      <c r="K72" s="6">
        <f t="shared" si="43"/>
        <v>0.3281</v>
      </c>
      <c r="L72" s="6">
        <f>K72+'Receptors and Background Concs'!G17</f>
        <v>16.805440000000001</v>
      </c>
      <c r="M72" s="6">
        <f t="shared" si="44"/>
        <v>0.82024999999999992</v>
      </c>
      <c r="N72" s="6">
        <f t="shared" si="45"/>
        <v>42.013600000000004</v>
      </c>
    </row>
    <row r="73" spans="1:22" x14ac:dyDescent="0.25">
      <c r="A73" s="3" t="s">
        <v>66</v>
      </c>
      <c r="B73" s="14"/>
      <c r="C73" s="6">
        <f t="shared" si="39"/>
        <v>390319.88</v>
      </c>
      <c r="D73" s="7">
        <f t="shared" si="39"/>
        <v>405328.02</v>
      </c>
      <c r="E73" s="12">
        <v>14.165050000000001</v>
      </c>
      <c r="F73" s="6">
        <f t="shared" si="40"/>
        <v>7.0825250000000004</v>
      </c>
      <c r="G73" s="6">
        <f>F73+('Receptors and Background Concs'!G18*2)</f>
        <v>40.037205</v>
      </c>
      <c r="H73" s="6">
        <f t="shared" si="41"/>
        <v>3.5412625000000002</v>
      </c>
      <c r="I73" s="6">
        <f t="shared" si="42"/>
        <v>20.0186025</v>
      </c>
      <c r="J73" s="12">
        <v>0.25797999999999999</v>
      </c>
      <c r="K73" s="6">
        <f t="shared" si="43"/>
        <v>0.25797999999999999</v>
      </c>
      <c r="L73" s="6">
        <f>K73+'Receptors and Background Concs'!G18</f>
        <v>16.735320000000002</v>
      </c>
      <c r="M73" s="6">
        <f t="shared" si="44"/>
        <v>0.64494999999999991</v>
      </c>
      <c r="N73" s="6">
        <f t="shared" si="45"/>
        <v>41.838300000000004</v>
      </c>
    </row>
    <row r="74" spans="1:22" x14ac:dyDescent="0.25">
      <c r="A74" s="3" t="s">
        <v>67</v>
      </c>
      <c r="B74" s="14"/>
      <c r="C74" s="6">
        <f t="shared" si="39"/>
        <v>389664.35</v>
      </c>
      <c r="D74" s="7">
        <f t="shared" si="39"/>
        <v>405597.48</v>
      </c>
      <c r="E74" s="12">
        <v>20.9255</v>
      </c>
      <c r="F74" s="6">
        <f t="shared" si="40"/>
        <v>10.46275</v>
      </c>
      <c r="G74" s="6">
        <f>F74+('Receptors and Background Concs'!G19*2)</f>
        <v>36.019829999999999</v>
      </c>
      <c r="H74" s="6">
        <f t="shared" si="41"/>
        <v>5.2313749999999999</v>
      </c>
      <c r="I74" s="6">
        <f t="shared" si="42"/>
        <v>18.009914999999999</v>
      </c>
      <c r="J74" s="12">
        <v>1.37523</v>
      </c>
      <c r="K74" s="6">
        <f t="shared" si="43"/>
        <v>1.37523</v>
      </c>
      <c r="L74" s="6">
        <f>K74+'Receptors and Background Concs'!G19</f>
        <v>14.15377</v>
      </c>
      <c r="M74" s="6">
        <f t="shared" si="44"/>
        <v>3.438075</v>
      </c>
      <c r="N74" s="6">
        <f t="shared" si="45"/>
        <v>35.384425</v>
      </c>
    </row>
    <row r="75" spans="1:22" ht="15" customHeight="1" x14ac:dyDescent="0.25">
      <c r="A75" s="3" t="s">
        <v>68</v>
      </c>
      <c r="B75" s="14">
        <f>B26</f>
        <v>0</v>
      </c>
      <c r="C75" s="6">
        <f t="shared" si="39"/>
        <v>390289.61</v>
      </c>
      <c r="D75" s="7">
        <f t="shared" si="39"/>
        <v>405467.04</v>
      </c>
      <c r="E75" s="12">
        <v>14.26075</v>
      </c>
      <c r="F75" s="6">
        <f t="shared" si="40"/>
        <v>7.1303749999999999</v>
      </c>
      <c r="G75" s="6">
        <f>F75+('Receptors and Background Concs'!G20*2)</f>
        <v>40.085055000000004</v>
      </c>
      <c r="H75" s="6">
        <f t="shared" si="41"/>
        <v>3.5651875</v>
      </c>
      <c r="I75" s="6">
        <f t="shared" si="42"/>
        <v>20.042527500000002</v>
      </c>
      <c r="J75" s="12">
        <v>0.21257999999999999</v>
      </c>
      <c r="K75" s="6">
        <f t="shared" si="43"/>
        <v>0.21257999999999999</v>
      </c>
      <c r="L75" s="6">
        <f>K75+'Receptors and Background Concs'!G20</f>
        <v>16.689920000000001</v>
      </c>
      <c r="M75" s="6">
        <f t="shared" si="44"/>
        <v>0.53144999999999998</v>
      </c>
      <c r="N75" s="6">
        <f t="shared" si="45"/>
        <v>41.724800000000002</v>
      </c>
    </row>
    <row r="76" spans="1:22" x14ac:dyDescent="0.25">
      <c r="K76" s="46">
        <f>MAX(K59:K70)</f>
        <v>2.3103699999999998</v>
      </c>
    </row>
    <row r="77" spans="1:22" s="27" customFormat="1" x14ac:dyDescent="0.25">
      <c r="A77" s="24"/>
      <c r="B77" s="25"/>
      <c r="C77" s="25"/>
      <c r="D77" s="25"/>
      <c r="E77" s="24">
        <v>2023</v>
      </c>
      <c r="F77" s="25"/>
      <c r="G77" s="25"/>
      <c r="H77" s="25"/>
      <c r="I77" s="25"/>
      <c r="J77" s="25"/>
      <c r="K77" s="25"/>
      <c r="L77" s="25"/>
      <c r="M77" s="25"/>
      <c r="N77" s="25"/>
      <c r="O77" s="26"/>
      <c r="P77" s="26"/>
      <c r="Q77" s="26"/>
      <c r="R77" s="26"/>
      <c r="S77" s="26"/>
      <c r="T77" s="26"/>
      <c r="U77" s="26"/>
      <c r="V77" s="26"/>
    </row>
    <row r="79" spans="1:22" x14ac:dyDescent="0.25">
      <c r="A79" s="2"/>
    </row>
    <row r="80" spans="1:22" ht="15" customHeight="1" x14ac:dyDescent="0.25">
      <c r="E80" s="83" t="s">
        <v>9</v>
      </c>
      <c r="F80" s="84"/>
      <c r="G80" s="84"/>
      <c r="H80" s="84"/>
      <c r="I80" s="84"/>
      <c r="J80" s="83" t="s">
        <v>10</v>
      </c>
      <c r="K80" s="84"/>
      <c r="L80" s="84"/>
      <c r="M80" s="84"/>
      <c r="N80" s="84"/>
      <c r="P80" s="81" t="s">
        <v>49</v>
      </c>
      <c r="Q80" s="81"/>
      <c r="R80" s="81"/>
      <c r="S80" s="81"/>
    </row>
    <row r="81" spans="1:19" ht="25.5" x14ac:dyDescent="0.25">
      <c r="E81" s="8" t="s">
        <v>23</v>
      </c>
      <c r="F81" s="8" t="s">
        <v>11</v>
      </c>
      <c r="G81" s="8" t="s">
        <v>12</v>
      </c>
      <c r="H81" s="8" t="s">
        <v>13</v>
      </c>
      <c r="I81" s="8" t="s">
        <v>14</v>
      </c>
      <c r="J81" s="8" t="s">
        <v>11</v>
      </c>
      <c r="K81" s="8" t="s">
        <v>11</v>
      </c>
      <c r="L81" s="8" t="s">
        <v>12</v>
      </c>
      <c r="M81" s="8" t="s">
        <v>13</v>
      </c>
      <c r="N81" s="8" t="s">
        <v>14</v>
      </c>
      <c r="P81" s="18"/>
      <c r="Q81" s="18"/>
      <c r="R81" s="18"/>
    </row>
    <row r="82" spans="1:19" ht="27" x14ac:dyDescent="0.25">
      <c r="A82" s="86" t="s">
        <v>32</v>
      </c>
      <c r="B82" s="87" t="s">
        <v>33</v>
      </c>
      <c r="C82" s="87" t="s">
        <v>34</v>
      </c>
      <c r="D82" s="88"/>
      <c r="E82" s="8" t="s">
        <v>16</v>
      </c>
      <c r="F82" s="8" t="s">
        <v>17</v>
      </c>
      <c r="G82" s="8" t="s">
        <v>17</v>
      </c>
      <c r="H82" s="8" t="s">
        <v>18</v>
      </c>
      <c r="I82" s="8" t="s">
        <v>18</v>
      </c>
      <c r="J82" s="8" t="s">
        <v>19</v>
      </c>
      <c r="K82" s="8" t="s">
        <v>20</v>
      </c>
      <c r="L82" s="8" t="s">
        <v>20</v>
      </c>
      <c r="M82" s="8" t="s">
        <v>21</v>
      </c>
      <c r="N82" s="8" t="s">
        <v>21</v>
      </c>
      <c r="P82" s="15" t="s">
        <v>40</v>
      </c>
      <c r="Q82" s="19" t="s">
        <v>41</v>
      </c>
      <c r="R82" s="19" t="s">
        <v>47</v>
      </c>
      <c r="S82" s="19" t="s">
        <v>46</v>
      </c>
    </row>
    <row r="83" spans="1:19" x14ac:dyDescent="0.25">
      <c r="A83" s="86"/>
      <c r="B83" s="87"/>
      <c r="C83" s="10" t="s">
        <v>1</v>
      </c>
      <c r="D83" s="11" t="s">
        <v>2</v>
      </c>
      <c r="E83" s="8" t="s">
        <v>22</v>
      </c>
      <c r="F83" s="8" t="s">
        <v>22</v>
      </c>
      <c r="G83" s="8" t="s">
        <v>22</v>
      </c>
      <c r="H83" s="8" t="s">
        <v>15</v>
      </c>
      <c r="I83" s="8" t="s">
        <v>15</v>
      </c>
      <c r="J83" s="8" t="s">
        <v>22</v>
      </c>
      <c r="K83" s="8" t="s">
        <v>22</v>
      </c>
      <c r="L83" s="8" t="s">
        <v>22</v>
      </c>
      <c r="M83" s="8" t="s">
        <v>15</v>
      </c>
      <c r="N83" s="8" t="s">
        <v>15</v>
      </c>
      <c r="P83" s="18"/>
      <c r="Q83" s="18"/>
      <c r="R83" s="18"/>
      <c r="S83" s="18"/>
    </row>
    <row r="84" spans="1:19" x14ac:dyDescent="0.25">
      <c r="A84" s="3" t="s">
        <v>3</v>
      </c>
      <c r="B84" s="14">
        <f t="shared" ref="B84:D94" si="46">B11</f>
        <v>0</v>
      </c>
      <c r="C84" s="6">
        <f t="shared" si="46"/>
        <v>389827.86</v>
      </c>
      <c r="D84" s="7">
        <f t="shared" si="46"/>
        <v>405058.84</v>
      </c>
      <c r="E84" s="12">
        <v>16.28959</v>
      </c>
      <c r="F84" s="6">
        <f t="shared" ref="F84:F94" si="47">E84*0.5</f>
        <v>8.1447950000000002</v>
      </c>
      <c r="G84" s="6">
        <f>F84+('Receptors and Background Concs'!G5*2)</f>
        <v>33.701875000000001</v>
      </c>
      <c r="H84" s="6">
        <f t="shared" ref="H84:H94" si="48">(F84/200)*100</f>
        <v>4.0723975000000001</v>
      </c>
      <c r="I84" s="6">
        <f t="shared" ref="I84:I94" si="49">(G84/200)*100</f>
        <v>16.850937500000001</v>
      </c>
      <c r="J84" s="12">
        <v>0.45205000000000001</v>
      </c>
      <c r="K84" s="6">
        <f t="shared" ref="K84:K94" si="50">J84*1</f>
        <v>0.45205000000000001</v>
      </c>
      <c r="L84" s="6">
        <f>K84+'Receptors and Background Concs'!G5</f>
        <v>13.230589999999999</v>
      </c>
      <c r="M84" s="6">
        <f t="shared" ref="M84:M94" si="51">(K84/40)*100</f>
        <v>1.130125</v>
      </c>
      <c r="N84" s="6">
        <f t="shared" ref="N84:N94" si="52">(L84/40)*100</f>
        <v>33.076475000000002</v>
      </c>
      <c r="P84" s="18" t="s">
        <v>50</v>
      </c>
      <c r="Q84" s="18"/>
      <c r="R84" s="18"/>
      <c r="S84" s="18"/>
    </row>
    <row r="85" spans="1:19" x14ac:dyDescent="0.25">
      <c r="A85" s="3" t="s">
        <v>4</v>
      </c>
      <c r="B85" s="14">
        <f t="shared" si="46"/>
        <v>0</v>
      </c>
      <c r="C85" s="6">
        <f t="shared" si="46"/>
        <v>389844.96</v>
      </c>
      <c r="D85" s="7">
        <f t="shared" si="46"/>
        <v>405151.47</v>
      </c>
      <c r="E85" s="12">
        <v>25.382819999999999</v>
      </c>
      <c r="F85" s="6">
        <f t="shared" si="47"/>
        <v>12.691409999999999</v>
      </c>
      <c r="G85" s="6">
        <f>F85+('Receptors and Background Concs'!G6*2)</f>
        <v>38.248489999999997</v>
      </c>
      <c r="H85" s="6">
        <f t="shared" si="48"/>
        <v>6.3457049999999997</v>
      </c>
      <c r="I85" s="6">
        <f t="shared" si="49"/>
        <v>19.124244999999998</v>
      </c>
      <c r="J85" s="12">
        <v>0.89144000000000001</v>
      </c>
      <c r="K85" s="6">
        <f t="shared" si="50"/>
        <v>0.89144000000000001</v>
      </c>
      <c r="L85" s="6">
        <f>K85+'Receptors and Background Concs'!G6</f>
        <v>13.669979999999999</v>
      </c>
      <c r="M85" s="6">
        <f t="shared" si="51"/>
        <v>2.2286000000000001</v>
      </c>
      <c r="N85" s="6">
        <f t="shared" si="52"/>
        <v>34.174949999999995</v>
      </c>
      <c r="P85" s="18"/>
      <c r="Q85" s="18"/>
      <c r="R85" s="18"/>
      <c r="S85" s="18"/>
    </row>
    <row r="86" spans="1:19" x14ac:dyDescent="0.25">
      <c r="A86" s="3" t="s">
        <v>5</v>
      </c>
      <c r="B86" s="14">
        <f t="shared" si="46"/>
        <v>0</v>
      </c>
      <c r="C86" s="6">
        <f t="shared" si="46"/>
        <v>389852.06</v>
      </c>
      <c r="D86" s="7">
        <f t="shared" si="46"/>
        <v>405389.98</v>
      </c>
      <c r="E86" s="12">
        <v>23.866119999999999</v>
      </c>
      <c r="F86" s="6">
        <f t="shared" si="47"/>
        <v>11.933059999999999</v>
      </c>
      <c r="G86" s="6">
        <f>F86+('Receptors and Background Concs'!G7*2)</f>
        <v>37.490139999999997</v>
      </c>
      <c r="H86" s="6">
        <f t="shared" si="48"/>
        <v>5.9665299999999997</v>
      </c>
      <c r="I86" s="6">
        <f t="shared" si="49"/>
        <v>18.745069999999998</v>
      </c>
      <c r="J86" s="12">
        <v>0.84533999999999998</v>
      </c>
      <c r="K86" s="6">
        <f t="shared" si="50"/>
        <v>0.84533999999999998</v>
      </c>
      <c r="L86" s="6">
        <f>K86+'Receptors and Background Concs'!G7</f>
        <v>13.62388</v>
      </c>
      <c r="M86" s="6">
        <f t="shared" si="51"/>
        <v>2.1133500000000001</v>
      </c>
      <c r="N86" s="6">
        <f t="shared" si="52"/>
        <v>34.059699999999999</v>
      </c>
      <c r="P86" s="18"/>
      <c r="Q86" s="18"/>
      <c r="R86" s="18"/>
      <c r="S86" s="18"/>
    </row>
    <row r="87" spans="1:19" x14ac:dyDescent="0.25">
      <c r="A87" s="3" t="s">
        <v>6</v>
      </c>
      <c r="B87" s="14">
        <f t="shared" si="46"/>
        <v>0</v>
      </c>
      <c r="C87" s="6">
        <f t="shared" si="46"/>
        <v>389923.39</v>
      </c>
      <c r="D87" s="7">
        <f t="shared" si="46"/>
        <v>405501.97</v>
      </c>
      <c r="E87" s="12">
        <v>19.515889999999999</v>
      </c>
      <c r="F87" s="6">
        <f t="shared" si="47"/>
        <v>9.7579449999999994</v>
      </c>
      <c r="G87" s="6">
        <f>F87+('Receptors and Background Concs'!G8*2)</f>
        <v>35.315024999999999</v>
      </c>
      <c r="H87" s="6">
        <f t="shared" si="48"/>
        <v>4.8789724999999997</v>
      </c>
      <c r="I87" s="6">
        <f t="shared" si="49"/>
        <v>17.657512499999999</v>
      </c>
      <c r="J87" s="12">
        <v>0.59736</v>
      </c>
      <c r="K87" s="6">
        <f t="shared" si="50"/>
        <v>0.59736</v>
      </c>
      <c r="L87" s="6">
        <f>K87+'Receptors and Background Concs'!G8</f>
        <v>13.3759</v>
      </c>
      <c r="M87" s="6">
        <f t="shared" si="51"/>
        <v>1.4933999999999998</v>
      </c>
      <c r="N87" s="6">
        <f t="shared" si="52"/>
        <v>33.439750000000004</v>
      </c>
    </row>
    <row r="88" spans="1:19" x14ac:dyDescent="0.25">
      <c r="A88" s="3" t="s">
        <v>7</v>
      </c>
      <c r="B88" s="14">
        <f t="shared" si="46"/>
        <v>0</v>
      </c>
      <c r="C88" s="6">
        <f t="shared" si="46"/>
        <v>390114.45</v>
      </c>
      <c r="D88" s="7">
        <f t="shared" si="46"/>
        <v>405374.81</v>
      </c>
      <c r="E88" s="12">
        <v>18.31427</v>
      </c>
      <c r="F88" s="6">
        <f t="shared" si="47"/>
        <v>9.1571350000000002</v>
      </c>
      <c r="G88" s="6">
        <f>F88+('Receptors and Background Concs'!G9*2)</f>
        <v>42.111815000000007</v>
      </c>
      <c r="H88" s="6">
        <f t="shared" si="48"/>
        <v>4.5785675000000001</v>
      </c>
      <c r="I88" s="6">
        <f t="shared" si="49"/>
        <v>21.055907500000004</v>
      </c>
      <c r="J88" s="12">
        <v>0.39366000000000001</v>
      </c>
      <c r="K88" s="6">
        <f t="shared" si="50"/>
        <v>0.39366000000000001</v>
      </c>
      <c r="L88" s="6">
        <f>K88+'Receptors and Background Concs'!G9</f>
        <v>16.871000000000002</v>
      </c>
      <c r="M88" s="6">
        <f t="shared" si="51"/>
        <v>0.98414999999999997</v>
      </c>
      <c r="N88" s="6">
        <f t="shared" si="52"/>
        <v>42.177500000000009</v>
      </c>
      <c r="P88" s="18"/>
      <c r="Q88" s="18"/>
      <c r="R88" s="18"/>
      <c r="S88" s="18"/>
    </row>
    <row r="89" spans="1:19" x14ac:dyDescent="0.25">
      <c r="A89" s="57" t="s">
        <v>8</v>
      </c>
      <c r="B89" s="58">
        <f t="shared" si="46"/>
        <v>0</v>
      </c>
      <c r="C89" s="59">
        <f t="shared" si="46"/>
        <v>390138.15</v>
      </c>
      <c r="D89" s="60">
        <f t="shared" si="46"/>
        <v>405287.46</v>
      </c>
      <c r="E89" s="61">
        <v>17.152840000000001</v>
      </c>
      <c r="F89" s="59">
        <f t="shared" si="47"/>
        <v>8.5764200000000006</v>
      </c>
      <c r="G89" s="59">
        <f>F89+('Receptors and Background Concs'!G10*2)</f>
        <v>41.531100000000002</v>
      </c>
      <c r="H89" s="59">
        <f t="shared" si="48"/>
        <v>4.2882100000000003</v>
      </c>
      <c r="I89" s="59">
        <f t="shared" si="49"/>
        <v>20.765550000000001</v>
      </c>
      <c r="J89" s="61">
        <v>0.39355000000000001</v>
      </c>
      <c r="K89" s="59">
        <f t="shared" si="50"/>
        <v>0.39355000000000001</v>
      </c>
      <c r="L89" s="59">
        <f>K89+'Receptors and Background Concs'!G10</f>
        <v>16.870890000000003</v>
      </c>
      <c r="M89" s="59">
        <f t="shared" si="51"/>
        <v>0.98387500000000006</v>
      </c>
      <c r="N89" s="59">
        <f t="shared" si="52"/>
        <v>42.177225000000007</v>
      </c>
      <c r="P89" s="18"/>
      <c r="Q89" s="18"/>
      <c r="R89" s="18"/>
      <c r="S89" s="18"/>
    </row>
    <row r="90" spans="1:19" x14ac:dyDescent="0.25">
      <c r="A90" s="57" t="s">
        <v>28</v>
      </c>
      <c r="B90" s="58">
        <f t="shared" si="46"/>
        <v>0</v>
      </c>
      <c r="C90" s="59">
        <f t="shared" si="46"/>
        <v>389642.12</v>
      </c>
      <c r="D90" s="60">
        <f t="shared" si="46"/>
        <v>405454.89</v>
      </c>
      <c r="E90" s="61">
        <v>27.479620000000001</v>
      </c>
      <c r="F90" s="59">
        <f t="shared" si="47"/>
        <v>13.73981</v>
      </c>
      <c r="G90" s="59">
        <f>F90+('Receptors and Background Concs'!G11*2)</f>
        <v>39.296889999999998</v>
      </c>
      <c r="H90" s="59">
        <f t="shared" si="48"/>
        <v>6.8699050000000002</v>
      </c>
      <c r="I90" s="59">
        <f t="shared" si="49"/>
        <v>19.648444999999999</v>
      </c>
      <c r="J90" s="61">
        <v>2.3781400000000001</v>
      </c>
      <c r="K90" s="59">
        <f t="shared" si="50"/>
        <v>2.3781400000000001</v>
      </c>
      <c r="L90" s="59">
        <f>K90+'Receptors and Background Concs'!G11</f>
        <v>15.15668</v>
      </c>
      <c r="M90" s="59">
        <f>(K90/40)*100</f>
        <v>5.9453500000000004</v>
      </c>
      <c r="N90" s="59">
        <f t="shared" si="52"/>
        <v>37.8917</v>
      </c>
      <c r="P90" s="18"/>
      <c r="Q90" s="18"/>
      <c r="R90" s="18"/>
      <c r="S90" s="18"/>
    </row>
    <row r="91" spans="1:19" x14ac:dyDescent="0.25">
      <c r="A91" s="57" t="s">
        <v>29</v>
      </c>
      <c r="B91" s="58">
        <f t="shared" si="46"/>
        <v>0</v>
      </c>
      <c r="C91" s="59">
        <f t="shared" si="46"/>
        <v>389520.3</v>
      </c>
      <c r="D91" s="60">
        <f t="shared" si="46"/>
        <v>405345.97</v>
      </c>
      <c r="E91" s="61">
        <v>15.29824</v>
      </c>
      <c r="F91" s="59">
        <f t="shared" si="47"/>
        <v>7.6491199999999999</v>
      </c>
      <c r="G91" s="59">
        <f>F91+('Receptors and Background Concs'!G12*2)</f>
        <v>33.206199999999995</v>
      </c>
      <c r="H91" s="59">
        <f t="shared" si="48"/>
        <v>3.82456</v>
      </c>
      <c r="I91" s="59">
        <f t="shared" si="49"/>
        <v>16.603099999999998</v>
      </c>
      <c r="J91" s="61">
        <v>0.86821000000000004</v>
      </c>
      <c r="K91" s="59">
        <f t="shared" si="50"/>
        <v>0.86821000000000004</v>
      </c>
      <c r="L91" s="59">
        <f>K91+'Receptors and Background Concs'!G12</f>
        <v>13.646749999999999</v>
      </c>
      <c r="M91" s="59">
        <f t="shared" si="51"/>
        <v>2.170525</v>
      </c>
      <c r="N91" s="59">
        <f t="shared" si="52"/>
        <v>34.116874999999993</v>
      </c>
      <c r="P91" s="18"/>
      <c r="Q91" s="18"/>
      <c r="R91" s="18"/>
      <c r="S91" s="18"/>
    </row>
    <row r="92" spans="1:19" x14ac:dyDescent="0.25">
      <c r="A92" s="3" t="s">
        <v>30</v>
      </c>
      <c r="B92" s="14">
        <f t="shared" si="46"/>
        <v>0</v>
      </c>
      <c r="C92" s="6">
        <f t="shared" si="46"/>
        <v>389768.69</v>
      </c>
      <c r="D92" s="7">
        <f t="shared" si="46"/>
        <v>405522.4</v>
      </c>
      <c r="E92" s="12">
        <v>26.660550000000001</v>
      </c>
      <c r="F92" s="6">
        <f t="shared" si="47"/>
        <v>13.330275</v>
      </c>
      <c r="G92" s="6">
        <f>F92+('Receptors and Background Concs'!G13*2)</f>
        <v>38.887354999999999</v>
      </c>
      <c r="H92" s="6">
        <f t="shared" si="48"/>
        <v>6.6651375000000002</v>
      </c>
      <c r="I92" s="6">
        <f t="shared" si="49"/>
        <v>19.4436775</v>
      </c>
      <c r="J92" s="12">
        <v>1.4101399999999999</v>
      </c>
      <c r="K92" s="6">
        <f t="shared" si="50"/>
        <v>1.4101399999999999</v>
      </c>
      <c r="L92" s="6">
        <f>K92+'Receptors and Background Concs'!G13</f>
        <v>14.18868</v>
      </c>
      <c r="M92" s="6">
        <f t="shared" si="51"/>
        <v>3.52535</v>
      </c>
      <c r="N92" s="6">
        <f t="shared" si="52"/>
        <v>35.471699999999998</v>
      </c>
      <c r="P92" s="18"/>
      <c r="Q92" s="18"/>
      <c r="R92" s="18"/>
      <c r="S92" s="18"/>
    </row>
    <row r="93" spans="1:19" x14ac:dyDescent="0.25">
      <c r="A93" s="3" t="s">
        <v>38</v>
      </c>
      <c r="B93" s="14">
        <f t="shared" si="46"/>
        <v>0</v>
      </c>
      <c r="C93" s="6">
        <f t="shared" si="46"/>
        <v>389524.77</v>
      </c>
      <c r="D93" s="7">
        <f t="shared" si="46"/>
        <v>404997.95</v>
      </c>
      <c r="E93" s="12">
        <v>10.897209999999999</v>
      </c>
      <c r="F93" s="6">
        <f t="shared" si="47"/>
        <v>5.4486049999999997</v>
      </c>
      <c r="G93" s="6">
        <f>F93+('Receptors and Background Concs'!G14*2)</f>
        <v>34.871124999999999</v>
      </c>
      <c r="H93" s="6">
        <f t="shared" si="48"/>
        <v>2.7243024999999998</v>
      </c>
      <c r="I93" s="6">
        <f t="shared" si="49"/>
        <v>17.4355625</v>
      </c>
      <c r="J93" s="12">
        <v>0.30187000000000003</v>
      </c>
      <c r="K93" s="6">
        <f t="shared" si="50"/>
        <v>0.30187000000000003</v>
      </c>
      <c r="L93" s="6">
        <f>K93+'Receptors and Background Concs'!G14</f>
        <v>15.013129999999999</v>
      </c>
      <c r="M93" s="6">
        <f t="shared" si="51"/>
        <v>0.7546750000000001</v>
      </c>
      <c r="N93" s="6">
        <f t="shared" si="52"/>
        <v>37.532824999999995</v>
      </c>
      <c r="P93" s="18"/>
      <c r="Q93" s="18"/>
      <c r="R93" s="18"/>
      <c r="S93" s="18"/>
    </row>
    <row r="94" spans="1:19" x14ac:dyDescent="0.25">
      <c r="A94" s="3" t="s">
        <v>39</v>
      </c>
      <c r="B94" s="14">
        <f t="shared" si="46"/>
        <v>0</v>
      </c>
      <c r="C94" s="6">
        <f t="shared" si="46"/>
        <v>389449.55</v>
      </c>
      <c r="D94" s="7">
        <f t="shared" si="46"/>
        <v>405104.65</v>
      </c>
      <c r="E94" s="12">
        <v>17.903880000000001</v>
      </c>
      <c r="F94" s="6">
        <f t="shared" si="47"/>
        <v>8.9519400000000005</v>
      </c>
      <c r="G94" s="6">
        <f>F94+('Receptors and Background Concs'!G15*2)</f>
        <v>34.50902</v>
      </c>
      <c r="H94" s="6">
        <f t="shared" si="48"/>
        <v>4.4759700000000002</v>
      </c>
      <c r="I94" s="6">
        <f t="shared" si="49"/>
        <v>17.25451</v>
      </c>
      <c r="J94" s="12">
        <v>0.63356999999999997</v>
      </c>
      <c r="K94" s="6">
        <f t="shared" si="50"/>
        <v>0.63356999999999997</v>
      </c>
      <c r="L94" s="6">
        <f>K94+'Receptors and Background Concs'!G15</f>
        <v>13.41211</v>
      </c>
      <c r="M94" s="6">
        <f t="shared" si="51"/>
        <v>1.5839249999999998</v>
      </c>
      <c r="N94" s="6">
        <f t="shared" si="52"/>
        <v>33.530274999999996</v>
      </c>
      <c r="P94" s="18"/>
      <c r="Q94" s="18"/>
      <c r="R94" s="18"/>
      <c r="S94" s="18"/>
    </row>
    <row r="95" spans="1:19" x14ac:dyDescent="0.25">
      <c r="A95" s="3" t="s">
        <v>62</v>
      </c>
      <c r="B95" s="14"/>
      <c r="C95" s="6">
        <f t="shared" ref="C95:D99" si="53">C22</f>
        <v>389400.3</v>
      </c>
      <c r="D95" s="7">
        <f t="shared" si="53"/>
        <v>405459.02</v>
      </c>
      <c r="E95" s="12">
        <v>13.61844</v>
      </c>
      <c r="F95" s="6">
        <f t="shared" ref="F95:F99" si="54">E95*0.5</f>
        <v>6.8092199999999998</v>
      </c>
      <c r="G95" s="6">
        <f>F95+('Receptors and Background Concs'!G16*2)</f>
        <v>32.366299999999995</v>
      </c>
      <c r="H95" s="6">
        <f t="shared" ref="H95:H99" si="55">(F95/200)*100</f>
        <v>3.4046099999999995</v>
      </c>
      <c r="I95" s="6">
        <f t="shared" ref="I95:I99" si="56">(G95/200)*100</f>
        <v>16.183149999999998</v>
      </c>
      <c r="J95" s="12">
        <v>0.51071999999999995</v>
      </c>
      <c r="K95" s="6">
        <f t="shared" ref="K95:K99" si="57">J95*1</f>
        <v>0.51071999999999995</v>
      </c>
      <c r="L95" s="6">
        <f>K95+'Receptors and Background Concs'!G16</f>
        <v>13.289259999999999</v>
      </c>
      <c r="M95" s="6">
        <f t="shared" ref="M95:M99" si="58">(K95/40)*100</f>
        <v>1.2767999999999997</v>
      </c>
      <c r="N95" s="6">
        <f t="shared" ref="N95:N99" si="59">(L95/40)*100</f>
        <v>33.223149999999997</v>
      </c>
      <c r="P95" s="18"/>
      <c r="Q95" s="18"/>
      <c r="R95" s="18"/>
      <c r="S95" s="18"/>
    </row>
    <row r="96" spans="1:19" x14ac:dyDescent="0.25">
      <c r="A96" s="3" t="s">
        <v>65</v>
      </c>
      <c r="B96" s="14"/>
      <c r="C96" s="6">
        <f t="shared" si="53"/>
        <v>390168.06</v>
      </c>
      <c r="D96" s="7">
        <f t="shared" si="53"/>
        <v>405008.77</v>
      </c>
      <c r="E96" s="12">
        <v>12.2905</v>
      </c>
      <c r="F96" s="6">
        <f t="shared" si="54"/>
        <v>6.1452499999999999</v>
      </c>
      <c r="G96" s="6">
        <f>F96+('Receptors and Background Concs'!G17*2)</f>
        <v>39.099930000000001</v>
      </c>
      <c r="H96" s="6">
        <f t="shared" si="55"/>
        <v>3.0726249999999999</v>
      </c>
      <c r="I96" s="6">
        <f t="shared" si="56"/>
        <v>19.549965</v>
      </c>
      <c r="J96" s="12">
        <v>0.24253</v>
      </c>
      <c r="K96" s="6">
        <f t="shared" si="57"/>
        <v>0.24253</v>
      </c>
      <c r="L96" s="6">
        <f>K96+'Receptors and Background Concs'!G17</f>
        <v>16.71987</v>
      </c>
      <c r="M96" s="6">
        <f t="shared" si="58"/>
        <v>0.606325</v>
      </c>
      <c r="N96" s="6">
        <f t="shared" si="59"/>
        <v>41.799675000000001</v>
      </c>
      <c r="P96" s="18"/>
      <c r="Q96" s="18"/>
      <c r="R96" s="18"/>
      <c r="S96" s="18"/>
    </row>
    <row r="97" spans="1:22" x14ac:dyDescent="0.25">
      <c r="A97" s="3" t="s">
        <v>66</v>
      </c>
      <c r="B97" s="14"/>
      <c r="C97" s="6">
        <f t="shared" si="53"/>
        <v>390319.88</v>
      </c>
      <c r="D97" s="7">
        <f t="shared" si="53"/>
        <v>405328.02</v>
      </c>
      <c r="E97" s="12">
        <v>14.40422</v>
      </c>
      <c r="F97" s="6">
        <f t="shared" si="54"/>
        <v>7.2021100000000002</v>
      </c>
      <c r="G97" s="6">
        <f>F97+('Receptors and Background Concs'!G18*2)</f>
        <v>40.156790000000001</v>
      </c>
      <c r="H97" s="6">
        <f t="shared" si="55"/>
        <v>3.6010550000000001</v>
      </c>
      <c r="I97" s="6">
        <f t="shared" si="56"/>
        <v>20.078395</v>
      </c>
      <c r="J97" s="12">
        <v>0.25529000000000002</v>
      </c>
      <c r="K97" s="6">
        <f t="shared" si="57"/>
        <v>0.25529000000000002</v>
      </c>
      <c r="L97" s="6">
        <f>K97+'Receptors and Background Concs'!G18</f>
        <v>16.73263</v>
      </c>
      <c r="M97" s="6">
        <f t="shared" si="58"/>
        <v>0.63822500000000004</v>
      </c>
      <c r="N97" s="6">
        <f t="shared" si="59"/>
        <v>41.831575000000001</v>
      </c>
      <c r="P97" s="18"/>
      <c r="Q97" s="18"/>
      <c r="R97" s="18"/>
      <c r="S97" s="18"/>
    </row>
    <row r="98" spans="1:22" x14ac:dyDescent="0.25">
      <c r="A98" s="3" t="s">
        <v>67</v>
      </c>
      <c r="B98" s="14"/>
      <c r="C98" s="6">
        <f t="shared" si="53"/>
        <v>389664.35</v>
      </c>
      <c r="D98" s="7">
        <f t="shared" si="53"/>
        <v>405597.48</v>
      </c>
      <c r="E98" s="12">
        <v>20.673629999999999</v>
      </c>
      <c r="F98" s="6">
        <f t="shared" si="54"/>
        <v>10.336815</v>
      </c>
      <c r="G98" s="6">
        <f>F98+('Receptors and Background Concs'!G19*2)</f>
        <v>35.893895000000001</v>
      </c>
      <c r="H98" s="6">
        <f t="shared" si="55"/>
        <v>5.1684074999999998</v>
      </c>
      <c r="I98" s="6">
        <f t="shared" si="56"/>
        <v>17.9469475</v>
      </c>
      <c r="J98" s="12">
        <v>1.3853</v>
      </c>
      <c r="K98" s="6">
        <f t="shared" si="57"/>
        <v>1.3853</v>
      </c>
      <c r="L98" s="6">
        <f>K98+'Receptors and Background Concs'!G19</f>
        <v>14.16384</v>
      </c>
      <c r="M98" s="6">
        <f t="shared" si="58"/>
        <v>3.4632499999999995</v>
      </c>
      <c r="N98" s="6">
        <f t="shared" si="59"/>
        <v>35.409600000000005</v>
      </c>
      <c r="P98" s="18"/>
      <c r="Q98" s="18"/>
      <c r="R98" s="18"/>
      <c r="S98" s="18"/>
    </row>
    <row r="99" spans="1:22" ht="15" customHeight="1" x14ac:dyDescent="0.25">
      <c r="A99" s="3" t="s">
        <v>68</v>
      </c>
      <c r="B99" s="14">
        <f>B26</f>
        <v>0</v>
      </c>
      <c r="C99" s="6">
        <f t="shared" si="53"/>
        <v>390289.61</v>
      </c>
      <c r="D99" s="7">
        <f t="shared" si="53"/>
        <v>405467.04</v>
      </c>
      <c r="E99" s="12">
        <v>15.53914</v>
      </c>
      <c r="F99" s="6">
        <f t="shared" si="54"/>
        <v>7.7695699999999999</v>
      </c>
      <c r="G99" s="6">
        <f>F99+('Receptors and Background Concs'!G20*2)</f>
        <v>40.724250000000005</v>
      </c>
      <c r="H99" s="6">
        <f t="shared" si="55"/>
        <v>3.8847849999999995</v>
      </c>
      <c r="I99" s="6">
        <f t="shared" si="56"/>
        <v>20.362125000000002</v>
      </c>
      <c r="J99" s="12">
        <v>0.24016000000000001</v>
      </c>
      <c r="K99" s="6">
        <f t="shared" si="57"/>
        <v>0.24016000000000001</v>
      </c>
      <c r="L99" s="6">
        <f>K99+'Receptors and Background Concs'!G20</f>
        <v>16.717500000000001</v>
      </c>
      <c r="M99" s="6">
        <f t="shared" si="58"/>
        <v>0.60040000000000004</v>
      </c>
      <c r="N99" s="6">
        <f t="shared" si="59"/>
        <v>41.793750000000003</v>
      </c>
      <c r="P99" s="18"/>
      <c r="Q99" s="18"/>
      <c r="R99" s="18"/>
      <c r="S99" s="18"/>
    </row>
    <row r="100" spans="1:22" x14ac:dyDescent="0.25">
      <c r="K100" s="47">
        <f>MAX(K83:K94)</f>
        <v>2.3781400000000001</v>
      </c>
    </row>
    <row r="101" spans="1:22" s="27" customFormat="1" x14ac:dyDescent="0.25">
      <c r="A101" s="24"/>
      <c r="B101" s="25"/>
      <c r="C101" s="25"/>
      <c r="D101" s="25"/>
      <c r="E101" s="24">
        <v>2024</v>
      </c>
      <c r="F101" s="25"/>
      <c r="G101" s="25"/>
      <c r="H101" s="25"/>
      <c r="I101" s="25"/>
      <c r="J101" s="25"/>
      <c r="K101" s="25"/>
      <c r="L101" s="25"/>
      <c r="M101" s="25"/>
      <c r="N101" s="25"/>
      <c r="O101" s="26"/>
      <c r="P101" s="26"/>
      <c r="Q101" s="26"/>
      <c r="R101" s="26"/>
      <c r="S101" s="26"/>
      <c r="T101" s="26"/>
      <c r="U101" s="26"/>
      <c r="V101" s="26"/>
    </row>
    <row r="103" spans="1:22" x14ac:dyDescent="0.25">
      <c r="A103" s="2"/>
    </row>
    <row r="104" spans="1:22" ht="15" customHeight="1" x14ac:dyDescent="0.25">
      <c r="E104" s="83" t="s">
        <v>9</v>
      </c>
      <c r="F104" s="84"/>
      <c r="G104" s="84"/>
      <c r="H104" s="84"/>
      <c r="I104" s="84"/>
      <c r="J104" s="83" t="s">
        <v>10</v>
      </c>
      <c r="K104" s="84"/>
      <c r="L104" s="84"/>
      <c r="M104" s="84"/>
      <c r="N104" s="84"/>
      <c r="P104" s="81" t="s">
        <v>48</v>
      </c>
      <c r="Q104" s="81"/>
      <c r="R104" s="81"/>
      <c r="S104" s="81"/>
    </row>
    <row r="105" spans="1:22" ht="25.5" x14ac:dyDescent="0.25">
      <c r="E105" s="8" t="s">
        <v>23</v>
      </c>
      <c r="F105" s="8" t="s">
        <v>11</v>
      </c>
      <c r="G105" s="8" t="s">
        <v>12</v>
      </c>
      <c r="H105" s="8" t="s">
        <v>13</v>
      </c>
      <c r="I105" s="8" t="s">
        <v>14</v>
      </c>
      <c r="J105" s="8" t="s">
        <v>11</v>
      </c>
      <c r="K105" s="8" t="s">
        <v>11</v>
      </c>
      <c r="L105" s="8" t="s">
        <v>12</v>
      </c>
      <c r="M105" s="8" t="s">
        <v>13</v>
      </c>
      <c r="N105" s="8" t="s">
        <v>14</v>
      </c>
      <c r="P105" s="18"/>
      <c r="Q105" s="18"/>
      <c r="R105" s="18"/>
    </row>
    <row r="106" spans="1:22" ht="27" x14ac:dyDescent="0.25">
      <c r="A106" s="86" t="s">
        <v>32</v>
      </c>
      <c r="B106" s="87" t="s">
        <v>33</v>
      </c>
      <c r="C106" s="87" t="s">
        <v>34</v>
      </c>
      <c r="D106" s="88"/>
      <c r="E106" s="8" t="s">
        <v>16</v>
      </c>
      <c r="F106" s="8" t="s">
        <v>17</v>
      </c>
      <c r="G106" s="8" t="s">
        <v>17</v>
      </c>
      <c r="H106" s="8" t="s">
        <v>18</v>
      </c>
      <c r="I106" s="8" t="s">
        <v>18</v>
      </c>
      <c r="J106" s="8" t="s">
        <v>19</v>
      </c>
      <c r="K106" s="8" t="s">
        <v>20</v>
      </c>
      <c r="L106" s="8" t="s">
        <v>20</v>
      </c>
      <c r="M106" s="8" t="s">
        <v>21</v>
      </c>
      <c r="N106" s="8" t="s">
        <v>21</v>
      </c>
      <c r="P106" s="8" t="s">
        <v>40</v>
      </c>
      <c r="Q106" s="10" t="s">
        <v>41</v>
      </c>
      <c r="R106" s="10" t="s">
        <v>43</v>
      </c>
      <c r="S106" s="29" t="s">
        <v>44</v>
      </c>
    </row>
    <row r="107" spans="1:22" x14ac:dyDescent="0.25">
      <c r="A107" s="86"/>
      <c r="B107" s="87"/>
      <c r="C107" s="10" t="s">
        <v>1</v>
      </c>
      <c r="D107" s="11" t="s">
        <v>2</v>
      </c>
      <c r="E107" s="8" t="s">
        <v>22</v>
      </c>
      <c r="F107" s="8" t="s">
        <v>22</v>
      </c>
      <c r="G107" s="8" t="s">
        <v>22</v>
      </c>
      <c r="H107" s="8" t="s">
        <v>15</v>
      </c>
      <c r="I107" s="8" t="s">
        <v>15</v>
      </c>
      <c r="J107" s="8" t="s">
        <v>22</v>
      </c>
      <c r="K107" s="8" t="s">
        <v>22</v>
      </c>
      <c r="L107" s="8" t="s">
        <v>22</v>
      </c>
      <c r="M107" s="8" t="s">
        <v>15</v>
      </c>
      <c r="N107" s="8" t="s">
        <v>15</v>
      </c>
      <c r="P107" s="33"/>
      <c r="Q107" s="33"/>
      <c r="R107" s="33"/>
      <c r="S107" s="33"/>
    </row>
    <row r="108" spans="1:22" x14ac:dyDescent="0.25">
      <c r="A108" s="3" t="s">
        <v>3</v>
      </c>
      <c r="B108" s="14">
        <f t="shared" ref="B108:D118" si="60">B11</f>
        <v>0</v>
      </c>
      <c r="C108" s="6">
        <f t="shared" si="60"/>
        <v>389827.86</v>
      </c>
      <c r="D108" s="7">
        <f t="shared" si="60"/>
        <v>405058.84</v>
      </c>
      <c r="E108" s="12">
        <v>19.31316</v>
      </c>
      <c r="F108" s="6">
        <f t="shared" ref="F108:F118" si="61">E108*0.5</f>
        <v>9.6565799999999999</v>
      </c>
      <c r="G108" s="6">
        <f>F108+('Receptors and Background Concs'!G5*2)</f>
        <v>35.213659999999997</v>
      </c>
      <c r="H108" s="6">
        <f t="shared" ref="H108:H118" si="62">(F108/200)*100</f>
        <v>4.82829</v>
      </c>
      <c r="I108" s="6">
        <f t="shared" ref="I108:I118" si="63">(G108/200)*100</f>
        <v>17.606829999999999</v>
      </c>
      <c r="J108" s="12">
        <v>0.56447999999999998</v>
      </c>
      <c r="K108" s="6">
        <f t="shared" ref="K108:K118" si="64">J108*1</f>
        <v>0.56447999999999998</v>
      </c>
      <c r="L108" s="6">
        <f>K108+'Receptors and Background Concs'!G5</f>
        <v>13.343019999999999</v>
      </c>
      <c r="M108" s="6">
        <f t="shared" ref="M108:M118" si="65">(K108/40)*100</f>
        <v>1.4112</v>
      </c>
      <c r="N108" s="6">
        <f t="shared" ref="N108:N118" si="66">(L108/40)*100</f>
        <v>33.357549999999996</v>
      </c>
      <c r="P108" s="36">
        <v>5.95</v>
      </c>
      <c r="Q108" s="37">
        <v>0.379</v>
      </c>
      <c r="R108" s="71" t="s">
        <v>74</v>
      </c>
      <c r="S108" s="38" t="s">
        <v>45</v>
      </c>
    </row>
    <row r="109" spans="1:22" x14ac:dyDescent="0.25">
      <c r="A109" s="3" t="s">
        <v>4</v>
      </c>
      <c r="B109" s="14">
        <f t="shared" si="60"/>
        <v>0</v>
      </c>
      <c r="C109" s="6">
        <f t="shared" si="60"/>
        <v>389844.96</v>
      </c>
      <c r="D109" s="7">
        <f t="shared" si="60"/>
        <v>405151.47</v>
      </c>
      <c r="E109" s="12">
        <v>25.864439999999998</v>
      </c>
      <c r="F109" s="6">
        <f t="shared" si="61"/>
        <v>12.932219999999999</v>
      </c>
      <c r="G109" s="6">
        <f>F109+('Receptors and Background Concs'!G6*2)</f>
        <v>38.4893</v>
      </c>
      <c r="H109" s="6">
        <f t="shared" si="62"/>
        <v>6.4661099999999996</v>
      </c>
      <c r="I109" s="6">
        <f t="shared" si="63"/>
        <v>19.24465</v>
      </c>
      <c r="J109" s="12">
        <v>1.08788</v>
      </c>
      <c r="K109" s="6">
        <f t="shared" si="64"/>
        <v>1.08788</v>
      </c>
      <c r="L109" s="6">
        <f>K109+'Receptors and Background Concs'!G6</f>
        <v>13.86642</v>
      </c>
      <c r="M109" s="6">
        <f t="shared" si="65"/>
        <v>2.7197</v>
      </c>
      <c r="N109" s="6">
        <f t="shared" si="66"/>
        <v>34.666049999999998</v>
      </c>
      <c r="P109" s="35" t="s">
        <v>60</v>
      </c>
      <c r="Q109" s="35" t="s">
        <v>42</v>
      </c>
    </row>
    <row r="110" spans="1:22" x14ac:dyDescent="0.25">
      <c r="A110" s="3" t="s">
        <v>5</v>
      </c>
      <c r="B110" s="14">
        <f t="shared" si="60"/>
        <v>0</v>
      </c>
      <c r="C110" s="6">
        <f t="shared" si="60"/>
        <v>389852.06</v>
      </c>
      <c r="D110" s="7">
        <f t="shared" si="60"/>
        <v>405389.98</v>
      </c>
      <c r="E110" s="12">
        <v>23.537469999999999</v>
      </c>
      <c r="F110" s="6">
        <f t="shared" si="61"/>
        <v>11.768735</v>
      </c>
      <c r="G110" s="6">
        <f>F110+('Receptors and Background Concs'!G7*2)</f>
        <v>37.325814999999999</v>
      </c>
      <c r="H110" s="6">
        <f t="shared" si="62"/>
        <v>5.8843674999999998</v>
      </c>
      <c r="I110" s="6">
        <f t="shared" si="63"/>
        <v>18.662907499999999</v>
      </c>
      <c r="J110" s="12">
        <v>0.93401999999999996</v>
      </c>
      <c r="K110" s="6">
        <f t="shared" si="64"/>
        <v>0.93401999999999996</v>
      </c>
      <c r="L110" s="6">
        <f>K110+'Receptors and Background Concs'!G7</f>
        <v>13.71256</v>
      </c>
      <c r="M110" s="6">
        <f t="shared" si="65"/>
        <v>2.3350499999999998</v>
      </c>
      <c r="N110" s="6">
        <f t="shared" si="66"/>
        <v>34.281399999999998</v>
      </c>
    </row>
    <row r="111" spans="1:22" x14ac:dyDescent="0.25">
      <c r="A111" s="3" t="s">
        <v>6</v>
      </c>
      <c r="B111" s="14">
        <f t="shared" si="60"/>
        <v>0</v>
      </c>
      <c r="C111" s="6">
        <f t="shared" si="60"/>
        <v>389923.39</v>
      </c>
      <c r="D111" s="7">
        <f t="shared" si="60"/>
        <v>405501.97</v>
      </c>
      <c r="E111" s="12">
        <v>21.534680000000002</v>
      </c>
      <c r="F111" s="6">
        <f t="shared" si="61"/>
        <v>10.767340000000001</v>
      </c>
      <c r="G111" s="6">
        <f>F111+('Receptors and Background Concs'!G8*2)</f>
        <v>36.324420000000003</v>
      </c>
      <c r="H111" s="6">
        <f t="shared" si="62"/>
        <v>5.3836700000000004</v>
      </c>
      <c r="I111" s="6">
        <f t="shared" si="63"/>
        <v>18.162210000000002</v>
      </c>
      <c r="J111" s="12">
        <v>0.66947999999999996</v>
      </c>
      <c r="K111" s="6">
        <f t="shared" si="64"/>
        <v>0.66947999999999996</v>
      </c>
      <c r="L111" s="6">
        <f>K111+'Receptors and Background Concs'!G8</f>
        <v>13.44802</v>
      </c>
      <c r="M111" s="6">
        <f t="shared" si="65"/>
        <v>1.6736999999999997</v>
      </c>
      <c r="N111" s="6">
        <f t="shared" si="66"/>
        <v>33.620049999999999</v>
      </c>
    </row>
    <row r="112" spans="1:22" x14ac:dyDescent="0.25">
      <c r="A112" s="3" t="s">
        <v>7</v>
      </c>
      <c r="B112" s="14">
        <f t="shared" si="60"/>
        <v>0</v>
      </c>
      <c r="C112" s="6">
        <f t="shared" si="60"/>
        <v>390114.45</v>
      </c>
      <c r="D112" s="7">
        <f t="shared" si="60"/>
        <v>405374.81</v>
      </c>
      <c r="E112" s="12">
        <v>16.838840000000001</v>
      </c>
      <c r="F112" s="6">
        <f t="shared" si="61"/>
        <v>8.4194200000000006</v>
      </c>
      <c r="G112" s="6">
        <f>F112+('Receptors and Background Concs'!G9*2)</f>
        <v>41.374100000000006</v>
      </c>
      <c r="H112" s="6">
        <f t="shared" si="62"/>
        <v>4.2097100000000003</v>
      </c>
      <c r="I112" s="6">
        <f t="shared" si="63"/>
        <v>20.687050000000003</v>
      </c>
      <c r="J112" s="12">
        <v>0.39903</v>
      </c>
      <c r="K112" s="6">
        <f t="shared" si="64"/>
        <v>0.39903</v>
      </c>
      <c r="L112" s="6">
        <f>K112+'Receptors and Background Concs'!G9</f>
        <v>16.876370000000001</v>
      </c>
      <c r="M112" s="6">
        <f t="shared" si="65"/>
        <v>0.99757499999999999</v>
      </c>
      <c r="N112" s="6">
        <f t="shared" si="66"/>
        <v>42.190925</v>
      </c>
      <c r="P112" s="18"/>
      <c r="Q112" s="18"/>
      <c r="R112" s="18"/>
      <c r="S112" s="18"/>
    </row>
    <row r="113" spans="1:19" x14ac:dyDescent="0.25">
      <c r="A113" s="57" t="s">
        <v>8</v>
      </c>
      <c r="B113" s="58">
        <f t="shared" si="60"/>
        <v>0</v>
      </c>
      <c r="C113" s="59">
        <f t="shared" si="60"/>
        <v>390138.15</v>
      </c>
      <c r="D113" s="60">
        <f t="shared" si="60"/>
        <v>405287.46</v>
      </c>
      <c r="E113" s="61">
        <v>17.614270000000001</v>
      </c>
      <c r="F113" s="59">
        <f t="shared" si="61"/>
        <v>8.8071350000000006</v>
      </c>
      <c r="G113" s="59">
        <f>F113+('Receptors and Background Concs'!G10*2)</f>
        <v>41.761815000000006</v>
      </c>
      <c r="H113" s="59">
        <f t="shared" si="62"/>
        <v>4.4035675000000003</v>
      </c>
      <c r="I113" s="59">
        <f t="shared" si="63"/>
        <v>20.880907500000003</v>
      </c>
      <c r="J113" s="61">
        <v>0.40250999999999998</v>
      </c>
      <c r="K113" s="59">
        <f t="shared" si="64"/>
        <v>0.40250999999999998</v>
      </c>
      <c r="L113" s="59">
        <f>K113+'Receptors and Background Concs'!G10</f>
        <v>16.879850000000001</v>
      </c>
      <c r="M113" s="59">
        <f t="shared" si="65"/>
        <v>1.0062749999999998</v>
      </c>
      <c r="N113" s="59">
        <f t="shared" si="66"/>
        <v>42.199625000000005</v>
      </c>
      <c r="P113" s="18"/>
      <c r="Q113" s="18"/>
      <c r="R113" s="18"/>
      <c r="S113" s="18"/>
    </row>
    <row r="114" spans="1:19" x14ac:dyDescent="0.25">
      <c r="A114" s="57" t="s">
        <v>28</v>
      </c>
      <c r="B114" s="58">
        <f t="shared" si="60"/>
        <v>0</v>
      </c>
      <c r="C114" s="59">
        <f t="shared" si="60"/>
        <v>389642.12</v>
      </c>
      <c r="D114" s="60">
        <f t="shared" si="60"/>
        <v>405454.89</v>
      </c>
      <c r="E114" s="61">
        <v>27.403690000000001</v>
      </c>
      <c r="F114" s="59">
        <f t="shared" si="61"/>
        <v>13.701845</v>
      </c>
      <c r="G114" s="59">
        <f>F114+('Receptors and Background Concs'!G11*2)</f>
        <v>39.258924999999998</v>
      </c>
      <c r="H114" s="59">
        <f t="shared" si="62"/>
        <v>6.8509225000000011</v>
      </c>
      <c r="I114" s="59">
        <f t="shared" si="63"/>
        <v>19.629462499999999</v>
      </c>
      <c r="J114" s="61">
        <v>2.3802699999999999</v>
      </c>
      <c r="K114" s="59">
        <f t="shared" si="64"/>
        <v>2.3802699999999999</v>
      </c>
      <c r="L114" s="59">
        <f>K114+'Receptors and Background Concs'!G11</f>
        <v>15.158809999999999</v>
      </c>
      <c r="M114" s="59">
        <f t="shared" si="65"/>
        <v>5.9506749999999995</v>
      </c>
      <c r="N114" s="59">
        <f t="shared" si="66"/>
        <v>37.897024999999992</v>
      </c>
      <c r="P114" s="18"/>
      <c r="Q114" s="18"/>
      <c r="R114" s="18"/>
      <c r="S114" s="18"/>
    </row>
    <row r="115" spans="1:19" x14ac:dyDescent="0.25">
      <c r="A115" s="57" t="s">
        <v>29</v>
      </c>
      <c r="B115" s="58">
        <f t="shared" si="60"/>
        <v>0</v>
      </c>
      <c r="C115" s="59">
        <f t="shared" si="60"/>
        <v>389520.3</v>
      </c>
      <c r="D115" s="60">
        <f t="shared" si="60"/>
        <v>405345.97</v>
      </c>
      <c r="E115" s="61">
        <v>15.591379999999999</v>
      </c>
      <c r="F115" s="59">
        <f t="shared" si="61"/>
        <v>7.7956899999999996</v>
      </c>
      <c r="G115" s="59">
        <f>F115+('Receptors and Background Concs'!G12*2)</f>
        <v>33.35277</v>
      </c>
      <c r="H115" s="59">
        <f t="shared" si="62"/>
        <v>3.8978449999999998</v>
      </c>
      <c r="I115" s="59">
        <f t="shared" si="63"/>
        <v>16.676385</v>
      </c>
      <c r="J115" s="61">
        <v>0.84977999999999998</v>
      </c>
      <c r="K115" s="59">
        <f t="shared" si="64"/>
        <v>0.84977999999999998</v>
      </c>
      <c r="L115" s="59">
        <f>K115+'Receptors and Background Concs'!G12</f>
        <v>13.628319999999999</v>
      </c>
      <c r="M115" s="59">
        <f t="shared" si="65"/>
        <v>2.1244499999999999</v>
      </c>
      <c r="N115" s="59">
        <f t="shared" si="66"/>
        <v>34.070799999999998</v>
      </c>
      <c r="P115" s="18"/>
      <c r="Q115" s="18"/>
      <c r="R115" s="18"/>
      <c r="S115" s="18"/>
    </row>
    <row r="116" spans="1:19" x14ac:dyDescent="0.25">
      <c r="A116" s="3" t="s">
        <v>30</v>
      </c>
      <c r="B116" s="14">
        <f t="shared" si="60"/>
        <v>0</v>
      </c>
      <c r="C116" s="6">
        <f t="shared" si="60"/>
        <v>389768.69</v>
      </c>
      <c r="D116" s="7">
        <f t="shared" si="60"/>
        <v>405522.4</v>
      </c>
      <c r="E116" s="12">
        <v>25.09196</v>
      </c>
      <c r="F116" s="6">
        <f t="shared" si="61"/>
        <v>12.54598</v>
      </c>
      <c r="G116" s="6">
        <f>F116+('Receptors and Background Concs'!G13*2)</f>
        <v>38.103059999999999</v>
      </c>
      <c r="H116" s="6">
        <f t="shared" si="62"/>
        <v>6.2729900000000001</v>
      </c>
      <c r="I116" s="6">
        <f t="shared" si="63"/>
        <v>19.05153</v>
      </c>
      <c r="J116" s="12">
        <v>1.33908</v>
      </c>
      <c r="K116" s="6">
        <f t="shared" si="64"/>
        <v>1.33908</v>
      </c>
      <c r="L116" s="6">
        <f>K116+'Receptors and Background Concs'!G13</f>
        <v>14.117619999999999</v>
      </c>
      <c r="M116" s="6">
        <f t="shared" si="65"/>
        <v>3.3477000000000001</v>
      </c>
      <c r="N116" s="6">
        <f t="shared" si="66"/>
        <v>35.294049999999999</v>
      </c>
      <c r="P116" s="18"/>
      <c r="Q116" s="18"/>
      <c r="R116" s="18"/>
      <c r="S116" s="18"/>
    </row>
    <row r="117" spans="1:19" x14ac:dyDescent="0.25">
      <c r="A117" s="3" t="s">
        <v>38</v>
      </c>
      <c r="B117" s="14">
        <f t="shared" si="60"/>
        <v>0</v>
      </c>
      <c r="C117" s="6">
        <f t="shared" si="60"/>
        <v>389524.77</v>
      </c>
      <c r="D117" s="7">
        <f t="shared" si="60"/>
        <v>404997.95</v>
      </c>
      <c r="E117" s="12">
        <v>10.85946</v>
      </c>
      <c r="F117" s="6">
        <f t="shared" si="61"/>
        <v>5.4297300000000002</v>
      </c>
      <c r="G117" s="6">
        <f>F117+('Receptors and Background Concs'!G14*2)</f>
        <v>34.852249999999998</v>
      </c>
      <c r="H117" s="6">
        <f t="shared" si="62"/>
        <v>2.7148650000000001</v>
      </c>
      <c r="I117" s="6">
        <f t="shared" si="63"/>
        <v>17.426124999999999</v>
      </c>
      <c r="J117" s="12">
        <v>0.28858</v>
      </c>
      <c r="K117" s="6">
        <f t="shared" si="64"/>
        <v>0.28858</v>
      </c>
      <c r="L117" s="6">
        <f>K117+'Receptors and Background Concs'!G14</f>
        <v>14.999839999999999</v>
      </c>
      <c r="M117" s="6">
        <f t="shared" si="65"/>
        <v>0.72145000000000004</v>
      </c>
      <c r="N117" s="6">
        <f t="shared" si="66"/>
        <v>37.499600000000001</v>
      </c>
      <c r="P117" s="18"/>
      <c r="Q117" s="18"/>
      <c r="R117" s="18"/>
      <c r="S117" s="18"/>
    </row>
    <row r="118" spans="1:19" x14ac:dyDescent="0.25">
      <c r="A118" s="3" t="s">
        <v>39</v>
      </c>
      <c r="B118" s="14">
        <f t="shared" si="60"/>
        <v>0</v>
      </c>
      <c r="C118" s="6">
        <f t="shared" si="60"/>
        <v>389449.55</v>
      </c>
      <c r="D118" s="7">
        <f t="shared" si="60"/>
        <v>405104.65</v>
      </c>
      <c r="E118" s="12">
        <v>17.333559999999999</v>
      </c>
      <c r="F118" s="6">
        <f t="shared" si="61"/>
        <v>8.6667799999999993</v>
      </c>
      <c r="G118" s="6">
        <f>F118+('Receptors and Background Concs'!G15*2)</f>
        <v>34.223860000000002</v>
      </c>
      <c r="H118" s="6">
        <f t="shared" si="62"/>
        <v>4.3333899999999996</v>
      </c>
      <c r="I118" s="6">
        <f t="shared" si="63"/>
        <v>17.111930000000001</v>
      </c>
      <c r="J118" s="12">
        <v>0.67130999999999996</v>
      </c>
      <c r="K118" s="6">
        <f t="shared" si="64"/>
        <v>0.67130999999999996</v>
      </c>
      <c r="L118" s="6">
        <f>K118+'Receptors and Background Concs'!G15</f>
        <v>13.44985</v>
      </c>
      <c r="M118" s="6">
        <f t="shared" si="65"/>
        <v>1.678275</v>
      </c>
      <c r="N118" s="6">
        <f t="shared" si="66"/>
        <v>33.624624999999995</v>
      </c>
      <c r="P118" s="18"/>
      <c r="Q118" s="18"/>
      <c r="R118" s="18"/>
      <c r="S118" s="18"/>
    </row>
    <row r="119" spans="1:19" x14ac:dyDescent="0.25">
      <c r="A119" s="3" t="s">
        <v>62</v>
      </c>
      <c r="B119" s="14"/>
      <c r="C119" s="6">
        <f t="shared" ref="C119:D123" si="67">C22</f>
        <v>389400.3</v>
      </c>
      <c r="D119" s="7">
        <f t="shared" si="67"/>
        <v>405459.02</v>
      </c>
      <c r="E119" s="12">
        <v>14.20524</v>
      </c>
      <c r="F119" s="6">
        <f t="shared" ref="F119:F123" si="68">E119*0.5</f>
        <v>7.1026199999999999</v>
      </c>
      <c r="G119" s="6">
        <f>F119+('Receptors and Background Concs'!G16*2)</f>
        <v>32.659700000000001</v>
      </c>
      <c r="H119" s="6">
        <f t="shared" ref="H119:H123" si="69">(F119/200)*100</f>
        <v>3.55131</v>
      </c>
      <c r="I119" s="6">
        <f t="shared" ref="I119:I123" si="70">(G119/200)*100</f>
        <v>16.32985</v>
      </c>
      <c r="J119" s="12">
        <v>0.53425</v>
      </c>
      <c r="K119" s="6">
        <f t="shared" ref="K119:K123" si="71">J119*1</f>
        <v>0.53425</v>
      </c>
      <c r="L119" s="6">
        <f>K119+'Receptors and Background Concs'!G16</f>
        <v>13.31279</v>
      </c>
      <c r="M119" s="6">
        <f t="shared" ref="M119:M123" si="72">(K119/40)*100</f>
        <v>1.3356250000000001</v>
      </c>
      <c r="N119" s="6">
        <f t="shared" ref="N119:N123" si="73">(L119/40)*100</f>
        <v>33.281974999999996</v>
      </c>
      <c r="P119" s="18"/>
      <c r="Q119" s="18"/>
      <c r="R119" s="18"/>
      <c r="S119" s="18"/>
    </row>
    <row r="120" spans="1:19" x14ac:dyDescent="0.25">
      <c r="A120" s="3" t="s">
        <v>65</v>
      </c>
      <c r="B120" s="14"/>
      <c r="C120" s="6">
        <f t="shared" si="67"/>
        <v>390168.06</v>
      </c>
      <c r="D120" s="7">
        <f t="shared" si="67"/>
        <v>405008.77</v>
      </c>
      <c r="E120" s="12">
        <v>12.94711</v>
      </c>
      <c r="F120" s="6">
        <f t="shared" si="68"/>
        <v>6.4735550000000002</v>
      </c>
      <c r="G120" s="6">
        <f>F120+('Receptors and Background Concs'!G17*2)</f>
        <v>39.428235000000001</v>
      </c>
      <c r="H120" s="6">
        <f t="shared" si="69"/>
        <v>3.2367775000000001</v>
      </c>
      <c r="I120" s="6">
        <f t="shared" si="70"/>
        <v>19.7141175</v>
      </c>
      <c r="J120" s="12">
        <v>0.30264000000000002</v>
      </c>
      <c r="K120" s="6">
        <f t="shared" si="71"/>
        <v>0.30264000000000002</v>
      </c>
      <c r="L120" s="6">
        <f>K120+'Receptors and Background Concs'!G17</f>
        <v>16.779980000000002</v>
      </c>
      <c r="M120" s="6">
        <f t="shared" si="72"/>
        <v>0.75660000000000005</v>
      </c>
      <c r="N120" s="6">
        <f t="shared" si="73"/>
        <v>41.949950000000001</v>
      </c>
      <c r="P120" s="18"/>
      <c r="Q120" s="18"/>
      <c r="R120" s="18"/>
      <c r="S120" s="18"/>
    </row>
    <row r="121" spans="1:19" x14ac:dyDescent="0.25">
      <c r="A121" s="3" t="s">
        <v>66</v>
      </c>
      <c r="B121" s="14"/>
      <c r="C121" s="6">
        <f t="shared" si="67"/>
        <v>390319.88</v>
      </c>
      <c r="D121" s="7">
        <f t="shared" si="67"/>
        <v>405328.02</v>
      </c>
      <c r="E121" s="12">
        <v>11.82067</v>
      </c>
      <c r="F121" s="6">
        <f t="shared" si="68"/>
        <v>5.9103349999999999</v>
      </c>
      <c r="G121" s="6">
        <f>F121+('Receptors and Background Concs'!G18*2)</f>
        <v>38.865015</v>
      </c>
      <c r="H121" s="6">
        <f t="shared" si="69"/>
        <v>2.9551674999999999</v>
      </c>
      <c r="I121" s="6">
        <f t="shared" si="70"/>
        <v>19.4325075</v>
      </c>
      <c r="J121" s="12">
        <v>0.24893000000000001</v>
      </c>
      <c r="K121" s="6">
        <f t="shared" si="71"/>
        <v>0.24893000000000001</v>
      </c>
      <c r="L121" s="6">
        <f>K121+'Receptors and Background Concs'!G18</f>
        <v>16.726270000000003</v>
      </c>
      <c r="M121" s="6">
        <f t="shared" si="72"/>
        <v>0.62232500000000002</v>
      </c>
      <c r="N121" s="6">
        <f t="shared" si="73"/>
        <v>41.815675000000006</v>
      </c>
      <c r="P121" s="18"/>
      <c r="Q121" s="18"/>
      <c r="R121" s="18"/>
      <c r="S121" s="18"/>
    </row>
    <row r="122" spans="1:19" x14ac:dyDescent="0.25">
      <c r="A122" s="3" t="s">
        <v>67</v>
      </c>
      <c r="B122" s="14"/>
      <c r="C122" s="6">
        <f t="shared" si="67"/>
        <v>389664.35</v>
      </c>
      <c r="D122" s="7">
        <f t="shared" si="67"/>
        <v>405597.48</v>
      </c>
      <c r="E122" s="12">
        <v>21.950369999999999</v>
      </c>
      <c r="F122" s="6">
        <f t="shared" si="68"/>
        <v>10.975185</v>
      </c>
      <c r="G122" s="6">
        <f>F122+('Receptors and Background Concs'!G19*2)</f>
        <v>36.532264999999995</v>
      </c>
      <c r="H122" s="6">
        <f t="shared" si="69"/>
        <v>5.4875924999999999</v>
      </c>
      <c r="I122" s="6">
        <f t="shared" si="70"/>
        <v>18.266132499999998</v>
      </c>
      <c r="J122" s="12">
        <v>1.41204</v>
      </c>
      <c r="K122" s="6">
        <f t="shared" si="71"/>
        <v>1.41204</v>
      </c>
      <c r="L122" s="6">
        <f>K122+'Receptors and Background Concs'!G19</f>
        <v>14.190579999999999</v>
      </c>
      <c r="M122" s="6">
        <f t="shared" si="72"/>
        <v>3.5301</v>
      </c>
      <c r="N122" s="6">
        <f t="shared" si="73"/>
        <v>35.47645</v>
      </c>
      <c r="P122" s="18"/>
      <c r="Q122" s="18"/>
      <c r="R122" s="18"/>
      <c r="S122" s="18"/>
    </row>
    <row r="123" spans="1:19" ht="15" customHeight="1" x14ac:dyDescent="0.25">
      <c r="A123" s="3" t="s">
        <v>68</v>
      </c>
      <c r="B123" s="14">
        <f>B26</f>
        <v>0</v>
      </c>
      <c r="C123" s="6">
        <f t="shared" si="67"/>
        <v>390289.61</v>
      </c>
      <c r="D123" s="7">
        <f t="shared" si="67"/>
        <v>405467.04</v>
      </c>
      <c r="E123" s="12">
        <v>12.85937</v>
      </c>
      <c r="F123" s="6">
        <f t="shared" si="68"/>
        <v>6.4296850000000001</v>
      </c>
      <c r="G123" s="6">
        <f>F123+('Receptors and Background Concs'!G20*2)</f>
        <v>39.384365000000003</v>
      </c>
      <c r="H123" s="6">
        <f t="shared" si="69"/>
        <v>3.2148425</v>
      </c>
      <c r="I123" s="6">
        <f t="shared" si="70"/>
        <v>19.692182500000001</v>
      </c>
      <c r="J123" s="12">
        <v>0.25173000000000001</v>
      </c>
      <c r="K123" s="6">
        <f t="shared" si="71"/>
        <v>0.25173000000000001</v>
      </c>
      <c r="L123" s="6">
        <f>K123+'Receptors and Background Concs'!G20</f>
        <v>16.72907</v>
      </c>
      <c r="M123" s="6">
        <f t="shared" si="72"/>
        <v>0.62932500000000002</v>
      </c>
      <c r="N123" s="6">
        <f t="shared" si="73"/>
        <v>41.822674999999997</v>
      </c>
      <c r="P123" s="18"/>
      <c r="Q123" s="18"/>
      <c r="R123" s="18"/>
      <c r="S123" s="18"/>
    </row>
    <row r="124" spans="1:19" x14ac:dyDescent="0.25">
      <c r="K124" s="46">
        <f>MAX(K107:K118)</f>
        <v>2.3802699999999999</v>
      </c>
    </row>
    <row r="125" spans="1:19" x14ac:dyDescent="0.25">
      <c r="K125" s="46"/>
    </row>
  </sheetData>
  <mergeCells count="29">
    <mergeCell ref="A82:A83"/>
    <mergeCell ref="B82:B83"/>
    <mergeCell ref="C82:D82"/>
    <mergeCell ref="J104:N104"/>
    <mergeCell ref="A106:A107"/>
    <mergeCell ref="B106:B107"/>
    <mergeCell ref="C106:D106"/>
    <mergeCell ref="A9:A10"/>
    <mergeCell ref="B9:B10"/>
    <mergeCell ref="C9:D9"/>
    <mergeCell ref="P80:S80"/>
    <mergeCell ref="E80:I80"/>
    <mergeCell ref="J80:N80"/>
    <mergeCell ref="A58:A59"/>
    <mergeCell ref="B58:B59"/>
    <mergeCell ref="C58:D58"/>
    <mergeCell ref="A34:A35"/>
    <mergeCell ref="B34:B35"/>
    <mergeCell ref="C34:D34"/>
    <mergeCell ref="P104:S104"/>
    <mergeCell ref="P32:S32"/>
    <mergeCell ref="E104:I104"/>
    <mergeCell ref="E7:I7"/>
    <mergeCell ref="J7:N7"/>
    <mergeCell ref="E56:I56"/>
    <mergeCell ref="J56:N56"/>
    <mergeCell ref="P39:T51"/>
    <mergeCell ref="E32:I32"/>
    <mergeCell ref="J32:N32"/>
  </mergeCells>
  <phoneticPr fontId="25" type="noConversion"/>
  <conditionalFormatting sqref="F108:F123 F84:F99 F60:F75 F36:F51 F11:F26">
    <cfRule type="top10" dxfId="29" priority="13" rank="1"/>
  </conditionalFormatting>
  <conditionalFormatting sqref="G108:G123 G84:G99 G60:G75 G36:G51 G11:G26">
    <cfRule type="top10" dxfId="28" priority="58" rank="1"/>
  </conditionalFormatting>
  <conditionalFormatting sqref="H108:H123 H84:H99 H60:H75 H36:H51 H11:H26">
    <cfRule type="top10" dxfId="27" priority="23" rank="1"/>
  </conditionalFormatting>
  <conditionalFormatting sqref="I108:I123 I84:I99 I60:I75 I36:I51 I11:I26">
    <cfRule type="top10" dxfId="26" priority="28" rank="1"/>
  </conditionalFormatting>
  <conditionalFormatting sqref="K108:K123 K84:K99 K60:K75 K36:K51 K11:K26">
    <cfRule type="top10" dxfId="25" priority="41" rank="1"/>
  </conditionalFormatting>
  <conditionalFormatting sqref="L108:L123 L84:L99 L60:L75 L36:L51 L11:L26">
    <cfRule type="top10" dxfId="24" priority="46" rank="1"/>
  </conditionalFormatting>
  <conditionalFormatting sqref="M108:M123 M84:M99 M60:M75 M36:M51 M11:M26">
    <cfRule type="top10" dxfId="23" priority="51" rank="1"/>
  </conditionalFormatting>
  <conditionalFormatting sqref="N108:N123 N84:N99 N60:N75 N36:N51 N11:N26">
    <cfRule type="top10" dxfId="22" priority="56" rank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57D2F-F900-4DC8-8520-A175FC067173}">
  <dimension ref="A1:O132"/>
  <sheetViews>
    <sheetView tabSelected="1" topLeftCell="A72" zoomScale="85" zoomScaleNormal="85" workbookViewId="0">
      <selection activeCell="J91" sqref="J91"/>
    </sheetView>
  </sheetViews>
  <sheetFormatPr defaultRowHeight="15" x14ac:dyDescent="0.25"/>
  <cols>
    <col min="1" max="1" width="9.140625" style="1"/>
    <col min="2" max="2" width="50.5703125" style="1" customWidth="1"/>
    <col min="3" max="3" width="11.28515625" style="1" bestFit="1" customWidth="1"/>
    <col min="4" max="4" width="11.140625" style="1" bestFit="1" customWidth="1"/>
    <col min="5" max="7" width="10.7109375" style="1" customWidth="1"/>
    <col min="8" max="15" width="9.140625" style="16"/>
  </cols>
  <sheetData>
    <row r="1" spans="1:15" ht="14.45" customHeight="1" x14ac:dyDescent="0.25">
      <c r="A1" s="44" t="str">
        <f>'NO2'!A1</f>
        <v>GM13945 - ICG Facility, Oldham</v>
      </c>
      <c r="B1" s="44"/>
      <c r="C1" s="4"/>
      <c r="D1" s="4"/>
      <c r="E1" s="4"/>
      <c r="K1" s="16" t="s">
        <v>79</v>
      </c>
    </row>
    <row r="3" spans="1:15" s="27" customFormat="1" x14ac:dyDescent="0.25">
      <c r="A3" s="24" t="s">
        <v>69</v>
      </c>
      <c r="B3" s="25"/>
      <c r="C3" s="25"/>
      <c r="D3" s="25"/>
      <c r="E3" s="24">
        <v>2020</v>
      </c>
      <c r="F3" s="25"/>
      <c r="G3" s="25"/>
      <c r="H3" s="26"/>
      <c r="I3" s="26"/>
      <c r="J3" s="26"/>
      <c r="K3" s="26"/>
      <c r="L3" s="26"/>
      <c r="M3" s="26"/>
      <c r="N3" s="26"/>
      <c r="O3" s="26"/>
    </row>
    <row r="5" spans="1:15" x14ac:dyDescent="0.25">
      <c r="A5" s="2"/>
    </row>
    <row r="6" spans="1:15" x14ac:dyDescent="0.25">
      <c r="A6" s="2"/>
      <c r="E6" s="45"/>
    </row>
    <row r="7" spans="1:15" x14ac:dyDescent="0.25">
      <c r="E7" s="8"/>
      <c r="F7" s="10"/>
      <c r="G7" s="10" t="s">
        <v>76</v>
      </c>
      <c r="H7" s="10"/>
    </row>
    <row r="8" spans="1:15" x14ac:dyDescent="0.25">
      <c r="E8" s="8" t="s">
        <v>11</v>
      </c>
      <c r="F8" s="8" t="s">
        <v>11</v>
      </c>
      <c r="G8" s="8" t="s">
        <v>11</v>
      </c>
      <c r="H8" s="8"/>
    </row>
    <row r="9" spans="1:15" ht="15" customHeight="1" x14ac:dyDescent="0.25">
      <c r="A9" s="86" t="s">
        <v>32</v>
      </c>
      <c r="B9" s="87" t="s">
        <v>33</v>
      </c>
      <c r="C9" s="87" t="s">
        <v>34</v>
      </c>
      <c r="D9" s="88"/>
      <c r="E9" s="8" t="s">
        <v>70</v>
      </c>
      <c r="F9" s="8" t="s">
        <v>70</v>
      </c>
      <c r="G9" s="8" t="s">
        <v>70</v>
      </c>
      <c r="H9" s="8"/>
    </row>
    <row r="10" spans="1:15" x14ac:dyDescent="0.25">
      <c r="A10" s="86"/>
      <c r="B10" s="87"/>
      <c r="C10" s="10" t="s">
        <v>1</v>
      </c>
      <c r="D10" s="11" t="s">
        <v>2</v>
      </c>
      <c r="E10" s="8" t="s">
        <v>71</v>
      </c>
      <c r="F10" s="8" t="s">
        <v>72</v>
      </c>
      <c r="G10" s="8" t="s">
        <v>72</v>
      </c>
      <c r="H10" s="8"/>
    </row>
    <row r="11" spans="1:15" x14ac:dyDescent="0.25">
      <c r="A11" s="3" t="s">
        <v>3</v>
      </c>
      <c r="B11" s="14"/>
      <c r="C11" s="6">
        <v>389827.86</v>
      </c>
      <c r="D11" s="7">
        <v>405058.84</v>
      </c>
      <c r="E11" s="12"/>
      <c r="F11" s="12"/>
      <c r="G11" s="6">
        <v>0.91279999999999994</v>
      </c>
      <c r="H11" s="6"/>
    </row>
    <row r="12" spans="1:15" x14ac:dyDescent="0.25">
      <c r="A12" s="3" t="s">
        <v>4</v>
      </c>
      <c r="B12" s="14"/>
      <c r="C12" s="6">
        <v>389844.96</v>
      </c>
      <c r="D12" s="7">
        <v>405151.47</v>
      </c>
      <c r="E12" s="12"/>
      <c r="F12" s="12"/>
      <c r="G12" s="6">
        <v>1.9780199999999999</v>
      </c>
      <c r="H12" s="6"/>
    </row>
    <row r="13" spans="1:15" x14ac:dyDescent="0.25">
      <c r="A13" s="3" t="s">
        <v>5</v>
      </c>
      <c r="B13" s="14"/>
      <c r="C13" s="6">
        <v>389852.06</v>
      </c>
      <c r="D13" s="7">
        <v>405389.98</v>
      </c>
      <c r="E13" s="12"/>
      <c r="F13" s="12"/>
      <c r="G13" s="6">
        <v>1.7247600000000001</v>
      </c>
      <c r="H13" s="6"/>
    </row>
    <row r="14" spans="1:15" x14ac:dyDescent="0.25">
      <c r="A14" s="3" t="s">
        <v>6</v>
      </c>
      <c r="B14" s="14"/>
      <c r="C14" s="6">
        <v>389923.39</v>
      </c>
      <c r="D14" s="7">
        <v>405501.97</v>
      </c>
      <c r="E14" s="12"/>
      <c r="F14" s="12"/>
      <c r="G14" s="6">
        <v>1.3283100000000001</v>
      </c>
      <c r="H14" s="6"/>
    </row>
    <row r="15" spans="1:15" x14ac:dyDescent="0.25">
      <c r="A15" s="3" t="s">
        <v>7</v>
      </c>
      <c r="B15" s="14"/>
      <c r="C15" s="6">
        <v>390114.45</v>
      </c>
      <c r="D15" s="7">
        <v>405374.81</v>
      </c>
      <c r="E15" s="12"/>
      <c r="F15" s="12"/>
      <c r="G15" s="6">
        <v>0.65697000000000005</v>
      </c>
      <c r="H15" s="6"/>
    </row>
    <row r="16" spans="1:15" x14ac:dyDescent="0.25">
      <c r="A16" s="3" t="s">
        <v>8</v>
      </c>
      <c r="B16" s="14"/>
      <c r="C16" s="6">
        <v>390138.15</v>
      </c>
      <c r="D16" s="7">
        <v>405287.46</v>
      </c>
      <c r="E16" s="12"/>
      <c r="F16" s="12"/>
      <c r="G16" s="6">
        <v>0.68376000000000003</v>
      </c>
      <c r="H16" s="6"/>
    </row>
    <row r="17" spans="1:15" x14ac:dyDescent="0.25">
      <c r="A17" s="3" t="s">
        <v>28</v>
      </c>
      <c r="B17" s="14"/>
      <c r="C17" s="6">
        <v>389642.12</v>
      </c>
      <c r="D17" s="7">
        <v>405454.89</v>
      </c>
      <c r="E17" s="12"/>
      <c r="F17" s="12"/>
      <c r="G17" s="6">
        <v>3.3007499999999999</v>
      </c>
      <c r="H17" s="6"/>
    </row>
    <row r="18" spans="1:15" x14ac:dyDescent="0.25">
      <c r="A18" s="3" t="s">
        <v>29</v>
      </c>
      <c r="B18" s="14"/>
      <c r="C18" s="6">
        <v>389520.3</v>
      </c>
      <c r="D18" s="7">
        <v>405345.97</v>
      </c>
      <c r="E18" s="12"/>
      <c r="F18" s="12"/>
      <c r="G18" s="6">
        <v>3.0186199999999999</v>
      </c>
      <c r="H18" s="6"/>
    </row>
    <row r="19" spans="1:15" x14ac:dyDescent="0.25">
      <c r="A19" s="3" t="s">
        <v>30</v>
      </c>
      <c r="B19" s="14"/>
      <c r="C19" s="6">
        <v>389768.69</v>
      </c>
      <c r="D19" s="7">
        <v>405522.4</v>
      </c>
      <c r="E19" s="12"/>
      <c r="F19" s="12"/>
      <c r="G19" s="6">
        <v>2.2705500000000001</v>
      </c>
      <c r="H19" s="6"/>
    </row>
    <row r="20" spans="1:15" x14ac:dyDescent="0.25">
      <c r="A20" s="3" t="s">
        <v>38</v>
      </c>
      <c r="B20" s="14"/>
      <c r="C20" s="6">
        <v>389524.77</v>
      </c>
      <c r="D20" s="7">
        <v>404997.95</v>
      </c>
      <c r="E20" s="12"/>
      <c r="F20" s="12"/>
      <c r="G20" s="6">
        <v>0.70721999999999996</v>
      </c>
      <c r="H20" s="6"/>
      <c r="J20" s="73"/>
      <c r="K20" s="74"/>
    </row>
    <row r="21" spans="1:15" x14ac:dyDescent="0.25">
      <c r="A21" s="3" t="s">
        <v>39</v>
      </c>
      <c r="B21" s="14"/>
      <c r="C21" s="6">
        <v>389449.55</v>
      </c>
      <c r="D21" s="7">
        <v>405104.65</v>
      </c>
      <c r="E21" s="12"/>
      <c r="F21" s="12"/>
      <c r="G21" s="6">
        <v>2.6122700000000001</v>
      </c>
      <c r="H21" s="6"/>
      <c r="J21" s="75"/>
      <c r="K21" s="76"/>
    </row>
    <row r="22" spans="1:15" x14ac:dyDescent="0.25">
      <c r="A22" s="3" t="s">
        <v>62</v>
      </c>
      <c r="B22" s="14"/>
      <c r="C22" s="6">
        <v>389400.3</v>
      </c>
      <c r="D22" s="7">
        <v>405459.02</v>
      </c>
      <c r="E22" s="12"/>
      <c r="F22" s="12"/>
      <c r="G22" s="6">
        <v>1.4288700000000001</v>
      </c>
      <c r="H22" s="6"/>
      <c r="J22" s="75"/>
      <c r="K22" s="76"/>
    </row>
    <row r="23" spans="1:15" x14ac:dyDescent="0.25">
      <c r="A23" s="3" t="s">
        <v>65</v>
      </c>
      <c r="B23" s="14"/>
      <c r="C23" s="6">
        <v>390168.06</v>
      </c>
      <c r="D23" s="7">
        <v>405008.77</v>
      </c>
      <c r="E23" s="12"/>
      <c r="F23" s="12"/>
      <c r="G23" s="6">
        <v>0.43914999999999998</v>
      </c>
      <c r="H23" s="6"/>
      <c r="J23" s="75"/>
      <c r="K23" s="76"/>
    </row>
    <row r="24" spans="1:15" x14ac:dyDescent="0.25">
      <c r="A24" s="3" t="s">
        <v>66</v>
      </c>
      <c r="B24" s="14"/>
      <c r="C24" s="6">
        <v>390319.88</v>
      </c>
      <c r="D24" s="7">
        <v>405328.02</v>
      </c>
      <c r="E24" s="12"/>
      <c r="F24" s="12"/>
      <c r="G24" s="6">
        <v>0.40518999999999999</v>
      </c>
      <c r="H24" s="6"/>
      <c r="J24" s="75"/>
      <c r="K24" s="76"/>
    </row>
    <row r="25" spans="1:15" x14ac:dyDescent="0.25">
      <c r="A25" s="3" t="s">
        <v>67</v>
      </c>
      <c r="B25" s="14"/>
      <c r="C25" s="6">
        <v>389664.35</v>
      </c>
      <c r="D25" s="7">
        <v>405597.48</v>
      </c>
      <c r="E25" s="12"/>
      <c r="F25" s="12"/>
      <c r="G25" s="6">
        <v>2.0344799999999998</v>
      </c>
      <c r="H25" s="6"/>
      <c r="J25" s="75"/>
      <c r="K25" s="76"/>
    </row>
    <row r="26" spans="1:15" x14ac:dyDescent="0.25">
      <c r="A26" s="3" t="s">
        <v>68</v>
      </c>
      <c r="B26" s="14"/>
      <c r="C26" s="6">
        <v>390289.61</v>
      </c>
      <c r="D26" s="7">
        <v>405467.04</v>
      </c>
      <c r="E26" s="12"/>
      <c r="F26" s="12"/>
      <c r="G26" s="6">
        <v>0.34200999999999998</v>
      </c>
      <c r="H26" s="6"/>
      <c r="J26" s="77"/>
      <c r="K26" s="78"/>
    </row>
    <row r="27" spans="1:15" x14ac:dyDescent="0.25">
      <c r="A27" s="3" t="s">
        <v>77</v>
      </c>
      <c r="B27" s="14"/>
      <c r="C27" s="6">
        <v>389563.3</v>
      </c>
      <c r="D27" s="7">
        <v>405392.94</v>
      </c>
      <c r="E27" s="12"/>
      <c r="F27" s="12"/>
      <c r="G27" s="6">
        <v>4.2004000000000001</v>
      </c>
      <c r="H27" s="6"/>
    </row>
    <row r="28" spans="1:15" ht="15.75" customHeight="1" x14ac:dyDescent="0.25">
      <c r="A28" s="89" t="s">
        <v>31</v>
      </c>
      <c r="B28" s="89"/>
      <c r="C28" s="6"/>
      <c r="D28" s="7"/>
      <c r="E28" s="6"/>
      <c r="F28" s="9"/>
      <c r="G28" s="13"/>
      <c r="H28" s="13"/>
    </row>
    <row r="29" spans="1:15" x14ac:dyDescent="0.25">
      <c r="A29" s="89"/>
      <c r="B29" s="89"/>
      <c r="C29" s="6"/>
      <c r="D29" s="7"/>
      <c r="E29" s="13"/>
      <c r="F29" s="6"/>
      <c r="G29" s="6">
        <f>F29*1</f>
        <v>0</v>
      </c>
      <c r="H29" s="6"/>
    </row>
    <row r="30" spans="1:15" x14ac:dyDescent="0.25">
      <c r="I30" s="17"/>
    </row>
    <row r="31" spans="1:15" x14ac:dyDescent="0.25">
      <c r="G31" s="46"/>
    </row>
    <row r="32" spans="1:15" s="27" customFormat="1" x14ac:dyDescent="0.25">
      <c r="A32" s="24"/>
      <c r="B32" s="25"/>
      <c r="C32" s="25"/>
      <c r="D32" s="25"/>
      <c r="E32" s="24">
        <v>2021</v>
      </c>
      <c r="F32" s="25"/>
      <c r="G32" s="25"/>
      <c r="H32" s="26"/>
      <c r="I32" s="26"/>
      <c r="J32" s="26"/>
      <c r="K32" s="26"/>
      <c r="L32" s="26"/>
      <c r="M32" s="26"/>
      <c r="N32" s="26"/>
      <c r="O32" s="26"/>
    </row>
    <row r="33" spans="1:13" x14ac:dyDescent="0.25">
      <c r="A33" s="2"/>
    </row>
    <row r="34" spans="1:13" x14ac:dyDescent="0.25">
      <c r="A34" s="2"/>
    </row>
    <row r="35" spans="1:13" ht="15" customHeight="1" x14ac:dyDescent="0.25">
      <c r="E35" s="8"/>
      <c r="F35" s="10"/>
      <c r="G35" s="10" t="s">
        <v>76</v>
      </c>
      <c r="H35" s="10"/>
      <c r="I35" s="81"/>
      <c r="J35" s="81"/>
      <c r="K35" s="81"/>
      <c r="L35" s="81"/>
    </row>
    <row r="36" spans="1:13" x14ac:dyDescent="0.25">
      <c r="E36" s="8" t="s">
        <v>11</v>
      </c>
      <c r="F36" s="8" t="s">
        <v>11</v>
      </c>
      <c r="G36" s="8" t="s">
        <v>11</v>
      </c>
      <c r="H36" s="8"/>
      <c r="I36" s="18"/>
      <c r="J36" s="18"/>
      <c r="K36" s="18"/>
    </row>
    <row r="37" spans="1:13" ht="15" customHeight="1" x14ac:dyDescent="0.25">
      <c r="A37" s="86" t="s">
        <v>32</v>
      </c>
      <c r="B37" s="87" t="s">
        <v>33</v>
      </c>
      <c r="C37" s="87" t="s">
        <v>34</v>
      </c>
      <c r="D37" s="88"/>
      <c r="E37" s="8" t="s">
        <v>70</v>
      </c>
      <c r="F37" s="8" t="s">
        <v>70</v>
      </c>
      <c r="G37" s="8" t="s">
        <v>70</v>
      </c>
      <c r="H37" s="8"/>
      <c r="I37" s="8"/>
      <c r="J37" s="10"/>
      <c r="K37" s="10"/>
      <c r="L37" s="29"/>
    </row>
    <row r="38" spans="1:13" x14ac:dyDescent="0.25">
      <c r="A38" s="86"/>
      <c r="B38" s="87"/>
      <c r="C38" s="10" t="s">
        <v>1</v>
      </c>
      <c r="D38" s="11" t="s">
        <v>2</v>
      </c>
      <c r="E38" s="8" t="s">
        <v>71</v>
      </c>
      <c r="F38" s="8" t="s">
        <v>72</v>
      </c>
      <c r="G38" s="8" t="s">
        <v>72</v>
      </c>
      <c r="H38" s="8"/>
      <c r="I38" s="33"/>
      <c r="J38" s="33"/>
      <c r="K38" s="33"/>
      <c r="L38" s="33"/>
    </row>
    <row r="39" spans="1:13" x14ac:dyDescent="0.25">
      <c r="A39" s="3" t="s">
        <v>3</v>
      </c>
      <c r="B39" s="14">
        <f t="shared" ref="B39:D53" si="0">B11</f>
        <v>0</v>
      </c>
      <c r="C39" s="6">
        <f t="shared" si="0"/>
        <v>389827.86</v>
      </c>
      <c r="D39" s="7">
        <f t="shared" si="0"/>
        <v>405058.84</v>
      </c>
      <c r="E39" s="12"/>
      <c r="F39" s="12"/>
      <c r="G39" s="6">
        <v>1.3695900000000001</v>
      </c>
      <c r="H39" s="6"/>
      <c r="I39" s="36"/>
      <c r="J39" s="37"/>
      <c r="K39" s="36"/>
      <c r="L39" s="79"/>
    </row>
    <row r="40" spans="1:13" x14ac:dyDescent="0.25">
      <c r="A40" s="3" t="s">
        <v>4</v>
      </c>
      <c r="B40" s="14">
        <f t="shared" si="0"/>
        <v>0</v>
      </c>
      <c r="C40" s="6">
        <f t="shared" si="0"/>
        <v>389844.96</v>
      </c>
      <c r="D40" s="7">
        <f t="shared" si="0"/>
        <v>405151.47</v>
      </c>
      <c r="E40" s="12"/>
      <c r="F40" s="12"/>
      <c r="G40" s="6">
        <v>2.5503399999999998</v>
      </c>
      <c r="H40" s="6"/>
      <c r="I40" s="35"/>
      <c r="J40" s="35"/>
    </row>
    <row r="41" spans="1:13" x14ac:dyDescent="0.25">
      <c r="A41" s="3" t="s">
        <v>5</v>
      </c>
      <c r="B41" s="14">
        <f t="shared" si="0"/>
        <v>0</v>
      </c>
      <c r="C41" s="6">
        <f t="shared" si="0"/>
        <v>389852.06</v>
      </c>
      <c r="D41" s="7">
        <f t="shared" si="0"/>
        <v>405389.98</v>
      </c>
      <c r="E41" s="12"/>
      <c r="F41" s="12"/>
      <c r="G41" s="6">
        <v>1.9166799999999999</v>
      </c>
      <c r="H41" s="6"/>
      <c r="I41" s="18"/>
      <c r="J41" s="18"/>
      <c r="K41" s="18"/>
      <c r="L41" s="18"/>
    </row>
    <row r="42" spans="1:13" ht="15" customHeight="1" x14ac:dyDescent="0.25">
      <c r="A42" s="3" t="s">
        <v>6</v>
      </c>
      <c r="B42" s="14">
        <f t="shared" si="0"/>
        <v>0</v>
      </c>
      <c r="C42" s="6">
        <f t="shared" si="0"/>
        <v>389923.39</v>
      </c>
      <c r="D42" s="7">
        <f t="shared" si="0"/>
        <v>405501.97</v>
      </c>
      <c r="E42" s="12"/>
      <c r="F42" s="12"/>
      <c r="G42" s="6">
        <v>1.41984</v>
      </c>
      <c r="H42" s="6"/>
      <c r="I42" s="85"/>
      <c r="J42" s="85"/>
      <c r="K42" s="85"/>
      <c r="L42" s="85"/>
      <c r="M42" s="85"/>
    </row>
    <row r="43" spans="1:13" x14ac:dyDescent="0.25">
      <c r="A43" s="3" t="s">
        <v>7</v>
      </c>
      <c r="B43" s="14">
        <f t="shared" si="0"/>
        <v>0</v>
      </c>
      <c r="C43" s="6">
        <f t="shared" si="0"/>
        <v>390114.45</v>
      </c>
      <c r="D43" s="7">
        <f t="shared" si="0"/>
        <v>405374.81</v>
      </c>
      <c r="E43" s="12"/>
      <c r="F43" s="12"/>
      <c r="G43" s="6">
        <v>0.80898000000000003</v>
      </c>
      <c r="H43" s="6"/>
      <c r="I43" s="85"/>
      <c r="J43" s="85"/>
      <c r="K43" s="85"/>
      <c r="L43" s="85"/>
      <c r="M43" s="85"/>
    </row>
    <row r="44" spans="1:13" x14ac:dyDescent="0.25">
      <c r="A44" s="3" t="s">
        <v>8</v>
      </c>
      <c r="B44" s="14">
        <f t="shared" si="0"/>
        <v>0</v>
      </c>
      <c r="C44" s="6">
        <f t="shared" si="0"/>
        <v>390138.15</v>
      </c>
      <c r="D44" s="7">
        <f t="shared" si="0"/>
        <v>405287.46</v>
      </c>
      <c r="E44" s="12"/>
      <c r="F44" s="12"/>
      <c r="G44" s="6">
        <v>0.67688000000000004</v>
      </c>
      <c r="H44" s="6"/>
      <c r="I44" s="85"/>
      <c r="J44" s="85"/>
      <c r="K44" s="85"/>
      <c r="L44" s="85"/>
      <c r="M44" s="85"/>
    </row>
    <row r="45" spans="1:13" x14ac:dyDescent="0.25">
      <c r="A45" s="3" t="s">
        <v>28</v>
      </c>
      <c r="B45" s="14">
        <f t="shared" si="0"/>
        <v>0</v>
      </c>
      <c r="C45" s="6">
        <f t="shared" si="0"/>
        <v>389642.12</v>
      </c>
      <c r="D45" s="7">
        <f t="shared" si="0"/>
        <v>405454.89</v>
      </c>
      <c r="E45" s="12"/>
      <c r="F45" s="12"/>
      <c r="G45" s="6">
        <v>3.7145800000000002</v>
      </c>
      <c r="H45" s="6"/>
      <c r="I45" s="85"/>
      <c r="J45" s="85"/>
      <c r="K45" s="85"/>
      <c r="L45" s="85"/>
      <c r="M45" s="85"/>
    </row>
    <row r="46" spans="1:13" x14ac:dyDescent="0.25">
      <c r="A46" s="3" t="s">
        <v>29</v>
      </c>
      <c r="B46" s="14">
        <f t="shared" si="0"/>
        <v>0</v>
      </c>
      <c r="C46" s="6">
        <f t="shared" si="0"/>
        <v>389520.3</v>
      </c>
      <c r="D46" s="7">
        <f t="shared" si="0"/>
        <v>405345.97</v>
      </c>
      <c r="E46" s="12"/>
      <c r="F46" s="12"/>
      <c r="G46" s="6">
        <v>3.20608</v>
      </c>
      <c r="H46" s="6"/>
      <c r="I46" s="85"/>
      <c r="J46" s="85"/>
      <c r="K46" s="85"/>
      <c r="L46" s="85"/>
      <c r="M46" s="85"/>
    </row>
    <row r="47" spans="1:13" x14ac:dyDescent="0.25">
      <c r="A47" s="3" t="s">
        <v>30</v>
      </c>
      <c r="B47" s="14">
        <f t="shared" si="0"/>
        <v>0</v>
      </c>
      <c r="C47" s="6">
        <f t="shared" si="0"/>
        <v>389768.69</v>
      </c>
      <c r="D47" s="7">
        <f t="shared" si="0"/>
        <v>405522.4</v>
      </c>
      <c r="E47" s="12"/>
      <c r="F47" s="12"/>
      <c r="G47" s="6">
        <v>2.4071699999999998</v>
      </c>
      <c r="H47" s="6"/>
      <c r="I47" s="85"/>
      <c r="J47" s="85"/>
      <c r="K47" s="85"/>
      <c r="L47" s="85"/>
      <c r="M47" s="85"/>
    </row>
    <row r="48" spans="1:13" x14ac:dyDescent="0.25">
      <c r="A48" s="3" t="s">
        <v>38</v>
      </c>
      <c r="B48" s="14">
        <f t="shared" si="0"/>
        <v>0</v>
      </c>
      <c r="C48" s="6">
        <f t="shared" si="0"/>
        <v>389524.77</v>
      </c>
      <c r="D48" s="7">
        <f t="shared" si="0"/>
        <v>404997.95</v>
      </c>
      <c r="E48" s="12"/>
      <c r="F48" s="12"/>
      <c r="G48" s="6">
        <v>0.84777999999999998</v>
      </c>
      <c r="H48" s="6"/>
      <c r="I48" s="85"/>
      <c r="J48" s="85"/>
      <c r="K48" s="85"/>
      <c r="L48" s="85"/>
      <c r="M48" s="85"/>
    </row>
    <row r="49" spans="1:15" x14ac:dyDescent="0.25">
      <c r="A49" s="3" t="s">
        <v>39</v>
      </c>
      <c r="B49" s="14">
        <f t="shared" si="0"/>
        <v>0</v>
      </c>
      <c r="C49" s="6">
        <f t="shared" si="0"/>
        <v>389449.55</v>
      </c>
      <c r="D49" s="7">
        <f t="shared" si="0"/>
        <v>405104.65</v>
      </c>
      <c r="E49" s="12"/>
      <c r="F49" s="12"/>
      <c r="G49" s="6">
        <v>2.8999000000000001</v>
      </c>
      <c r="H49" s="6"/>
      <c r="I49" s="85"/>
      <c r="J49" s="85"/>
      <c r="K49" s="85"/>
      <c r="L49" s="85"/>
      <c r="M49" s="85"/>
    </row>
    <row r="50" spans="1:15" x14ac:dyDescent="0.25">
      <c r="A50" s="3" t="s">
        <v>62</v>
      </c>
      <c r="B50" s="14"/>
      <c r="C50" s="6">
        <f t="shared" si="0"/>
        <v>389400.3</v>
      </c>
      <c r="D50" s="7">
        <f t="shared" si="0"/>
        <v>405459.02</v>
      </c>
      <c r="E50" s="12"/>
      <c r="F50" s="12"/>
      <c r="G50" s="6">
        <v>1.6077300000000001</v>
      </c>
      <c r="H50" s="6"/>
      <c r="I50" s="85"/>
      <c r="J50" s="85"/>
      <c r="K50" s="85"/>
      <c r="L50" s="85"/>
      <c r="M50" s="85"/>
    </row>
    <row r="51" spans="1:15" x14ac:dyDescent="0.25">
      <c r="A51" s="3" t="s">
        <v>65</v>
      </c>
      <c r="B51" s="14"/>
      <c r="C51" s="6">
        <f t="shared" si="0"/>
        <v>390168.06</v>
      </c>
      <c r="D51" s="7">
        <f t="shared" si="0"/>
        <v>405008.77</v>
      </c>
      <c r="E51" s="12"/>
      <c r="F51" s="12"/>
      <c r="G51" s="6">
        <v>0.63417999999999997</v>
      </c>
      <c r="H51" s="6"/>
      <c r="I51" s="85"/>
      <c r="J51" s="85"/>
      <c r="K51" s="85"/>
      <c r="L51" s="85"/>
      <c r="M51" s="85"/>
    </row>
    <row r="52" spans="1:15" x14ac:dyDescent="0.25">
      <c r="A52" s="3" t="s">
        <v>66</v>
      </c>
      <c r="B52" s="14"/>
      <c r="C52" s="6">
        <f t="shared" si="0"/>
        <v>390319.88</v>
      </c>
      <c r="D52" s="7">
        <f t="shared" si="0"/>
        <v>405328.02</v>
      </c>
      <c r="E52" s="12"/>
      <c r="F52" s="12"/>
      <c r="G52" s="6">
        <v>0.40460000000000002</v>
      </c>
      <c r="H52" s="6"/>
      <c r="I52" s="85"/>
      <c r="J52" s="85"/>
      <c r="K52" s="85"/>
      <c r="L52" s="85"/>
      <c r="M52" s="85"/>
    </row>
    <row r="53" spans="1:15" x14ac:dyDescent="0.25">
      <c r="A53" s="3" t="s">
        <v>67</v>
      </c>
      <c r="B53" s="14"/>
      <c r="C53" s="6">
        <f t="shared" si="0"/>
        <v>389664.35</v>
      </c>
      <c r="D53" s="7">
        <f t="shared" si="0"/>
        <v>405597.48</v>
      </c>
      <c r="E53" s="12"/>
      <c r="F53" s="12"/>
      <c r="G53" s="6">
        <v>2.1962799999999998</v>
      </c>
      <c r="H53" s="6"/>
      <c r="I53" s="85"/>
      <c r="J53" s="85"/>
      <c r="K53" s="85"/>
      <c r="L53" s="85"/>
      <c r="M53" s="85"/>
    </row>
    <row r="54" spans="1:15" ht="16.5" customHeight="1" x14ac:dyDescent="0.25">
      <c r="A54" s="3" t="s">
        <v>68</v>
      </c>
      <c r="B54" s="14">
        <f t="shared" ref="B54:D55" si="1">B26</f>
        <v>0</v>
      </c>
      <c r="C54" s="6">
        <f t="shared" si="1"/>
        <v>390289.61</v>
      </c>
      <c r="D54" s="7">
        <f t="shared" si="1"/>
        <v>405467.04</v>
      </c>
      <c r="E54" s="12"/>
      <c r="F54" s="12"/>
      <c r="G54" s="6">
        <v>0.44962000000000002</v>
      </c>
      <c r="H54" s="6"/>
      <c r="I54" s="85"/>
      <c r="J54" s="85"/>
      <c r="K54" s="85"/>
      <c r="L54" s="85"/>
      <c r="M54" s="85"/>
    </row>
    <row r="55" spans="1:15" ht="16.5" customHeight="1" x14ac:dyDescent="0.25">
      <c r="A55" s="3" t="s">
        <v>77</v>
      </c>
      <c r="B55" s="14">
        <f t="shared" si="1"/>
        <v>0</v>
      </c>
      <c r="C55" s="6">
        <v>389563.3</v>
      </c>
      <c r="D55" s="7">
        <v>405392.94</v>
      </c>
      <c r="E55" s="12"/>
      <c r="F55" s="12"/>
      <c r="G55" s="6">
        <v>4.4800800000000001</v>
      </c>
      <c r="H55" s="6"/>
      <c r="I55" s="72"/>
      <c r="J55" s="72"/>
      <c r="K55" s="72"/>
      <c r="L55" s="72"/>
      <c r="M55" s="72"/>
    </row>
    <row r="56" spans="1:15" x14ac:dyDescent="0.25">
      <c r="G56" s="46"/>
    </row>
    <row r="57" spans="1:15" s="27" customFormat="1" x14ac:dyDescent="0.25">
      <c r="A57" s="24"/>
      <c r="B57" s="25"/>
      <c r="C57" s="25"/>
      <c r="D57" s="25"/>
      <c r="E57" s="24">
        <v>2022</v>
      </c>
      <c r="F57" s="25"/>
      <c r="G57" s="25"/>
      <c r="H57" s="26"/>
      <c r="I57" s="26"/>
      <c r="J57" s="26"/>
      <c r="K57" s="26"/>
      <c r="L57" s="26"/>
      <c r="M57" s="26"/>
      <c r="N57" s="26"/>
      <c r="O57" s="26"/>
    </row>
    <row r="58" spans="1:15" x14ac:dyDescent="0.25">
      <c r="A58" s="2"/>
    </row>
    <row r="59" spans="1:15" x14ac:dyDescent="0.25">
      <c r="A59" s="2"/>
    </row>
    <row r="60" spans="1:15" ht="15" customHeight="1" x14ac:dyDescent="0.25">
      <c r="E60" s="8"/>
      <c r="F60" s="10"/>
      <c r="G60" s="10" t="s">
        <v>76</v>
      </c>
      <c r="H60" s="10"/>
    </row>
    <row r="61" spans="1:15" x14ac:dyDescent="0.25">
      <c r="E61" s="8" t="s">
        <v>11</v>
      </c>
      <c r="F61" s="8" t="s">
        <v>11</v>
      </c>
      <c r="G61" s="8" t="s">
        <v>11</v>
      </c>
      <c r="H61" s="8"/>
    </row>
    <row r="62" spans="1:15" ht="15" customHeight="1" x14ac:dyDescent="0.25">
      <c r="A62" s="86" t="s">
        <v>32</v>
      </c>
      <c r="B62" s="87" t="s">
        <v>33</v>
      </c>
      <c r="C62" s="87" t="s">
        <v>34</v>
      </c>
      <c r="D62" s="88"/>
      <c r="E62" s="8" t="s">
        <v>70</v>
      </c>
      <c r="F62" s="8" t="s">
        <v>70</v>
      </c>
      <c r="G62" s="8" t="s">
        <v>70</v>
      </c>
      <c r="H62" s="8"/>
    </row>
    <row r="63" spans="1:15" x14ac:dyDescent="0.25">
      <c r="A63" s="86"/>
      <c r="B63" s="87"/>
      <c r="C63" s="10" t="s">
        <v>1</v>
      </c>
      <c r="D63" s="11" t="s">
        <v>2</v>
      </c>
      <c r="E63" s="8" t="s">
        <v>71</v>
      </c>
      <c r="F63" s="8" t="s">
        <v>72</v>
      </c>
      <c r="G63" s="8" t="s">
        <v>72</v>
      </c>
      <c r="H63" s="8"/>
    </row>
    <row r="64" spans="1:15" x14ac:dyDescent="0.25">
      <c r="A64" s="3" t="s">
        <v>3</v>
      </c>
      <c r="B64" s="14">
        <f t="shared" ref="B64:D78" si="2">B11</f>
        <v>0</v>
      </c>
      <c r="C64" s="6">
        <f t="shared" si="2"/>
        <v>389827.86</v>
      </c>
      <c r="D64" s="7">
        <f t="shared" si="2"/>
        <v>405058.84</v>
      </c>
      <c r="E64" s="12"/>
      <c r="F64" s="12"/>
      <c r="G64" s="6">
        <v>1.1961299999999999</v>
      </c>
      <c r="H64" s="6"/>
    </row>
    <row r="65" spans="1:8" x14ac:dyDescent="0.25">
      <c r="A65" s="3" t="s">
        <v>4</v>
      </c>
      <c r="B65" s="14">
        <f t="shared" si="2"/>
        <v>0</v>
      </c>
      <c r="C65" s="6">
        <f t="shared" si="2"/>
        <v>389844.96</v>
      </c>
      <c r="D65" s="7">
        <f t="shared" si="2"/>
        <v>405151.47</v>
      </c>
      <c r="E65" s="12"/>
      <c r="F65" s="12"/>
      <c r="G65" s="6">
        <v>2.1463000000000001</v>
      </c>
      <c r="H65" s="6"/>
    </row>
    <row r="66" spans="1:8" x14ac:dyDescent="0.25">
      <c r="A66" s="3" t="s">
        <v>5</v>
      </c>
      <c r="B66" s="14">
        <f t="shared" si="2"/>
        <v>0</v>
      </c>
      <c r="C66" s="6">
        <f t="shared" si="2"/>
        <v>389852.06</v>
      </c>
      <c r="D66" s="7">
        <f t="shared" si="2"/>
        <v>405389.98</v>
      </c>
      <c r="E66" s="12"/>
      <c r="F66" s="12"/>
      <c r="G66" s="6">
        <v>1.4412</v>
      </c>
      <c r="H66" s="6"/>
    </row>
    <row r="67" spans="1:8" x14ac:dyDescent="0.25">
      <c r="A67" s="3" t="s">
        <v>6</v>
      </c>
      <c r="B67" s="14">
        <f t="shared" si="2"/>
        <v>0</v>
      </c>
      <c r="C67" s="6">
        <f t="shared" si="2"/>
        <v>389923.39</v>
      </c>
      <c r="D67" s="7">
        <f t="shared" si="2"/>
        <v>405501.97</v>
      </c>
      <c r="E67" s="12"/>
      <c r="F67" s="12"/>
      <c r="G67" s="6">
        <v>1.0643199999999999</v>
      </c>
      <c r="H67" s="6"/>
    </row>
    <row r="68" spans="1:8" x14ac:dyDescent="0.25">
      <c r="A68" s="3" t="s">
        <v>7</v>
      </c>
      <c r="B68" s="14">
        <f t="shared" si="2"/>
        <v>0</v>
      </c>
      <c r="C68" s="6">
        <f t="shared" si="2"/>
        <v>390114.45</v>
      </c>
      <c r="D68" s="7">
        <f t="shared" si="2"/>
        <v>405374.81</v>
      </c>
      <c r="E68" s="12"/>
      <c r="F68" s="12"/>
      <c r="G68" s="6">
        <v>0.59575999999999996</v>
      </c>
      <c r="H68" s="6"/>
    </row>
    <row r="69" spans="1:8" x14ac:dyDescent="0.25">
      <c r="A69" s="3" t="s">
        <v>8</v>
      </c>
      <c r="B69" s="14">
        <f t="shared" si="2"/>
        <v>0</v>
      </c>
      <c r="C69" s="6">
        <f t="shared" si="2"/>
        <v>390138.15</v>
      </c>
      <c r="D69" s="7">
        <f t="shared" si="2"/>
        <v>405287.46</v>
      </c>
      <c r="E69" s="12"/>
      <c r="F69" s="12"/>
      <c r="G69" s="6">
        <v>0.68376999999999999</v>
      </c>
      <c r="H69" s="6"/>
    </row>
    <row r="70" spans="1:8" x14ac:dyDescent="0.25">
      <c r="A70" s="3" t="s">
        <v>28</v>
      </c>
      <c r="B70" s="14">
        <f t="shared" si="2"/>
        <v>0</v>
      </c>
      <c r="C70" s="6">
        <f t="shared" si="2"/>
        <v>389642.12</v>
      </c>
      <c r="D70" s="7">
        <f t="shared" si="2"/>
        <v>405454.89</v>
      </c>
      <c r="E70" s="12"/>
      <c r="F70" s="12"/>
      <c r="G70" s="6">
        <v>3.5758800000000002</v>
      </c>
      <c r="H70" s="6"/>
    </row>
    <row r="71" spans="1:8" x14ac:dyDescent="0.25">
      <c r="A71" s="3" t="s">
        <v>29</v>
      </c>
      <c r="B71" s="14">
        <f t="shared" si="2"/>
        <v>0</v>
      </c>
      <c r="C71" s="6">
        <f t="shared" si="2"/>
        <v>389520.3</v>
      </c>
      <c r="D71" s="7">
        <f t="shared" si="2"/>
        <v>405345.97</v>
      </c>
      <c r="E71" s="12"/>
      <c r="F71" s="12"/>
      <c r="G71" s="6">
        <v>3.5533800000000002</v>
      </c>
      <c r="H71" s="6"/>
    </row>
    <row r="72" spans="1:8" x14ac:dyDescent="0.25">
      <c r="A72" s="3" t="s">
        <v>30</v>
      </c>
      <c r="B72" s="14">
        <f t="shared" si="2"/>
        <v>0</v>
      </c>
      <c r="C72" s="6">
        <f t="shared" si="2"/>
        <v>389768.69</v>
      </c>
      <c r="D72" s="7">
        <f t="shared" si="2"/>
        <v>405522.4</v>
      </c>
      <c r="E72" s="12"/>
      <c r="F72" s="12"/>
      <c r="G72" s="6">
        <v>2.2065700000000001</v>
      </c>
      <c r="H72" s="6"/>
    </row>
    <row r="73" spans="1:8" x14ac:dyDescent="0.25">
      <c r="A73" s="3" t="s">
        <v>38</v>
      </c>
      <c r="B73" s="14">
        <f t="shared" si="2"/>
        <v>0</v>
      </c>
      <c r="C73" s="6">
        <f t="shared" si="2"/>
        <v>389524.77</v>
      </c>
      <c r="D73" s="7">
        <f t="shared" si="2"/>
        <v>404997.95</v>
      </c>
      <c r="E73" s="12"/>
      <c r="F73" s="12"/>
      <c r="G73" s="6">
        <v>0.29210999999999998</v>
      </c>
      <c r="H73" s="6"/>
    </row>
    <row r="74" spans="1:8" x14ac:dyDescent="0.25">
      <c r="A74" s="3" t="s">
        <v>39</v>
      </c>
      <c r="B74" s="14">
        <f t="shared" si="2"/>
        <v>0</v>
      </c>
      <c r="C74" s="6">
        <f t="shared" si="2"/>
        <v>389449.55</v>
      </c>
      <c r="D74" s="7">
        <f t="shared" si="2"/>
        <v>405104.65</v>
      </c>
      <c r="E74" s="12"/>
      <c r="F74" s="12"/>
      <c r="G74" s="6">
        <v>1.69374</v>
      </c>
      <c r="H74" s="6"/>
    </row>
    <row r="75" spans="1:8" x14ac:dyDescent="0.25">
      <c r="A75" s="3" t="s">
        <v>62</v>
      </c>
      <c r="B75" s="14"/>
      <c r="C75" s="6">
        <f t="shared" si="2"/>
        <v>389400.3</v>
      </c>
      <c r="D75" s="7">
        <f t="shared" si="2"/>
        <v>405459.02</v>
      </c>
      <c r="E75" s="12"/>
      <c r="F75" s="12"/>
      <c r="G75" s="6">
        <v>1.8137700000000001</v>
      </c>
      <c r="H75" s="6"/>
    </row>
    <row r="76" spans="1:8" x14ac:dyDescent="0.25">
      <c r="A76" s="3" t="s">
        <v>65</v>
      </c>
      <c r="B76" s="14"/>
      <c r="C76" s="6">
        <f t="shared" si="2"/>
        <v>390168.06</v>
      </c>
      <c r="D76" s="7">
        <f t="shared" si="2"/>
        <v>405008.77</v>
      </c>
      <c r="E76" s="12"/>
      <c r="F76" s="12"/>
      <c r="G76" s="6">
        <v>0.51490000000000002</v>
      </c>
      <c r="H76" s="6"/>
    </row>
    <row r="77" spans="1:8" x14ac:dyDescent="0.25">
      <c r="A77" s="3" t="s">
        <v>66</v>
      </c>
      <c r="B77" s="14"/>
      <c r="C77" s="6">
        <f t="shared" si="2"/>
        <v>390319.88</v>
      </c>
      <c r="D77" s="7">
        <f t="shared" si="2"/>
        <v>405328.02</v>
      </c>
      <c r="E77" s="12"/>
      <c r="F77" s="12"/>
      <c r="G77" s="6">
        <v>0.37663999999999997</v>
      </c>
      <c r="H77" s="6"/>
    </row>
    <row r="78" spans="1:8" x14ac:dyDescent="0.25">
      <c r="A78" s="3" t="s">
        <v>67</v>
      </c>
      <c r="B78" s="14"/>
      <c r="C78" s="6">
        <f t="shared" si="2"/>
        <v>389664.35</v>
      </c>
      <c r="D78" s="7">
        <f t="shared" si="2"/>
        <v>405597.48</v>
      </c>
      <c r="E78" s="12"/>
      <c r="F78" s="12"/>
      <c r="G78" s="6">
        <v>2.14059</v>
      </c>
      <c r="H78" s="6"/>
    </row>
    <row r="79" spans="1:8" ht="15" customHeight="1" x14ac:dyDescent="0.25">
      <c r="A79" s="3" t="s">
        <v>68</v>
      </c>
      <c r="B79" s="14">
        <f t="shared" ref="B79:D80" si="3">B26</f>
        <v>0</v>
      </c>
      <c r="C79" s="6">
        <f t="shared" si="3"/>
        <v>390289.61</v>
      </c>
      <c r="D79" s="7">
        <f t="shared" si="3"/>
        <v>405467.04</v>
      </c>
      <c r="E79" s="12"/>
      <c r="F79" s="12"/>
      <c r="G79" s="6">
        <v>0.32214999999999999</v>
      </c>
      <c r="H79" s="6"/>
    </row>
    <row r="80" spans="1:8" ht="15" customHeight="1" x14ac:dyDescent="0.25">
      <c r="A80" s="3" t="s">
        <v>77</v>
      </c>
      <c r="B80" s="14">
        <f t="shared" si="3"/>
        <v>0</v>
      </c>
      <c r="C80" s="6">
        <v>389563.3</v>
      </c>
      <c r="D80" s="7">
        <v>405392.94</v>
      </c>
      <c r="E80" s="12"/>
      <c r="F80" s="80"/>
      <c r="G80" s="6">
        <v>5.0441599999999998</v>
      </c>
      <c r="H80" s="6"/>
    </row>
    <row r="81" spans="1:15" x14ac:dyDescent="0.25">
      <c r="G81" s="46"/>
    </row>
    <row r="82" spans="1:15" s="27" customFormat="1" x14ac:dyDescent="0.25">
      <c r="A82" s="24"/>
      <c r="B82" s="25"/>
      <c r="C82" s="25"/>
      <c r="D82" s="25"/>
      <c r="E82" s="24">
        <v>2023</v>
      </c>
      <c r="F82" s="25"/>
      <c r="G82" s="25"/>
      <c r="H82" s="26"/>
      <c r="I82" s="26"/>
      <c r="J82" s="26"/>
      <c r="K82" s="26"/>
      <c r="L82" s="26"/>
      <c r="M82" s="26"/>
      <c r="N82" s="26"/>
      <c r="O82" s="26"/>
    </row>
    <row r="84" spans="1:15" x14ac:dyDescent="0.25">
      <c r="A84" s="2"/>
    </row>
    <row r="85" spans="1:15" ht="15" customHeight="1" x14ac:dyDescent="0.25">
      <c r="E85" s="8"/>
      <c r="F85" s="10"/>
      <c r="G85" s="10" t="s">
        <v>76</v>
      </c>
      <c r="H85" s="10"/>
      <c r="I85" s="81"/>
      <c r="J85" s="81"/>
      <c r="K85" s="81"/>
      <c r="L85" s="81"/>
    </row>
    <row r="86" spans="1:15" x14ac:dyDescent="0.25">
      <c r="E86" s="8" t="s">
        <v>11</v>
      </c>
      <c r="F86" s="8" t="s">
        <v>11</v>
      </c>
      <c r="G86" s="8" t="s">
        <v>11</v>
      </c>
      <c r="H86" s="8"/>
      <c r="I86" s="18"/>
      <c r="J86" s="18"/>
      <c r="K86" s="18"/>
    </row>
    <row r="87" spans="1:15" ht="15" customHeight="1" x14ac:dyDescent="0.25">
      <c r="A87" s="86" t="s">
        <v>32</v>
      </c>
      <c r="B87" s="87" t="s">
        <v>33</v>
      </c>
      <c r="C87" s="87" t="s">
        <v>34</v>
      </c>
      <c r="D87" s="88"/>
      <c r="E87" s="8" t="s">
        <v>70</v>
      </c>
      <c r="F87" s="8" t="s">
        <v>70</v>
      </c>
      <c r="G87" s="8" t="s">
        <v>70</v>
      </c>
      <c r="H87" s="8"/>
      <c r="I87" s="15"/>
      <c r="J87" s="19"/>
      <c r="K87" s="19"/>
      <c r="L87" s="19"/>
    </row>
    <row r="88" spans="1:15" x14ac:dyDescent="0.25">
      <c r="A88" s="86"/>
      <c r="B88" s="87"/>
      <c r="C88" s="10" t="s">
        <v>1</v>
      </c>
      <c r="D88" s="11" t="s">
        <v>2</v>
      </c>
      <c r="E88" s="8" t="s">
        <v>71</v>
      </c>
      <c r="F88" s="8" t="s">
        <v>72</v>
      </c>
      <c r="G88" s="8" t="s">
        <v>72</v>
      </c>
      <c r="H88" s="8"/>
      <c r="I88" s="18"/>
      <c r="J88" s="18"/>
      <c r="K88" s="18"/>
      <c r="L88" s="18"/>
    </row>
    <row r="89" spans="1:15" x14ac:dyDescent="0.25">
      <c r="A89" s="3" t="s">
        <v>3</v>
      </c>
      <c r="B89" s="14">
        <f t="shared" ref="B89:D103" si="4">B11</f>
        <v>0</v>
      </c>
      <c r="C89" s="6">
        <f t="shared" si="4"/>
        <v>389827.86</v>
      </c>
      <c r="D89" s="7">
        <f t="shared" si="4"/>
        <v>405058.84</v>
      </c>
      <c r="E89" s="12"/>
      <c r="F89" s="12"/>
      <c r="G89" s="6">
        <v>0.90522999999999998</v>
      </c>
      <c r="H89" s="6"/>
      <c r="I89" s="18"/>
      <c r="J89" s="18"/>
      <c r="K89" s="18"/>
      <c r="L89" s="18"/>
    </row>
    <row r="90" spans="1:15" x14ac:dyDescent="0.25">
      <c r="A90" s="3" t="s">
        <v>4</v>
      </c>
      <c r="B90" s="14">
        <f t="shared" si="4"/>
        <v>0</v>
      </c>
      <c r="C90" s="6">
        <f t="shared" si="4"/>
        <v>389844.96</v>
      </c>
      <c r="D90" s="7">
        <f t="shared" si="4"/>
        <v>405151.47</v>
      </c>
      <c r="E90" s="12"/>
      <c r="F90" s="12"/>
      <c r="G90" s="6">
        <v>1.81697</v>
      </c>
      <c r="H90" s="6"/>
      <c r="I90" s="18"/>
      <c r="J90" s="18"/>
      <c r="K90" s="18"/>
      <c r="L90" s="18"/>
    </row>
    <row r="91" spans="1:15" x14ac:dyDescent="0.25">
      <c r="A91" s="3" t="s">
        <v>5</v>
      </c>
      <c r="B91" s="14">
        <f t="shared" si="4"/>
        <v>0</v>
      </c>
      <c r="C91" s="6">
        <f t="shared" si="4"/>
        <v>389852.06</v>
      </c>
      <c r="D91" s="7">
        <f t="shared" si="4"/>
        <v>405389.98</v>
      </c>
      <c r="E91" s="12"/>
      <c r="F91" s="12"/>
      <c r="G91" s="6">
        <v>1.61626</v>
      </c>
      <c r="H91" s="6"/>
      <c r="I91" s="18"/>
      <c r="J91" s="18"/>
      <c r="K91" s="18"/>
      <c r="L91" s="18"/>
    </row>
    <row r="92" spans="1:15" x14ac:dyDescent="0.25">
      <c r="A92" s="3" t="s">
        <v>6</v>
      </c>
      <c r="B92" s="14">
        <f t="shared" si="4"/>
        <v>0</v>
      </c>
      <c r="C92" s="6">
        <f t="shared" si="4"/>
        <v>389923.39</v>
      </c>
      <c r="D92" s="7">
        <f t="shared" si="4"/>
        <v>405501.97</v>
      </c>
      <c r="E92" s="12"/>
      <c r="F92" s="12"/>
      <c r="G92" s="6">
        <v>1.1159699999999999</v>
      </c>
      <c r="H92" s="6"/>
    </row>
    <row r="93" spans="1:15" x14ac:dyDescent="0.25">
      <c r="A93" s="3" t="s">
        <v>7</v>
      </c>
      <c r="B93" s="14">
        <f t="shared" si="4"/>
        <v>0</v>
      </c>
      <c r="C93" s="6">
        <f t="shared" si="4"/>
        <v>390114.45</v>
      </c>
      <c r="D93" s="7">
        <f t="shared" si="4"/>
        <v>405374.81</v>
      </c>
      <c r="E93" s="12"/>
      <c r="F93" s="12"/>
      <c r="G93" s="6">
        <v>0.60343999999999998</v>
      </c>
      <c r="H93" s="6"/>
      <c r="I93" s="18"/>
      <c r="J93" s="18"/>
      <c r="K93" s="18"/>
      <c r="L93" s="18"/>
    </row>
    <row r="94" spans="1:15" x14ac:dyDescent="0.25">
      <c r="A94" s="3" t="s">
        <v>8</v>
      </c>
      <c r="B94" s="14">
        <f t="shared" si="4"/>
        <v>0</v>
      </c>
      <c r="C94" s="6">
        <f t="shared" si="4"/>
        <v>390138.15</v>
      </c>
      <c r="D94" s="7">
        <f t="shared" si="4"/>
        <v>405287.46</v>
      </c>
      <c r="E94" s="12"/>
      <c r="F94" s="12"/>
      <c r="G94" s="6">
        <v>0.59552000000000005</v>
      </c>
      <c r="H94" s="6"/>
      <c r="I94" s="18"/>
      <c r="J94" s="18"/>
      <c r="K94" s="18"/>
      <c r="L94" s="18"/>
    </row>
    <row r="95" spans="1:15" x14ac:dyDescent="0.25">
      <c r="A95" s="3" t="s">
        <v>28</v>
      </c>
      <c r="B95" s="14">
        <f t="shared" si="4"/>
        <v>0</v>
      </c>
      <c r="C95" s="6">
        <f t="shared" si="4"/>
        <v>389642.12</v>
      </c>
      <c r="D95" s="7">
        <f t="shared" si="4"/>
        <v>405454.89</v>
      </c>
      <c r="E95" s="12"/>
      <c r="F95" s="12"/>
      <c r="G95" s="6">
        <v>3.5666799999999999</v>
      </c>
      <c r="H95" s="6"/>
      <c r="I95" s="18"/>
      <c r="J95" s="18"/>
      <c r="K95" s="18"/>
      <c r="L95" s="18"/>
    </row>
    <row r="96" spans="1:15" x14ac:dyDescent="0.25">
      <c r="A96" s="3" t="s">
        <v>29</v>
      </c>
      <c r="B96" s="14">
        <f t="shared" si="4"/>
        <v>0</v>
      </c>
      <c r="C96" s="6">
        <f t="shared" si="4"/>
        <v>389520.3</v>
      </c>
      <c r="D96" s="7">
        <f t="shared" si="4"/>
        <v>405345.97</v>
      </c>
      <c r="E96" s="12"/>
      <c r="F96" s="12"/>
      <c r="G96" s="6">
        <v>3.0880000000000001</v>
      </c>
      <c r="H96" s="6"/>
      <c r="I96" s="18"/>
      <c r="J96" s="18"/>
      <c r="K96" s="18"/>
      <c r="L96" s="18"/>
    </row>
    <row r="97" spans="1:15" x14ac:dyDescent="0.25">
      <c r="A97" s="3" t="s">
        <v>30</v>
      </c>
      <c r="B97" s="14">
        <f t="shared" si="4"/>
        <v>0</v>
      </c>
      <c r="C97" s="6">
        <f t="shared" si="4"/>
        <v>389768.69</v>
      </c>
      <c r="D97" s="7">
        <f t="shared" si="4"/>
        <v>405522.4</v>
      </c>
      <c r="E97" s="12"/>
      <c r="F97" s="12"/>
      <c r="G97" s="6">
        <v>2.2681399999999998</v>
      </c>
      <c r="H97" s="6"/>
      <c r="I97" s="18"/>
      <c r="J97" s="18"/>
      <c r="K97" s="18"/>
      <c r="L97" s="18"/>
    </row>
    <row r="98" spans="1:15" x14ac:dyDescent="0.25">
      <c r="A98" s="3" t="s">
        <v>38</v>
      </c>
      <c r="B98" s="14">
        <f t="shared" si="4"/>
        <v>0</v>
      </c>
      <c r="C98" s="6">
        <f t="shared" si="4"/>
        <v>389524.77</v>
      </c>
      <c r="D98" s="7">
        <f t="shared" si="4"/>
        <v>404997.95</v>
      </c>
      <c r="E98" s="12"/>
      <c r="F98" s="12"/>
      <c r="G98" s="6">
        <v>0.82269999999999999</v>
      </c>
      <c r="H98" s="6"/>
      <c r="I98" s="18"/>
      <c r="J98" s="18"/>
      <c r="K98" s="18"/>
      <c r="L98" s="18"/>
    </row>
    <row r="99" spans="1:15" x14ac:dyDescent="0.25">
      <c r="A99" s="3" t="s">
        <v>39</v>
      </c>
      <c r="B99" s="14">
        <f t="shared" si="4"/>
        <v>0</v>
      </c>
      <c r="C99" s="6">
        <f t="shared" si="4"/>
        <v>389449.55</v>
      </c>
      <c r="D99" s="7">
        <f t="shared" si="4"/>
        <v>405104.65</v>
      </c>
      <c r="E99" s="12"/>
      <c r="F99" s="12"/>
      <c r="G99" s="6">
        <v>2.7781500000000001</v>
      </c>
      <c r="H99" s="6"/>
      <c r="I99" s="18"/>
      <c r="J99" s="18"/>
      <c r="K99" s="18"/>
      <c r="L99" s="18"/>
    </row>
    <row r="100" spans="1:15" x14ac:dyDescent="0.25">
      <c r="A100" s="3" t="s">
        <v>62</v>
      </c>
      <c r="B100" s="14"/>
      <c r="C100" s="6">
        <f t="shared" si="4"/>
        <v>389400.3</v>
      </c>
      <c r="D100" s="7">
        <f t="shared" si="4"/>
        <v>405459.02</v>
      </c>
      <c r="E100" s="12"/>
      <c r="F100" s="12"/>
      <c r="G100" s="6">
        <v>1.4898</v>
      </c>
      <c r="H100" s="6"/>
      <c r="I100" s="18"/>
      <c r="J100" s="18"/>
      <c r="K100" s="18"/>
      <c r="L100" s="18"/>
    </row>
    <row r="101" spans="1:15" x14ac:dyDescent="0.25">
      <c r="A101" s="3" t="s">
        <v>65</v>
      </c>
      <c r="B101" s="14"/>
      <c r="C101" s="6">
        <f t="shared" si="4"/>
        <v>390168.06</v>
      </c>
      <c r="D101" s="7">
        <f t="shared" si="4"/>
        <v>405008.77</v>
      </c>
      <c r="E101" s="12"/>
      <c r="F101" s="12"/>
      <c r="G101" s="6">
        <v>0.37447999999999998</v>
      </c>
      <c r="H101" s="6"/>
      <c r="I101" s="18"/>
      <c r="J101" s="18"/>
      <c r="K101" s="18"/>
      <c r="L101" s="18"/>
    </row>
    <row r="102" spans="1:15" x14ac:dyDescent="0.25">
      <c r="A102" s="3" t="s">
        <v>66</v>
      </c>
      <c r="B102" s="14"/>
      <c r="C102" s="6">
        <f t="shared" si="4"/>
        <v>390319.88</v>
      </c>
      <c r="D102" s="7">
        <f t="shared" si="4"/>
        <v>405328.02</v>
      </c>
      <c r="E102" s="12"/>
      <c r="F102" s="12"/>
      <c r="G102" s="6">
        <v>0.3458</v>
      </c>
      <c r="H102" s="6"/>
      <c r="I102" s="18"/>
      <c r="J102" s="18"/>
      <c r="K102" s="18"/>
      <c r="L102" s="18"/>
    </row>
    <row r="103" spans="1:15" x14ac:dyDescent="0.25">
      <c r="A103" s="3" t="s">
        <v>67</v>
      </c>
      <c r="B103" s="14"/>
      <c r="C103" s="6">
        <f t="shared" si="4"/>
        <v>389664.35</v>
      </c>
      <c r="D103" s="7">
        <f t="shared" si="4"/>
        <v>405597.48</v>
      </c>
      <c r="E103" s="12"/>
      <c r="F103" s="12"/>
      <c r="G103" s="6">
        <v>2.1743199999999998</v>
      </c>
      <c r="H103" s="6"/>
      <c r="I103" s="18"/>
      <c r="J103" s="18"/>
      <c r="K103" s="18"/>
      <c r="L103" s="18"/>
    </row>
    <row r="104" spans="1:15" ht="15" customHeight="1" x14ac:dyDescent="0.25">
      <c r="A104" s="3" t="s">
        <v>68</v>
      </c>
      <c r="B104" s="14">
        <f t="shared" ref="B104:D105" si="5">B26</f>
        <v>0</v>
      </c>
      <c r="C104" s="6">
        <f t="shared" si="5"/>
        <v>390289.61</v>
      </c>
      <c r="D104" s="7">
        <f t="shared" si="5"/>
        <v>405467.04</v>
      </c>
      <c r="E104" s="12"/>
      <c r="F104" s="12"/>
      <c r="G104" s="6">
        <v>0.33894000000000002</v>
      </c>
      <c r="H104" s="6"/>
      <c r="I104" s="18"/>
      <c r="J104" s="18"/>
      <c r="K104" s="18"/>
      <c r="L104" s="18"/>
    </row>
    <row r="105" spans="1:15" ht="15" customHeight="1" x14ac:dyDescent="0.25">
      <c r="A105" s="3" t="s">
        <v>77</v>
      </c>
      <c r="B105" s="14">
        <f t="shared" si="5"/>
        <v>0</v>
      </c>
      <c r="C105" s="6">
        <v>389563.3</v>
      </c>
      <c r="D105" s="7">
        <v>405392.94</v>
      </c>
      <c r="E105" s="12"/>
      <c r="F105" s="12"/>
      <c r="G105" s="6">
        <v>4.8094299999999999</v>
      </c>
      <c r="H105" s="6"/>
      <c r="I105" s="18"/>
      <c r="J105" s="18"/>
      <c r="K105" s="18"/>
      <c r="L105" s="18"/>
    </row>
    <row r="106" spans="1:15" x14ac:dyDescent="0.25">
      <c r="G106" s="47"/>
    </row>
    <row r="107" spans="1:15" s="27" customFormat="1" x14ac:dyDescent="0.25">
      <c r="A107" s="24"/>
      <c r="B107" s="25"/>
      <c r="C107" s="25"/>
      <c r="D107" s="25"/>
      <c r="E107" s="24">
        <v>2024</v>
      </c>
      <c r="F107" s="25"/>
      <c r="G107" s="25"/>
      <c r="H107" s="26"/>
      <c r="I107" s="26"/>
      <c r="J107" s="26"/>
      <c r="K107" s="26"/>
      <c r="L107" s="26"/>
      <c r="M107" s="26"/>
      <c r="N107" s="26"/>
      <c r="O107" s="26"/>
    </row>
    <row r="109" spans="1:15" x14ac:dyDescent="0.25">
      <c r="A109" s="2"/>
    </row>
    <row r="110" spans="1:15" ht="15" customHeight="1" x14ac:dyDescent="0.25">
      <c r="E110" s="8"/>
      <c r="F110" s="10"/>
      <c r="G110" s="10" t="s">
        <v>76</v>
      </c>
      <c r="H110" s="10"/>
      <c r="I110" s="81"/>
      <c r="J110" s="81"/>
      <c r="K110" s="81"/>
      <c r="L110" s="81"/>
    </row>
    <row r="111" spans="1:15" x14ac:dyDescent="0.25">
      <c r="E111" s="8" t="s">
        <v>11</v>
      </c>
      <c r="F111" s="8" t="s">
        <v>11</v>
      </c>
      <c r="G111" s="8" t="s">
        <v>11</v>
      </c>
      <c r="H111" s="8"/>
      <c r="I111" s="18"/>
      <c r="J111" s="18"/>
      <c r="K111" s="18"/>
    </row>
    <row r="112" spans="1:15" ht="15" customHeight="1" x14ac:dyDescent="0.25">
      <c r="A112" s="86" t="s">
        <v>32</v>
      </c>
      <c r="B112" s="87" t="s">
        <v>33</v>
      </c>
      <c r="C112" s="87" t="s">
        <v>34</v>
      </c>
      <c r="D112" s="88"/>
      <c r="E112" s="8" t="s">
        <v>70</v>
      </c>
      <c r="F112" s="8" t="s">
        <v>70</v>
      </c>
      <c r="G112" s="8" t="s">
        <v>70</v>
      </c>
      <c r="H112" s="8"/>
      <c r="I112" s="8"/>
      <c r="J112" s="10"/>
      <c r="K112" s="10"/>
      <c r="L112" s="29"/>
    </row>
    <row r="113" spans="1:12" x14ac:dyDescent="0.25">
      <c r="A113" s="86"/>
      <c r="B113" s="87"/>
      <c r="C113" s="10" t="s">
        <v>1</v>
      </c>
      <c r="D113" s="11" t="s">
        <v>2</v>
      </c>
      <c r="E113" s="8" t="s">
        <v>71</v>
      </c>
      <c r="F113" s="8" t="s">
        <v>72</v>
      </c>
      <c r="G113" s="8" t="s">
        <v>72</v>
      </c>
      <c r="H113" s="8"/>
      <c r="I113" s="33"/>
      <c r="J113" s="33"/>
      <c r="K113" s="33"/>
      <c r="L113" s="33"/>
    </row>
    <row r="114" spans="1:12" x14ac:dyDescent="0.25">
      <c r="A114" s="3" t="s">
        <v>3</v>
      </c>
      <c r="B114" s="14">
        <f t="shared" ref="B114:D128" si="6">B11</f>
        <v>0</v>
      </c>
      <c r="C114" s="6">
        <f t="shared" si="6"/>
        <v>389827.86</v>
      </c>
      <c r="D114" s="7">
        <f t="shared" si="6"/>
        <v>405058.84</v>
      </c>
      <c r="E114" s="12"/>
      <c r="F114" s="12"/>
      <c r="G114" s="6">
        <v>1.1077999999999999</v>
      </c>
      <c r="H114" s="6"/>
      <c r="I114" s="36"/>
      <c r="J114" s="37"/>
      <c r="K114" s="36"/>
      <c r="L114" s="38"/>
    </row>
    <row r="115" spans="1:12" x14ac:dyDescent="0.25">
      <c r="A115" s="3" t="s">
        <v>4</v>
      </c>
      <c r="B115" s="14">
        <f t="shared" si="6"/>
        <v>0</v>
      </c>
      <c r="C115" s="6">
        <f t="shared" si="6"/>
        <v>389844.96</v>
      </c>
      <c r="D115" s="7">
        <f t="shared" si="6"/>
        <v>405151.47</v>
      </c>
      <c r="E115" s="12"/>
      <c r="F115" s="12"/>
      <c r="G115" s="6">
        <v>2.0928499999999999</v>
      </c>
      <c r="H115" s="6"/>
      <c r="I115" s="35"/>
      <c r="J115" s="35"/>
    </row>
    <row r="116" spans="1:12" x14ac:dyDescent="0.25">
      <c r="A116" s="3" t="s">
        <v>5</v>
      </c>
      <c r="B116" s="14">
        <f t="shared" si="6"/>
        <v>0</v>
      </c>
      <c r="C116" s="6">
        <f t="shared" si="6"/>
        <v>389852.06</v>
      </c>
      <c r="D116" s="7">
        <f t="shared" si="6"/>
        <v>405389.98</v>
      </c>
      <c r="E116" s="12"/>
      <c r="F116" s="12"/>
      <c r="G116" s="6">
        <v>1.8098000000000001</v>
      </c>
      <c r="H116" s="6"/>
    </row>
    <row r="117" spans="1:12" x14ac:dyDescent="0.25">
      <c r="A117" s="3" t="s">
        <v>6</v>
      </c>
      <c r="B117" s="14">
        <f t="shared" si="6"/>
        <v>0</v>
      </c>
      <c r="C117" s="6">
        <f t="shared" si="6"/>
        <v>389923.39</v>
      </c>
      <c r="D117" s="7">
        <f t="shared" si="6"/>
        <v>405501.97</v>
      </c>
      <c r="E117" s="12"/>
      <c r="F117" s="12"/>
      <c r="G117" s="6">
        <v>1.20801</v>
      </c>
      <c r="H117" s="6"/>
    </row>
    <row r="118" spans="1:12" x14ac:dyDescent="0.25">
      <c r="A118" s="3" t="s">
        <v>7</v>
      </c>
      <c r="B118" s="14">
        <f t="shared" si="6"/>
        <v>0</v>
      </c>
      <c r="C118" s="6">
        <f t="shared" si="6"/>
        <v>390114.45</v>
      </c>
      <c r="D118" s="7">
        <f t="shared" si="6"/>
        <v>405374.81</v>
      </c>
      <c r="E118" s="12"/>
      <c r="F118" s="12"/>
      <c r="G118" s="6">
        <v>0.65996999999999995</v>
      </c>
      <c r="H118" s="6"/>
      <c r="I118" s="18"/>
      <c r="J118" s="18"/>
      <c r="K118" s="18"/>
      <c r="L118" s="18"/>
    </row>
    <row r="119" spans="1:12" x14ac:dyDescent="0.25">
      <c r="A119" s="3" t="s">
        <v>8</v>
      </c>
      <c r="B119" s="14">
        <f t="shared" si="6"/>
        <v>0</v>
      </c>
      <c r="C119" s="6">
        <f t="shared" si="6"/>
        <v>390138.15</v>
      </c>
      <c r="D119" s="7">
        <f t="shared" si="6"/>
        <v>405287.46</v>
      </c>
      <c r="E119" s="12"/>
      <c r="F119" s="12"/>
      <c r="G119" s="6">
        <v>0.67581000000000002</v>
      </c>
      <c r="H119" s="6"/>
      <c r="I119" s="18"/>
      <c r="J119" s="18"/>
      <c r="K119" s="18"/>
      <c r="L119" s="18"/>
    </row>
    <row r="120" spans="1:12" x14ac:dyDescent="0.25">
      <c r="A120" s="3" t="s">
        <v>28</v>
      </c>
      <c r="B120" s="14">
        <f t="shared" si="6"/>
        <v>0</v>
      </c>
      <c r="C120" s="6">
        <f t="shared" si="6"/>
        <v>389642.12</v>
      </c>
      <c r="D120" s="7">
        <f t="shared" si="6"/>
        <v>405454.89</v>
      </c>
      <c r="E120" s="12"/>
      <c r="F120" s="12"/>
      <c r="G120" s="6">
        <v>3.5921699999999999</v>
      </c>
      <c r="H120" s="6"/>
      <c r="I120" s="18"/>
      <c r="J120" s="18"/>
      <c r="K120" s="18"/>
      <c r="L120" s="18"/>
    </row>
    <row r="121" spans="1:12" x14ac:dyDescent="0.25">
      <c r="A121" s="3" t="s">
        <v>29</v>
      </c>
      <c r="B121" s="14">
        <f t="shared" si="6"/>
        <v>0</v>
      </c>
      <c r="C121" s="6">
        <f t="shared" si="6"/>
        <v>389520.3</v>
      </c>
      <c r="D121" s="7">
        <f t="shared" si="6"/>
        <v>405345.97</v>
      </c>
      <c r="E121" s="12"/>
      <c r="F121" s="12"/>
      <c r="G121" s="6">
        <v>3.1088399999999998</v>
      </c>
      <c r="H121" s="6"/>
      <c r="I121" s="18"/>
      <c r="J121" s="18"/>
      <c r="K121" s="18"/>
      <c r="L121" s="18"/>
    </row>
    <row r="122" spans="1:12" x14ac:dyDescent="0.25">
      <c r="A122" s="3" t="s">
        <v>30</v>
      </c>
      <c r="B122" s="14">
        <f t="shared" si="6"/>
        <v>0</v>
      </c>
      <c r="C122" s="6">
        <f t="shared" si="6"/>
        <v>389768.69</v>
      </c>
      <c r="D122" s="7">
        <f t="shared" si="6"/>
        <v>405522.4</v>
      </c>
      <c r="E122" s="12"/>
      <c r="F122" s="12"/>
      <c r="G122" s="6">
        <v>2.1612</v>
      </c>
      <c r="H122" s="6"/>
      <c r="I122" s="18"/>
      <c r="J122" s="18"/>
      <c r="K122" s="18"/>
      <c r="L122" s="18"/>
    </row>
    <row r="123" spans="1:12" x14ac:dyDescent="0.25">
      <c r="A123" s="3" t="s">
        <v>38</v>
      </c>
      <c r="B123" s="14">
        <f t="shared" si="6"/>
        <v>0</v>
      </c>
      <c r="C123" s="6">
        <f t="shared" si="6"/>
        <v>389524.77</v>
      </c>
      <c r="D123" s="7">
        <f t="shared" si="6"/>
        <v>404997.95</v>
      </c>
      <c r="E123" s="12"/>
      <c r="F123" s="12"/>
      <c r="G123" s="6">
        <v>0.85736999999999997</v>
      </c>
      <c r="H123" s="6"/>
      <c r="I123" s="18"/>
      <c r="J123" s="18"/>
      <c r="K123" s="18"/>
      <c r="L123" s="18"/>
    </row>
    <row r="124" spans="1:12" x14ac:dyDescent="0.25">
      <c r="A124" s="3" t="s">
        <v>39</v>
      </c>
      <c r="B124" s="14">
        <f t="shared" si="6"/>
        <v>0</v>
      </c>
      <c r="C124" s="6">
        <f t="shared" si="6"/>
        <v>389449.55</v>
      </c>
      <c r="D124" s="7">
        <f t="shared" si="6"/>
        <v>405104.65</v>
      </c>
      <c r="E124" s="12"/>
      <c r="F124" s="12"/>
      <c r="G124" s="6">
        <v>2.9245100000000002</v>
      </c>
      <c r="H124" s="6"/>
      <c r="I124" s="18"/>
      <c r="J124" s="18"/>
      <c r="K124" s="18"/>
      <c r="L124" s="18"/>
    </row>
    <row r="125" spans="1:12" x14ac:dyDescent="0.25">
      <c r="A125" s="3" t="s">
        <v>62</v>
      </c>
      <c r="B125" s="14"/>
      <c r="C125" s="6">
        <f t="shared" si="6"/>
        <v>389400.3</v>
      </c>
      <c r="D125" s="7">
        <f t="shared" si="6"/>
        <v>405459.02</v>
      </c>
      <c r="E125" s="12"/>
      <c r="F125" s="12"/>
      <c r="G125" s="6">
        <v>1.63507</v>
      </c>
      <c r="H125" s="6"/>
      <c r="I125" s="18"/>
      <c r="J125" s="18"/>
      <c r="K125" s="18"/>
      <c r="L125" s="18"/>
    </row>
    <row r="126" spans="1:12" x14ac:dyDescent="0.25">
      <c r="A126" s="3" t="s">
        <v>65</v>
      </c>
      <c r="B126" s="14"/>
      <c r="C126" s="6">
        <f t="shared" si="6"/>
        <v>390168.06</v>
      </c>
      <c r="D126" s="7">
        <f t="shared" si="6"/>
        <v>405008.77</v>
      </c>
      <c r="E126" s="12"/>
      <c r="F126" s="12"/>
      <c r="G126" s="6">
        <v>0.47014</v>
      </c>
      <c r="H126" s="6"/>
      <c r="I126" s="18"/>
      <c r="J126" s="18"/>
      <c r="K126" s="18"/>
      <c r="L126" s="18"/>
    </row>
    <row r="127" spans="1:12" x14ac:dyDescent="0.25">
      <c r="A127" s="3" t="s">
        <v>66</v>
      </c>
      <c r="B127" s="14"/>
      <c r="C127" s="6">
        <f t="shared" si="6"/>
        <v>390319.88</v>
      </c>
      <c r="D127" s="7">
        <f t="shared" si="6"/>
        <v>405328.02</v>
      </c>
      <c r="E127" s="12"/>
      <c r="F127" s="12"/>
      <c r="G127" s="6">
        <v>0.36546000000000001</v>
      </c>
      <c r="H127" s="6"/>
      <c r="I127" s="18"/>
      <c r="J127" s="18"/>
      <c r="K127" s="18"/>
      <c r="L127" s="18"/>
    </row>
    <row r="128" spans="1:12" x14ac:dyDescent="0.25">
      <c r="A128" s="3" t="s">
        <v>67</v>
      </c>
      <c r="B128" s="14"/>
      <c r="C128" s="6">
        <f t="shared" si="6"/>
        <v>389664.35</v>
      </c>
      <c r="D128" s="7">
        <f t="shared" si="6"/>
        <v>405597.48</v>
      </c>
      <c r="E128" s="12"/>
      <c r="F128" s="12"/>
      <c r="G128" s="6">
        <v>2.1531099999999999</v>
      </c>
      <c r="H128" s="6"/>
      <c r="I128" s="18"/>
      <c r="J128" s="18"/>
      <c r="K128" s="18"/>
      <c r="L128" s="18"/>
    </row>
    <row r="129" spans="1:12" ht="15" customHeight="1" x14ac:dyDescent="0.25">
      <c r="A129" s="3" t="s">
        <v>68</v>
      </c>
      <c r="B129" s="14">
        <f t="shared" ref="B129:D130" si="7">B26</f>
        <v>0</v>
      </c>
      <c r="C129" s="6">
        <f t="shared" si="7"/>
        <v>390289.61</v>
      </c>
      <c r="D129" s="7">
        <f t="shared" si="7"/>
        <v>405467.04</v>
      </c>
      <c r="E129" s="12"/>
      <c r="F129" s="12"/>
      <c r="G129" s="6">
        <v>0.39174999999999999</v>
      </c>
      <c r="H129" s="6"/>
      <c r="I129" s="18"/>
      <c r="J129" s="18"/>
      <c r="K129" s="18"/>
      <c r="L129" s="18"/>
    </row>
    <row r="130" spans="1:12" ht="15" customHeight="1" x14ac:dyDescent="0.25">
      <c r="A130" s="3" t="s">
        <v>77</v>
      </c>
      <c r="B130" s="14">
        <f t="shared" si="7"/>
        <v>0</v>
      </c>
      <c r="C130" s="6">
        <v>389563.3</v>
      </c>
      <c r="D130" s="7">
        <v>405392.94</v>
      </c>
      <c r="E130" s="12"/>
      <c r="F130" s="12"/>
      <c r="G130" s="6">
        <v>4.4090600000000002</v>
      </c>
      <c r="H130" s="6"/>
      <c r="I130" s="18"/>
      <c r="J130" s="18"/>
      <c r="K130" s="18"/>
      <c r="L130" s="18"/>
    </row>
    <row r="131" spans="1:12" x14ac:dyDescent="0.25">
      <c r="G131" s="46">
        <f>MAX(G113:G124)</f>
        <v>3.5921699999999999</v>
      </c>
    </row>
    <row r="132" spans="1:12" x14ac:dyDescent="0.25">
      <c r="G132" s="46"/>
    </row>
  </sheetData>
  <mergeCells count="20">
    <mergeCell ref="A9:A10"/>
    <mergeCell ref="B9:B10"/>
    <mergeCell ref="C9:D9"/>
    <mergeCell ref="A28:B29"/>
    <mergeCell ref="I42:M54"/>
    <mergeCell ref="A62:A63"/>
    <mergeCell ref="B62:B63"/>
    <mergeCell ref="C62:D62"/>
    <mergeCell ref="I35:L35"/>
    <mergeCell ref="A37:A38"/>
    <mergeCell ref="B37:B38"/>
    <mergeCell ref="C37:D37"/>
    <mergeCell ref="I110:L110"/>
    <mergeCell ref="A112:A113"/>
    <mergeCell ref="B112:B113"/>
    <mergeCell ref="C112:D112"/>
    <mergeCell ref="I85:L85"/>
    <mergeCell ref="A87:A88"/>
    <mergeCell ref="B87:B88"/>
    <mergeCell ref="C87:D87"/>
  </mergeCells>
  <phoneticPr fontId="25" type="noConversion"/>
  <conditionalFormatting sqref="F11:F27 H11:H27">
    <cfRule type="cellIs" dxfId="11" priority="10" operator="greaterThan">
      <formula>3</formula>
    </cfRule>
  </conditionalFormatting>
  <conditionalFormatting sqref="F39:F55 H39:H55">
    <cfRule type="cellIs" dxfId="10" priority="9" operator="greaterThan">
      <formula>3</formula>
    </cfRule>
  </conditionalFormatting>
  <conditionalFormatting sqref="F64:F80 H64:H80">
    <cfRule type="cellIs" dxfId="9" priority="8" operator="greaterThan">
      <formula>3</formula>
    </cfRule>
  </conditionalFormatting>
  <conditionalFormatting sqref="F89:F105 H89:H105">
    <cfRule type="cellIs" dxfId="8" priority="7" operator="greaterThan">
      <formula>3</formula>
    </cfRule>
  </conditionalFormatting>
  <conditionalFormatting sqref="F114:F130 H114:H130">
    <cfRule type="cellIs" dxfId="7" priority="6" operator="greaterThan">
      <formula>3</formula>
    </cfRule>
  </conditionalFormatting>
  <conditionalFormatting sqref="G11:G27">
    <cfRule type="cellIs" dxfId="6" priority="5" operator="greaterThan">
      <formula>5</formula>
    </cfRule>
  </conditionalFormatting>
  <conditionalFormatting sqref="G39:G55">
    <cfRule type="cellIs" dxfId="5" priority="4" operator="greaterThan">
      <formula>5</formula>
    </cfRule>
  </conditionalFormatting>
  <conditionalFormatting sqref="G64:G80">
    <cfRule type="cellIs" dxfId="4" priority="3" operator="greaterThan">
      <formula>5</formula>
    </cfRule>
  </conditionalFormatting>
  <conditionalFormatting sqref="G89:G105">
    <cfRule type="cellIs" dxfId="3" priority="2" operator="greaterThan">
      <formula>5</formula>
    </cfRule>
  </conditionalFormatting>
  <conditionalFormatting sqref="G114:G130">
    <cfRule type="cellIs" dxfId="2" priority="1" operator="greaterThan">
      <formula>5</formula>
    </cfRule>
  </conditionalFormatting>
  <conditionalFormatting sqref="G29:H29">
    <cfRule type="top10" dxfId="1" priority="12" rank="1"/>
  </conditionalFormatting>
  <conditionalFormatting sqref="H11:H27 H39:H55 H64:H80 H89:H105 H114:H130">
    <cfRule type="top10" dxfId="0" priority="11" rank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79BA8-B51A-41BD-AC4E-11CB51DFA656}">
  <dimension ref="A1:N130"/>
  <sheetViews>
    <sheetView topLeftCell="A16" zoomScale="85" zoomScaleNormal="85" workbookViewId="0">
      <selection activeCell="J126" sqref="J126"/>
    </sheetView>
  </sheetViews>
  <sheetFormatPr defaultRowHeight="15" x14ac:dyDescent="0.25"/>
  <cols>
    <col min="1" max="1" width="9.140625" style="1"/>
    <col min="2" max="2" width="50.5703125" style="1" customWidth="1"/>
    <col min="3" max="3" width="11.28515625" style="1" bestFit="1" customWidth="1"/>
    <col min="4" max="4" width="11.140625" style="1" bestFit="1" customWidth="1"/>
    <col min="5" max="6" width="10.7109375" style="1" customWidth="1"/>
    <col min="7" max="14" width="9.140625" style="16"/>
  </cols>
  <sheetData>
    <row r="1" spans="1:14" ht="14.45" customHeight="1" x14ac:dyDescent="0.25">
      <c r="A1" s="44" t="str">
        <f>'NO2'!A1</f>
        <v>GM13945 - ICG Facility, Oldham</v>
      </c>
      <c r="B1" s="44"/>
      <c r="C1" s="4"/>
      <c r="D1" s="4"/>
      <c r="E1" s="4"/>
      <c r="K1" s="16" t="s">
        <v>79</v>
      </c>
    </row>
    <row r="3" spans="1:14" s="27" customFormat="1" x14ac:dyDescent="0.25">
      <c r="A3" s="24" t="s">
        <v>69</v>
      </c>
      <c r="B3" s="25"/>
      <c r="C3" s="25"/>
      <c r="D3" s="25"/>
      <c r="E3" s="24">
        <v>2020</v>
      </c>
      <c r="F3" s="25"/>
      <c r="G3" s="26"/>
      <c r="H3" s="26"/>
      <c r="I3" s="26"/>
      <c r="J3" s="26"/>
      <c r="K3" s="26"/>
      <c r="L3" s="26"/>
      <c r="M3" s="26"/>
      <c r="N3" s="26"/>
    </row>
    <row r="5" spans="1:14" x14ac:dyDescent="0.25">
      <c r="A5" s="2"/>
    </row>
    <row r="6" spans="1:14" x14ac:dyDescent="0.25">
      <c r="A6" s="2"/>
      <c r="E6" s="45"/>
    </row>
    <row r="7" spans="1:14" x14ac:dyDescent="0.25">
      <c r="E7" s="8"/>
      <c r="F7" s="10" t="s">
        <v>73</v>
      </c>
      <c r="G7" s="10" t="s">
        <v>78</v>
      </c>
    </row>
    <row r="8" spans="1:14" x14ac:dyDescent="0.25">
      <c r="E8" s="8"/>
      <c r="F8" s="8" t="s">
        <v>11</v>
      </c>
      <c r="G8" s="8" t="s">
        <v>11</v>
      </c>
    </row>
    <row r="9" spans="1:14" x14ac:dyDescent="0.25">
      <c r="A9" s="86" t="s">
        <v>32</v>
      </c>
      <c r="B9" s="87" t="s">
        <v>33</v>
      </c>
      <c r="C9" s="87" t="s">
        <v>34</v>
      </c>
      <c r="D9" s="88"/>
      <c r="E9" s="8"/>
      <c r="F9" s="8" t="s">
        <v>70</v>
      </c>
      <c r="G9" s="8" t="s">
        <v>70</v>
      </c>
    </row>
    <row r="10" spans="1:14" x14ac:dyDescent="0.25">
      <c r="A10" s="86"/>
      <c r="B10" s="87"/>
      <c r="C10" s="10" t="s">
        <v>1</v>
      </c>
      <c r="D10" s="11" t="s">
        <v>2</v>
      </c>
      <c r="E10" s="8"/>
      <c r="F10" s="8" t="s">
        <v>72</v>
      </c>
      <c r="G10" s="8" t="s">
        <v>72</v>
      </c>
    </row>
    <row r="11" spans="1:14" x14ac:dyDescent="0.25">
      <c r="A11" s="3" t="s">
        <v>3</v>
      </c>
      <c r="B11" s="14"/>
      <c r="C11" s="6">
        <v>389827.86</v>
      </c>
      <c r="D11" s="7">
        <v>405058.84</v>
      </c>
      <c r="E11" s="12"/>
      <c r="F11" s="12">
        <v>0.31708999999999998</v>
      </c>
      <c r="G11" s="6">
        <v>0.42279</v>
      </c>
    </row>
    <row r="12" spans="1:14" x14ac:dyDescent="0.25">
      <c r="A12" s="3" t="s">
        <v>4</v>
      </c>
      <c r="B12" s="14"/>
      <c r="C12" s="6">
        <v>389844.96</v>
      </c>
      <c r="D12" s="7">
        <v>405151.47</v>
      </c>
      <c r="E12" s="12"/>
      <c r="F12" s="12">
        <v>0.68713000000000002</v>
      </c>
      <c r="G12" s="6">
        <v>0.91617999999999999</v>
      </c>
    </row>
    <row r="13" spans="1:14" x14ac:dyDescent="0.25">
      <c r="A13" s="3" t="s">
        <v>5</v>
      </c>
      <c r="B13" s="14"/>
      <c r="C13" s="6">
        <v>389852.06</v>
      </c>
      <c r="D13" s="7">
        <v>405389.98</v>
      </c>
      <c r="E13" s="12"/>
      <c r="F13" s="12">
        <v>0.59914999999999996</v>
      </c>
      <c r="G13" s="6">
        <v>0.79886999999999997</v>
      </c>
    </row>
    <row r="14" spans="1:14" x14ac:dyDescent="0.25">
      <c r="A14" s="3" t="s">
        <v>6</v>
      </c>
      <c r="B14" s="14"/>
      <c r="C14" s="6">
        <v>389923.39</v>
      </c>
      <c r="D14" s="7">
        <v>405501.97</v>
      </c>
      <c r="E14" s="12"/>
      <c r="F14" s="12">
        <v>0.46143000000000001</v>
      </c>
      <c r="G14" s="6">
        <v>0.61524000000000001</v>
      </c>
    </row>
    <row r="15" spans="1:14" x14ac:dyDescent="0.25">
      <c r="A15" s="3" t="s">
        <v>7</v>
      </c>
      <c r="B15" s="14"/>
      <c r="C15" s="6">
        <v>390114.45</v>
      </c>
      <c r="D15" s="7">
        <v>405374.81</v>
      </c>
      <c r="E15" s="12"/>
      <c r="F15" s="12">
        <v>0.22822000000000001</v>
      </c>
      <c r="G15" s="6">
        <v>0.30429</v>
      </c>
    </row>
    <row r="16" spans="1:14" x14ac:dyDescent="0.25">
      <c r="A16" s="3" t="s">
        <v>8</v>
      </c>
      <c r="B16" s="14"/>
      <c r="C16" s="6">
        <v>390138.15</v>
      </c>
      <c r="D16" s="7">
        <v>405287.46</v>
      </c>
      <c r="E16" s="12"/>
      <c r="F16" s="12">
        <v>0.23752999999999999</v>
      </c>
      <c r="G16" s="6">
        <v>0.31669999999999998</v>
      </c>
    </row>
    <row r="17" spans="1:14" x14ac:dyDescent="0.25">
      <c r="A17" s="3" t="s">
        <v>28</v>
      </c>
      <c r="B17" s="14"/>
      <c r="C17" s="6">
        <v>389642.12</v>
      </c>
      <c r="D17" s="7">
        <v>405454.89</v>
      </c>
      <c r="E17" s="12"/>
      <c r="F17" s="12">
        <v>1.14662</v>
      </c>
      <c r="G17" s="6">
        <v>1.5288299999999999</v>
      </c>
    </row>
    <row r="18" spans="1:14" x14ac:dyDescent="0.25">
      <c r="A18" s="3" t="s">
        <v>29</v>
      </c>
      <c r="B18" s="14"/>
      <c r="C18" s="6">
        <v>389520.3</v>
      </c>
      <c r="D18" s="7">
        <v>405345.97</v>
      </c>
      <c r="E18" s="12"/>
      <c r="F18" s="12">
        <v>1.0486200000000001</v>
      </c>
      <c r="G18" s="6">
        <v>1.3981600000000001</v>
      </c>
    </row>
    <row r="19" spans="1:14" x14ac:dyDescent="0.25">
      <c r="A19" s="3" t="s">
        <v>30</v>
      </c>
      <c r="B19" s="14"/>
      <c r="C19" s="6">
        <v>389768.69</v>
      </c>
      <c r="D19" s="7">
        <v>405522.4</v>
      </c>
      <c r="E19" s="12"/>
      <c r="F19" s="12">
        <v>0.78874999999999995</v>
      </c>
      <c r="G19" s="6">
        <v>1.0516700000000001</v>
      </c>
    </row>
    <row r="20" spans="1:14" x14ac:dyDescent="0.25">
      <c r="A20" s="3" t="s">
        <v>38</v>
      </c>
      <c r="B20" s="14"/>
      <c r="C20" s="6">
        <v>389524.77</v>
      </c>
      <c r="D20" s="7">
        <v>404997.95</v>
      </c>
      <c r="E20" s="12"/>
      <c r="F20" s="12">
        <v>0.24568000000000001</v>
      </c>
      <c r="G20" s="6">
        <v>0.32756999999999997</v>
      </c>
      <c r="I20" s="73"/>
      <c r="J20" s="74"/>
    </row>
    <row r="21" spans="1:14" x14ac:dyDescent="0.25">
      <c r="A21" s="3" t="s">
        <v>39</v>
      </c>
      <c r="B21" s="14"/>
      <c r="C21" s="6">
        <v>389449.55</v>
      </c>
      <c r="D21" s="7">
        <v>405104.65</v>
      </c>
      <c r="E21" s="12"/>
      <c r="F21" s="12">
        <v>0.90746000000000004</v>
      </c>
      <c r="G21" s="6">
        <v>1.20994</v>
      </c>
      <c r="I21" s="75"/>
      <c r="J21" s="76"/>
    </row>
    <row r="22" spans="1:14" x14ac:dyDescent="0.25">
      <c r="A22" s="3" t="s">
        <v>62</v>
      </c>
      <c r="B22" s="14"/>
      <c r="C22" s="6">
        <v>389400.3</v>
      </c>
      <c r="D22" s="7">
        <v>405459.02</v>
      </c>
      <c r="E22" s="12"/>
      <c r="F22" s="12">
        <v>0.49636000000000002</v>
      </c>
      <c r="G22" s="6">
        <v>0.66181999999999996</v>
      </c>
      <c r="I22" s="75"/>
      <c r="J22" s="76"/>
    </row>
    <row r="23" spans="1:14" x14ac:dyDescent="0.25">
      <c r="A23" s="3" t="s">
        <v>65</v>
      </c>
      <c r="B23" s="14"/>
      <c r="C23" s="6">
        <v>390168.06</v>
      </c>
      <c r="D23" s="7">
        <v>405008.77</v>
      </c>
      <c r="E23" s="12"/>
      <c r="F23" s="12">
        <v>0.15254999999999999</v>
      </c>
      <c r="G23" s="6">
        <v>0.2034</v>
      </c>
      <c r="I23" s="75"/>
      <c r="J23" s="76"/>
    </row>
    <row r="24" spans="1:14" x14ac:dyDescent="0.25">
      <c r="A24" s="3" t="s">
        <v>66</v>
      </c>
      <c r="B24" s="14"/>
      <c r="C24" s="6">
        <v>390319.88</v>
      </c>
      <c r="D24" s="7">
        <v>405328.02</v>
      </c>
      <c r="E24" s="12"/>
      <c r="F24" s="12">
        <v>0.14076</v>
      </c>
      <c r="G24" s="6">
        <v>0.18768000000000001</v>
      </c>
      <c r="I24" s="75"/>
      <c r="J24" s="76"/>
    </row>
    <row r="25" spans="1:14" x14ac:dyDescent="0.25">
      <c r="A25" s="3" t="s">
        <v>67</v>
      </c>
      <c r="B25" s="14"/>
      <c r="C25" s="6">
        <v>389664.35</v>
      </c>
      <c r="D25" s="7">
        <v>405597.48</v>
      </c>
      <c r="E25" s="12"/>
      <c r="F25" s="12">
        <v>0.70674000000000003</v>
      </c>
      <c r="G25" s="6">
        <v>0.94232000000000005</v>
      </c>
      <c r="I25" s="75"/>
      <c r="J25" s="76"/>
    </row>
    <row r="26" spans="1:14" x14ac:dyDescent="0.25">
      <c r="A26" s="3" t="s">
        <v>68</v>
      </c>
      <c r="B26" s="14"/>
      <c r="C26" s="6">
        <v>390289.61</v>
      </c>
      <c r="D26" s="7">
        <v>405467.04</v>
      </c>
      <c r="E26" s="12"/>
      <c r="F26" s="12">
        <v>0.11881</v>
      </c>
      <c r="G26" s="6">
        <v>0.15841</v>
      </c>
      <c r="I26" s="77"/>
      <c r="J26" s="78"/>
    </row>
    <row r="27" spans="1:14" x14ac:dyDescent="0.25">
      <c r="A27" s="3" t="s">
        <v>77</v>
      </c>
      <c r="B27" s="14"/>
      <c r="C27" s="6">
        <v>389563.3</v>
      </c>
      <c r="D27" s="7">
        <v>405392.94</v>
      </c>
      <c r="E27" s="12"/>
      <c r="F27" s="12">
        <v>1.4591499999999999</v>
      </c>
      <c r="G27" s="6">
        <v>1.94553</v>
      </c>
    </row>
    <row r="28" spans="1:14" ht="15.75" customHeight="1" x14ac:dyDescent="0.25">
      <c r="A28" s="89" t="s">
        <v>31</v>
      </c>
      <c r="B28" s="89"/>
      <c r="C28" s="6"/>
      <c r="D28" s="7"/>
      <c r="E28" s="6"/>
      <c r="F28" s="9"/>
      <c r="G28" s="13"/>
    </row>
    <row r="29" spans="1:14" x14ac:dyDescent="0.25">
      <c r="A29" s="89"/>
      <c r="B29" s="89"/>
      <c r="C29" s="6"/>
      <c r="D29" s="7"/>
      <c r="E29" s="13"/>
      <c r="F29" s="6"/>
      <c r="G29" s="6"/>
    </row>
    <row r="30" spans="1:14" x14ac:dyDescent="0.25">
      <c r="H30" s="17"/>
    </row>
    <row r="32" spans="1:14" s="27" customFormat="1" x14ac:dyDescent="0.25">
      <c r="A32" s="24"/>
      <c r="B32" s="25"/>
      <c r="C32" s="25"/>
      <c r="D32" s="25"/>
      <c r="E32" s="24">
        <v>2021</v>
      </c>
      <c r="F32" s="25"/>
      <c r="G32" s="26"/>
      <c r="H32" s="26"/>
      <c r="I32" s="26"/>
      <c r="J32" s="26"/>
      <c r="K32" s="26"/>
      <c r="L32" s="26"/>
      <c r="M32" s="26"/>
      <c r="N32" s="26"/>
    </row>
    <row r="33" spans="1:12" x14ac:dyDescent="0.25">
      <c r="A33" s="2"/>
    </row>
    <row r="34" spans="1:12" x14ac:dyDescent="0.25">
      <c r="A34" s="2"/>
    </row>
    <row r="35" spans="1:12" ht="15" customHeight="1" x14ac:dyDescent="0.25">
      <c r="E35" s="8"/>
      <c r="F35" s="10" t="s">
        <v>73</v>
      </c>
      <c r="G35" s="10" t="s">
        <v>78</v>
      </c>
      <c r="H35" s="81"/>
      <c r="I35" s="81"/>
      <c r="J35" s="81"/>
      <c r="K35" s="81"/>
    </row>
    <row r="36" spans="1:12" x14ac:dyDescent="0.25">
      <c r="E36" s="8"/>
      <c r="F36" s="8" t="s">
        <v>11</v>
      </c>
      <c r="G36" s="8" t="s">
        <v>11</v>
      </c>
      <c r="H36" s="18"/>
      <c r="I36" s="18"/>
      <c r="J36" s="18"/>
    </row>
    <row r="37" spans="1:12" x14ac:dyDescent="0.25">
      <c r="A37" s="86" t="s">
        <v>32</v>
      </c>
      <c r="B37" s="87" t="s">
        <v>33</v>
      </c>
      <c r="C37" s="87" t="s">
        <v>34</v>
      </c>
      <c r="D37" s="88"/>
      <c r="E37" s="8"/>
      <c r="F37" s="8" t="s">
        <v>70</v>
      </c>
      <c r="G37" s="8" t="s">
        <v>70</v>
      </c>
      <c r="H37" s="8"/>
      <c r="I37" s="10"/>
      <c r="J37" s="10"/>
      <c r="K37" s="29"/>
    </row>
    <row r="38" spans="1:12" x14ac:dyDescent="0.25">
      <c r="A38" s="86"/>
      <c r="B38" s="87"/>
      <c r="C38" s="10" t="s">
        <v>1</v>
      </c>
      <c r="D38" s="11" t="s">
        <v>2</v>
      </c>
      <c r="E38" s="8"/>
      <c r="F38" s="8" t="s">
        <v>72</v>
      </c>
      <c r="G38" s="8" t="s">
        <v>72</v>
      </c>
      <c r="H38" s="33"/>
      <c r="I38" s="33"/>
      <c r="J38" s="33"/>
      <c r="K38" s="33"/>
    </row>
    <row r="39" spans="1:12" x14ac:dyDescent="0.25">
      <c r="A39" s="3" t="s">
        <v>3</v>
      </c>
      <c r="B39" s="14">
        <f t="shared" ref="B39:D49" si="0">B11</f>
        <v>0</v>
      </c>
      <c r="C39" s="6">
        <f t="shared" si="0"/>
        <v>389827.86</v>
      </c>
      <c r="D39" s="7">
        <f t="shared" si="0"/>
        <v>405058.84</v>
      </c>
      <c r="E39" s="12"/>
      <c r="F39" s="12">
        <v>0.47577000000000003</v>
      </c>
      <c r="G39" s="6">
        <v>0.63436000000000003</v>
      </c>
      <c r="H39" s="36"/>
      <c r="I39" s="37"/>
      <c r="J39" s="36"/>
      <c r="K39" s="79"/>
    </row>
    <row r="40" spans="1:12" x14ac:dyDescent="0.25">
      <c r="A40" s="3" t="s">
        <v>4</v>
      </c>
      <c r="B40" s="14">
        <f t="shared" si="0"/>
        <v>0</v>
      </c>
      <c r="C40" s="6">
        <f t="shared" si="0"/>
        <v>389844.96</v>
      </c>
      <c r="D40" s="7">
        <f t="shared" si="0"/>
        <v>405151.47</v>
      </c>
      <c r="E40" s="12"/>
      <c r="F40" s="12">
        <v>0.88593999999999995</v>
      </c>
      <c r="G40" s="6">
        <v>1.18126</v>
      </c>
      <c r="H40" s="35"/>
      <c r="I40" s="35"/>
    </row>
    <row r="41" spans="1:12" x14ac:dyDescent="0.25">
      <c r="A41" s="3" t="s">
        <v>5</v>
      </c>
      <c r="B41" s="14">
        <f t="shared" si="0"/>
        <v>0</v>
      </c>
      <c r="C41" s="6">
        <f t="shared" si="0"/>
        <v>389852.06</v>
      </c>
      <c r="D41" s="7">
        <f t="shared" si="0"/>
        <v>405389.98</v>
      </c>
      <c r="E41" s="12"/>
      <c r="F41" s="12">
        <v>0.66581999999999997</v>
      </c>
      <c r="G41" s="6">
        <v>0.88775999999999999</v>
      </c>
      <c r="H41" s="18"/>
      <c r="I41" s="18"/>
      <c r="J41" s="18"/>
      <c r="K41" s="18"/>
    </row>
    <row r="42" spans="1:12" ht="15" customHeight="1" x14ac:dyDescent="0.25">
      <c r="A42" s="3" t="s">
        <v>6</v>
      </c>
      <c r="B42" s="14">
        <f t="shared" si="0"/>
        <v>0</v>
      </c>
      <c r="C42" s="6">
        <f t="shared" si="0"/>
        <v>389923.39</v>
      </c>
      <c r="D42" s="7">
        <f t="shared" si="0"/>
        <v>405501.97</v>
      </c>
      <c r="E42" s="12"/>
      <c r="F42" s="12">
        <v>0.49323</v>
      </c>
      <c r="G42" s="6">
        <v>0.65764</v>
      </c>
      <c r="H42" s="85"/>
      <c r="I42" s="85"/>
      <c r="J42" s="85"/>
      <c r="K42" s="85"/>
      <c r="L42" s="85"/>
    </row>
    <row r="43" spans="1:12" x14ac:dyDescent="0.25">
      <c r="A43" s="3" t="s">
        <v>7</v>
      </c>
      <c r="B43" s="14">
        <f t="shared" si="0"/>
        <v>0</v>
      </c>
      <c r="C43" s="6">
        <f t="shared" si="0"/>
        <v>390114.45</v>
      </c>
      <c r="D43" s="7">
        <f t="shared" si="0"/>
        <v>405374.81</v>
      </c>
      <c r="E43" s="12"/>
      <c r="F43" s="12">
        <v>0.28103</v>
      </c>
      <c r="G43" s="6">
        <v>0.37469999999999998</v>
      </c>
      <c r="H43" s="85"/>
      <c r="I43" s="85"/>
      <c r="J43" s="85"/>
      <c r="K43" s="85"/>
      <c r="L43" s="85"/>
    </row>
    <row r="44" spans="1:12" x14ac:dyDescent="0.25">
      <c r="A44" s="3" t="s">
        <v>8</v>
      </c>
      <c r="B44" s="14">
        <f t="shared" si="0"/>
        <v>0</v>
      </c>
      <c r="C44" s="6">
        <f t="shared" si="0"/>
        <v>390138.15</v>
      </c>
      <c r="D44" s="7">
        <f t="shared" si="0"/>
        <v>405287.46</v>
      </c>
      <c r="E44" s="12"/>
      <c r="F44" s="12">
        <v>0.23513999999999999</v>
      </c>
      <c r="G44" s="6">
        <v>0.31352000000000002</v>
      </c>
      <c r="H44" s="85"/>
      <c r="I44" s="85"/>
      <c r="J44" s="85"/>
      <c r="K44" s="85"/>
      <c r="L44" s="85"/>
    </row>
    <row r="45" spans="1:12" x14ac:dyDescent="0.25">
      <c r="A45" s="3" t="s">
        <v>28</v>
      </c>
      <c r="B45" s="14">
        <f t="shared" si="0"/>
        <v>0</v>
      </c>
      <c r="C45" s="6">
        <f t="shared" si="0"/>
        <v>389642.12</v>
      </c>
      <c r="D45" s="7">
        <f t="shared" si="0"/>
        <v>405454.89</v>
      </c>
      <c r="E45" s="12"/>
      <c r="F45" s="12">
        <v>1.2903800000000001</v>
      </c>
      <c r="G45" s="6">
        <v>1.72051</v>
      </c>
      <c r="H45" s="85"/>
      <c r="I45" s="85"/>
      <c r="J45" s="85"/>
      <c r="K45" s="85"/>
      <c r="L45" s="85"/>
    </row>
    <row r="46" spans="1:12" x14ac:dyDescent="0.25">
      <c r="A46" s="3" t="s">
        <v>29</v>
      </c>
      <c r="B46" s="14">
        <f t="shared" si="0"/>
        <v>0</v>
      </c>
      <c r="C46" s="6">
        <f t="shared" si="0"/>
        <v>389520.3</v>
      </c>
      <c r="D46" s="7">
        <f t="shared" si="0"/>
        <v>405345.97</v>
      </c>
      <c r="E46" s="12"/>
      <c r="F46" s="12">
        <v>1.11374</v>
      </c>
      <c r="G46" s="6">
        <v>1.48498</v>
      </c>
      <c r="H46" s="85"/>
      <c r="I46" s="85"/>
      <c r="J46" s="85"/>
      <c r="K46" s="85"/>
      <c r="L46" s="85"/>
    </row>
    <row r="47" spans="1:12" x14ac:dyDescent="0.25">
      <c r="A47" s="3" t="s">
        <v>30</v>
      </c>
      <c r="B47" s="14">
        <f t="shared" si="0"/>
        <v>0</v>
      </c>
      <c r="C47" s="6">
        <f t="shared" si="0"/>
        <v>389768.69</v>
      </c>
      <c r="D47" s="7">
        <f t="shared" si="0"/>
        <v>405522.4</v>
      </c>
      <c r="E47" s="12"/>
      <c r="F47" s="12">
        <v>0.83621000000000001</v>
      </c>
      <c r="G47" s="6">
        <v>1.1149500000000001</v>
      </c>
      <c r="H47" s="85"/>
      <c r="I47" s="85"/>
      <c r="J47" s="85"/>
      <c r="K47" s="85"/>
      <c r="L47" s="85"/>
    </row>
    <row r="48" spans="1:12" x14ac:dyDescent="0.25">
      <c r="A48" s="3" t="s">
        <v>38</v>
      </c>
      <c r="B48" s="14">
        <f t="shared" si="0"/>
        <v>0</v>
      </c>
      <c r="C48" s="6">
        <f t="shared" si="0"/>
        <v>389524.77</v>
      </c>
      <c r="D48" s="7">
        <f t="shared" si="0"/>
        <v>404997.95</v>
      </c>
      <c r="E48" s="12"/>
      <c r="F48" s="12">
        <v>0.29449999999999998</v>
      </c>
      <c r="G48" s="6">
        <v>0.39267000000000002</v>
      </c>
      <c r="H48" s="85"/>
      <c r="I48" s="85"/>
      <c r="J48" s="85"/>
      <c r="K48" s="85"/>
      <c r="L48" s="85"/>
    </row>
    <row r="49" spans="1:14" x14ac:dyDescent="0.25">
      <c r="A49" s="3" t="s">
        <v>39</v>
      </c>
      <c r="B49" s="14">
        <f t="shared" si="0"/>
        <v>0</v>
      </c>
      <c r="C49" s="6">
        <f t="shared" si="0"/>
        <v>389449.55</v>
      </c>
      <c r="D49" s="7">
        <f t="shared" si="0"/>
        <v>405104.65</v>
      </c>
      <c r="E49" s="12"/>
      <c r="F49" s="12">
        <v>1.0073799999999999</v>
      </c>
      <c r="G49" s="6">
        <v>1.34317</v>
      </c>
      <c r="H49" s="85"/>
      <c r="I49" s="85"/>
      <c r="J49" s="85"/>
      <c r="K49" s="85"/>
      <c r="L49" s="85"/>
    </row>
    <row r="50" spans="1:14" x14ac:dyDescent="0.25">
      <c r="A50" s="3" t="s">
        <v>62</v>
      </c>
      <c r="B50" s="14"/>
      <c r="C50" s="6">
        <f t="shared" ref="C50:D53" si="1">C22</f>
        <v>389400.3</v>
      </c>
      <c r="D50" s="7">
        <f t="shared" si="1"/>
        <v>405459.02</v>
      </c>
      <c r="E50" s="12"/>
      <c r="F50" s="12">
        <v>0.5585</v>
      </c>
      <c r="G50" s="6">
        <v>0.74467000000000005</v>
      </c>
      <c r="H50" s="85"/>
      <c r="I50" s="85"/>
      <c r="J50" s="85"/>
      <c r="K50" s="85"/>
      <c r="L50" s="85"/>
    </row>
    <row r="51" spans="1:14" x14ac:dyDescent="0.25">
      <c r="A51" s="3" t="s">
        <v>65</v>
      </c>
      <c r="B51" s="14"/>
      <c r="C51" s="6">
        <f t="shared" si="1"/>
        <v>390168.06</v>
      </c>
      <c r="D51" s="7">
        <f t="shared" si="1"/>
        <v>405008.77</v>
      </c>
      <c r="E51" s="12"/>
      <c r="F51" s="12">
        <v>0.2203</v>
      </c>
      <c r="G51" s="6">
        <v>0.29374</v>
      </c>
      <c r="H51" s="85"/>
      <c r="I51" s="85"/>
      <c r="J51" s="85"/>
      <c r="K51" s="85"/>
      <c r="L51" s="85"/>
    </row>
    <row r="52" spans="1:14" x14ac:dyDescent="0.25">
      <c r="A52" s="3" t="s">
        <v>66</v>
      </c>
      <c r="B52" s="14"/>
      <c r="C52" s="6">
        <f t="shared" si="1"/>
        <v>390319.88</v>
      </c>
      <c r="D52" s="7">
        <f t="shared" si="1"/>
        <v>405328.02</v>
      </c>
      <c r="E52" s="12"/>
      <c r="F52" s="12">
        <v>0.14055000000000001</v>
      </c>
      <c r="G52" s="6">
        <v>0.18740000000000001</v>
      </c>
      <c r="H52" s="85"/>
      <c r="I52" s="85"/>
      <c r="J52" s="85"/>
      <c r="K52" s="85"/>
      <c r="L52" s="85"/>
    </row>
    <row r="53" spans="1:14" x14ac:dyDescent="0.25">
      <c r="A53" s="3" t="s">
        <v>67</v>
      </c>
      <c r="B53" s="14"/>
      <c r="C53" s="6">
        <f t="shared" si="1"/>
        <v>389664.35</v>
      </c>
      <c r="D53" s="7">
        <f t="shared" si="1"/>
        <v>405597.48</v>
      </c>
      <c r="E53" s="12"/>
      <c r="F53" s="12">
        <v>0.76295000000000002</v>
      </c>
      <c r="G53" s="6">
        <v>1.0172699999999999</v>
      </c>
      <c r="H53" s="85"/>
      <c r="I53" s="85"/>
      <c r="J53" s="85"/>
      <c r="K53" s="85"/>
      <c r="L53" s="85"/>
    </row>
    <row r="54" spans="1:14" ht="16.5" customHeight="1" x14ac:dyDescent="0.25">
      <c r="A54" s="3" t="s">
        <v>68</v>
      </c>
      <c r="B54" s="14">
        <f t="shared" ref="B54:D55" si="2">B26</f>
        <v>0</v>
      </c>
      <c r="C54" s="6">
        <f t="shared" si="2"/>
        <v>390289.61</v>
      </c>
      <c r="D54" s="7">
        <f t="shared" si="2"/>
        <v>405467.04</v>
      </c>
      <c r="E54" s="12"/>
      <c r="F54" s="12">
        <v>0.15619</v>
      </c>
      <c r="G54" s="6">
        <v>0.20824999999999999</v>
      </c>
      <c r="H54" s="85"/>
      <c r="I54" s="85"/>
      <c r="J54" s="85"/>
      <c r="K54" s="85"/>
      <c r="L54" s="85"/>
    </row>
    <row r="55" spans="1:14" ht="16.5" customHeight="1" x14ac:dyDescent="0.25">
      <c r="A55" s="3" t="s">
        <v>77</v>
      </c>
      <c r="B55" s="14">
        <f t="shared" si="2"/>
        <v>0</v>
      </c>
      <c r="C55" s="6">
        <v>389563.3</v>
      </c>
      <c r="D55" s="7">
        <v>405392.94</v>
      </c>
      <c r="E55" s="12"/>
      <c r="F55" s="12">
        <v>1.5563</v>
      </c>
      <c r="G55" s="6">
        <v>2.0750700000000002</v>
      </c>
      <c r="H55" s="72"/>
      <c r="I55" s="72"/>
      <c r="J55" s="72"/>
      <c r="K55" s="72"/>
      <c r="L55" s="72"/>
    </row>
    <row r="57" spans="1:14" s="27" customFormat="1" x14ac:dyDescent="0.25">
      <c r="A57" s="24"/>
      <c r="B57" s="25"/>
      <c r="C57" s="25"/>
      <c r="D57" s="25"/>
      <c r="E57" s="24">
        <v>2022</v>
      </c>
      <c r="F57" s="25"/>
      <c r="G57" s="26"/>
      <c r="H57" s="26"/>
      <c r="I57" s="26"/>
      <c r="J57" s="26"/>
      <c r="K57" s="26"/>
      <c r="L57" s="26"/>
      <c r="M57" s="26"/>
      <c r="N57" s="26"/>
    </row>
    <row r="58" spans="1:14" x14ac:dyDescent="0.25">
      <c r="A58" s="2"/>
    </row>
    <row r="59" spans="1:14" x14ac:dyDescent="0.25">
      <c r="A59" s="2"/>
    </row>
    <row r="60" spans="1:14" ht="15" customHeight="1" x14ac:dyDescent="0.25">
      <c r="E60" s="8"/>
      <c r="F60" s="10" t="s">
        <v>73</v>
      </c>
      <c r="G60" s="10" t="s">
        <v>78</v>
      </c>
    </row>
    <row r="61" spans="1:14" x14ac:dyDescent="0.25">
      <c r="E61" s="8"/>
      <c r="F61" s="8" t="s">
        <v>11</v>
      </c>
      <c r="G61" s="8" t="s">
        <v>11</v>
      </c>
    </row>
    <row r="62" spans="1:14" x14ac:dyDescent="0.25">
      <c r="A62" s="86" t="s">
        <v>32</v>
      </c>
      <c r="B62" s="87" t="s">
        <v>33</v>
      </c>
      <c r="C62" s="87" t="s">
        <v>34</v>
      </c>
      <c r="D62" s="88"/>
      <c r="E62" s="8"/>
      <c r="F62" s="8" t="s">
        <v>70</v>
      </c>
      <c r="G62" s="8" t="s">
        <v>70</v>
      </c>
    </row>
    <row r="63" spans="1:14" x14ac:dyDescent="0.25">
      <c r="A63" s="86"/>
      <c r="B63" s="87"/>
      <c r="C63" s="10" t="s">
        <v>1</v>
      </c>
      <c r="D63" s="11" t="s">
        <v>2</v>
      </c>
      <c r="E63" s="8"/>
      <c r="F63" s="8" t="s">
        <v>72</v>
      </c>
      <c r="G63" s="8" t="s">
        <v>72</v>
      </c>
    </row>
    <row r="64" spans="1:14" x14ac:dyDescent="0.25">
      <c r="A64" s="3" t="s">
        <v>3</v>
      </c>
      <c r="B64" s="14">
        <f t="shared" ref="B64:D74" si="3">B11</f>
        <v>0</v>
      </c>
      <c r="C64" s="6">
        <f t="shared" si="3"/>
        <v>389827.86</v>
      </c>
      <c r="D64" s="7">
        <f t="shared" si="3"/>
        <v>405058.84</v>
      </c>
      <c r="E64" s="12"/>
      <c r="F64" s="12">
        <v>0.41550999999999999</v>
      </c>
      <c r="G64" s="6">
        <v>0.55401999999999996</v>
      </c>
    </row>
    <row r="65" spans="1:7" x14ac:dyDescent="0.25">
      <c r="A65" s="3" t="s">
        <v>4</v>
      </c>
      <c r="B65" s="14">
        <f t="shared" si="3"/>
        <v>0</v>
      </c>
      <c r="C65" s="6">
        <f t="shared" si="3"/>
        <v>389844.96</v>
      </c>
      <c r="D65" s="7">
        <f t="shared" si="3"/>
        <v>405151.47</v>
      </c>
      <c r="E65" s="12"/>
      <c r="F65" s="12">
        <v>0.74558999999999997</v>
      </c>
      <c r="G65" s="6">
        <v>0.99412</v>
      </c>
    </row>
    <row r="66" spans="1:7" x14ac:dyDescent="0.25">
      <c r="A66" s="3" t="s">
        <v>5</v>
      </c>
      <c r="B66" s="14">
        <f t="shared" si="3"/>
        <v>0</v>
      </c>
      <c r="C66" s="6">
        <f t="shared" si="3"/>
        <v>389852.06</v>
      </c>
      <c r="D66" s="7">
        <f t="shared" si="3"/>
        <v>405389.98</v>
      </c>
      <c r="E66" s="12"/>
      <c r="F66" s="12">
        <v>0.50065000000000004</v>
      </c>
      <c r="G66" s="6">
        <v>0.66752999999999996</v>
      </c>
    </row>
    <row r="67" spans="1:7" x14ac:dyDescent="0.25">
      <c r="A67" s="3" t="s">
        <v>6</v>
      </c>
      <c r="B67" s="14">
        <f t="shared" si="3"/>
        <v>0</v>
      </c>
      <c r="C67" s="6">
        <f t="shared" si="3"/>
        <v>389923.39</v>
      </c>
      <c r="D67" s="7">
        <f t="shared" si="3"/>
        <v>405501.97</v>
      </c>
      <c r="E67" s="12"/>
      <c r="F67" s="12">
        <v>0.36973</v>
      </c>
      <c r="G67" s="6">
        <v>0.49297000000000002</v>
      </c>
    </row>
    <row r="68" spans="1:7" x14ac:dyDescent="0.25">
      <c r="A68" s="3" t="s">
        <v>7</v>
      </c>
      <c r="B68" s="14">
        <f t="shared" si="3"/>
        <v>0</v>
      </c>
      <c r="C68" s="6">
        <f t="shared" si="3"/>
        <v>390114.45</v>
      </c>
      <c r="D68" s="7">
        <f t="shared" si="3"/>
        <v>405374.81</v>
      </c>
      <c r="E68" s="12"/>
      <c r="F68" s="12">
        <v>0.20696000000000001</v>
      </c>
      <c r="G68" s="6">
        <v>0.27594000000000002</v>
      </c>
    </row>
    <row r="69" spans="1:7" x14ac:dyDescent="0.25">
      <c r="A69" s="3" t="s">
        <v>8</v>
      </c>
      <c r="B69" s="14">
        <f t="shared" si="3"/>
        <v>0</v>
      </c>
      <c r="C69" s="6">
        <f t="shared" si="3"/>
        <v>390138.15</v>
      </c>
      <c r="D69" s="7">
        <f t="shared" si="3"/>
        <v>405287.46</v>
      </c>
      <c r="E69" s="12"/>
      <c r="F69" s="12">
        <v>0.23752999999999999</v>
      </c>
      <c r="G69" s="6">
        <v>0.31670999999999999</v>
      </c>
    </row>
    <row r="70" spans="1:7" x14ac:dyDescent="0.25">
      <c r="A70" s="3" t="s">
        <v>28</v>
      </c>
      <c r="B70" s="14">
        <f t="shared" si="3"/>
        <v>0</v>
      </c>
      <c r="C70" s="6">
        <f t="shared" si="3"/>
        <v>389642.12</v>
      </c>
      <c r="D70" s="7">
        <f t="shared" si="3"/>
        <v>405454.89</v>
      </c>
      <c r="E70" s="12"/>
      <c r="F70" s="12">
        <v>1.2422</v>
      </c>
      <c r="G70" s="6">
        <v>1.6562699999999999</v>
      </c>
    </row>
    <row r="71" spans="1:7" x14ac:dyDescent="0.25">
      <c r="A71" s="3" t="s">
        <v>29</v>
      </c>
      <c r="B71" s="14">
        <f t="shared" si="3"/>
        <v>0</v>
      </c>
      <c r="C71" s="6">
        <f t="shared" si="3"/>
        <v>389520.3</v>
      </c>
      <c r="D71" s="7">
        <f t="shared" si="3"/>
        <v>405345.97</v>
      </c>
      <c r="E71" s="12"/>
      <c r="F71" s="12">
        <v>1.23438</v>
      </c>
      <c r="G71" s="6">
        <v>1.64585</v>
      </c>
    </row>
    <row r="72" spans="1:7" x14ac:dyDescent="0.25">
      <c r="A72" s="3" t="s">
        <v>30</v>
      </c>
      <c r="B72" s="14">
        <f t="shared" si="3"/>
        <v>0</v>
      </c>
      <c r="C72" s="6">
        <f t="shared" si="3"/>
        <v>389768.69</v>
      </c>
      <c r="D72" s="7">
        <f t="shared" si="3"/>
        <v>405522.4</v>
      </c>
      <c r="E72" s="12"/>
      <c r="F72" s="12">
        <v>0.76651999999999998</v>
      </c>
      <c r="G72" s="6">
        <v>1.02203</v>
      </c>
    </row>
    <row r="73" spans="1:7" x14ac:dyDescent="0.25">
      <c r="A73" s="3" t="s">
        <v>38</v>
      </c>
      <c r="B73" s="14">
        <f t="shared" si="3"/>
        <v>0</v>
      </c>
      <c r="C73" s="6">
        <f t="shared" si="3"/>
        <v>389524.77</v>
      </c>
      <c r="D73" s="7">
        <f t="shared" si="3"/>
        <v>404997.95</v>
      </c>
      <c r="E73" s="12"/>
      <c r="F73" s="12">
        <v>0.10147</v>
      </c>
      <c r="G73" s="6">
        <v>0.1353</v>
      </c>
    </row>
    <row r="74" spans="1:7" x14ac:dyDescent="0.25">
      <c r="A74" s="3" t="s">
        <v>39</v>
      </c>
      <c r="B74" s="14">
        <f t="shared" si="3"/>
        <v>0</v>
      </c>
      <c r="C74" s="6">
        <f t="shared" si="3"/>
        <v>389449.55</v>
      </c>
      <c r="D74" s="7">
        <f t="shared" si="3"/>
        <v>405104.65</v>
      </c>
      <c r="E74" s="12"/>
      <c r="F74" s="12">
        <v>0.58838000000000001</v>
      </c>
      <c r="G74" s="6">
        <v>0.78449999999999998</v>
      </c>
    </row>
    <row r="75" spans="1:7" x14ac:dyDescent="0.25">
      <c r="A75" s="3" t="s">
        <v>62</v>
      </c>
      <c r="B75" s="14"/>
      <c r="C75" s="6">
        <f t="shared" ref="C75:D78" si="4">C22</f>
        <v>389400.3</v>
      </c>
      <c r="D75" s="7">
        <f t="shared" si="4"/>
        <v>405459.02</v>
      </c>
      <c r="E75" s="12"/>
      <c r="F75" s="12">
        <v>0.63007000000000002</v>
      </c>
      <c r="G75" s="6">
        <v>0.84009999999999996</v>
      </c>
    </row>
    <row r="76" spans="1:7" x14ac:dyDescent="0.25">
      <c r="A76" s="3" t="s">
        <v>65</v>
      </c>
      <c r="B76" s="14"/>
      <c r="C76" s="6">
        <f t="shared" si="4"/>
        <v>390168.06</v>
      </c>
      <c r="D76" s="7">
        <f t="shared" si="4"/>
        <v>405008.77</v>
      </c>
      <c r="E76" s="12"/>
      <c r="F76" s="12">
        <v>0.17887</v>
      </c>
      <c r="G76" s="6">
        <v>0.23849000000000001</v>
      </c>
    </row>
    <row r="77" spans="1:7" x14ac:dyDescent="0.25">
      <c r="A77" s="3" t="s">
        <v>66</v>
      </c>
      <c r="B77" s="14"/>
      <c r="C77" s="6">
        <f t="shared" si="4"/>
        <v>390319.88</v>
      </c>
      <c r="D77" s="7">
        <f t="shared" si="4"/>
        <v>405328.02</v>
      </c>
      <c r="E77" s="12"/>
      <c r="F77" s="12">
        <v>0.13084000000000001</v>
      </c>
      <c r="G77" s="6">
        <v>0.17444999999999999</v>
      </c>
    </row>
    <row r="78" spans="1:7" x14ac:dyDescent="0.25">
      <c r="A78" s="3" t="s">
        <v>67</v>
      </c>
      <c r="B78" s="14"/>
      <c r="C78" s="6">
        <f t="shared" si="4"/>
        <v>389664.35</v>
      </c>
      <c r="D78" s="7">
        <f t="shared" si="4"/>
        <v>405597.48</v>
      </c>
      <c r="E78" s="12"/>
      <c r="F78" s="12">
        <v>0.74360999999999999</v>
      </c>
      <c r="G78" s="6">
        <v>0.99146999999999996</v>
      </c>
    </row>
    <row r="79" spans="1:7" ht="15" customHeight="1" x14ac:dyDescent="0.25">
      <c r="A79" s="3" t="s">
        <v>68</v>
      </c>
      <c r="B79" s="14">
        <f t="shared" ref="B79:D80" si="5">B26</f>
        <v>0</v>
      </c>
      <c r="C79" s="6">
        <f t="shared" si="5"/>
        <v>390289.61</v>
      </c>
      <c r="D79" s="7">
        <f t="shared" si="5"/>
        <v>405467.04</v>
      </c>
      <c r="E79" s="12"/>
      <c r="F79" s="12">
        <v>0.11191</v>
      </c>
      <c r="G79" s="6">
        <v>0.14921000000000001</v>
      </c>
    </row>
    <row r="80" spans="1:7" ht="15" customHeight="1" x14ac:dyDescent="0.25">
      <c r="A80" s="3" t="s">
        <v>77</v>
      </c>
      <c r="B80" s="14">
        <f t="shared" si="5"/>
        <v>0</v>
      </c>
      <c r="C80" s="6">
        <v>389563.3</v>
      </c>
      <c r="D80" s="7">
        <v>405392.94</v>
      </c>
      <c r="E80" s="12"/>
      <c r="F80" s="80">
        <v>1.7522599999999999</v>
      </c>
      <c r="G80" s="6">
        <v>2.3363399999999999</v>
      </c>
    </row>
    <row r="82" spans="1:14" s="27" customFormat="1" x14ac:dyDescent="0.25">
      <c r="A82" s="24"/>
      <c r="B82" s="25"/>
      <c r="C82" s="25"/>
      <c r="D82" s="25"/>
      <c r="E82" s="24">
        <v>2023</v>
      </c>
      <c r="F82" s="25"/>
      <c r="G82" s="26"/>
      <c r="H82" s="26"/>
      <c r="I82" s="26"/>
      <c r="J82" s="26"/>
      <c r="K82" s="26"/>
      <c r="L82" s="26"/>
      <c r="M82" s="26"/>
      <c r="N82" s="26"/>
    </row>
    <row r="84" spans="1:14" x14ac:dyDescent="0.25">
      <c r="A84" s="2"/>
    </row>
    <row r="85" spans="1:14" ht="15" customHeight="1" x14ac:dyDescent="0.25">
      <c r="E85" s="8"/>
      <c r="F85" s="10" t="s">
        <v>73</v>
      </c>
      <c r="G85" s="10" t="s">
        <v>78</v>
      </c>
      <c r="H85" s="81"/>
      <c r="I85" s="81"/>
      <c r="J85" s="81"/>
      <c r="K85" s="81"/>
    </row>
    <row r="86" spans="1:14" x14ac:dyDescent="0.25">
      <c r="E86" s="8"/>
      <c r="F86" s="8" t="s">
        <v>11</v>
      </c>
      <c r="G86" s="8" t="s">
        <v>11</v>
      </c>
      <c r="H86" s="18"/>
      <c r="I86" s="18"/>
      <c r="J86" s="18"/>
    </row>
    <row r="87" spans="1:14" x14ac:dyDescent="0.25">
      <c r="A87" s="86" t="s">
        <v>32</v>
      </c>
      <c r="B87" s="87" t="s">
        <v>33</v>
      </c>
      <c r="C87" s="87" t="s">
        <v>34</v>
      </c>
      <c r="D87" s="88"/>
      <c r="E87" s="8"/>
      <c r="F87" s="8" t="s">
        <v>70</v>
      </c>
      <c r="G87" s="8" t="s">
        <v>70</v>
      </c>
      <c r="H87" s="15"/>
      <c r="I87" s="19"/>
      <c r="J87" s="19"/>
      <c r="K87" s="19"/>
    </row>
    <row r="88" spans="1:14" x14ac:dyDescent="0.25">
      <c r="A88" s="86"/>
      <c r="B88" s="87"/>
      <c r="C88" s="10" t="s">
        <v>1</v>
      </c>
      <c r="D88" s="11" t="s">
        <v>2</v>
      </c>
      <c r="E88" s="8"/>
      <c r="F88" s="8" t="s">
        <v>72</v>
      </c>
      <c r="G88" s="8" t="s">
        <v>72</v>
      </c>
      <c r="H88" s="18"/>
      <c r="I88" s="18"/>
      <c r="J88" s="18"/>
      <c r="K88" s="18"/>
    </row>
    <row r="89" spans="1:14" x14ac:dyDescent="0.25">
      <c r="A89" s="3" t="s">
        <v>3</v>
      </c>
      <c r="B89" s="14">
        <f t="shared" ref="B89:D99" si="6">B11</f>
        <v>0</v>
      </c>
      <c r="C89" s="6">
        <f t="shared" si="6"/>
        <v>389827.86</v>
      </c>
      <c r="D89" s="7">
        <f t="shared" si="6"/>
        <v>405058.84</v>
      </c>
      <c r="E89" s="12"/>
      <c r="F89" s="12">
        <v>0.31446000000000002</v>
      </c>
      <c r="G89" s="6">
        <v>0.41927999999999999</v>
      </c>
      <c r="H89" s="18"/>
      <c r="I89" s="18"/>
      <c r="J89" s="18"/>
      <c r="K89" s="18"/>
    </row>
    <row r="90" spans="1:14" x14ac:dyDescent="0.25">
      <c r="A90" s="3" t="s">
        <v>4</v>
      </c>
      <c r="B90" s="14">
        <f t="shared" si="6"/>
        <v>0</v>
      </c>
      <c r="C90" s="6">
        <f t="shared" si="6"/>
        <v>389844.96</v>
      </c>
      <c r="D90" s="7">
        <f t="shared" si="6"/>
        <v>405151.47</v>
      </c>
      <c r="E90" s="12"/>
      <c r="F90" s="12">
        <v>0.63117999999999996</v>
      </c>
      <c r="G90" s="6">
        <v>0.84157999999999999</v>
      </c>
      <c r="H90" s="18"/>
      <c r="I90" s="18"/>
      <c r="J90" s="18"/>
      <c r="K90" s="18"/>
    </row>
    <row r="91" spans="1:14" x14ac:dyDescent="0.25">
      <c r="A91" s="3" t="s">
        <v>5</v>
      </c>
      <c r="B91" s="14">
        <f t="shared" si="6"/>
        <v>0</v>
      </c>
      <c r="C91" s="6">
        <f t="shared" si="6"/>
        <v>389852.06</v>
      </c>
      <c r="D91" s="7">
        <f t="shared" si="6"/>
        <v>405389.98</v>
      </c>
      <c r="E91" s="12"/>
      <c r="F91" s="12">
        <v>0.56145999999999996</v>
      </c>
      <c r="G91" s="6">
        <v>0.74861</v>
      </c>
      <c r="H91" s="18"/>
      <c r="I91" s="18"/>
      <c r="J91" s="18"/>
      <c r="K91" s="18"/>
    </row>
    <row r="92" spans="1:14" x14ac:dyDescent="0.25">
      <c r="A92" s="3" t="s">
        <v>6</v>
      </c>
      <c r="B92" s="14">
        <f t="shared" si="6"/>
        <v>0</v>
      </c>
      <c r="C92" s="6">
        <f t="shared" si="6"/>
        <v>389923.39</v>
      </c>
      <c r="D92" s="7">
        <f t="shared" si="6"/>
        <v>405501.97</v>
      </c>
      <c r="E92" s="12"/>
      <c r="F92" s="12">
        <v>0.38767000000000001</v>
      </c>
      <c r="G92" s="6">
        <v>0.51688999999999996</v>
      </c>
    </row>
    <row r="93" spans="1:14" x14ac:dyDescent="0.25">
      <c r="A93" s="3" t="s">
        <v>7</v>
      </c>
      <c r="B93" s="14">
        <f t="shared" si="6"/>
        <v>0</v>
      </c>
      <c r="C93" s="6">
        <f t="shared" si="6"/>
        <v>390114.45</v>
      </c>
      <c r="D93" s="7">
        <f t="shared" si="6"/>
        <v>405374.81</v>
      </c>
      <c r="E93" s="12"/>
      <c r="F93" s="12">
        <v>0.20962</v>
      </c>
      <c r="G93" s="6">
        <v>0.27950000000000003</v>
      </c>
      <c r="H93" s="18"/>
      <c r="I93" s="18"/>
      <c r="J93" s="18"/>
      <c r="K93" s="18"/>
    </row>
    <row r="94" spans="1:14" x14ac:dyDescent="0.25">
      <c r="A94" s="3" t="s">
        <v>8</v>
      </c>
      <c r="B94" s="14">
        <f t="shared" si="6"/>
        <v>0</v>
      </c>
      <c r="C94" s="6">
        <f t="shared" si="6"/>
        <v>390138.15</v>
      </c>
      <c r="D94" s="7">
        <f t="shared" si="6"/>
        <v>405287.46</v>
      </c>
      <c r="E94" s="12"/>
      <c r="F94" s="12">
        <v>0.20687</v>
      </c>
      <c r="G94" s="6">
        <v>0.27583000000000002</v>
      </c>
      <c r="H94" s="18"/>
      <c r="I94" s="18"/>
      <c r="J94" s="18"/>
      <c r="K94" s="18"/>
    </row>
    <row r="95" spans="1:14" x14ac:dyDescent="0.25">
      <c r="A95" s="3" t="s">
        <v>28</v>
      </c>
      <c r="B95" s="14">
        <f t="shared" si="6"/>
        <v>0</v>
      </c>
      <c r="C95" s="6">
        <f t="shared" si="6"/>
        <v>389642.12</v>
      </c>
      <c r="D95" s="7">
        <f t="shared" si="6"/>
        <v>405454.89</v>
      </c>
      <c r="E95" s="12"/>
      <c r="F95" s="12">
        <v>1.2390099999999999</v>
      </c>
      <c r="G95" s="6">
        <v>1.65201</v>
      </c>
      <c r="H95" s="18"/>
      <c r="I95" s="18"/>
      <c r="J95" s="18"/>
      <c r="K95" s="18"/>
    </row>
    <row r="96" spans="1:14" x14ac:dyDescent="0.25">
      <c r="A96" s="3" t="s">
        <v>29</v>
      </c>
      <c r="B96" s="14">
        <f t="shared" si="6"/>
        <v>0</v>
      </c>
      <c r="C96" s="6">
        <f t="shared" si="6"/>
        <v>389520.3</v>
      </c>
      <c r="D96" s="7">
        <f t="shared" si="6"/>
        <v>405345.97</v>
      </c>
      <c r="E96" s="12"/>
      <c r="F96" s="12">
        <v>1.0727199999999999</v>
      </c>
      <c r="G96" s="6">
        <v>1.4302900000000001</v>
      </c>
      <c r="H96" s="18"/>
      <c r="I96" s="18"/>
      <c r="J96" s="18"/>
      <c r="K96" s="18"/>
    </row>
    <row r="97" spans="1:14" x14ac:dyDescent="0.25">
      <c r="A97" s="3" t="s">
        <v>30</v>
      </c>
      <c r="B97" s="14">
        <f t="shared" si="6"/>
        <v>0</v>
      </c>
      <c r="C97" s="6">
        <f t="shared" si="6"/>
        <v>389768.69</v>
      </c>
      <c r="D97" s="7">
        <f t="shared" si="6"/>
        <v>405522.4</v>
      </c>
      <c r="E97" s="12"/>
      <c r="F97" s="12">
        <v>0.78791</v>
      </c>
      <c r="G97" s="6">
        <v>1.0505500000000001</v>
      </c>
      <c r="H97" s="18"/>
      <c r="I97" s="18"/>
      <c r="J97" s="18"/>
      <c r="K97" s="18"/>
    </row>
    <row r="98" spans="1:14" x14ac:dyDescent="0.25">
      <c r="A98" s="3" t="s">
        <v>38</v>
      </c>
      <c r="B98" s="14">
        <f t="shared" si="6"/>
        <v>0</v>
      </c>
      <c r="C98" s="6">
        <f t="shared" si="6"/>
        <v>389524.77</v>
      </c>
      <c r="D98" s="7">
        <f t="shared" si="6"/>
        <v>404997.95</v>
      </c>
      <c r="E98" s="12"/>
      <c r="F98" s="12">
        <v>0.28578999999999999</v>
      </c>
      <c r="G98" s="6">
        <v>0.38106000000000001</v>
      </c>
      <c r="H98" s="18"/>
      <c r="I98" s="18"/>
      <c r="J98" s="18"/>
      <c r="K98" s="18"/>
    </row>
    <row r="99" spans="1:14" x14ac:dyDescent="0.25">
      <c r="A99" s="3" t="s">
        <v>39</v>
      </c>
      <c r="B99" s="14">
        <f t="shared" si="6"/>
        <v>0</v>
      </c>
      <c r="C99" s="6">
        <f t="shared" si="6"/>
        <v>389449.55</v>
      </c>
      <c r="D99" s="7">
        <f t="shared" si="6"/>
        <v>405104.65</v>
      </c>
      <c r="E99" s="12"/>
      <c r="F99" s="12">
        <v>0.96508000000000005</v>
      </c>
      <c r="G99" s="6">
        <v>1.28678</v>
      </c>
      <c r="H99" s="18"/>
      <c r="I99" s="18"/>
      <c r="J99" s="18"/>
      <c r="K99" s="18"/>
    </row>
    <row r="100" spans="1:14" x14ac:dyDescent="0.25">
      <c r="A100" s="3" t="s">
        <v>62</v>
      </c>
      <c r="B100" s="14"/>
      <c r="C100" s="6">
        <f t="shared" ref="C100:D103" si="7">C22</f>
        <v>389400.3</v>
      </c>
      <c r="D100" s="7">
        <f t="shared" si="7"/>
        <v>405459.02</v>
      </c>
      <c r="E100" s="12"/>
      <c r="F100" s="12">
        <v>0.51753000000000005</v>
      </c>
      <c r="G100" s="6">
        <v>0.69003999999999999</v>
      </c>
      <c r="H100" s="18"/>
      <c r="I100" s="18"/>
      <c r="J100" s="18"/>
      <c r="K100" s="18"/>
    </row>
    <row r="101" spans="1:14" x14ac:dyDescent="0.25">
      <c r="A101" s="3" t="s">
        <v>65</v>
      </c>
      <c r="B101" s="14"/>
      <c r="C101" s="6">
        <f t="shared" si="7"/>
        <v>390168.06</v>
      </c>
      <c r="D101" s="7">
        <f t="shared" si="7"/>
        <v>405008.77</v>
      </c>
      <c r="E101" s="12"/>
      <c r="F101" s="12">
        <v>0.13009000000000001</v>
      </c>
      <c r="G101" s="6">
        <v>0.17344999999999999</v>
      </c>
      <c r="H101" s="18"/>
      <c r="I101" s="18"/>
      <c r="J101" s="18"/>
      <c r="K101" s="18"/>
    </row>
    <row r="102" spans="1:14" x14ac:dyDescent="0.25">
      <c r="A102" s="3" t="s">
        <v>66</v>
      </c>
      <c r="B102" s="14"/>
      <c r="C102" s="6">
        <f t="shared" si="7"/>
        <v>390319.88</v>
      </c>
      <c r="D102" s="7">
        <f t="shared" si="7"/>
        <v>405328.02</v>
      </c>
      <c r="E102" s="12"/>
      <c r="F102" s="12">
        <v>0.12013</v>
      </c>
      <c r="G102" s="6">
        <v>0.16017000000000001</v>
      </c>
      <c r="H102" s="18"/>
      <c r="I102" s="18"/>
      <c r="J102" s="18"/>
      <c r="K102" s="18"/>
    </row>
    <row r="103" spans="1:14" x14ac:dyDescent="0.25">
      <c r="A103" s="3" t="s">
        <v>67</v>
      </c>
      <c r="B103" s="14"/>
      <c r="C103" s="6">
        <f t="shared" si="7"/>
        <v>389664.35</v>
      </c>
      <c r="D103" s="7">
        <f t="shared" si="7"/>
        <v>405597.48</v>
      </c>
      <c r="E103" s="12"/>
      <c r="F103" s="12">
        <v>0.75531999999999999</v>
      </c>
      <c r="G103" s="6">
        <v>1.0071000000000001</v>
      </c>
      <c r="H103" s="18"/>
      <c r="I103" s="18"/>
      <c r="J103" s="18"/>
      <c r="K103" s="18"/>
    </row>
    <row r="104" spans="1:14" ht="15" customHeight="1" x14ac:dyDescent="0.25">
      <c r="A104" s="3" t="s">
        <v>68</v>
      </c>
      <c r="B104" s="14">
        <f t="shared" ref="B104:D105" si="8">B26</f>
        <v>0</v>
      </c>
      <c r="C104" s="6">
        <f t="shared" si="8"/>
        <v>390289.61</v>
      </c>
      <c r="D104" s="7">
        <f t="shared" si="8"/>
        <v>405467.04</v>
      </c>
      <c r="E104" s="12"/>
      <c r="F104" s="12">
        <v>0.11774</v>
      </c>
      <c r="G104" s="6">
        <v>0.15698999999999999</v>
      </c>
      <c r="H104" s="18"/>
      <c r="I104" s="18"/>
      <c r="J104" s="18"/>
      <c r="K104" s="18"/>
    </row>
    <row r="105" spans="1:14" ht="15" customHeight="1" x14ac:dyDescent="0.25">
      <c r="A105" s="3" t="s">
        <v>77</v>
      </c>
      <c r="B105" s="14">
        <f t="shared" si="8"/>
        <v>0</v>
      </c>
      <c r="C105" s="6">
        <v>389563.3</v>
      </c>
      <c r="D105" s="7">
        <v>405392.94</v>
      </c>
      <c r="E105" s="12"/>
      <c r="F105" s="12">
        <v>1.67072</v>
      </c>
      <c r="G105" s="6">
        <v>2.2276199999999999</v>
      </c>
      <c r="H105" s="18"/>
      <c r="I105" s="18"/>
      <c r="J105" s="18"/>
      <c r="K105" s="18"/>
    </row>
    <row r="107" spans="1:14" s="27" customFormat="1" x14ac:dyDescent="0.25">
      <c r="A107" s="24"/>
      <c r="B107" s="25"/>
      <c r="C107" s="25"/>
      <c r="D107" s="25"/>
      <c r="E107" s="24">
        <v>2024</v>
      </c>
      <c r="F107" s="25"/>
      <c r="G107" s="26"/>
      <c r="H107" s="26"/>
      <c r="I107" s="26"/>
      <c r="J107" s="26"/>
      <c r="K107" s="26"/>
      <c r="L107" s="26"/>
      <c r="M107" s="26"/>
      <c r="N107" s="26"/>
    </row>
    <row r="109" spans="1:14" x14ac:dyDescent="0.25">
      <c r="A109" s="2"/>
    </row>
    <row r="110" spans="1:14" ht="15" customHeight="1" x14ac:dyDescent="0.25">
      <c r="E110" s="8"/>
      <c r="F110" s="10" t="s">
        <v>73</v>
      </c>
      <c r="G110" s="10" t="s">
        <v>78</v>
      </c>
      <c r="H110" s="81"/>
      <c r="I110" s="81"/>
      <c r="J110" s="81"/>
      <c r="K110" s="81"/>
    </row>
    <row r="111" spans="1:14" x14ac:dyDescent="0.25">
      <c r="E111" s="8"/>
      <c r="F111" s="8" t="s">
        <v>11</v>
      </c>
      <c r="G111" s="8" t="s">
        <v>11</v>
      </c>
      <c r="H111" s="18"/>
      <c r="I111" s="18"/>
      <c r="J111" s="18"/>
    </row>
    <row r="112" spans="1:14" x14ac:dyDescent="0.25">
      <c r="A112" s="86" t="s">
        <v>32</v>
      </c>
      <c r="B112" s="87" t="s">
        <v>33</v>
      </c>
      <c r="C112" s="87" t="s">
        <v>34</v>
      </c>
      <c r="D112" s="88"/>
      <c r="E112" s="8"/>
      <c r="F112" s="8" t="s">
        <v>70</v>
      </c>
      <c r="G112" s="8" t="s">
        <v>70</v>
      </c>
      <c r="H112" s="8"/>
      <c r="I112" s="10"/>
      <c r="J112" s="10"/>
      <c r="K112" s="29"/>
    </row>
    <row r="113" spans="1:11" x14ac:dyDescent="0.25">
      <c r="A113" s="86"/>
      <c r="B113" s="87"/>
      <c r="C113" s="10" t="s">
        <v>1</v>
      </c>
      <c r="D113" s="11" t="s">
        <v>2</v>
      </c>
      <c r="E113" s="8"/>
      <c r="F113" s="8" t="s">
        <v>72</v>
      </c>
      <c r="G113" s="8" t="s">
        <v>72</v>
      </c>
      <c r="H113" s="33"/>
      <c r="I113" s="33"/>
      <c r="J113" s="33"/>
      <c r="K113" s="33"/>
    </row>
    <row r="114" spans="1:11" x14ac:dyDescent="0.25">
      <c r="A114" s="3" t="s">
        <v>3</v>
      </c>
      <c r="B114" s="14">
        <f t="shared" ref="B114:D124" si="9">B11</f>
        <v>0</v>
      </c>
      <c r="C114" s="6">
        <f t="shared" si="9"/>
        <v>389827.86</v>
      </c>
      <c r="D114" s="7">
        <f t="shared" si="9"/>
        <v>405058.84</v>
      </c>
      <c r="E114" s="12"/>
      <c r="F114" s="12">
        <v>0.38483000000000001</v>
      </c>
      <c r="G114" s="6">
        <v>0.51310999999999996</v>
      </c>
      <c r="H114" s="36"/>
      <c r="I114" s="37"/>
      <c r="J114" s="36"/>
      <c r="K114" s="38"/>
    </row>
    <row r="115" spans="1:11" x14ac:dyDescent="0.25">
      <c r="A115" s="3" t="s">
        <v>4</v>
      </c>
      <c r="B115" s="14">
        <f t="shared" si="9"/>
        <v>0</v>
      </c>
      <c r="C115" s="6">
        <f t="shared" si="9"/>
        <v>389844.96</v>
      </c>
      <c r="D115" s="7">
        <f t="shared" si="9"/>
        <v>405151.47</v>
      </c>
      <c r="E115" s="12"/>
      <c r="F115" s="12">
        <v>0.72702</v>
      </c>
      <c r="G115" s="6">
        <v>0.96936</v>
      </c>
      <c r="H115" s="35"/>
      <c r="I115" s="35"/>
    </row>
    <row r="116" spans="1:11" x14ac:dyDescent="0.25">
      <c r="A116" s="3" t="s">
        <v>5</v>
      </c>
      <c r="B116" s="14">
        <f t="shared" si="9"/>
        <v>0</v>
      </c>
      <c r="C116" s="6">
        <f t="shared" si="9"/>
        <v>389852.06</v>
      </c>
      <c r="D116" s="7">
        <f t="shared" si="9"/>
        <v>405389.98</v>
      </c>
      <c r="E116" s="12"/>
      <c r="F116" s="12">
        <v>0.62868999999999997</v>
      </c>
      <c r="G116" s="6">
        <v>0.83826000000000001</v>
      </c>
    </row>
    <row r="117" spans="1:11" x14ac:dyDescent="0.25">
      <c r="A117" s="3" t="s">
        <v>6</v>
      </c>
      <c r="B117" s="14">
        <f t="shared" si="9"/>
        <v>0</v>
      </c>
      <c r="C117" s="6">
        <f t="shared" si="9"/>
        <v>389923.39</v>
      </c>
      <c r="D117" s="7">
        <f t="shared" si="9"/>
        <v>405501.97</v>
      </c>
      <c r="E117" s="12"/>
      <c r="F117" s="12">
        <v>0.41964000000000001</v>
      </c>
      <c r="G117" s="6">
        <v>0.55952000000000002</v>
      </c>
    </row>
    <row r="118" spans="1:11" x14ac:dyDescent="0.25">
      <c r="A118" s="3" t="s">
        <v>7</v>
      </c>
      <c r="B118" s="14">
        <f t="shared" si="9"/>
        <v>0</v>
      </c>
      <c r="C118" s="6">
        <f t="shared" si="9"/>
        <v>390114.45</v>
      </c>
      <c r="D118" s="7">
        <f t="shared" si="9"/>
        <v>405374.81</v>
      </c>
      <c r="E118" s="12"/>
      <c r="F118" s="12">
        <v>0.22925999999999999</v>
      </c>
      <c r="G118" s="6">
        <v>0.30568000000000001</v>
      </c>
      <c r="H118" s="18"/>
      <c r="I118" s="18"/>
      <c r="J118" s="18"/>
      <c r="K118" s="18"/>
    </row>
    <row r="119" spans="1:11" x14ac:dyDescent="0.25">
      <c r="A119" s="3" t="s">
        <v>8</v>
      </c>
      <c r="B119" s="14">
        <f t="shared" si="9"/>
        <v>0</v>
      </c>
      <c r="C119" s="6">
        <f t="shared" si="9"/>
        <v>390138.15</v>
      </c>
      <c r="D119" s="7">
        <f t="shared" si="9"/>
        <v>405287.46</v>
      </c>
      <c r="E119" s="12"/>
      <c r="F119" s="12">
        <v>0.23476</v>
      </c>
      <c r="G119" s="6">
        <v>0.31302000000000002</v>
      </c>
      <c r="H119" s="18"/>
      <c r="I119" s="18"/>
      <c r="J119" s="18"/>
      <c r="K119" s="18"/>
    </row>
    <row r="120" spans="1:11" x14ac:dyDescent="0.25">
      <c r="A120" s="3" t="s">
        <v>28</v>
      </c>
      <c r="B120" s="14">
        <f t="shared" si="9"/>
        <v>0</v>
      </c>
      <c r="C120" s="6">
        <f t="shared" si="9"/>
        <v>389642.12</v>
      </c>
      <c r="D120" s="7">
        <f t="shared" si="9"/>
        <v>405454.89</v>
      </c>
      <c r="E120" s="12"/>
      <c r="F120" s="12">
        <v>1.24786</v>
      </c>
      <c r="G120" s="6">
        <v>1.66381</v>
      </c>
      <c r="H120" s="18"/>
      <c r="I120" s="18"/>
      <c r="J120" s="18"/>
      <c r="K120" s="18"/>
    </row>
    <row r="121" spans="1:11" x14ac:dyDescent="0.25">
      <c r="A121" s="3" t="s">
        <v>29</v>
      </c>
      <c r="B121" s="14">
        <f t="shared" si="9"/>
        <v>0</v>
      </c>
      <c r="C121" s="6">
        <f t="shared" si="9"/>
        <v>389520.3</v>
      </c>
      <c r="D121" s="7">
        <f t="shared" si="9"/>
        <v>405345.97</v>
      </c>
      <c r="E121" s="12"/>
      <c r="F121" s="12">
        <v>1.07996</v>
      </c>
      <c r="G121" s="6">
        <v>1.43994</v>
      </c>
      <c r="H121" s="18"/>
      <c r="I121" s="18"/>
      <c r="J121" s="18"/>
      <c r="K121" s="18"/>
    </row>
    <row r="122" spans="1:11" x14ac:dyDescent="0.25">
      <c r="A122" s="3" t="s">
        <v>30</v>
      </c>
      <c r="B122" s="14">
        <f t="shared" si="9"/>
        <v>0</v>
      </c>
      <c r="C122" s="6">
        <f t="shared" si="9"/>
        <v>389768.69</v>
      </c>
      <c r="D122" s="7">
        <f t="shared" si="9"/>
        <v>405522.4</v>
      </c>
      <c r="E122" s="12"/>
      <c r="F122" s="12">
        <v>0.75075999999999998</v>
      </c>
      <c r="G122" s="6">
        <v>1.00102</v>
      </c>
      <c r="H122" s="18"/>
      <c r="I122" s="18"/>
      <c r="J122" s="18"/>
      <c r="K122" s="18"/>
    </row>
    <row r="123" spans="1:11" x14ac:dyDescent="0.25">
      <c r="A123" s="3" t="s">
        <v>38</v>
      </c>
      <c r="B123" s="14">
        <f t="shared" si="9"/>
        <v>0</v>
      </c>
      <c r="C123" s="6">
        <f t="shared" si="9"/>
        <v>389524.77</v>
      </c>
      <c r="D123" s="7">
        <f t="shared" si="9"/>
        <v>404997.95</v>
      </c>
      <c r="E123" s="12"/>
      <c r="F123" s="12">
        <v>0.29783999999999999</v>
      </c>
      <c r="G123" s="6">
        <v>0.39711000000000002</v>
      </c>
      <c r="H123" s="18"/>
      <c r="I123" s="18"/>
      <c r="J123" s="18"/>
      <c r="K123" s="18"/>
    </row>
    <row r="124" spans="1:11" x14ac:dyDescent="0.25">
      <c r="A124" s="3" t="s">
        <v>39</v>
      </c>
      <c r="B124" s="14">
        <f t="shared" si="9"/>
        <v>0</v>
      </c>
      <c r="C124" s="6">
        <f t="shared" si="9"/>
        <v>389449.55</v>
      </c>
      <c r="D124" s="7">
        <f t="shared" si="9"/>
        <v>405104.65</v>
      </c>
      <c r="E124" s="12"/>
      <c r="F124" s="12">
        <v>1.01593</v>
      </c>
      <c r="G124" s="6">
        <v>1.3545700000000001</v>
      </c>
      <c r="H124" s="18"/>
      <c r="I124" s="18"/>
      <c r="J124" s="18"/>
      <c r="K124" s="18"/>
    </row>
    <row r="125" spans="1:11" x14ac:dyDescent="0.25">
      <c r="A125" s="3" t="s">
        <v>62</v>
      </c>
      <c r="B125" s="14"/>
      <c r="C125" s="6">
        <f t="shared" ref="C125:D128" si="10">C22</f>
        <v>389400.3</v>
      </c>
      <c r="D125" s="7">
        <f t="shared" si="10"/>
        <v>405459.02</v>
      </c>
      <c r="E125" s="12"/>
      <c r="F125" s="12">
        <v>0.56798999999999999</v>
      </c>
      <c r="G125" s="6">
        <v>0.75732999999999995</v>
      </c>
      <c r="H125" s="18"/>
      <c r="I125" s="18"/>
      <c r="J125" s="18"/>
      <c r="K125" s="18"/>
    </row>
    <row r="126" spans="1:11" x14ac:dyDescent="0.25">
      <c r="A126" s="3" t="s">
        <v>65</v>
      </c>
      <c r="B126" s="14"/>
      <c r="C126" s="6">
        <f t="shared" si="10"/>
        <v>390168.06</v>
      </c>
      <c r="D126" s="7">
        <f t="shared" si="10"/>
        <v>405008.77</v>
      </c>
      <c r="E126" s="12"/>
      <c r="F126" s="12">
        <v>0.16331999999999999</v>
      </c>
      <c r="G126" s="6">
        <v>0.21776000000000001</v>
      </c>
      <c r="H126" s="18"/>
      <c r="I126" s="18"/>
      <c r="J126" s="18"/>
      <c r="K126" s="18"/>
    </row>
    <row r="127" spans="1:11" x14ac:dyDescent="0.25">
      <c r="A127" s="3" t="s">
        <v>66</v>
      </c>
      <c r="B127" s="14"/>
      <c r="C127" s="6">
        <f t="shared" si="10"/>
        <v>390319.88</v>
      </c>
      <c r="D127" s="7">
        <f t="shared" si="10"/>
        <v>405328.02</v>
      </c>
      <c r="E127" s="12"/>
      <c r="F127" s="12">
        <v>0.12695000000000001</v>
      </c>
      <c r="G127" s="6">
        <v>0.16927</v>
      </c>
      <c r="H127" s="18"/>
      <c r="I127" s="18"/>
      <c r="J127" s="18"/>
      <c r="K127" s="18"/>
    </row>
    <row r="128" spans="1:11" x14ac:dyDescent="0.25">
      <c r="A128" s="3" t="s">
        <v>67</v>
      </c>
      <c r="B128" s="14"/>
      <c r="C128" s="6">
        <f t="shared" si="10"/>
        <v>389664.35</v>
      </c>
      <c r="D128" s="7">
        <f t="shared" si="10"/>
        <v>405597.48</v>
      </c>
      <c r="E128" s="12"/>
      <c r="F128" s="12">
        <v>0.74795</v>
      </c>
      <c r="G128" s="6">
        <v>0.99726999999999999</v>
      </c>
      <c r="H128" s="18"/>
      <c r="I128" s="18"/>
      <c r="J128" s="18"/>
      <c r="K128" s="18"/>
    </row>
    <row r="129" spans="1:11" ht="15" customHeight="1" x14ac:dyDescent="0.25">
      <c r="A129" s="3" t="s">
        <v>68</v>
      </c>
      <c r="B129" s="14">
        <f t="shared" ref="B129:D130" si="11">B26</f>
        <v>0</v>
      </c>
      <c r="C129" s="6">
        <f t="shared" si="11"/>
        <v>390289.61</v>
      </c>
      <c r="D129" s="7">
        <f t="shared" si="11"/>
        <v>405467.04</v>
      </c>
      <c r="E129" s="12"/>
      <c r="F129" s="12">
        <v>0.13608999999999999</v>
      </c>
      <c r="G129" s="6">
        <v>0.18145</v>
      </c>
      <c r="H129" s="18"/>
      <c r="I129" s="18"/>
      <c r="J129" s="18"/>
      <c r="K129" s="18"/>
    </row>
    <row r="130" spans="1:11" ht="15" customHeight="1" x14ac:dyDescent="0.25">
      <c r="A130" s="3" t="s">
        <v>77</v>
      </c>
      <c r="B130" s="14">
        <f t="shared" si="11"/>
        <v>0</v>
      </c>
      <c r="C130" s="6">
        <v>389563.3</v>
      </c>
      <c r="D130" s="7">
        <v>405392.94</v>
      </c>
      <c r="E130" s="12"/>
      <c r="F130" s="12">
        <v>1.53163</v>
      </c>
      <c r="G130" s="6">
        <v>2.0421800000000001</v>
      </c>
      <c r="H130" s="18"/>
      <c r="I130" s="18"/>
      <c r="J130" s="18"/>
      <c r="K130" s="18"/>
    </row>
  </sheetData>
  <mergeCells count="20">
    <mergeCell ref="A37:A38"/>
    <mergeCell ref="B37:B38"/>
    <mergeCell ref="C37:D37"/>
    <mergeCell ref="H110:K110"/>
    <mergeCell ref="A112:A113"/>
    <mergeCell ref="B112:B113"/>
    <mergeCell ref="C112:D112"/>
    <mergeCell ref="H42:L54"/>
    <mergeCell ref="A62:A63"/>
    <mergeCell ref="B62:B63"/>
    <mergeCell ref="C62:D62"/>
    <mergeCell ref="H85:K85"/>
    <mergeCell ref="A87:A88"/>
    <mergeCell ref="B87:B88"/>
    <mergeCell ref="C87:D87"/>
    <mergeCell ref="A9:A10"/>
    <mergeCell ref="B9:B10"/>
    <mergeCell ref="C9:D9"/>
    <mergeCell ref="A28:B29"/>
    <mergeCell ref="H35:K35"/>
  </mergeCells>
  <conditionalFormatting sqref="F11:G27 F39:G55 F64:G80 F89:G105 F114:G130">
    <cfRule type="cellIs" dxfId="14" priority="5" operator="greaterThan">
      <formula>3</formula>
    </cfRule>
  </conditionalFormatting>
  <conditionalFormatting sqref="G11:G27 G39:G55 G64:G80 G89:G105 G114:G130">
    <cfRule type="top10" dxfId="13" priority="71" rank="1"/>
  </conditionalFormatting>
  <conditionalFormatting sqref="G29">
    <cfRule type="top10" dxfId="12" priority="70" rank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B6355-E954-4904-9BB4-D5C8244771AB}">
  <sheetPr>
    <pageSetUpPr fitToPage="1"/>
  </sheetPr>
  <dimension ref="A1:T27"/>
  <sheetViews>
    <sheetView workbookViewId="0">
      <selection activeCell="A28" sqref="A28:XFD65"/>
    </sheetView>
  </sheetViews>
  <sheetFormatPr defaultRowHeight="15" x14ac:dyDescent="0.25"/>
  <cols>
    <col min="1" max="1" width="9.140625" style="28"/>
    <col min="2" max="2" width="11.140625" style="28" customWidth="1"/>
    <col min="3" max="3" width="51.28515625" style="28" customWidth="1"/>
    <col min="4" max="5" width="9.5703125" style="28" bestFit="1" customWidth="1"/>
    <col min="6" max="7" width="9.5703125" style="28" customWidth="1"/>
    <col min="8" max="8" width="13.42578125" style="28" bestFit="1" customWidth="1"/>
    <col min="9" max="12" width="10.7109375" style="28" customWidth="1"/>
    <col min="13" max="13" width="9.140625" style="28"/>
    <col min="14" max="14" width="12.140625" style="28" bestFit="1" customWidth="1"/>
    <col min="15" max="15" width="9.140625" style="28"/>
    <col min="16" max="16" width="13.5703125" style="28" customWidth="1"/>
    <col min="17" max="20" width="9.140625" style="28"/>
  </cols>
  <sheetData>
    <row r="1" spans="1:20" x14ac:dyDescent="0.25">
      <c r="A1" s="17" t="s">
        <v>51</v>
      </c>
      <c r="C1" s="52"/>
      <c r="D1" s="52"/>
      <c r="E1" s="52"/>
      <c r="F1" s="52"/>
      <c r="G1" s="52"/>
      <c r="H1" s="52"/>
    </row>
    <row r="3" spans="1:20" x14ac:dyDescent="0.25">
      <c r="B3" s="90"/>
      <c r="C3" s="91"/>
      <c r="D3" s="91"/>
      <c r="E3" s="92"/>
      <c r="F3" s="90">
        <v>2025</v>
      </c>
      <c r="G3" s="92"/>
      <c r="H3" s="29">
        <v>2025</v>
      </c>
      <c r="I3" s="29">
        <v>2025</v>
      </c>
      <c r="J3" s="29">
        <v>2025</v>
      </c>
      <c r="K3" s="53">
        <v>2023</v>
      </c>
      <c r="N3"/>
      <c r="O3"/>
      <c r="P3"/>
      <c r="Q3"/>
      <c r="R3"/>
      <c r="S3"/>
      <c r="T3"/>
    </row>
    <row r="4" spans="1:20" x14ac:dyDescent="0.25">
      <c r="B4" s="29" t="s">
        <v>53</v>
      </c>
      <c r="C4" s="30" t="s">
        <v>54</v>
      </c>
      <c r="D4" s="90" t="s">
        <v>55</v>
      </c>
      <c r="E4" s="92"/>
      <c r="F4" s="29" t="s">
        <v>56</v>
      </c>
      <c r="G4" s="29" t="s">
        <v>57</v>
      </c>
      <c r="H4" s="29" t="s">
        <v>35</v>
      </c>
      <c r="I4" s="29" t="s">
        <v>63</v>
      </c>
      <c r="J4" s="29" t="s">
        <v>52</v>
      </c>
      <c r="K4" s="53" t="s">
        <v>58</v>
      </c>
      <c r="N4"/>
      <c r="O4"/>
      <c r="P4"/>
      <c r="Q4"/>
      <c r="R4"/>
      <c r="S4"/>
      <c r="T4"/>
    </row>
    <row r="5" spans="1:20" x14ac:dyDescent="0.25">
      <c r="B5" s="32" t="s">
        <v>3</v>
      </c>
      <c r="C5" s="14"/>
      <c r="D5" s="62">
        <v>389827.86</v>
      </c>
      <c r="E5" s="62">
        <v>405058.84</v>
      </c>
      <c r="F5" s="63">
        <v>17.092479999999998</v>
      </c>
      <c r="G5" s="67">
        <v>12.77854</v>
      </c>
      <c r="H5" s="12"/>
      <c r="I5" s="12"/>
      <c r="J5" s="48"/>
      <c r="K5" s="54"/>
      <c r="L5" s="49">
        <v>78</v>
      </c>
      <c r="N5"/>
      <c r="O5"/>
      <c r="P5"/>
      <c r="Q5"/>
      <c r="R5"/>
      <c r="S5"/>
      <c r="T5"/>
    </row>
    <row r="6" spans="1:20" x14ac:dyDescent="0.25">
      <c r="B6" s="32" t="s">
        <v>4</v>
      </c>
      <c r="C6" s="14"/>
      <c r="D6" s="62">
        <v>389844.96</v>
      </c>
      <c r="E6" s="62">
        <v>405151.47</v>
      </c>
      <c r="F6" s="63">
        <v>17.092479999999998</v>
      </c>
      <c r="G6" s="67">
        <v>12.77854</v>
      </c>
      <c r="H6" s="12"/>
      <c r="I6" s="12"/>
      <c r="J6" s="48"/>
      <c r="K6" s="54"/>
      <c r="L6" s="49"/>
      <c r="N6"/>
      <c r="O6"/>
      <c r="P6"/>
      <c r="Q6"/>
      <c r="R6"/>
      <c r="S6"/>
      <c r="T6"/>
    </row>
    <row r="7" spans="1:20" x14ac:dyDescent="0.25">
      <c r="B7" s="32" t="s">
        <v>5</v>
      </c>
      <c r="C7" s="14"/>
      <c r="D7" s="62">
        <v>389852.06</v>
      </c>
      <c r="E7" s="62">
        <v>405389.98</v>
      </c>
      <c r="F7" s="63">
        <v>17.092479999999998</v>
      </c>
      <c r="G7" s="67">
        <v>12.77854</v>
      </c>
      <c r="H7" s="12"/>
      <c r="I7" s="12"/>
      <c r="J7" s="48"/>
      <c r="K7" s="54"/>
      <c r="L7" s="49"/>
      <c r="N7"/>
      <c r="O7"/>
      <c r="P7"/>
      <c r="Q7"/>
      <c r="R7"/>
      <c r="S7"/>
      <c r="T7"/>
    </row>
    <row r="8" spans="1:20" x14ac:dyDescent="0.25">
      <c r="B8" s="32" t="s">
        <v>6</v>
      </c>
      <c r="C8" s="14"/>
      <c r="D8" s="62">
        <v>389923.39</v>
      </c>
      <c r="E8" s="62">
        <v>405501.97</v>
      </c>
      <c r="F8" s="63">
        <v>17.092479999999998</v>
      </c>
      <c r="G8" s="67">
        <v>12.77854</v>
      </c>
      <c r="H8" s="12"/>
      <c r="I8" s="12"/>
      <c r="J8" s="48"/>
      <c r="K8" s="54"/>
      <c r="L8" s="49"/>
      <c r="N8"/>
      <c r="O8"/>
      <c r="P8"/>
      <c r="Q8"/>
      <c r="R8"/>
      <c r="S8"/>
      <c r="T8"/>
    </row>
    <row r="9" spans="1:20" x14ac:dyDescent="0.25">
      <c r="B9" s="32" t="s">
        <v>7</v>
      </c>
      <c r="C9" s="14"/>
      <c r="D9" s="64">
        <v>390114.45</v>
      </c>
      <c r="E9" s="64">
        <v>405374.81</v>
      </c>
      <c r="F9" s="65">
        <v>22.838439999999999</v>
      </c>
      <c r="G9" s="66">
        <v>16.477340000000002</v>
      </c>
      <c r="H9" s="12"/>
      <c r="I9" s="12"/>
      <c r="J9" s="48"/>
      <c r="K9" s="54"/>
      <c r="L9" s="49">
        <v>79</v>
      </c>
      <c r="N9"/>
      <c r="O9"/>
      <c r="P9"/>
      <c r="Q9"/>
      <c r="R9"/>
      <c r="S9"/>
      <c r="T9"/>
    </row>
    <row r="10" spans="1:20" x14ac:dyDescent="0.25">
      <c r="B10" s="32" t="s">
        <v>8</v>
      </c>
      <c r="C10" s="14"/>
      <c r="D10" s="64">
        <v>390138.15</v>
      </c>
      <c r="E10" s="64">
        <v>405287.46</v>
      </c>
      <c r="F10" s="65">
        <v>22.838439999999999</v>
      </c>
      <c r="G10" s="66">
        <v>16.477340000000002</v>
      </c>
      <c r="H10" s="12"/>
      <c r="I10" s="12"/>
      <c r="J10" s="48"/>
      <c r="K10" s="54"/>
      <c r="L10" s="49"/>
      <c r="N10"/>
      <c r="O10"/>
      <c r="P10"/>
      <c r="Q10"/>
      <c r="R10"/>
      <c r="S10"/>
      <c r="T10"/>
    </row>
    <row r="11" spans="1:20" x14ac:dyDescent="0.25">
      <c r="B11" s="32" t="s">
        <v>28</v>
      </c>
      <c r="C11" s="14"/>
      <c r="D11" s="62">
        <v>389642.12</v>
      </c>
      <c r="E11" s="62">
        <v>405454.89</v>
      </c>
      <c r="F11" s="63">
        <v>17.092479999999998</v>
      </c>
      <c r="G11" s="67">
        <v>12.77854</v>
      </c>
      <c r="H11" s="12"/>
      <c r="I11" s="12"/>
      <c r="J11" s="48"/>
      <c r="K11" s="54"/>
      <c r="L11" s="49"/>
      <c r="N11"/>
      <c r="O11"/>
      <c r="P11"/>
      <c r="Q11"/>
      <c r="R11"/>
      <c r="S11"/>
      <c r="T11"/>
    </row>
    <row r="12" spans="1:20" x14ac:dyDescent="0.25">
      <c r="B12" s="32" t="s">
        <v>29</v>
      </c>
      <c r="C12" s="14"/>
      <c r="D12" s="62">
        <v>389520.3</v>
      </c>
      <c r="E12" s="62">
        <v>405345.97</v>
      </c>
      <c r="F12" s="63">
        <v>17.092479999999998</v>
      </c>
      <c r="G12" s="67">
        <v>12.77854</v>
      </c>
      <c r="H12" s="12"/>
      <c r="I12" s="12"/>
      <c r="J12" s="48"/>
      <c r="K12" s="54"/>
      <c r="L12" s="49"/>
      <c r="N12"/>
      <c r="O12"/>
      <c r="P12"/>
      <c r="Q12"/>
      <c r="R12"/>
      <c r="S12"/>
      <c r="T12"/>
    </row>
    <row r="13" spans="1:20" x14ac:dyDescent="0.25">
      <c r="B13" s="32" t="s">
        <v>30</v>
      </c>
      <c r="C13" s="14"/>
      <c r="D13" s="62">
        <v>389768.69</v>
      </c>
      <c r="E13" s="62">
        <v>405522.4</v>
      </c>
      <c r="F13" s="63">
        <v>17.092479999999998</v>
      </c>
      <c r="G13" s="67">
        <v>12.77854</v>
      </c>
      <c r="H13" s="12"/>
      <c r="I13" s="12"/>
      <c r="J13" s="48"/>
      <c r="K13" s="54"/>
      <c r="L13" s="49"/>
      <c r="N13"/>
      <c r="O13"/>
      <c r="P13"/>
      <c r="Q13"/>
      <c r="R13"/>
      <c r="S13"/>
      <c r="T13"/>
    </row>
    <row r="14" spans="1:20" x14ac:dyDescent="0.25">
      <c r="B14" s="32" t="s">
        <v>38</v>
      </c>
      <c r="C14" s="14"/>
      <c r="D14" s="68">
        <v>389524.77</v>
      </c>
      <c r="E14" s="68">
        <v>404997.95</v>
      </c>
      <c r="F14" s="69">
        <v>20.043949999999999</v>
      </c>
      <c r="G14" s="70">
        <v>14.711259999999999</v>
      </c>
      <c r="H14" s="12"/>
      <c r="I14" s="12"/>
      <c r="J14" s="48"/>
      <c r="K14" s="54"/>
      <c r="L14" s="49">
        <v>96</v>
      </c>
      <c r="N14"/>
      <c r="O14"/>
      <c r="P14"/>
      <c r="Q14"/>
      <c r="R14"/>
      <c r="S14"/>
      <c r="T14"/>
    </row>
    <row r="15" spans="1:20" x14ac:dyDescent="0.25">
      <c r="B15" s="32" t="s">
        <v>39</v>
      </c>
      <c r="C15" s="14"/>
      <c r="D15" s="62">
        <v>389449.55</v>
      </c>
      <c r="E15" s="62">
        <v>405104.65</v>
      </c>
      <c r="F15" s="63">
        <v>17.092479999999998</v>
      </c>
      <c r="G15" s="67">
        <v>12.77854</v>
      </c>
      <c r="H15" s="12"/>
      <c r="I15" s="12"/>
      <c r="J15" s="48"/>
      <c r="K15" s="54"/>
      <c r="L15" s="49"/>
      <c r="N15"/>
      <c r="O15"/>
      <c r="P15"/>
      <c r="Q15"/>
      <c r="R15"/>
      <c r="S15"/>
      <c r="T15"/>
    </row>
    <row r="16" spans="1:20" x14ac:dyDescent="0.25">
      <c r="B16" s="32" t="s">
        <v>62</v>
      </c>
      <c r="C16" s="14"/>
      <c r="D16" s="62">
        <v>389400.3</v>
      </c>
      <c r="E16" s="62">
        <v>405459.02</v>
      </c>
      <c r="F16" s="63">
        <v>17.092479999999998</v>
      </c>
      <c r="G16" s="67">
        <v>12.77854</v>
      </c>
      <c r="H16" s="12"/>
      <c r="I16" s="12"/>
      <c r="J16" s="48"/>
      <c r="K16" s="54"/>
      <c r="N16"/>
      <c r="O16"/>
      <c r="P16"/>
      <c r="Q16"/>
      <c r="R16"/>
      <c r="S16"/>
      <c r="T16"/>
    </row>
    <row r="17" spans="1:20" x14ac:dyDescent="0.25">
      <c r="B17" s="32" t="s">
        <v>65</v>
      </c>
      <c r="C17" s="14"/>
      <c r="D17" s="64">
        <v>390168.06</v>
      </c>
      <c r="E17" s="64">
        <v>405008.77</v>
      </c>
      <c r="F17" s="65">
        <v>22.838439999999999</v>
      </c>
      <c r="G17" s="66">
        <v>16.477340000000002</v>
      </c>
      <c r="H17" s="12"/>
      <c r="I17" s="12"/>
      <c r="J17" s="48"/>
      <c r="K17" s="54"/>
      <c r="N17"/>
      <c r="O17"/>
      <c r="P17"/>
      <c r="Q17"/>
      <c r="R17"/>
      <c r="S17"/>
      <c r="T17"/>
    </row>
    <row r="18" spans="1:20" x14ac:dyDescent="0.25">
      <c r="B18" s="32" t="s">
        <v>66</v>
      </c>
      <c r="C18" s="14"/>
      <c r="D18" s="64">
        <v>390319.88</v>
      </c>
      <c r="E18" s="64">
        <v>405328.02</v>
      </c>
      <c r="F18" s="65">
        <v>22.838439999999999</v>
      </c>
      <c r="G18" s="66">
        <v>16.477340000000002</v>
      </c>
      <c r="H18" s="12"/>
      <c r="I18" s="12"/>
      <c r="J18" s="48"/>
      <c r="K18" s="54"/>
      <c r="N18"/>
      <c r="O18"/>
      <c r="P18"/>
      <c r="Q18"/>
      <c r="R18"/>
      <c r="S18"/>
      <c r="T18"/>
    </row>
    <row r="19" spans="1:20" x14ac:dyDescent="0.25">
      <c r="B19" s="32" t="s">
        <v>67</v>
      </c>
      <c r="C19" s="14"/>
      <c r="D19" s="62">
        <v>389664.35</v>
      </c>
      <c r="E19" s="62">
        <v>405597.48</v>
      </c>
      <c r="F19" s="63">
        <v>17.092479999999998</v>
      </c>
      <c r="G19" s="67">
        <v>12.77854</v>
      </c>
      <c r="H19" s="12"/>
      <c r="I19" s="12"/>
      <c r="J19" s="48"/>
      <c r="K19" s="54"/>
      <c r="N19"/>
      <c r="O19"/>
      <c r="P19"/>
      <c r="Q19"/>
      <c r="R19"/>
      <c r="S19"/>
      <c r="T19"/>
    </row>
    <row r="20" spans="1:20" x14ac:dyDescent="0.25">
      <c r="B20" s="32" t="s">
        <v>68</v>
      </c>
      <c r="C20" s="14"/>
      <c r="D20" s="64">
        <v>390289.61</v>
      </c>
      <c r="E20" s="64">
        <v>405467.04</v>
      </c>
      <c r="F20" s="65">
        <v>22.838439999999999</v>
      </c>
      <c r="G20" s="66">
        <v>16.477340000000002</v>
      </c>
      <c r="H20" s="12"/>
      <c r="I20" s="12"/>
      <c r="J20" s="48"/>
      <c r="K20" s="54"/>
      <c r="N20"/>
      <c r="O20"/>
      <c r="P20"/>
      <c r="Q20"/>
      <c r="R20"/>
      <c r="S20"/>
      <c r="T20"/>
    </row>
    <row r="21" spans="1:20" x14ac:dyDescent="0.25">
      <c r="B21" s="1"/>
      <c r="C21" s="50"/>
      <c r="D21" s="55"/>
      <c r="E21" s="55"/>
      <c r="F21" s="42"/>
      <c r="G21" s="41"/>
      <c r="H21" s="41"/>
      <c r="I21" s="41"/>
      <c r="J21" s="43"/>
      <c r="K21" s="56"/>
      <c r="M21" s="43"/>
      <c r="N21" s="42"/>
    </row>
    <row r="22" spans="1:20" x14ac:dyDescent="0.25">
      <c r="A22" s="17"/>
      <c r="B22" s="1"/>
      <c r="C22" s="50"/>
      <c r="D22" s="55"/>
      <c r="E22" s="55"/>
      <c r="F22" s="42"/>
      <c r="G22" s="41"/>
      <c r="H22" s="41"/>
      <c r="I22" s="41"/>
      <c r="J22" s="43"/>
      <c r="K22" s="56"/>
      <c r="M22" s="43"/>
      <c r="N22" s="42"/>
    </row>
    <row r="23" spans="1:20" x14ac:dyDescent="0.25">
      <c r="A23" s="17"/>
      <c r="B23" s="1"/>
      <c r="C23" s="50"/>
      <c r="D23" s="41"/>
      <c r="E23" s="41"/>
      <c r="F23" s="42"/>
      <c r="G23" s="42"/>
      <c r="H23" s="43"/>
      <c r="I23" s="43"/>
      <c r="J23" s="43"/>
      <c r="K23" s="42"/>
      <c r="M23" s="43"/>
      <c r="N23" s="42"/>
    </row>
    <row r="24" spans="1:20" x14ac:dyDescent="0.25">
      <c r="B24" s="31" t="s">
        <v>59</v>
      </c>
      <c r="D24" s="41"/>
      <c r="E24" s="41"/>
      <c r="F24" s="42"/>
      <c r="G24" s="42"/>
      <c r="H24" s="43"/>
      <c r="I24" s="43"/>
      <c r="J24" s="43"/>
      <c r="K24" s="42"/>
      <c r="M24" s="43"/>
      <c r="N24" s="42"/>
    </row>
    <row r="25" spans="1:20" x14ac:dyDescent="0.25">
      <c r="B25" s="34"/>
      <c r="D25" s="41"/>
      <c r="E25" s="41"/>
      <c r="F25" s="51"/>
      <c r="G25" s="51"/>
      <c r="H25" s="43"/>
      <c r="I25" s="43"/>
      <c r="J25" s="43"/>
      <c r="K25" s="42"/>
      <c r="M25" s="43"/>
      <c r="N25" s="42"/>
    </row>
    <row r="26" spans="1:20" x14ac:dyDescent="0.25">
      <c r="B26" s="34"/>
      <c r="C26" s="34"/>
      <c r="D26" s="41"/>
      <c r="E26" s="41"/>
      <c r="F26" s="42"/>
      <c r="G26" s="42"/>
      <c r="H26" s="43"/>
      <c r="I26" s="43"/>
      <c r="J26" s="43"/>
      <c r="K26" s="42"/>
      <c r="M26" s="43"/>
      <c r="N26" s="42"/>
    </row>
    <row r="27" spans="1:20" x14ac:dyDescent="0.25">
      <c r="C27" s="34"/>
      <c r="D27" s="41"/>
      <c r="E27" s="41"/>
      <c r="F27" s="41"/>
      <c r="G27" s="41"/>
      <c r="H27" s="41"/>
      <c r="I27" s="42"/>
      <c r="J27" s="42"/>
      <c r="K27" s="43"/>
      <c r="L27" s="43"/>
      <c r="M27" s="43"/>
      <c r="N27" s="42"/>
    </row>
  </sheetData>
  <mergeCells count="3">
    <mergeCell ref="B3:E3"/>
    <mergeCell ref="D4:E4"/>
    <mergeCell ref="F3:G3"/>
  </mergeCells>
  <phoneticPr fontId="25" type="noConversion"/>
  <pageMargins left="0.7" right="0.7" top="0.75" bottom="0.75" header="0.3" footer="0.3"/>
  <pageSetup paperSize="9" scale="51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ermit File" ma:contentTypeID="0x0101000E9AD557692E154F9D2697C8C6432F76006AA1E3962CF72F4698A24DEEB897244E" ma:contentTypeVersion="41" ma:contentTypeDescription="Create a new document." ma:contentTypeScope="" ma:versionID="ec629862f564551f0c3e454d641f8ffd">
  <xsd:schema xmlns:xsd="http://www.w3.org/2001/XMLSchema" xmlns:xs="http://www.w3.org/2001/XMLSchema" xmlns:p="http://schemas.microsoft.com/office/2006/metadata/properties" xmlns:ns2="dbe221e7-66db-4bdb-a92c-aa517c005f15" xmlns:ns3="662745e8-e224-48e8-a2e3-254862b8c2f5" xmlns:ns4="eebef177-55b5-4448-a5fb-28ea454417ee" xmlns:ns5="5ffd8e36-f429-4edc-ab50-c5be84842779" xmlns:ns6="47765e72-4413-4cff-aa40-50e617b95c52" targetNamespace="http://schemas.microsoft.com/office/2006/metadata/properties" ma:root="true" ma:fieldsID="cc58a1b200138ec8af53e26ea27cacd7" ns2:_="" ns3:_="" ns4:_="" ns5:_="" ns6:_="">
    <xsd:import namespace="dbe221e7-66db-4bdb-a92c-aa517c005f15"/>
    <xsd:import namespace="662745e8-e224-48e8-a2e3-254862b8c2f5"/>
    <xsd:import namespace="eebef177-55b5-4448-a5fb-28ea454417ee"/>
    <xsd:import namespace="5ffd8e36-f429-4edc-ab50-c5be84842779"/>
    <xsd:import namespace="47765e72-4413-4cff-aa40-50e617b95c52"/>
    <xsd:element name="properties">
      <xsd:complexType>
        <xsd:sequence>
          <xsd:element name="documentManagement">
            <xsd:complexType>
              <xsd:all>
                <xsd:element ref="ns2:d3564be703db47eda46ec138bc1ba091" minOccurs="0"/>
                <xsd:element ref="ns3:TaxCatchAll" minOccurs="0"/>
                <xsd:element ref="ns3:TaxCatchAllLabel" minOccurs="0"/>
                <xsd:element ref="ns4:DocumentDate"/>
                <xsd:element ref="ns4:EAReceivedDate"/>
                <xsd:element ref="ns4:ExternalAuthor"/>
                <xsd:element ref="ns2:c52c737aaa794145b5e1ab0b33580095" minOccurs="0"/>
                <xsd:element ref="ns2:ncb1594ff73b435992550f571a78c184" minOccurs="0"/>
                <xsd:element ref="ns2:p517ccc45a7e4674ae144f9410147bb3" minOccurs="0"/>
                <xsd:element ref="ns2:f91636ce86a943e5a85e589048b494b2" minOccurs="0"/>
                <xsd:element ref="ns4:PermitNumber"/>
                <xsd:element ref="ns4:OtherReference" minOccurs="0"/>
                <xsd:element ref="ns4:EPRNumber" minOccurs="0"/>
                <xsd:element ref="ns4:Customer_x002f_OperatorName"/>
                <xsd:element ref="ns4:SiteName"/>
                <xsd:element ref="ns4:FacilityAddress"/>
                <xsd:element ref="ns4:FacilityAddressPostcode"/>
                <xsd:element ref="ns2:ga477587807b4e8dbd9d142e03c014fa" minOccurs="0"/>
                <xsd:element ref="ns2:la34db7254a948be973d9738b9f07ba7" minOccurs="0"/>
                <xsd:element ref="ns2:bf174f8632e04660b372cf372c1956fe" minOccurs="0"/>
                <xsd:element ref="ns2:mb0b523b12654e57a98fd73f451222f6" minOccurs="0"/>
                <xsd:element ref="ns4:CessationDate" minOccurs="0"/>
                <xsd:element ref="ns4:NationalSecurity" minOccurs="0"/>
                <xsd:element ref="ns2:ed3cfd1978f244c4af5dc9d642a18018" minOccurs="0"/>
                <xsd:element ref="ns4:CurrentPermit" minOccurs="0"/>
                <xsd:element ref="ns5:EventLink" minOccurs="0"/>
                <xsd:element ref="ns2:m63bd5d2e6554c968a3f4ff9289590fe" minOccurs="0"/>
                <xsd:element ref="ns2:d22401b98bfe4ec6b8dacbec81c66a1e" minOccurs="0"/>
                <xsd:element ref="ns6:MediaServiceMetadata" minOccurs="0"/>
                <xsd:element ref="ns6:MediaServiceFastMetadata" minOccurs="0"/>
                <xsd:element ref="ns6:MediaServiceSearchProperties" minOccurs="0"/>
                <xsd:element ref="ns6:MediaServiceDateTaken" minOccurs="0"/>
                <xsd:element ref="ns6:lcf76f155ced4ddcb4097134ff3c332f" minOccurs="0"/>
                <xsd:element ref="ns6:MediaServiceOCR" minOccurs="0"/>
                <xsd:element ref="ns6:MediaServiceGenerationTime" minOccurs="0"/>
                <xsd:element ref="ns6:MediaServiceEventHashCode" minOccurs="0"/>
                <xsd:element ref="ns6:MediaServiceLocation" minOccurs="0"/>
                <xsd:element ref="ns6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e221e7-66db-4bdb-a92c-aa517c005f15" elementFormDefault="qualified">
    <xsd:import namespace="http://schemas.microsoft.com/office/2006/documentManagement/types"/>
    <xsd:import namespace="http://schemas.microsoft.com/office/infopath/2007/PartnerControls"/>
    <xsd:element name="d3564be703db47eda46ec138bc1ba091" ma:index="8" ma:taxonomy="true" ma:internalName="d3564be703db47eda46ec138bc1ba091" ma:taxonomyFieldName="ActivityGrouping" ma:displayName="Activity Grouping" ma:default="1;#Unassigned|cb01650a-31a4-4ad3-af7c-01edd0cc5fa8" ma:fieldId="{d3564be7-03db-47ed-a46e-c138bc1ba091}" ma:sspId="d1117845-93f6-4da3-abaa-fcb4fa669c78" ma:termSetId="c26d6a6f-914d-4d0c-bc0a-7a709b431a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52c737aaa794145b5e1ab0b33580095" ma:index="15" ma:taxonomy="true" ma:internalName="c52c737aaa794145b5e1ab0b33580095" ma:taxonomyFieldName="DisclosureStatus" ma:displayName="Disclosure Status" ma:fieldId="{c52c737a-aa79-4145-b5e1-ab0b33580095}" ma:sspId="d1117845-93f6-4da3-abaa-fcb4fa669c78" ma:termSetId="be5a9b7f-442f-4603-a8b8-76f5f1ec70c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cb1594ff73b435992550f571a78c184" ma:index="17" ma:taxonomy="true" ma:internalName="ncb1594ff73b435992550f571a78c184" ma:taxonomyFieldName="Regime" ma:displayName="Regime" ma:fieldId="{7cb1594f-f73b-4359-9255-0f571a78c184}" ma:taxonomyMulti="true" ma:sspId="d1117845-93f6-4da3-abaa-fcb4fa669c78" ma:termSetId="79e1bcb8-4c43-4df4-ad15-4ec7b927a84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517ccc45a7e4674ae144f9410147bb3" ma:index="19" ma:taxonomy="true" ma:internalName="p517ccc45a7e4674ae144f9410147bb3" ma:taxonomyFieldName="RegulatedActivityClass" ma:displayName="Regulated Activity Class" ma:fieldId="{9517ccc4-5a7e-4674-ae14-4f9410147bb3}" ma:taxonomyMulti="true" ma:sspId="d1117845-93f6-4da3-abaa-fcb4fa669c78" ma:termSetId="41ee975a-727d-4c90-bb75-bfa3c8eb72d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91636ce86a943e5a85e589048b494b2" ma:index="21" nillable="true" ma:taxonomy="true" ma:internalName="f91636ce86a943e5a85e589048b494b2" ma:taxonomyFieldName="RegulatedActivitySub_x002d_Class" ma:displayName="Regulated Activity Sub-Class" ma:fieldId="{f91636ce-86a9-43e5-a85e-589048b494b2}" ma:taxonomyMulti="true" ma:sspId="d1117845-93f6-4da3-abaa-fcb4fa669c78" ma:termSetId="3c5ee371-f842-4910-b55e-fca1c7c0857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a477587807b4e8dbd9d142e03c014fa" ma:index="30" nillable="true" ma:taxonomy="true" ma:internalName="ga477587807b4e8dbd9d142e03c014fa" ma:taxonomyFieldName="Catchment" ma:displayName="Catchment" ma:fieldId="{0a477587-807b-4e8d-bd9d-142e03c014fa}" ma:sspId="d1117845-93f6-4da3-abaa-fcb4fa669c78" ma:termSetId="a3d7cc5e-3544-4097-ac09-3626e2dfc58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a34db7254a948be973d9738b9f07ba7" ma:index="32" ma:taxonomy="true" ma:internalName="la34db7254a948be973d9738b9f07ba7" ma:taxonomyFieldName="TypeofPermit" ma:displayName="Type of Permit" ma:default="48;#N/A - Do not select for New Permits|0430e4c2-ee0a-4b2d-9af6-df735aafbcb2" ma:fieldId="{5a34db72-54a9-48be-973d-9738b9f07ba7}" ma:taxonomyMulti="true" ma:sspId="d1117845-93f6-4da3-abaa-fcb4fa669c78" ma:termSetId="7d47b671-38b6-4716-ba29-cfb8e9b10e5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f174f8632e04660b372cf372c1956fe" ma:index="34" nillable="true" ma:taxonomy="true" ma:internalName="bf174f8632e04660b372cf372c1956fe" ma:taxonomyFieldName="StandardRulesID" ma:displayName="StandardRulesID" ma:fieldId="{bf174f86-32e0-4660-b372-cf372c1956fe}" ma:taxonomyMulti="true" ma:sspId="d1117845-93f6-4da3-abaa-fcb4fa669c78" ma:termSetId="8e138792-83d5-43de-b6e8-7ca5b827ccd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b0b523b12654e57a98fd73f451222f6" ma:index="36" nillable="true" ma:taxonomy="true" ma:internalName="mb0b523b12654e57a98fd73f451222f6" ma:taxonomyFieldName="CessationStatus" ma:displayName="Cessation Status" ma:fieldId="{6b0b523b-1265-4e57-a98f-d73f451222f6}" ma:sspId="d1117845-93f6-4da3-abaa-fcb4fa669c78" ma:termSetId="8efff926-82ca-4afb-81c6-bc22e4acfd6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3cfd1978f244c4af5dc9d642a18018" ma:index="40" nillable="true" ma:taxonomy="true" ma:internalName="ed3cfd1978f244c4af5dc9d642a18018" ma:taxonomyFieldName="MajorProjectID" ma:displayName="Major Project ID" ma:fieldId="{ed3cfd19-78f2-44c4-af5d-c9d642a18018}" ma:sspId="d1117845-93f6-4da3-abaa-fcb4fa669c78" ma:termSetId="d4a353e3-1bf8-453f-805b-242d6a6db9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63bd5d2e6554c968a3f4ff9289590fe" ma:index="44" nillable="true" ma:taxonomy="true" ma:internalName="m63bd5d2e6554c968a3f4ff9289590fe" ma:taxonomyFieldName="EventType1" ma:displayName="Event Type" ma:readOnly="false" ma:fieldId="{663bd5d2-e655-4c96-8a3f-4ff9289590fe}" ma:sspId="d1117845-93f6-4da3-abaa-fcb4fa669c78" ma:termSetId="6eb2a3b8-caae-450e-a142-afb8c0df352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22401b98bfe4ec6b8dacbec81c66a1e" ma:index="46" nillable="true" ma:taxonomy="true" ma:internalName="d22401b98bfe4ec6b8dacbec81c66a1e" ma:taxonomyFieldName="PermitDocumentType" ma:displayName="Permit Document Type" ma:readOnly="false" ma:fieldId="{d22401b9-8bfe-4ec6-b8da-cbec81c66a1e}" ma:sspId="d1117845-93f6-4da3-abaa-fcb4fa669c78" ma:termSetId="1e9654a3-ed8b-47e0-af9b-cd306150e83f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2745e8-e224-48e8-a2e3-254862b8c2f5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543e4e61-1be0-4b06-bd98-8598df83c830}" ma:internalName="TaxCatchAll" ma:showField="CatchAllData" ma:web="dbe221e7-66db-4bdb-a92c-aa517c005f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543e4e61-1be0-4b06-bd98-8598df83c830}" ma:internalName="TaxCatchAllLabel" ma:readOnly="true" ma:showField="CatchAllDataLabel" ma:web="dbe221e7-66db-4bdb-a92c-aa517c005f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bef177-55b5-4448-a5fb-28ea454417ee" elementFormDefault="qualified">
    <xsd:import namespace="http://schemas.microsoft.com/office/2006/documentManagement/types"/>
    <xsd:import namespace="http://schemas.microsoft.com/office/infopath/2007/PartnerControls"/>
    <xsd:element name="DocumentDate" ma:index="12" ma:displayName="Document Date" ma:format="DateOnly" ma:indexed="true" ma:internalName="DocumentDate">
      <xsd:simpleType>
        <xsd:restriction base="dms:DateTime"/>
      </xsd:simpleType>
    </xsd:element>
    <xsd:element name="EAReceivedDate" ma:index="13" ma:displayName="Received Date" ma:format="DateOnly" ma:internalName="EAReceivedDate">
      <xsd:simpleType>
        <xsd:restriction base="dms:DateTime"/>
      </xsd:simpleType>
    </xsd:element>
    <xsd:element name="ExternalAuthor" ma:index="14" ma:displayName="Document Author" ma:internalName="ExternalAuthor">
      <xsd:simpleType>
        <xsd:restriction base="dms:Text">
          <xsd:maxLength value="255"/>
        </xsd:restriction>
      </xsd:simpleType>
    </xsd:element>
    <xsd:element name="PermitNumber" ma:index="23" ma:displayName="Permit Number" ma:internalName="PermitNumber">
      <xsd:simpleType>
        <xsd:restriction base="dms:Text">
          <xsd:maxLength value="255"/>
        </xsd:restriction>
      </xsd:simpleType>
    </xsd:element>
    <xsd:element name="OtherReference" ma:index="24" nillable="true" ma:displayName="Other Reference" ma:internalName="OtherReference">
      <xsd:simpleType>
        <xsd:restriction base="dms:Text">
          <xsd:maxLength value="255"/>
        </xsd:restriction>
      </xsd:simpleType>
    </xsd:element>
    <xsd:element name="EPRNumber" ma:index="25" nillable="true" ma:displayName="EPR Number" ma:internalName="EPRNumber">
      <xsd:simpleType>
        <xsd:restriction base="dms:Text">
          <xsd:maxLength value="255"/>
        </xsd:restriction>
      </xsd:simpleType>
    </xsd:element>
    <xsd:element name="Customer_x002f_OperatorName" ma:index="26" ma:displayName="Customer / Operator Name" ma:indexed="true" ma:internalName="Customer_x002F_OperatorName">
      <xsd:simpleType>
        <xsd:restriction base="dms:Text">
          <xsd:maxLength value="255"/>
        </xsd:restriction>
      </xsd:simpleType>
    </xsd:element>
    <xsd:element name="SiteName" ma:index="27" ma:displayName="Facility Name" ma:internalName="SiteName">
      <xsd:simpleType>
        <xsd:restriction base="dms:Text">
          <xsd:maxLength value="255"/>
        </xsd:restriction>
      </xsd:simpleType>
    </xsd:element>
    <xsd:element name="FacilityAddress" ma:index="28" ma:displayName="Facility Address" ma:internalName="FacilityAddress">
      <xsd:simpleType>
        <xsd:restriction base="dms:Note">
          <xsd:maxLength value="255"/>
        </xsd:restriction>
      </xsd:simpleType>
    </xsd:element>
    <xsd:element name="FacilityAddressPostcode" ma:index="29" ma:displayName="Facility Address Postcode" ma:internalName="FacilityAddressPostcode">
      <xsd:simpleType>
        <xsd:restriction base="dms:Text">
          <xsd:maxLength value="255"/>
        </xsd:restriction>
      </xsd:simpleType>
    </xsd:element>
    <xsd:element name="CessationDate" ma:index="38" nillable="true" ma:displayName="Cessation Date" ma:format="DateOnly" ma:internalName="CessationDate">
      <xsd:simpleType>
        <xsd:restriction base="dms:DateTime"/>
      </xsd:simpleType>
    </xsd:element>
    <xsd:element name="NationalSecurity" ma:index="39" nillable="true" ma:displayName="National Security" ma:default="No" ma:format="Dropdown" ma:internalName="NationalSecurity">
      <xsd:simpleType>
        <xsd:restriction base="dms:Choice">
          <xsd:enumeration value="Yes"/>
          <xsd:enumeration value="No"/>
        </xsd:restriction>
      </xsd:simpleType>
    </xsd:element>
    <xsd:element name="CurrentPermit" ma:index="42" nillable="true" ma:displayName="Current Permit" ma:default="N/A - Do not select for New Permits" ma:format="Dropdown" ma:internalName="CurrentPermit">
      <xsd:simpleType>
        <xsd:restriction base="dms:Choice">
          <xsd:enumeration value="Yes"/>
          <xsd:enumeration value="No"/>
          <xsd:enumeration value="N/A - Do not select for New Permit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fd8e36-f429-4edc-ab50-c5be84842779" elementFormDefault="qualified">
    <xsd:import namespace="http://schemas.microsoft.com/office/2006/documentManagement/types"/>
    <xsd:import namespace="http://schemas.microsoft.com/office/infopath/2007/PartnerControls"/>
    <xsd:element name="EventLink" ma:index="43" nillable="true" ma:displayName="Event Link" ma:internalName="EventLink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765e72-4413-4cff-aa40-50e617b95c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5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5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53" nillable="true" ma:taxonomy="true" ma:internalName="lcf76f155ced4ddcb4097134ff3c332f" ma:taxonomyFieldName="MediaServiceImageTags" ma:displayName="Image Tags" ma:readOnly="false" ma:fieldId="{5cf76f15-5ced-4ddc-b409-7134ff3c332f}" ma:taxonomyMulti="true" ma:sspId="d1117845-93f6-4da3-abaa-fcb4fa669c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5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5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5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5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5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AReceivedDate xmlns="eebef177-55b5-4448-a5fb-28ea454417ee">2025-12-18T00:00:00+00:00</EAReceivedDate>
    <ga477587807b4e8dbd9d142e03c014fa xmlns="dbe221e7-66db-4bdb-a92c-aa517c005f15">
      <Terms xmlns="http://schemas.microsoft.com/office/infopath/2007/PartnerControls"/>
    </ga477587807b4e8dbd9d142e03c014fa>
    <PermitNumber xmlns="eebef177-55b5-4448-a5fb-28ea454417ee">EPR-RP3723MK</PermitNumber>
    <bf174f8632e04660b372cf372c1956fe xmlns="dbe221e7-66db-4bdb-a92c-aa517c005f15">
      <Terms xmlns="http://schemas.microsoft.com/office/infopath/2007/PartnerControls"/>
    </bf174f8632e04660b372cf372c1956fe>
    <CessationDate xmlns="eebef177-55b5-4448-a5fb-28ea454417ee" xsi:nil="true"/>
    <NationalSecurity xmlns="eebef177-55b5-4448-a5fb-28ea454417ee">No</NationalSecurity>
    <OtherReference xmlns="eebef177-55b5-4448-a5fb-28ea454417ee">EPR/RP3723MK</OtherReference>
    <EventLink xmlns="5ffd8e36-f429-4edc-ab50-c5be84842779" xsi:nil="true"/>
    <Customer_x002f_OperatorName xmlns="eebef177-55b5-4448-a5fb-28ea454417ee">Inspired Global Cuisine Ltd</Customer_x002f_OperatorName>
    <m63bd5d2e6554c968a3f4ff9289590fe xmlns="dbe221e7-66db-4bdb-a92c-aa517c005f15">
      <Terms xmlns="http://schemas.microsoft.com/office/infopath/2007/PartnerControls"/>
    </m63bd5d2e6554c968a3f4ff9289590fe>
    <ncb1594ff73b435992550f571a78c184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EPR</TermName>
          <TermId xmlns="http://schemas.microsoft.com/office/infopath/2007/PartnerControls">0e5af97d-1a8c-4d8f-a20b-528a11cab1f6</TermId>
        </TermInfo>
      </Terms>
    </ncb1594ff73b435992550f571a78c184>
    <d22401b98bfe4ec6b8dacbec81c66a1e xmlns="dbe221e7-66db-4bdb-a92c-aa517c005f15">
      <Terms xmlns="http://schemas.microsoft.com/office/infopath/2007/PartnerControls"/>
    </d22401b98bfe4ec6b8dacbec81c66a1e>
    <DocumentDate xmlns="eebef177-55b5-4448-a5fb-28ea454417ee">2025-12-18T00:00:00+00:00</DocumentDate>
    <CurrentPermit xmlns="eebef177-55b5-4448-a5fb-28ea454417ee">N/A - Do not select for New Permits</CurrentPermit>
    <c52c737aaa794145b5e1ab0b33580095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 Register</TermName>
          <TermId xmlns="http://schemas.microsoft.com/office/infopath/2007/PartnerControls">f1fcf6a6-5d97-4f1d-964e-a2f916eb1f18</TermId>
        </TermInfo>
      </Terms>
    </c52c737aaa794145b5e1ab0b33580095>
    <f91636ce86a943e5a85e589048b494b2 xmlns="dbe221e7-66db-4bdb-a92c-aa517c005f15">
      <Terms xmlns="http://schemas.microsoft.com/office/infopath/2007/PartnerControls"/>
    </f91636ce86a943e5a85e589048b494b2>
    <mb0b523b12654e57a98fd73f451222f6 xmlns="dbe221e7-66db-4bdb-a92c-aa517c005f15">
      <Terms xmlns="http://schemas.microsoft.com/office/infopath/2007/PartnerControls"/>
    </mb0b523b12654e57a98fd73f451222f6>
    <lcf76f155ced4ddcb4097134ff3c332f xmlns="47765e72-4413-4cff-aa40-50e617b95c52">
      <Terms xmlns="http://schemas.microsoft.com/office/infopath/2007/PartnerControls"/>
    </lcf76f155ced4ddcb4097134ff3c332f>
    <d3564be703db47eda46ec138bc1ba091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Application ＆ Associated Docs</TermName>
          <TermId xmlns="http://schemas.microsoft.com/office/infopath/2007/PartnerControls">5eadfd3c-6deb-44e1-b7e1-16accd427bec</TermId>
        </TermInfo>
      </Terms>
    </d3564be703db47eda46ec138bc1ba091>
    <EPRNumber xmlns="eebef177-55b5-4448-a5fb-28ea454417ee">EPR/RP3723MK</EPRNumber>
    <FacilityAddressPostcode xmlns="eebef177-55b5-4448-a5fb-28ea454417ee">OL9 9AB</FacilityAddressPostcode>
    <ed3cfd1978f244c4af5dc9d642a18018 xmlns="dbe221e7-66db-4bdb-a92c-aa517c005f15">
      <Terms xmlns="http://schemas.microsoft.com/office/infopath/2007/PartnerControls"/>
    </ed3cfd1978f244c4af5dc9d642a18018>
    <TaxCatchAll xmlns="662745e8-e224-48e8-a2e3-254862b8c2f5">
      <Value>41</Value>
      <Value>49</Value>
      <Value>11</Value>
      <Value>32</Value>
      <Value>14</Value>
    </TaxCatchAll>
    <ExternalAuthor xmlns="eebef177-55b5-4448-a5fb-28ea454417ee">Patrick Asprey</ExternalAuthor>
    <SiteName xmlns="eebef177-55b5-4448-a5fb-28ea454417ee">Inspired Global Cuisine Limited (IGC)</SiteName>
    <p517ccc45a7e4674ae144f9410147bb3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Installations</TermName>
          <TermId xmlns="http://schemas.microsoft.com/office/infopath/2007/PartnerControls">645f1c9c-65df-490a-9ce3-4a2aa7c5ff7f</TermId>
        </TermInfo>
      </Terms>
    </p517ccc45a7e4674ae144f9410147bb3>
    <FacilityAddress xmlns="eebef177-55b5-4448-a5fb-28ea454417ee">Unit A, Lydia Becker Way, Oldham</FacilityAddress>
    <la34db7254a948be973d9738b9f07ba7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Bespoke</TermName>
          <TermId xmlns="http://schemas.microsoft.com/office/infopath/2007/PartnerControls">743fbb82-64b4-442a-8bac-afa632175399</TermId>
        </TermInfo>
      </Terms>
    </la34db7254a948be973d9738b9f07ba7>
  </documentManagement>
</p:properties>
</file>

<file path=customXml/itemProps1.xml><?xml version="1.0" encoding="utf-8"?>
<ds:datastoreItem xmlns:ds="http://schemas.openxmlformats.org/officeDocument/2006/customXml" ds:itemID="{485FE12A-B1F0-4997-9DFD-BECD952334E3}"/>
</file>

<file path=customXml/itemProps2.xml><?xml version="1.0" encoding="utf-8"?>
<ds:datastoreItem xmlns:ds="http://schemas.openxmlformats.org/officeDocument/2006/customXml" ds:itemID="{1F279ED1-D53E-43D7-A031-52BC0EFC4E3A}"/>
</file>

<file path=customXml/itemProps3.xml><?xml version="1.0" encoding="utf-8"?>
<ds:datastoreItem xmlns:ds="http://schemas.openxmlformats.org/officeDocument/2006/customXml" ds:itemID="{BF450117-2CB0-4851-8676-7EFC25B4E3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NO2</vt:lpstr>
      <vt:lpstr>Odour </vt:lpstr>
      <vt:lpstr>Odour Mitigation</vt:lpstr>
      <vt:lpstr>Receptors and Background Concs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Undertaken 25/07/2013</dc:title>
  <dc:creator>leenvironmental</dc:creator>
  <cp:lastModifiedBy>Paul Threlfall</cp:lastModifiedBy>
  <cp:lastPrinted>2016-01-20T15:09:25Z</cp:lastPrinted>
  <dcterms:created xsi:type="dcterms:W3CDTF">2012-01-19T14:02:56Z</dcterms:created>
  <dcterms:modified xsi:type="dcterms:W3CDTF">2025-11-27T09:46:56Z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le">
    <vt:lpwstr>Undertaken 25/07/2013</vt:lpwstr>
  </property>
  <property fmtid="{D5CDD505-2E9C-101B-9397-08002B2CF9AE}" pid="3" name="CP_DocNo">
    <vt:lpwstr>NT11471-00008</vt:lpwstr>
  </property>
  <property fmtid="{D5CDD505-2E9C-101B-9397-08002B2CF9AE}" pid="4" name="client1">
    <vt:lpwstr>
    </vt:lpwstr>
  </property>
  <property fmtid="{D5CDD505-2E9C-101B-9397-08002B2CF9AE}" pid="5" name="Description">
    <vt:lpwstr> Application &amp; ES</vt:lpwstr>
  </property>
  <property fmtid="{D5CDD505-2E9C-101B-9397-08002B2CF9AE}" pid="6" name="address2">
    <vt:lpwstr>Daniel Adamson Road</vt:lpwstr>
  </property>
  <property fmtid="{D5CDD505-2E9C-101B-9397-08002B2CF9AE}" pid="7" name="projdirector">
    <vt:lpwstr>Kennedy, Helen</vt:lpwstr>
  </property>
  <property fmtid="{D5CDD505-2E9C-101B-9397-08002B2CF9AE}" pid="8" name="Workstage">
    <vt:lpwstr>Enquiry</vt:lpwstr>
  </property>
  <property fmtid="{D5CDD505-2E9C-101B-9397-08002B2CF9AE}" pid="9" name="address3">
    <vt:lpwstr>Manchester</vt:lpwstr>
  </property>
  <property fmtid="{D5CDD505-2E9C-101B-9397-08002B2CF9AE}" pid="10" name="Address4">
    <vt:lpwstr>Hartlepool, Cleveland</vt:lpwstr>
  </property>
  <property fmtid="{D5CDD505-2E9C-101B-9397-08002B2CF9AE}" pid="11" name="postcode">
    <vt:lpwstr>TS25 1NS</vt:lpwstr>
  </property>
  <property fmtid="{D5CDD505-2E9C-101B-9397-08002B2CF9AE}" pid="12" name="address1">
    <vt:lpwstr>ENER-G House</vt:lpwstr>
  </property>
  <property fmtid="{D5CDD505-2E9C-101B-9397-08002B2CF9AE}" pid="13" name="client">
    <vt:lpwstr>ENER-G Natural Power Limited</vt:lpwstr>
  </property>
  <property fmtid="{D5CDD505-2E9C-101B-9397-08002B2CF9AE}" pid="14" name="ProjectNumber">
    <vt:lpwstr>NT11471</vt:lpwstr>
  </property>
  <property fmtid="{D5CDD505-2E9C-101B-9397-08002B2CF9AE}" pid="15" name="client2">
    <vt:lpwstr>
    </vt:lpwstr>
  </property>
  <property fmtid="{D5CDD505-2E9C-101B-9397-08002B2CF9AE}" pid="16" name="Author">
    <vt:lpwstr>LE Environmental</vt:lpwstr>
  </property>
  <property fmtid="{D5CDD505-2E9C-101B-9397-08002B2CF9AE}" pid="17" name="ProjectName">
    <vt:lpwstr>Harewood Whin </vt:lpwstr>
  </property>
  <property fmtid="{D5CDD505-2E9C-101B-9397-08002B2CF9AE}" pid="18" name="Date">
    <vt:filetime>2012-01-20T00:00:00Z</vt:filetime>
  </property>
  <property fmtid="{D5CDD505-2E9C-101B-9397-08002B2CF9AE}" pid="19" name="ContentTypeId">
    <vt:lpwstr>0x0101000E9AD557692E154F9D2697C8C6432F76006AA1E3962CF72F4698A24DEEB897244E</vt:lpwstr>
  </property>
  <property fmtid="{D5CDD505-2E9C-101B-9397-08002B2CF9AE}" pid="20" name="PermitDocumentType">
    <vt:lpwstr/>
  </property>
  <property fmtid="{D5CDD505-2E9C-101B-9397-08002B2CF9AE}" pid="21" name="MediaServiceImageTags">
    <vt:lpwstr/>
  </property>
  <property fmtid="{D5CDD505-2E9C-101B-9397-08002B2CF9AE}" pid="22" name="TypeofPermit">
    <vt:lpwstr>32;#Bespoke|743fbb82-64b4-442a-8bac-afa632175399</vt:lpwstr>
  </property>
  <property fmtid="{D5CDD505-2E9C-101B-9397-08002B2CF9AE}" pid="23" name="DisclosureStatus">
    <vt:lpwstr>41;#Public Register|f1fcf6a6-5d97-4f1d-964e-a2f916eb1f18</vt:lpwstr>
  </property>
  <property fmtid="{D5CDD505-2E9C-101B-9397-08002B2CF9AE}" pid="24" name="ActivityGrouping">
    <vt:lpwstr>14;#Application ＆ Associated Docs|5eadfd3c-6deb-44e1-b7e1-16accd427bec</vt:lpwstr>
  </property>
  <property fmtid="{D5CDD505-2E9C-101B-9397-08002B2CF9AE}" pid="25" name="Catchment">
    <vt:lpwstr/>
  </property>
  <property fmtid="{D5CDD505-2E9C-101B-9397-08002B2CF9AE}" pid="26" name="MajorProjectID">
    <vt:lpwstr/>
  </property>
  <property fmtid="{D5CDD505-2E9C-101B-9397-08002B2CF9AE}" pid="27" name="StandardRulesID">
    <vt:lpwstr/>
  </property>
  <property fmtid="{D5CDD505-2E9C-101B-9397-08002B2CF9AE}" pid="28" name="CessationStatus">
    <vt:lpwstr/>
  </property>
  <property fmtid="{D5CDD505-2E9C-101B-9397-08002B2CF9AE}" pid="29" name="Regime">
    <vt:lpwstr>11;#EPR|0e5af97d-1a8c-4d8f-a20b-528a11cab1f6</vt:lpwstr>
  </property>
  <property fmtid="{D5CDD505-2E9C-101B-9397-08002B2CF9AE}" pid="30" name="RegulatedActivitySub_x002d_Class">
    <vt:lpwstr/>
  </property>
  <property fmtid="{D5CDD505-2E9C-101B-9397-08002B2CF9AE}" pid="31" name="RegulatedActivitySub-Class">
    <vt:lpwstr/>
  </property>
  <property fmtid="{D5CDD505-2E9C-101B-9397-08002B2CF9AE}" pid="32" name="EventType1">
    <vt:lpwstr/>
  </property>
  <property fmtid="{D5CDD505-2E9C-101B-9397-08002B2CF9AE}" pid="33" name="RegulatedActivityClass">
    <vt:lpwstr>49;#Installations|645f1c9c-65df-490a-9ce3-4a2aa7c5ff7f</vt:lpwstr>
  </property>
  <property fmtid="{D5CDD505-2E9C-101B-9397-08002B2CF9AE}" pid="34" name="SysUpdateNoER">
    <vt:lpwstr>No</vt:lpwstr>
  </property>
</Properties>
</file>