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dds.ntnl\shared\MI\TRE\Groups\NPS\Environment Management\Permit Register and Assess\EPR-PPC\Kate Wray\Work in progress\Applications\Weston\NDM\"/>
    </mc:Choice>
  </mc:AlternateContent>
  <xr:revisionPtr revIDLastSave="0" documentId="8_{352027B4-4F38-4595-ADB9-657ADB54234A}" xr6:coauthVersionLast="47" xr6:coauthVersionMax="47" xr10:uidLastSave="{00000000-0000-0000-0000-000000000000}"/>
  <bookViews>
    <workbookView xWindow="-120" yWindow="-120" windowWidth="29040" windowHeight="15840" activeTab="1" xr2:uid="{FEB2383A-3DC9-48DE-80BB-37F264E4DE48}"/>
  </bookViews>
  <sheets>
    <sheet name="Weston" sheetId="1" r:id="rId1"/>
    <sheet name="East" sheetId="2" r:id="rId2"/>
    <sheet name="Winfarth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G34" i="2"/>
  <c r="G33" i="2"/>
  <c r="AR28" i="2"/>
  <c r="AS27" i="2"/>
  <c r="AQ27" i="2"/>
  <c r="AP27" i="2"/>
  <c r="AS26" i="2"/>
  <c r="AQ26" i="2"/>
  <c r="AP26" i="2"/>
  <c r="AQ25" i="2"/>
  <c r="AP25" i="2"/>
  <c r="AQ24" i="2"/>
  <c r="AP24" i="2"/>
  <c r="AQ23" i="2"/>
  <c r="AP23" i="2"/>
  <c r="AQ22" i="2"/>
  <c r="AP22" i="2"/>
  <c r="AQ21" i="2"/>
  <c r="AP21" i="2"/>
  <c r="AQ20" i="2"/>
  <c r="AP20" i="2"/>
  <c r="AQ19" i="2"/>
  <c r="AP19" i="2"/>
  <c r="AQ18" i="2"/>
  <c r="AP18" i="2"/>
  <c r="AQ17" i="2"/>
  <c r="AP17" i="2"/>
  <c r="AQ16" i="2"/>
  <c r="AP16" i="2"/>
  <c r="AQ15" i="2"/>
  <c r="AP15" i="2"/>
  <c r="AQ14" i="2"/>
  <c r="AP14" i="2"/>
  <c r="AQ13" i="2"/>
  <c r="AP13" i="2"/>
  <c r="AQ12" i="2"/>
  <c r="AP12" i="2"/>
  <c r="AQ11" i="2"/>
  <c r="AP11" i="2"/>
  <c r="AQ10" i="2"/>
  <c r="AP10" i="2"/>
  <c r="AQ9" i="2"/>
  <c r="AP9" i="2"/>
  <c r="AQ8" i="2"/>
  <c r="AP8" i="2"/>
  <c r="AQ7" i="2"/>
  <c r="AP7" i="2"/>
  <c r="AQ6" i="2"/>
  <c r="AP6" i="2"/>
  <c r="AM27" i="2"/>
  <c r="AK27" i="2"/>
  <c r="AJ27" i="2"/>
  <c r="AM26" i="2"/>
  <c r="AM28" i="2" s="1"/>
  <c r="AK26" i="2"/>
  <c r="AJ26" i="2"/>
  <c r="AK25" i="2"/>
  <c r="AJ25" i="2"/>
  <c r="AK24" i="2"/>
  <c r="AJ24" i="2"/>
  <c r="AK23" i="2"/>
  <c r="AJ23" i="2"/>
  <c r="AK22" i="2"/>
  <c r="AJ22" i="2"/>
  <c r="AK21" i="2"/>
  <c r="AJ21" i="2"/>
  <c r="AK20" i="2"/>
  <c r="AJ20" i="2"/>
  <c r="AK19" i="2"/>
  <c r="AJ19" i="2"/>
  <c r="AK18" i="2"/>
  <c r="AJ18" i="2"/>
  <c r="AK17" i="2"/>
  <c r="AJ17" i="2"/>
  <c r="AK16" i="2"/>
  <c r="AJ16" i="2"/>
  <c r="AK15" i="2"/>
  <c r="AJ15" i="2"/>
  <c r="AK14" i="2"/>
  <c r="AJ14" i="2"/>
  <c r="AK13" i="2"/>
  <c r="AJ13" i="2"/>
  <c r="AK12" i="2"/>
  <c r="AJ12" i="2"/>
  <c r="AK11" i="2"/>
  <c r="AJ11" i="2"/>
  <c r="AK9" i="2"/>
  <c r="AJ9" i="2"/>
  <c r="AK8" i="2"/>
  <c r="AJ8" i="2"/>
  <c r="AK7" i="2"/>
  <c r="AJ7" i="2"/>
  <c r="AK6" i="2"/>
  <c r="AJ6" i="2"/>
  <c r="AG27" i="2"/>
  <c r="AE27" i="2"/>
  <c r="AD27" i="2"/>
  <c r="AC27" i="2"/>
  <c r="AA27" i="2"/>
  <c r="Z27" i="2"/>
  <c r="AG26" i="2"/>
  <c r="AG28" i="2" s="1"/>
  <c r="AE26" i="2"/>
  <c r="AD26" i="2"/>
  <c r="AC26" i="2"/>
  <c r="AC28" i="2" s="1"/>
  <c r="AA26" i="2"/>
  <c r="Z26" i="2"/>
  <c r="AE25" i="2"/>
  <c r="AD25" i="2"/>
  <c r="AA25" i="2"/>
  <c r="Z25" i="2"/>
  <c r="AE24" i="2"/>
  <c r="AD24" i="2"/>
  <c r="AA24" i="2"/>
  <c r="Z24" i="2"/>
  <c r="AE23" i="2"/>
  <c r="AD23" i="2"/>
  <c r="AA23" i="2"/>
  <c r="Z23" i="2"/>
  <c r="AE22" i="2"/>
  <c r="AD22" i="2"/>
  <c r="AA22" i="2"/>
  <c r="Z22" i="2"/>
  <c r="AE21" i="2"/>
  <c r="AD21" i="2"/>
  <c r="AA21" i="2"/>
  <c r="Z21" i="2"/>
  <c r="AE20" i="2"/>
  <c r="AD20" i="2"/>
  <c r="AA20" i="2"/>
  <c r="Z20" i="2"/>
  <c r="AE19" i="2"/>
  <c r="AD19" i="2"/>
  <c r="AA19" i="2"/>
  <c r="Z19" i="2"/>
  <c r="AE18" i="2"/>
  <c r="AD18" i="2"/>
  <c r="AA18" i="2"/>
  <c r="Z18" i="2"/>
  <c r="AE17" i="2"/>
  <c r="AD17" i="2"/>
  <c r="AA17" i="2"/>
  <c r="Z17" i="2"/>
  <c r="AE16" i="2"/>
  <c r="AD16" i="2"/>
  <c r="AA16" i="2"/>
  <c r="Z16" i="2"/>
  <c r="AE15" i="2"/>
  <c r="AD15" i="2"/>
  <c r="AA15" i="2"/>
  <c r="Z15" i="2"/>
  <c r="AE14" i="2"/>
  <c r="AD14" i="2"/>
  <c r="AA14" i="2"/>
  <c r="Z14" i="2"/>
  <c r="AE13" i="2"/>
  <c r="AD13" i="2"/>
  <c r="AA13" i="2"/>
  <c r="Z13" i="2"/>
  <c r="AE12" i="2"/>
  <c r="AD12" i="2"/>
  <c r="AA12" i="2"/>
  <c r="Z12" i="2"/>
  <c r="AE11" i="2"/>
  <c r="AD11" i="2"/>
  <c r="AA11" i="2"/>
  <c r="Z11" i="2"/>
  <c r="AE10" i="2"/>
  <c r="AD10" i="2"/>
  <c r="AA10" i="2"/>
  <c r="Z10" i="2"/>
  <c r="AE9" i="2"/>
  <c r="AD9" i="2"/>
  <c r="AA9" i="2"/>
  <c r="Z9" i="2"/>
  <c r="AE8" i="2"/>
  <c r="AD8" i="2"/>
  <c r="AA8" i="2"/>
  <c r="Z8" i="2"/>
  <c r="AE7" i="2"/>
  <c r="AD7" i="2"/>
  <c r="AA7" i="2"/>
  <c r="Z7" i="2"/>
  <c r="AE6" i="2"/>
  <c r="AD6" i="2"/>
  <c r="AD28" i="2" s="1"/>
  <c r="AA6" i="2"/>
  <c r="Z6" i="2"/>
  <c r="AN28" i="2"/>
  <c r="W28" i="2"/>
  <c r="AH10" i="2"/>
  <c r="AH28" i="2" s="1"/>
  <c r="V27" i="2"/>
  <c r="T27" i="2"/>
  <c r="S27" i="2"/>
  <c r="V26" i="2"/>
  <c r="T26" i="2"/>
  <c r="S26" i="2"/>
  <c r="T25" i="2"/>
  <c r="S25" i="2"/>
  <c r="T24" i="2"/>
  <c r="S24" i="2"/>
  <c r="T23" i="2"/>
  <c r="S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S6" i="2"/>
  <c r="P27" i="2"/>
  <c r="N27" i="2"/>
  <c r="M27" i="2"/>
  <c r="P26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C118" i="2"/>
  <c r="C119" i="2"/>
  <c r="C120" i="2"/>
  <c r="C121" i="2"/>
  <c r="P39" i="1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7" i="2"/>
  <c r="H27" i="2" s="1"/>
  <c r="F26" i="2"/>
  <c r="H26" i="2" s="1"/>
  <c r="F25" i="2"/>
  <c r="H25" i="2" s="1"/>
  <c r="F24" i="2"/>
  <c r="J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J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G68" i="1"/>
  <c r="AW61" i="1"/>
  <c r="AX61" i="1"/>
  <c r="AY59" i="1"/>
  <c r="AY61" i="1" s="1"/>
  <c r="AY60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W39" i="1"/>
  <c r="AV39" i="1"/>
  <c r="AV61" i="1" s="1"/>
  <c r="AT61" i="1"/>
  <c r="AS61" i="1"/>
  <c r="AS60" i="1"/>
  <c r="AS59" i="1"/>
  <c r="AR61" i="1"/>
  <c r="AQ61" i="1"/>
  <c r="AP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M61" i="1"/>
  <c r="AM60" i="1"/>
  <c r="AM59" i="1"/>
  <c r="AI59" i="1"/>
  <c r="AK61" i="1"/>
  <c r="AJ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F48" i="1"/>
  <c r="AI60" i="1"/>
  <c r="AI61" i="1" s="1"/>
  <c r="AB59" i="1"/>
  <c r="AB61" i="1" s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7" i="1"/>
  <c r="AF46" i="1"/>
  <c r="AF45" i="1"/>
  <c r="AF44" i="1"/>
  <c r="AF43" i="1"/>
  <c r="AF42" i="1"/>
  <c r="AF41" i="1"/>
  <c r="AF40" i="1"/>
  <c r="AF39" i="1"/>
  <c r="AG39" i="1"/>
  <c r="AN61" i="1"/>
  <c r="AC61" i="1"/>
  <c r="AN58" i="1"/>
  <c r="AN56" i="1"/>
  <c r="AN54" i="1"/>
  <c r="AN52" i="1"/>
  <c r="AN50" i="1"/>
  <c r="AN49" i="1"/>
  <c r="AN48" i="1"/>
  <c r="AN46" i="1"/>
  <c r="AN42" i="1"/>
  <c r="G67" i="1"/>
  <c r="AB60" i="1"/>
  <c r="AA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Y60" i="1"/>
  <c r="Y59" i="1"/>
  <c r="Y58" i="1"/>
  <c r="Y57" i="1"/>
  <c r="Y56" i="1"/>
  <c r="Y55" i="1"/>
  <c r="Y54" i="1"/>
  <c r="Y53" i="1"/>
  <c r="Y52" i="1"/>
  <c r="Y51" i="1"/>
  <c r="Y50" i="1"/>
  <c r="Y49" i="1"/>
  <c r="Y43" i="1"/>
  <c r="Y48" i="1"/>
  <c r="Y47" i="1"/>
  <c r="Y46" i="1"/>
  <c r="Y45" i="1"/>
  <c r="Y44" i="1"/>
  <c r="Y42" i="1"/>
  <c r="Y41" i="1"/>
  <c r="Y40" i="1"/>
  <c r="Z39" i="1"/>
  <c r="Y39" i="1"/>
  <c r="AG61" i="1" l="1"/>
  <c r="AF61" i="1"/>
  <c r="Y61" i="1"/>
  <c r="Z61" i="1"/>
  <c r="AS28" i="2"/>
  <c r="Z28" i="2"/>
  <c r="AA28" i="2"/>
  <c r="V28" i="2"/>
  <c r="P28" i="2"/>
  <c r="AP28" i="2"/>
  <c r="AQ28" i="2"/>
  <c r="M28" i="2"/>
  <c r="AE28" i="2"/>
  <c r="AJ10" i="2"/>
  <c r="AJ28" i="2" s="1"/>
  <c r="AK10" i="2"/>
  <c r="AK28" i="2" s="1"/>
  <c r="F28" i="2"/>
  <c r="H28" i="2" s="1"/>
  <c r="S28" i="2"/>
  <c r="J13" i="2"/>
  <c r="J14" i="2"/>
  <c r="N28" i="2"/>
  <c r="H12" i="2"/>
  <c r="J15" i="2"/>
  <c r="J16" i="2"/>
  <c r="J17" i="2"/>
  <c r="J25" i="2"/>
  <c r="J26" i="2"/>
  <c r="H24" i="2"/>
  <c r="J27" i="2"/>
  <c r="T28" i="2"/>
  <c r="J6" i="2"/>
  <c r="J18" i="2"/>
  <c r="J7" i="2"/>
  <c r="J19" i="2"/>
  <c r="J8" i="2"/>
  <c r="J20" i="2"/>
  <c r="G28" i="2"/>
  <c r="J9" i="2"/>
  <c r="J21" i="2"/>
  <c r="J10" i="2"/>
  <c r="J22" i="2"/>
  <c r="J11" i="2"/>
  <c r="J23" i="2"/>
  <c r="J28" i="2" l="1"/>
  <c r="T58" i="1" l="1"/>
  <c r="T60" i="1"/>
  <c r="T59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V59" i="1"/>
  <c r="V61" i="1" s="1"/>
  <c r="V60" i="1"/>
  <c r="U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N59" i="1"/>
  <c r="N61" i="1"/>
  <c r="P51" i="1"/>
  <c r="P50" i="1"/>
  <c r="P49" i="1"/>
  <c r="P48" i="1"/>
  <c r="H9" i="1"/>
  <c r="N60" i="1"/>
  <c r="F52" i="1"/>
  <c r="H52" i="1" s="1"/>
  <c r="K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6" i="1"/>
  <c r="I45" i="1"/>
  <c r="I44" i="1"/>
  <c r="I43" i="1"/>
  <c r="I42" i="1"/>
  <c r="I41" i="1"/>
  <c r="I40" i="1"/>
  <c r="I39" i="1"/>
  <c r="H50" i="1"/>
  <c r="H42" i="1"/>
  <c r="H41" i="1"/>
  <c r="H40" i="1"/>
  <c r="H39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1" i="1"/>
  <c r="H51" i="1" s="1"/>
  <c r="F50" i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P42" i="1" s="1"/>
  <c r="F41" i="1"/>
  <c r="P41" i="1" s="1"/>
  <c r="F40" i="1"/>
  <c r="P40" i="1" s="1"/>
  <c r="F39" i="1"/>
  <c r="T61" i="1" l="1"/>
  <c r="P60" i="1"/>
  <c r="P52" i="1"/>
  <c r="P53" i="1"/>
  <c r="P54" i="1"/>
  <c r="P43" i="1"/>
  <c r="P61" i="1" s="1"/>
  <c r="P55" i="1"/>
  <c r="P44" i="1"/>
  <c r="P56" i="1"/>
  <c r="J59" i="1"/>
  <c r="J61" i="1" s="1"/>
  <c r="P45" i="1"/>
  <c r="P57" i="1"/>
  <c r="S61" i="1"/>
  <c r="H61" i="1"/>
  <c r="J60" i="1"/>
  <c r="P46" i="1"/>
  <c r="P58" i="1"/>
  <c r="P47" i="1"/>
  <c r="P59" i="1"/>
  <c r="F61" i="1"/>
  <c r="G61" i="1"/>
  <c r="I61" i="1"/>
  <c r="C61" i="1" l="1"/>
  <c r="E13" i="1"/>
  <c r="F140" i="2"/>
  <c r="H140" i="2"/>
  <c r="G122" i="2"/>
  <c r="G140" i="2" s="1"/>
  <c r="D122" i="2" l="1"/>
  <c r="E140" i="2"/>
  <c r="J28" i="1"/>
  <c r="L28" i="1"/>
  <c r="K25" i="1"/>
  <c r="K23" i="1"/>
  <c r="K21" i="1"/>
  <c r="K19" i="1"/>
  <c r="K17" i="1"/>
  <c r="K16" i="1"/>
  <c r="K15" i="1"/>
  <c r="K13" i="1"/>
  <c r="K9" i="1"/>
  <c r="I28" i="1"/>
  <c r="K28" i="1" l="1"/>
  <c r="D140" i="2"/>
  <c r="H25" i="1" l="1"/>
  <c r="H23" i="1"/>
  <c r="H21" i="1"/>
  <c r="H19" i="1"/>
  <c r="H17" i="1"/>
  <c r="H16" i="1"/>
  <c r="H15" i="1"/>
  <c r="H13" i="1"/>
  <c r="E6" i="3"/>
  <c r="D6" i="3"/>
  <c r="H28" i="1" l="1"/>
  <c r="C128" i="2"/>
  <c r="C129" i="2"/>
  <c r="C122" i="2"/>
  <c r="C130" i="2"/>
  <c r="C131" i="2"/>
  <c r="C132" i="2"/>
  <c r="C133" i="2"/>
  <c r="C134" i="2"/>
  <c r="C135" i="2"/>
  <c r="C136" i="2"/>
  <c r="C137" i="2"/>
  <c r="C28" i="2"/>
  <c r="C139" i="2"/>
  <c r="C138" i="2"/>
  <c r="C127" i="2"/>
  <c r="C126" i="2"/>
  <c r="C125" i="2"/>
  <c r="C124" i="2"/>
  <c r="C123" i="2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7" i="1"/>
  <c r="G8" i="1"/>
  <c r="G9" i="1"/>
  <c r="G10" i="1"/>
  <c r="G11" i="1"/>
  <c r="G12" i="1"/>
  <c r="G13" i="1"/>
  <c r="G6" i="1"/>
  <c r="E27" i="1"/>
  <c r="E26" i="1"/>
  <c r="E7" i="1"/>
  <c r="E8" i="1"/>
  <c r="E9" i="1"/>
  <c r="E10" i="1"/>
  <c r="E11" i="1"/>
  <c r="E12" i="1"/>
  <c r="E15" i="1"/>
  <c r="E16" i="1"/>
  <c r="E17" i="1"/>
  <c r="E18" i="1"/>
  <c r="E19" i="1"/>
  <c r="E20" i="1"/>
  <c r="E21" i="1"/>
  <c r="E22" i="1"/>
  <c r="E23" i="1"/>
  <c r="E24" i="1"/>
  <c r="E25" i="1"/>
  <c r="E6" i="1"/>
  <c r="D7" i="1"/>
  <c r="D8" i="1"/>
  <c r="D9" i="1"/>
  <c r="D10" i="1"/>
  <c r="D11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6" i="1"/>
  <c r="C28" i="1"/>
  <c r="F28" i="1"/>
  <c r="E28" i="1" l="1"/>
  <c r="G28" i="1"/>
  <c r="C140" i="2"/>
  <c r="D28" i="1"/>
</calcChain>
</file>

<file path=xl/sharedStrings.xml><?xml version="1.0" encoding="utf-8"?>
<sst xmlns="http://schemas.openxmlformats.org/spreadsheetml/2006/main" count="243" uniqueCount="78">
  <si>
    <t>Turkey</t>
  </si>
  <si>
    <t>7.4 flocks</t>
  </si>
  <si>
    <t>Duck only</t>
  </si>
  <si>
    <t>Duck Annual</t>
  </si>
  <si>
    <t>Duck + Goose</t>
  </si>
  <si>
    <t>Duck + Turkey Seasonal</t>
  </si>
  <si>
    <t>Turkey only</t>
  </si>
  <si>
    <t>AYR + Seasonal</t>
  </si>
  <si>
    <t>7.4 flocks duck in 1-20</t>
  </si>
  <si>
    <t>Duck per flock</t>
  </si>
  <si>
    <t>2 flocks in 21 &amp; 22 + goose brood and finish</t>
  </si>
  <si>
    <t>3 flocks + seasonal brood and finish</t>
  </si>
  <si>
    <t>NEW</t>
  </si>
  <si>
    <t>Site</t>
  </si>
  <si>
    <t>20000 AYR</t>
  </si>
  <si>
    <t>120000/60000 SEA</t>
  </si>
  <si>
    <t>120000/60000</t>
  </si>
  <si>
    <t>2 x seasonal brood up to 60,000. One Finish.</t>
  </si>
  <si>
    <t>1 flock AYR?</t>
  </si>
  <si>
    <t>Duck Annual Jan - May</t>
  </si>
  <si>
    <t>Turkey Finish Jul - Dec</t>
  </si>
  <si>
    <t>Turkey brood Jun - Oct</t>
  </si>
  <si>
    <t>Goose Apr - Dec</t>
  </si>
  <si>
    <t>Duck Annual Jan - Dec</t>
  </si>
  <si>
    <t>Turkey Jan- May</t>
  </si>
  <si>
    <t>2 x 20,000 up to 18 weeks</t>
  </si>
  <si>
    <t>Current Permit</t>
  </si>
  <si>
    <t>80,000 Stag/80,000 hen</t>
  </si>
  <si>
    <t>Day old to 8 weeks brood or 18 weeks finish (Av. 16-18kg)</t>
  </si>
  <si>
    <t>Day old to 36 days           (Av. 3-3.5kg)</t>
  </si>
  <si>
    <t>Day old to 6 weeks         (Av. 1-2kg)</t>
  </si>
  <si>
    <t>6 weeks to 25 weeks (Av. 6-8kg)</t>
  </si>
  <si>
    <t>Day old to 6 weeks       (Av. 1-2kg)</t>
  </si>
  <si>
    <t>Day old to 36 days    (Av. 3-3.5kg)</t>
  </si>
  <si>
    <t>Day old to 36 days             (Av. 3-3.5kg)</t>
  </si>
  <si>
    <t>Day old to 6 weeks (Av. 1-2kg)</t>
  </si>
  <si>
    <t>Phase 1 2024</t>
  </si>
  <si>
    <t>Phase 2 2025</t>
  </si>
  <si>
    <t>Phase 3 2026</t>
  </si>
  <si>
    <t>Phase 4 2027</t>
  </si>
  <si>
    <t xml:space="preserve">Days Placed </t>
  </si>
  <si>
    <t>Ammonia factor</t>
  </si>
  <si>
    <t>Kg Ammonia</t>
  </si>
  <si>
    <t xml:space="preserve">Total </t>
  </si>
  <si>
    <t>Day old to 35 weeks 245 days (Av. 7-8kg)</t>
  </si>
  <si>
    <t>Day old to 36 days 
  (Av. 3-3.5kg)</t>
  </si>
  <si>
    <t>Ammonia F=0.23</t>
  </si>
  <si>
    <t>Ammonia M=0.45</t>
  </si>
  <si>
    <t>Planed 50/50 M/F</t>
  </si>
  <si>
    <t>Ammonia 50/50M/F</t>
  </si>
  <si>
    <t xml:space="preserve">Shed Number </t>
  </si>
  <si>
    <t xml:space="preserve">Duck </t>
  </si>
  <si>
    <t xml:space="preserve">Duck Goose </t>
  </si>
  <si>
    <t xml:space="preserve">Duck Turkey </t>
  </si>
  <si>
    <t xml:space="preserve">Turkey </t>
  </si>
  <si>
    <t>Ammonia NH3</t>
  </si>
  <si>
    <t>Days Free (No Stock)</t>
  </si>
  <si>
    <t xml:space="preserve">Days Placed Brood </t>
  </si>
  <si>
    <t xml:space="preserve">Days placed finish </t>
  </si>
  <si>
    <t>Brood Ammonia F=0.23</t>
  </si>
  <si>
    <t>Brood Ammonia M=0.45</t>
  </si>
  <si>
    <t>Finish Ammonia M=0.45</t>
  </si>
  <si>
    <t>Finish Ammonia F=0.23</t>
  </si>
  <si>
    <t xml:space="preserve">90,000 moved </t>
  </si>
  <si>
    <t>Goose placed Days</t>
  </si>
  <si>
    <t>Goose free days</t>
  </si>
  <si>
    <t xml:space="preserve">Percentage difference to baseline </t>
  </si>
  <si>
    <t xml:space="preserve">Ducks </t>
  </si>
  <si>
    <t xml:space="preserve">Ducks &amp; Turkey </t>
  </si>
  <si>
    <t>Total NH3</t>
  </si>
  <si>
    <t>Turkey baseline</t>
  </si>
  <si>
    <t>Range</t>
  </si>
  <si>
    <t xml:space="preserve">Shed </t>
  </si>
  <si>
    <t xml:space="preserve">Range </t>
  </si>
  <si>
    <t xml:space="preserve">Shed 1-2 Newbuild </t>
  </si>
  <si>
    <t>Current baseline</t>
  </si>
  <si>
    <t>AYR (One Crop 126 days)  + Seasonal</t>
  </si>
  <si>
    <t>AYR 126 days (1 Crop per year) + Seasonal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</si>
</sst>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0" borderId="1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/>
    <xf numFmtId="0" fontId="0" fillId="0" borderId="1" xfId="0" quotePrefix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1" fontId="1" fillId="0" borderId="14" xfId="0" applyNumberFormat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" fontId="1" fillId="0" borderId="1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1" fontId="0" fillId="2" borderId="10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13" xfId="0" quotePrefix="1" applyBorder="1"/>
    <xf numFmtId="3" fontId="0" fillId="0" borderId="0" xfId="0" applyNumberFormat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" borderId="9" xfId="0" applyFont="1" applyFill="1" applyBorder="1"/>
    <xf numFmtId="0" fontId="1" fillId="3" borderId="10" xfId="0" applyFont="1" applyFill="1" applyBorder="1"/>
    <xf numFmtId="0" fontId="1" fillId="4" borderId="9" xfId="0" applyFont="1" applyFill="1" applyBorder="1"/>
    <xf numFmtId="0" fontId="1" fillId="0" borderId="12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3" fontId="1" fillId="0" borderId="1" xfId="0" applyNumberFormat="1" applyFont="1" applyBorder="1"/>
    <xf numFmtId="0" fontId="0" fillId="0" borderId="11" xfId="0" applyBorder="1"/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/>
    </xf>
    <xf numFmtId="0" fontId="1" fillId="4" borderId="14" xfId="0" applyFont="1" applyFill="1" applyBorder="1"/>
    <xf numFmtId="1" fontId="0" fillId="4" borderId="9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/>
    <xf numFmtId="0" fontId="0" fillId="3" borderId="13" xfId="0" applyFill="1" applyBorder="1" applyAlignment="1">
      <alignment horizontal="center"/>
    </xf>
    <xf numFmtId="0" fontId="0" fillId="3" borderId="13" xfId="0" applyFill="1" applyBorder="1"/>
    <xf numFmtId="0" fontId="0" fillId="3" borderId="3" xfId="0" applyFill="1" applyBorder="1"/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5" xfId="0" applyFill="1" applyBorder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/>
    <xf numFmtId="0" fontId="1" fillId="3" borderId="14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5" borderId="1" xfId="0" applyFont="1" applyFill="1" applyBorder="1"/>
    <xf numFmtId="0" fontId="1" fillId="0" borderId="0" xfId="0" applyFont="1" applyAlignment="1">
      <alignment wrapText="1"/>
    </xf>
    <xf numFmtId="0" fontId="1" fillId="5" borderId="1" xfId="0" applyFont="1" applyFill="1" applyBorder="1" applyAlignment="1">
      <alignment horizontal="center"/>
    </xf>
    <xf numFmtId="0" fontId="0" fillId="4" borderId="13" xfId="0" applyFill="1" applyBorder="1"/>
    <xf numFmtId="0" fontId="0" fillId="4" borderId="0" xfId="0" applyFill="1"/>
    <xf numFmtId="0" fontId="0" fillId="6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3" xfId="0" applyFill="1" applyBorder="1"/>
    <xf numFmtId="0" fontId="0" fillId="6" borderId="3" xfId="0" applyFill="1" applyBorder="1"/>
    <xf numFmtId="0" fontId="0" fillId="6" borderId="4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6" borderId="5" xfId="0" applyFill="1" applyBorder="1"/>
    <xf numFmtId="0" fontId="1" fillId="6" borderId="4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15" xfId="0" applyFill="1" applyBorder="1"/>
    <xf numFmtId="0" fontId="1" fillId="6" borderId="15" xfId="0" applyFont="1" applyFill="1" applyBorder="1" applyAlignment="1">
      <alignment horizontal="center"/>
    </xf>
    <xf numFmtId="0" fontId="0" fillId="6" borderId="7" xfId="0" applyFill="1" applyBorder="1"/>
    <xf numFmtId="0" fontId="0" fillId="6" borderId="1" xfId="0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2" xfId="0" applyFont="1" applyFill="1" applyBorder="1" applyAlignment="1">
      <alignment horizontal="center" wrapText="1"/>
    </xf>
    <xf numFmtId="0" fontId="0" fillId="6" borderId="4" xfId="0" applyFill="1" applyBorder="1"/>
    <xf numFmtId="3" fontId="0" fillId="6" borderId="0" xfId="0" applyNumberFormat="1" applyFill="1"/>
    <xf numFmtId="3" fontId="0" fillId="0" borderId="14" xfId="0" applyNumberFormat="1" applyBorder="1"/>
    <xf numFmtId="0" fontId="0" fillId="7" borderId="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3" xfId="0" applyFill="1" applyBorder="1"/>
    <xf numFmtId="0" fontId="0" fillId="7" borderId="3" xfId="0" applyFill="1" applyBorder="1"/>
    <xf numFmtId="0" fontId="0" fillId="7" borderId="4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0" xfId="0" applyFill="1"/>
    <xf numFmtId="0" fontId="0" fillId="7" borderId="5" xfId="0" applyFill="1" applyBorder="1"/>
    <xf numFmtId="0" fontId="1" fillId="7" borderId="6" xfId="0" applyFont="1" applyFill="1" applyBorder="1" applyAlignment="1">
      <alignment horizontal="center"/>
    </xf>
    <xf numFmtId="0" fontId="0" fillId="7" borderId="15" xfId="0" applyFill="1" applyBorder="1"/>
    <xf numFmtId="0" fontId="1" fillId="7" borderId="15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7" xfId="0" applyFill="1" applyBorder="1"/>
    <xf numFmtId="0" fontId="1" fillId="7" borderId="6" xfId="0" applyFont="1" applyFill="1" applyBorder="1" applyAlignment="1">
      <alignment horizontal="center" wrapText="1"/>
    </xf>
    <xf numFmtId="0" fontId="1" fillId="7" borderId="0" xfId="0" applyFont="1" applyFill="1"/>
    <xf numFmtId="0" fontId="1" fillId="7" borderId="10" xfId="0" applyFont="1" applyFill="1" applyBorder="1"/>
    <xf numFmtId="0" fontId="0" fillId="7" borderId="10" xfId="0" applyFill="1" applyBorder="1"/>
    <xf numFmtId="0" fontId="1" fillId="7" borderId="7" xfId="0" applyFont="1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1" fontId="0" fillId="7" borderId="4" xfId="0" applyNumberFormat="1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1" fontId="0" fillId="7" borderId="5" xfId="0" applyNumberFormat="1" applyFill="1" applyBorder="1" applyAlignment="1">
      <alignment horizontal="center"/>
    </xf>
    <xf numFmtId="3" fontId="0" fillId="7" borderId="0" xfId="0" applyNumberFormat="1" applyFill="1"/>
    <xf numFmtId="1" fontId="1" fillId="8" borderId="11" xfId="0" applyNumberFormat="1" applyFont="1" applyFill="1" applyBorder="1" applyAlignment="1">
      <alignment horizontal="center"/>
    </xf>
    <xf numFmtId="0" fontId="0" fillId="8" borderId="11" xfId="0" applyFill="1" applyBorder="1"/>
    <xf numFmtId="0" fontId="0" fillId="8" borderId="14" xfId="0" applyFill="1" applyBorder="1"/>
    <xf numFmtId="0" fontId="0" fillId="8" borderId="12" xfId="0" applyFill="1" applyBorder="1"/>
    <xf numFmtId="1" fontId="1" fillId="8" borderId="14" xfId="0" applyNumberFormat="1" applyFont="1" applyFill="1" applyBorder="1" applyAlignment="1">
      <alignment horizontal="center"/>
    </xf>
    <xf numFmtId="3" fontId="0" fillId="8" borderId="11" xfId="0" applyNumberFormat="1" applyFill="1" applyBorder="1"/>
    <xf numFmtId="1" fontId="1" fillId="8" borderId="12" xfId="0" applyNumberFormat="1" applyFont="1" applyFill="1" applyBorder="1" applyAlignment="1">
      <alignment horizontal="center"/>
    </xf>
    <xf numFmtId="3" fontId="0" fillId="8" borderId="14" xfId="0" applyNumberFormat="1" applyFill="1" applyBorder="1"/>
    <xf numFmtId="0" fontId="0" fillId="5" borderId="12" xfId="0" applyFill="1" applyBorder="1"/>
    <xf numFmtId="0" fontId="1" fillId="7" borderId="12" xfId="0" applyFont="1" applyFill="1" applyBorder="1"/>
    <xf numFmtId="0" fontId="0" fillId="7" borderId="1" xfId="0" applyFill="1" applyBorder="1"/>
    <xf numFmtId="0" fontId="1" fillId="7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0" fontId="0" fillId="0" borderId="0" xfId="0" applyNumberFormat="1" applyAlignment="1">
      <alignment horizontal="center"/>
    </xf>
    <xf numFmtId="0" fontId="0" fillId="5" borderId="1" xfId="0" applyFill="1" applyBorder="1"/>
    <xf numFmtId="0" fontId="1" fillId="2" borderId="8" xfId="0" applyFont="1" applyFill="1" applyBorder="1" applyAlignment="1">
      <alignment horizontal="center"/>
    </xf>
    <xf numFmtId="0" fontId="0" fillId="2" borderId="13" xfId="0" applyFill="1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1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1" fillId="2" borderId="4" xfId="0" applyFont="1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3" fontId="0" fillId="3" borderId="0" xfId="0" applyNumberFormat="1" applyFill="1"/>
    <xf numFmtId="0" fontId="1" fillId="6" borderId="5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 wrapText="1"/>
    </xf>
    <xf numFmtId="0" fontId="0" fillId="6" borderId="0" xfId="0" applyFill="1" applyAlignment="1">
      <alignment wrapText="1"/>
    </xf>
    <xf numFmtId="0" fontId="0" fillId="6" borderId="5" xfId="0" applyFill="1" applyBorder="1" applyAlignment="1">
      <alignment wrapText="1"/>
    </xf>
    <xf numFmtId="1" fontId="0" fillId="6" borderId="4" xfId="0" applyNumberFormat="1" applyFill="1" applyBorder="1" applyAlignment="1">
      <alignment horizontal="center"/>
    </xf>
    <xf numFmtId="0" fontId="0" fillId="6" borderId="0" xfId="0" applyFill="1" applyAlignment="1">
      <alignment horizontal="center" wrapText="1"/>
    </xf>
    <xf numFmtId="1" fontId="0" fillId="6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0" xfId="0" applyFill="1"/>
    <xf numFmtId="0" fontId="0" fillId="5" borderId="14" xfId="0" applyFill="1" applyBorder="1"/>
    <xf numFmtId="10" fontId="0" fillId="0" borderId="0" xfId="0" applyNumberFormat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5" xfId="0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32DEA-FB6E-4000-B664-7E6EBF877FCA}">
  <dimension ref="A1:AY72"/>
  <sheetViews>
    <sheetView topLeftCell="X29" zoomScale="90" zoomScaleNormal="90" workbookViewId="0">
      <selection activeCell="AC35" sqref="AC35:AE35"/>
    </sheetView>
  </sheetViews>
  <sheetFormatPr defaultRowHeight="15" x14ac:dyDescent="0.25"/>
  <cols>
    <col min="1" max="1" width="18.5703125" customWidth="1"/>
    <col min="2" max="2" width="13.85546875" bestFit="1" customWidth="1"/>
    <col min="3" max="3" width="13.28515625" style="1" bestFit="1" customWidth="1"/>
    <col min="4" max="4" width="18.7109375" style="1" customWidth="1"/>
    <col min="5" max="6" width="20.85546875" style="1" customWidth="1"/>
    <col min="7" max="8" width="20.42578125" style="1" bestFit="1" customWidth="1"/>
    <col min="9" max="9" width="20.140625" style="1" bestFit="1" customWidth="1"/>
    <col min="10" max="10" width="26.28515625" style="1" bestFit="1" customWidth="1"/>
    <col min="11" max="11" width="20.42578125" style="1" bestFit="1" customWidth="1"/>
    <col min="12" max="12" width="20.140625" style="1" bestFit="1" customWidth="1"/>
    <col min="15" max="15" width="23" customWidth="1"/>
    <col min="16" max="16" width="25" customWidth="1"/>
    <col min="17" max="17" width="27.42578125" customWidth="1"/>
    <col min="18" max="18" width="23.28515625" customWidth="1"/>
    <col min="19" max="19" width="32.140625" customWidth="1"/>
    <col min="20" max="21" width="25.42578125" customWidth="1"/>
    <col min="22" max="22" width="24.42578125" customWidth="1"/>
    <col min="23" max="23" width="29.42578125" customWidth="1"/>
    <col min="24" max="24" width="19.140625" customWidth="1"/>
    <col min="25" max="25" width="18.5703125" customWidth="1"/>
    <col min="26" max="26" width="18.42578125" customWidth="1"/>
    <col min="27" max="27" width="18.140625" customWidth="1"/>
    <col min="28" max="28" width="20.85546875" customWidth="1"/>
    <col min="29" max="29" width="26" customWidth="1"/>
    <col min="30" max="30" width="33.7109375" customWidth="1"/>
    <col min="31" max="31" width="28" customWidth="1"/>
    <col min="32" max="32" width="34" customWidth="1"/>
    <col min="33" max="33" width="23.7109375" customWidth="1"/>
    <col min="34" max="34" width="23.85546875" customWidth="1"/>
    <col min="35" max="35" width="27.140625" customWidth="1"/>
    <col min="36" max="36" width="23.7109375" customWidth="1"/>
    <col min="37" max="37" width="26" customWidth="1"/>
    <col min="38" max="38" width="23.140625" customWidth="1"/>
    <col min="39" max="39" width="23" customWidth="1"/>
    <col min="40" max="40" width="28.28515625" customWidth="1"/>
    <col min="41" max="41" width="25.42578125" customWidth="1"/>
    <col min="42" max="42" width="26.85546875" customWidth="1"/>
    <col min="43" max="43" width="23.5703125" customWidth="1"/>
    <col min="44" max="44" width="31.5703125" customWidth="1"/>
    <col min="45" max="45" width="28.5703125" customWidth="1"/>
    <col min="46" max="46" width="24.85546875" customWidth="1"/>
    <col min="47" max="47" width="21.85546875" customWidth="1"/>
    <col min="48" max="48" width="23.42578125" customWidth="1"/>
    <col min="49" max="49" width="23.5703125" customWidth="1"/>
    <col min="50" max="50" width="18.85546875" customWidth="1"/>
    <col min="51" max="51" width="21" customWidth="1"/>
  </cols>
  <sheetData>
    <row r="1" spans="1:13" x14ac:dyDescent="0.25">
      <c r="C1" s="14"/>
      <c r="D1" s="14"/>
      <c r="E1" s="208" t="s">
        <v>8</v>
      </c>
      <c r="F1" s="209"/>
      <c r="G1" s="12"/>
      <c r="H1" s="34"/>
      <c r="I1" s="34"/>
      <c r="J1" s="12"/>
      <c r="K1" s="34"/>
      <c r="L1" s="13"/>
    </row>
    <row r="2" spans="1:13" x14ac:dyDescent="0.25">
      <c r="C2" s="15"/>
      <c r="D2" s="15" t="s">
        <v>1</v>
      </c>
      <c r="E2" s="205" t="s">
        <v>10</v>
      </c>
      <c r="F2" s="207"/>
      <c r="G2" s="205" t="s">
        <v>11</v>
      </c>
      <c r="H2" s="206"/>
      <c r="I2" s="206"/>
      <c r="J2" s="205" t="s">
        <v>7</v>
      </c>
      <c r="K2" s="206"/>
      <c r="L2" s="207"/>
    </row>
    <row r="3" spans="1:13" x14ac:dyDescent="0.25">
      <c r="C3" s="16"/>
      <c r="D3" s="16" t="s">
        <v>2</v>
      </c>
      <c r="E3" s="202" t="s">
        <v>4</v>
      </c>
      <c r="F3" s="204"/>
      <c r="G3" s="202" t="s">
        <v>5</v>
      </c>
      <c r="H3" s="203"/>
      <c r="I3" s="203"/>
      <c r="J3" s="202" t="s">
        <v>6</v>
      </c>
      <c r="K3" s="203"/>
      <c r="L3" s="204"/>
      <c r="M3" s="2"/>
    </row>
    <row r="4" spans="1:13" ht="15.75" thickBot="1" x14ac:dyDescent="0.3">
      <c r="C4" s="16" t="s">
        <v>9</v>
      </c>
      <c r="D4" s="16" t="s">
        <v>3</v>
      </c>
      <c r="E4" s="4" t="s">
        <v>23</v>
      </c>
      <c r="F4" s="5" t="s">
        <v>22</v>
      </c>
      <c r="G4" s="4" t="s">
        <v>19</v>
      </c>
      <c r="H4" s="35" t="s">
        <v>21</v>
      </c>
      <c r="I4" s="35" t="s">
        <v>20</v>
      </c>
      <c r="J4" s="4" t="s">
        <v>0</v>
      </c>
      <c r="K4" s="35" t="s">
        <v>21</v>
      </c>
      <c r="L4" s="5" t="s">
        <v>20</v>
      </c>
    </row>
    <row r="5" spans="1:13" s="55" customFormat="1" ht="30" customHeight="1" thickBot="1" x14ac:dyDescent="0.3">
      <c r="C5" s="56"/>
      <c r="D5" s="57" t="s">
        <v>34</v>
      </c>
      <c r="E5" s="57" t="s">
        <v>29</v>
      </c>
      <c r="F5" s="58" t="s">
        <v>44</v>
      </c>
      <c r="G5" s="57" t="s">
        <v>29</v>
      </c>
      <c r="H5" s="58" t="s">
        <v>35</v>
      </c>
      <c r="I5" s="58" t="s">
        <v>31</v>
      </c>
      <c r="J5" s="57" t="s">
        <v>28</v>
      </c>
      <c r="K5" s="58" t="s">
        <v>35</v>
      </c>
      <c r="L5" s="59" t="s">
        <v>31</v>
      </c>
    </row>
    <row r="6" spans="1:13" x14ac:dyDescent="0.25">
      <c r="A6" t="s">
        <v>37</v>
      </c>
      <c r="B6" s="20">
        <v>1</v>
      </c>
      <c r="C6" s="17">
        <v>15343.75</v>
      </c>
      <c r="D6" s="17">
        <f>$C6*7.4</f>
        <v>113543.75</v>
      </c>
      <c r="E6" s="6">
        <f>$C6*7.4</f>
        <v>113543.75</v>
      </c>
      <c r="F6" s="7">
        <v>0</v>
      </c>
      <c r="G6" s="6">
        <f>C6*3</f>
        <v>46031.25</v>
      </c>
      <c r="H6" s="37">
        <v>0</v>
      </c>
      <c r="I6" s="37">
        <v>6500</v>
      </c>
      <c r="J6" s="40">
        <v>7600</v>
      </c>
      <c r="K6" s="37">
        <v>0</v>
      </c>
      <c r="L6" s="38">
        <v>6500</v>
      </c>
    </row>
    <row r="7" spans="1:13" x14ac:dyDescent="0.25">
      <c r="A7" t="s">
        <v>37</v>
      </c>
      <c r="B7" s="21">
        <v>2</v>
      </c>
      <c r="C7" s="17">
        <v>15468.75</v>
      </c>
      <c r="D7" s="17">
        <f t="shared" ref="D7:E27" si="0">$C7*7.4</f>
        <v>114468.75</v>
      </c>
      <c r="E7" s="6">
        <f t="shared" si="0"/>
        <v>114468.75</v>
      </c>
      <c r="F7" s="7">
        <v>0</v>
      </c>
      <c r="G7" s="6">
        <f t="shared" ref="G7:G27" si="1">C7*3</f>
        <v>46406.25</v>
      </c>
      <c r="H7" s="1">
        <v>22000</v>
      </c>
      <c r="I7" s="1">
        <v>7500</v>
      </c>
      <c r="J7" s="3">
        <v>7620</v>
      </c>
      <c r="K7" s="1">
        <v>22000</v>
      </c>
      <c r="L7" s="7">
        <v>7500</v>
      </c>
    </row>
    <row r="8" spans="1:13" x14ac:dyDescent="0.25">
      <c r="A8" t="s">
        <v>37</v>
      </c>
      <c r="B8" s="21">
        <v>3</v>
      </c>
      <c r="C8" s="17">
        <v>14945.3125</v>
      </c>
      <c r="D8" s="17">
        <f t="shared" si="0"/>
        <v>110595.3125</v>
      </c>
      <c r="E8" s="6">
        <f t="shared" si="0"/>
        <v>110595.3125</v>
      </c>
      <c r="F8" s="7">
        <v>0</v>
      </c>
      <c r="G8" s="6">
        <f t="shared" si="1"/>
        <v>44835.9375</v>
      </c>
      <c r="I8" s="1">
        <v>4500</v>
      </c>
      <c r="J8" s="3">
        <v>7620</v>
      </c>
      <c r="L8" s="7">
        <v>4500</v>
      </c>
    </row>
    <row r="9" spans="1:13" x14ac:dyDescent="0.25">
      <c r="A9" t="s">
        <v>37</v>
      </c>
      <c r="B9" s="21">
        <v>4</v>
      </c>
      <c r="C9" s="17">
        <v>13585.9375</v>
      </c>
      <c r="D9" s="17">
        <f t="shared" si="0"/>
        <v>100535.9375</v>
      </c>
      <c r="E9" s="6">
        <f t="shared" si="0"/>
        <v>100535.9375</v>
      </c>
      <c r="F9" s="7">
        <v>0</v>
      </c>
      <c r="G9" s="6">
        <f t="shared" si="1"/>
        <v>40757.8125</v>
      </c>
      <c r="H9" s="1">
        <f>11000*2</f>
        <v>22000</v>
      </c>
      <c r="I9" s="1">
        <v>5500</v>
      </c>
      <c r="J9" s="3">
        <v>7620</v>
      </c>
      <c r="K9" s="1">
        <f>11000*2</f>
        <v>22000</v>
      </c>
      <c r="L9" s="7">
        <v>5500</v>
      </c>
    </row>
    <row r="10" spans="1:13" x14ac:dyDescent="0.25">
      <c r="A10" t="s">
        <v>39</v>
      </c>
      <c r="B10" s="21">
        <v>5</v>
      </c>
      <c r="C10" s="17"/>
      <c r="D10" s="17">
        <f t="shared" si="0"/>
        <v>0</v>
      </c>
      <c r="E10" s="6">
        <f t="shared" si="0"/>
        <v>0</v>
      </c>
      <c r="F10" s="7">
        <v>0</v>
      </c>
      <c r="G10" s="6">
        <f t="shared" si="1"/>
        <v>0</v>
      </c>
      <c r="I10" s="1">
        <v>5500</v>
      </c>
      <c r="J10" s="3">
        <v>7620</v>
      </c>
      <c r="L10" s="7">
        <v>5500</v>
      </c>
    </row>
    <row r="11" spans="1:13" x14ac:dyDescent="0.25">
      <c r="A11" t="s">
        <v>39</v>
      </c>
      <c r="B11" s="21">
        <v>6</v>
      </c>
      <c r="C11" s="17"/>
      <c r="D11" s="17">
        <f t="shared" si="0"/>
        <v>0</v>
      </c>
      <c r="E11" s="6">
        <f t="shared" si="0"/>
        <v>0</v>
      </c>
      <c r="F11" s="7">
        <v>0</v>
      </c>
      <c r="G11" s="6">
        <f t="shared" si="1"/>
        <v>0</v>
      </c>
      <c r="I11" s="1">
        <v>6500</v>
      </c>
      <c r="J11" s="3">
        <v>7620</v>
      </c>
      <c r="L11" s="7">
        <v>6500</v>
      </c>
    </row>
    <row r="12" spans="1:13" x14ac:dyDescent="0.25">
      <c r="A12" t="s">
        <v>37</v>
      </c>
      <c r="B12" s="21">
        <v>7</v>
      </c>
      <c r="C12" s="17">
        <v>14617.1875</v>
      </c>
      <c r="D12" s="17">
        <f t="shared" si="0"/>
        <v>108167.1875</v>
      </c>
      <c r="E12" s="6">
        <f t="shared" si="0"/>
        <v>108167.1875</v>
      </c>
      <c r="F12" s="7">
        <v>0</v>
      </c>
      <c r="G12" s="6">
        <f t="shared" si="1"/>
        <v>43851.5625</v>
      </c>
      <c r="I12" s="1">
        <v>9000</v>
      </c>
      <c r="J12" s="3">
        <v>7620</v>
      </c>
      <c r="L12" s="7">
        <v>9000</v>
      </c>
    </row>
    <row r="13" spans="1:13" x14ac:dyDescent="0.25">
      <c r="A13" t="s">
        <v>39</v>
      </c>
      <c r="B13" s="21">
        <v>8</v>
      </c>
      <c r="C13" s="17"/>
      <c r="D13" s="17">
        <f t="shared" si="0"/>
        <v>0</v>
      </c>
      <c r="E13" s="6">
        <f>$C13*7.4</f>
        <v>0</v>
      </c>
      <c r="F13" s="7">
        <v>0</v>
      </c>
      <c r="G13" s="6">
        <f t="shared" si="1"/>
        <v>0</v>
      </c>
      <c r="H13" s="1">
        <f>11000*2</f>
        <v>22000</v>
      </c>
      <c r="I13" s="1">
        <v>9000</v>
      </c>
      <c r="J13" s="3">
        <v>7620</v>
      </c>
      <c r="K13" s="1">
        <f>11000*2</f>
        <v>22000</v>
      </c>
      <c r="L13" s="7">
        <v>9000</v>
      </c>
    </row>
    <row r="14" spans="1:13" x14ac:dyDescent="0.25">
      <c r="B14" s="22">
        <v>9</v>
      </c>
      <c r="C14" s="18"/>
      <c r="D14" s="18"/>
      <c r="E14" s="8"/>
      <c r="F14" s="9"/>
      <c r="G14" s="8"/>
      <c r="H14" s="36"/>
      <c r="I14" s="36"/>
      <c r="J14" s="8"/>
      <c r="K14" s="36"/>
      <c r="L14" s="9"/>
    </row>
    <row r="15" spans="1:13" x14ac:dyDescent="0.25">
      <c r="A15" t="s">
        <v>38</v>
      </c>
      <c r="B15" s="21">
        <v>10</v>
      </c>
      <c r="C15" s="17"/>
      <c r="D15" s="17">
        <f t="shared" si="0"/>
        <v>0</v>
      </c>
      <c r="E15" s="6">
        <f t="shared" si="0"/>
        <v>0</v>
      </c>
      <c r="F15" s="7">
        <v>0</v>
      </c>
      <c r="G15" s="6">
        <f t="shared" si="1"/>
        <v>0</v>
      </c>
      <c r="H15" s="1">
        <f t="shared" ref="H15:H17" si="2">11000*2</f>
        <v>22000</v>
      </c>
      <c r="I15" s="1">
        <v>7500</v>
      </c>
      <c r="J15" s="3">
        <v>7620</v>
      </c>
      <c r="K15" s="1">
        <f t="shared" ref="K15:K17" si="3">11000*2</f>
        <v>22000</v>
      </c>
      <c r="L15" s="7">
        <v>7500</v>
      </c>
    </row>
    <row r="16" spans="1:13" x14ac:dyDescent="0.25">
      <c r="A16" t="s">
        <v>38</v>
      </c>
      <c r="B16" s="21">
        <v>11</v>
      </c>
      <c r="C16" s="17"/>
      <c r="D16" s="17">
        <f t="shared" si="0"/>
        <v>0</v>
      </c>
      <c r="E16" s="6">
        <f t="shared" si="0"/>
        <v>0</v>
      </c>
      <c r="F16" s="7">
        <v>0</v>
      </c>
      <c r="G16" s="6">
        <f t="shared" si="1"/>
        <v>0</v>
      </c>
      <c r="H16" s="1">
        <f t="shared" si="2"/>
        <v>22000</v>
      </c>
      <c r="I16" s="1">
        <v>7500</v>
      </c>
      <c r="J16" s="3">
        <v>7620</v>
      </c>
      <c r="K16" s="1">
        <f t="shared" si="3"/>
        <v>22000</v>
      </c>
      <c r="L16" s="7">
        <v>7500</v>
      </c>
    </row>
    <row r="17" spans="1:12" x14ac:dyDescent="0.25">
      <c r="A17" t="s">
        <v>38</v>
      </c>
      <c r="B17" s="21">
        <v>12</v>
      </c>
      <c r="C17" s="17"/>
      <c r="D17" s="17">
        <f t="shared" si="0"/>
        <v>0</v>
      </c>
      <c r="E17" s="6">
        <f t="shared" si="0"/>
        <v>0</v>
      </c>
      <c r="F17" s="7">
        <v>0</v>
      </c>
      <c r="G17" s="6">
        <f t="shared" si="1"/>
        <v>0</v>
      </c>
      <c r="H17" s="1">
        <f t="shared" si="2"/>
        <v>22000</v>
      </c>
      <c r="I17" s="1">
        <v>7500</v>
      </c>
      <c r="J17" s="3">
        <v>7620</v>
      </c>
      <c r="K17" s="1">
        <f t="shared" si="3"/>
        <v>22000</v>
      </c>
      <c r="L17" s="7">
        <v>7500</v>
      </c>
    </row>
    <row r="18" spans="1:12" x14ac:dyDescent="0.25">
      <c r="A18" t="s">
        <v>39</v>
      </c>
      <c r="B18" s="21">
        <v>13</v>
      </c>
      <c r="C18" s="17"/>
      <c r="D18" s="17">
        <f t="shared" si="0"/>
        <v>0</v>
      </c>
      <c r="E18" s="6">
        <f t="shared" si="0"/>
        <v>0</v>
      </c>
      <c r="F18" s="7">
        <v>0</v>
      </c>
      <c r="G18" s="6">
        <f t="shared" si="1"/>
        <v>0</v>
      </c>
      <c r="I18" s="1">
        <v>5500</v>
      </c>
      <c r="J18" s="3">
        <v>7620</v>
      </c>
      <c r="L18" s="7">
        <v>5500</v>
      </c>
    </row>
    <row r="19" spans="1:12" x14ac:dyDescent="0.25">
      <c r="A19" t="s">
        <v>36</v>
      </c>
      <c r="B19" s="62">
        <v>14</v>
      </c>
      <c r="C19" s="17">
        <v>15468.75</v>
      </c>
      <c r="D19" s="17">
        <f t="shared" si="0"/>
        <v>114468.75</v>
      </c>
      <c r="E19" s="6">
        <f t="shared" si="0"/>
        <v>114468.75</v>
      </c>
      <c r="F19" s="7">
        <v>0</v>
      </c>
      <c r="G19" s="6">
        <f t="shared" si="1"/>
        <v>46406.25</v>
      </c>
      <c r="H19" s="1">
        <f>11000*2</f>
        <v>22000</v>
      </c>
      <c r="I19" s="1">
        <v>7500</v>
      </c>
      <c r="J19" s="3">
        <v>7620</v>
      </c>
      <c r="K19" s="1">
        <f>11000*2</f>
        <v>22000</v>
      </c>
      <c r="L19" s="7">
        <v>7500</v>
      </c>
    </row>
    <row r="20" spans="1:12" x14ac:dyDescent="0.25">
      <c r="A20" t="s">
        <v>38</v>
      </c>
      <c r="B20" s="21">
        <v>15</v>
      </c>
      <c r="C20" s="17"/>
      <c r="D20" s="17">
        <f t="shared" si="0"/>
        <v>0</v>
      </c>
      <c r="E20" s="6">
        <f t="shared" si="0"/>
        <v>0</v>
      </c>
      <c r="F20" s="7">
        <v>0</v>
      </c>
      <c r="G20" s="6">
        <f t="shared" si="1"/>
        <v>0</v>
      </c>
      <c r="I20" s="1">
        <v>7500</v>
      </c>
      <c r="J20" s="3">
        <v>7620</v>
      </c>
      <c r="L20" s="7">
        <v>7500</v>
      </c>
    </row>
    <row r="21" spans="1:12" x14ac:dyDescent="0.25">
      <c r="A21" t="s">
        <v>36</v>
      </c>
      <c r="B21" s="62">
        <v>16</v>
      </c>
      <c r="C21" s="17">
        <v>13828.125</v>
      </c>
      <c r="D21" s="17">
        <f t="shared" si="0"/>
        <v>102328.125</v>
      </c>
      <c r="E21" s="6">
        <f t="shared" si="0"/>
        <v>102328.125</v>
      </c>
      <c r="F21" s="7">
        <v>0</v>
      </c>
      <c r="G21" s="6">
        <f t="shared" si="1"/>
        <v>41484.375</v>
      </c>
      <c r="H21" s="1">
        <f>11000*2</f>
        <v>22000</v>
      </c>
      <c r="I21" s="1">
        <v>7500</v>
      </c>
      <c r="J21" s="3">
        <v>7620</v>
      </c>
      <c r="K21" s="1">
        <f>11000*2</f>
        <v>22000</v>
      </c>
      <c r="L21" s="7">
        <v>7500</v>
      </c>
    </row>
    <row r="22" spans="1:12" x14ac:dyDescent="0.25">
      <c r="A22" t="s">
        <v>36</v>
      </c>
      <c r="B22" s="60">
        <v>17</v>
      </c>
      <c r="C22" s="17">
        <v>15656.25</v>
      </c>
      <c r="D22" s="17">
        <f t="shared" si="0"/>
        <v>115856.25</v>
      </c>
      <c r="E22" s="6">
        <f t="shared" si="0"/>
        <v>115856.25</v>
      </c>
      <c r="F22" s="7">
        <v>0</v>
      </c>
      <c r="G22" s="6">
        <f t="shared" si="1"/>
        <v>46968.75</v>
      </c>
      <c r="I22" s="1">
        <v>7500</v>
      </c>
      <c r="J22" s="3">
        <v>7620</v>
      </c>
      <c r="L22" s="7">
        <v>7500</v>
      </c>
    </row>
    <row r="23" spans="1:12" x14ac:dyDescent="0.25">
      <c r="A23" t="s">
        <v>36</v>
      </c>
      <c r="B23" s="62">
        <v>18</v>
      </c>
      <c r="C23" s="17">
        <v>14765.625</v>
      </c>
      <c r="D23" s="17">
        <f t="shared" si="0"/>
        <v>109265.625</v>
      </c>
      <c r="E23" s="6">
        <f t="shared" si="0"/>
        <v>109265.625</v>
      </c>
      <c r="F23" s="7">
        <v>0</v>
      </c>
      <c r="G23" s="6">
        <f t="shared" si="1"/>
        <v>44296.875</v>
      </c>
      <c r="H23" s="1">
        <f>11000*2</f>
        <v>22000</v>
      </c>
      <c r="I23" s="1">
        <v>6500</v>
      </c>
      <c r="J23" s="3">
        <v>7620</v>
      </c>
      <c r="K23" s="1">
        <f>11000*2</f>
        <v>22000</v>
      </c>
      <c r="L23" s="7">
        <v>6500</v>
      </c>
    </row>
    <row r="24" spans="1:12" x14ac:dyDescent="0.25">
      <c r="A24" t="s">
        <v>36</v>
      </c>
      <c r="B24" s="60">
        <v>19</v>
      </c>
      <c r="C24" s="17">
        <v>15656.25</v>
      </c>
      <c r="D24" s="17">
        <f t="shared" si="0"/>
        <v>115856.25</v>
      </c>
      <c r="E24" s="6">
        <f t="shared" si="0"/>
        <v>115856.25</v>
      </c>
      <c r="F24" s="7">
        <v>0</v>
      </c>
      <c r="G24" s="6">
        <f t="shared" si="1"/>
        <v>46968.75</v>
      </c>
      <c r="I24" s="1">
        <v>6500</v>
      </c>
      <c r="J24" s="3">
        <v>7620</v>
      </c>
      <c r="L24" s="7">
        <v>6500</v>
      </c>
    </row>
    <row r="25" spans="1:12" x14ac:dyDescent="0.25">
      <c r="A25" t="s">
        <v>36</v>
      </c>
      <c r="B25" s="60">
        <v>20</v>
      </c>
      <c r="C25" s="17">
        <v>15656.25</v>
      </c>
      <c r="D25" s="17">
        <f t="shared" si="0"/>
        <v>115856.25</v>
      </c>
      <c r="E25" s="6">
        <f t="shared" si="0"/>
        <v>115856.25</v>
      </c>
      <c r="F25" s="7">
        <v>0</v>
      </c>
      <c r="G25" s="6">
        <f t="shared" si="1"/>
        <v>46968.75</v>
      </c>
      <c r="H25" s="1">
        <f>11000*2</f>
        <v>22000</v>
      </c>
      <c r="I25" s="1">
        <v>7500</v>
      </c>
      <c r="J25" s="3">
        <v>7620</v>
      </c>
      <c r="K25" s="1">
        <f>11000*2</f>
        <v>22000</v>
      </c>
      <c r="L25" s="7">
        <v>7500</v>
      </c>
    </row>
    <row r="26" spans="1:12" x14ac:dyDescent="0.25">
      <c r="A26" t="s">
        <v>36</v>
      </c>
      <c r="B26" s="62">
        <v>21</v>
      </c>
      <c r="C26" s="17">
        <v>14140.625</v>
      </c>
      <c r="D26" s="17">
        <f t="shared" si="0"/>
        <v>104640.625</v>
      </c>
      <c r="E26" s="6">
        <f>$C26*2</f>
        <v>28281.25</v>
      </c>
      <c r="F26" s="7">
        <v>3000</v>
      </c>
      <c r="G26" s="6">
        <f t="shared" si="1"/>
        <v>42421.875</v>
      </c>
      <c r="I26" s="1">
        <v>8500</v>
      </c>
      <c r="J26" s="3">
        <v>7620</v>
      </c>
      <c r="L26" s="7">
        <v>8500</v>
      </c>
    </row>
    <row r="27" spans="1:12" ht="15.75" thickBot="1" x14ac:dyDescent="0.3">
      <c r="A27" t="s">
        <v>36</v>
      </c>
      <c r="B27" s="61">
        <v>22</v>
      </c>
      <c r="C27" s="23">
        <v>14726.5625</v>
      </c>
      <c r="D27" s="23">
        <f t="shared" si="0"/>
        <v>108976.5625</v>
      </c>
      <c r="E27" s="24">
        <f>$C27*2</f>
        <v>29453.125</v>
      </c>
      <c r="F27" s="25">
        <v>3000</v>
      </c>
      <c r="G27" s="6">
        <f t="shared" si="1"/>
        <v>44179.6875</v>
      </c>
      <c r="H27" s="1">
        <v>20000</v>
      </c>
      <c r="I27" s="1">
        <v>9000</v>
      </c>
      <c r="J27" s="3">
        <v>7620</v>
      </c>
      <c r="K27" s="1">
        <v>20000</v>
      </c>
      <c r="L27" s="7">
        <v>9000</v>
      </c>
    </row>
    <row r="28" spans="1:12" ht="15.75" thickBot="1" x14ac:dyDescent="0.3">
      <c r="C28" s="19">
        <f>SUM(C6:C27)</f>
        <v>193859.375</v>
      </c>
      <c r="D28" s="19">
        <f>SUM(D6:D27)</f>
        <v>1434559.375</v>
      </c>
      <c r="E28" s="10">
        <f>SUM(E6:E27)</f>
        <v>1278676.5625</v>
      </c>
      <c r="F28" s="11">
        <f>SUM(F6:F27)</f>
        <v>6000</v>
      </c>
      <c r="G28" s="26">
        <f t="shared" ref="G28:H28" si="4">SUM(G6:G27)</f>
        <v>581578.125</v>
      </c>
      <c r="H28" s="39">
        <f t="shared" si="4"/>
        <v>240000</v>
      </c>
      <c r="I28" s="39">
        <f>SUM(I6:I27)</f>
        <v>150000</v>
      </c>
      <c r="J28" s="26">
        <f t="shared" ref="J28:K28" si="5">SUM(J6:J27)</f>
        <v>160000</v>
      </c>
      <c r="K28" s="39">
        <f t="shared" si="5"/>
        <v>240000</v>
      </c>
      <c r="L28" s="41">
        <f>SUM(L6:L27)</f>
        <v>150000</v>
      </c>
    </row>
    <row r="29" spans="1:12" x14ac:dyDescent="0.25">
      <c r="B29" t="s">
        <v>26</v>
      </c>
      <c r="J29" s="1" t="s">
        <v>27</v>
      </c>
      <c r="K29" s="53">
        <v>240000</v>
      </c>
      <c r="L29" s="53">
        <v>150000</v>
      </c>
    </row>
    <row r="33" spans="2:51" ht="15.75" thickBot="1" x14ac:dyDescent="0.3"/>
    <row r="34" spans="2:51" x14ac:dyDescent="0.25">
      <c r="C34" s="69"/>
      <c r="D34" s="70"/>
      <c r="E34" s="70"/>
      <c r="F34" s="70"/>
      <c r="G34" s="81"/>
      <c r="H34" s="82"/>
      <c r="I34" s="200" t="s">
        <v>8</v>
      </c>
      <c r="J34" s="201"/>
      <c r="K34" s="89"/>
      <c r="L34" s="89"/>
      <c r="M34" s="90"/>
      <c r="N34" s="91"/>
      <c r="O34" s="111"/>
      <c r="P34" s="112"/>
      <c r="Q34" s="112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/>
      <c r="AC34" s="134"/>
      <c r="AD34" s="135"/>
      <c r="AE34" s="136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8"/>
    </row>
    <row r="35" spans="2:51" x14ac:dyDescent="0.25">
      <c r="C35" s="71"/>
      <c r="D35" s="72"/>
      <c r="E35" s="72"/>
      <c r="F35" s="72"/>
      <c r="G35" s="83" t="s">
        <v>1</v>
      </c>
      <c r="H35" s="50"/>
      <c r="I35" s="218" t="s">
        <v>10</v>
      </c>
      <c r="J35" s="219"/>
      <c r="K35" s="93"/>
      <c r="L35" s="93"/>
      <c r="M35" s="94"/>
      <c r="N35" s="95"/>
      <c r="O35" s="222" t="s">
        <v>11</v>
      </c>
      <c r="P35" s="223"/>
      <c r="Q35" s="223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8"/>
      <c r="AC35" s="212" t="s">
        <v>76</v>
      </c>
      <c r="AD35" s="213"/>
      <c r="AE35" s="214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3"/>
    </row>
    <row r="36" spans="2:51" ht="15.75" thickBot="1" x14ac:dyDescent="0.3">
      <c r="C36" s="73"/>
      <c r="D36" s="72"/>
      <c r="E36" s="72"/>
      <c r="F36" s="72"/>
      <c r="G36" s="84" t="s">
        <v>2</v>
      </c>
      <c r="H36" s="50"/>
      <c r="I36" s="220" t="s">
        <v>4</v>
      </c>
      <c r="J36" s="221"/>
      <c r="K36" s="93"/>
      <c r="L36" s="93"/>
      <c r="M36" s="94"/>
      <c r="N36" s="95"/>
      <c r="O36" s="224" t="s">
        <v>5</v>
      </c>
      <c r="P36" s="225"/>
      <c r="Q36" s="225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8"/>
      <c r="AC36" s="215" t="s">
        <v>6</v>
      </c>
      <c r="AD36" s="216"/>
      <c r="AE36" s="217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3"/>
    </row>
    <row r="37" spans="2:51" ht="15.75" thickBot="1" x14ac:dyDescent="0.3">
      <c r="C37" s="74" t="s">
        <v>9</v>
      </c>
      <c r="D37" s="75"/>
      <c r="E37" s="75"/>
      <c r="F37" s="75"/>
      <c r="G37" s="85" t="s">
        <v>3</v>
      </c>
      <c r="H37" s="86"/>
      <c r="I37" s="96" t="s">
        <v>23</v>
      </c>
      <c r="J37" s="93"/>
      <c r="K37" s="97" t="s">
        <v>22</v>
      </c>
      <c r="L37" s="93"/>
      <c r="M37" s="94"/>
      <c r="N37" s="95"/>
      <c r="O37" s="121" t="s">
        <v>19</v>
      </c>
      <c r="P37" s="122"/>
      <c r="Q37" s="123" t="s">
        <v>21</v>
      </c>
      <c r="R37" s="122"/>
      <c r="S37" s="122"/>
      <c r="T37" s="123"/>
      <c r="U37" s="122"/>
      <c r="V37" s="122"/>
      <c r="W37" s="123" t="s">
        <v>20</v>
      </c>
      <c r="X37" s="122"/>
      <c r="Y37" s="122"/>
      <c r="Z37" s="122"/>
      <c r="AA37" s="122"/>
      <c r="AB37" s="124"/>
      <c r="AC37" s="144" t="s">
        <v>0</v>
      </c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6" t="s">
        <v>21</v>
      </c>
      <c r="AO37" s="145"/>
      <c r="AP37" s="145"/>
      <c r="AQ37" s="145"/>
      <c r="AR37" s="145"/>
      <c r="AS37" s="145"/>
      <c r="AT37" s="147" t="s">
        <v>20</v>
      </c>
      <c r="AU37" s="145"/>
      <c r="AV37" s="145"/>
      <c r="AW37" s="145"/>
      <c r="AX37" s="145"/>
      <c r="AY37" s="148"/>
    </row>
    <row r="38" spans="2:51" ht="50.25" customHeight="1" thickBot="1" x14ac:dyDescent="0.3">
      <c r="B38" s="107" t="s">
        <v>50</v>
      </c>
      <c r="C38" s="76" t="s">
        <v>34</v>
      </c>
      <c r="D38" s="77" t="s">
        <v>40</v>
      </c>
      <c r="E38" s="78" t="s">
        <v>41</v>
      </c>
      <c r="F38" s="78" t="s">
        <v>42</v>
      </c>
      <c r="G38" s="87" t="s">
        <v>34</v>
      </c>
      <c r="H38" s="88" t="s">
        <v>42</v>
      </c>
      <c r="I38" s="98" t="s">
        <v>29</v>
      </c>
      <c r="J38" s="99" t="s">
        <v>42</v>
      </c>
      <c r="K38" s="100" t="s">
        <v>44</v>
      </c>
      <c r="L38" s="101" t="s">
        <v>40</v>
      </c>
      <c r="M38" s="210" t="s">
        <v>41</v>
      </c>
      <c r="N38" s="211"/>
      <c r="O38" s="125" t="s">
        <v>45</v>
      </c>
      <c r="P38" s="126" t="s">
        <v>42</v>
      </c>
      <c r="Q38" s="127" t="s">
        <v>35</v>
      </c>
      <c r="R38" s="128" t="s">
        <v>40</v>
      </c>
      <c r="S38" s="129" t="s">
        <v>47</v>
      </c>
      <c r="T38" s="129" t="s">
        <v>46</v>
      </c>
      <c r="U38" s="129" t="s">
        <v>48</v>
      </c>
      <c r="V38" s="129" t="s">
        <v>49</v>
      </c>
      <c r="W38" s="130" t="s">
        <v>31</v>
      </c>
      <c r="X38" s="129" t="s">
        <v>40</v>
      </c>
      <c r="Y38" s="129" t="s">
        <v>47</v>
      </c>
      <c r="Z38" s="129" t="s">
        <v>46</v>
      </c>
      <c r="AA38" s="129" t="s">
        <v>48</v>
      </c>
      <c r="AB38" s="129" t="s">
        <v>49</v>
      </c>
      <c r="AC38" s="149" t="s">
        <v>28</v>
      </c>
      <c r="AD38" s="150" t="s">
        <v>57</v>
      </c>
      <c r="AE38" s="150" t="s">
        <v>58</v>
      </c>
      <c r="AF38" s="151" t="s">
        <v>60</v>
      </c>
      <c r="AG38" s="151" t="s">
        <v>59</v>
      </c>
      <c r="AH38" s="152" t="s">
        <v>48</v>
      </c>
      <c r="AI38" s="151" t="s">
        <v>49</v>
      </c>
      <c r="AJ38" s="151" t="s">
        <v>61</v>
      </c>
      <c r="AK38" s="151" t="s">
        <v>62</v>
      </c>
      <c r="AL38" s="152" t="s">
        <v>48</v>
      </c>
      <c r="AM38" s="171" t="s">
        <v>49</v>
      </c>
      <c r="AN38" s="172" t="s">
        <v>35</v>
      </c>
      <c r="AO38" s="170" t="s">
        <v>57</v>
      </c>
      <c r="AP38" s="151" t="s">
        <v>60</v>
      </c>
      <c r="AQ38" s="151" t="s">
        <v>59</v>
      </c>
      <c r="AR38" s="152" t="s">
        <v>48</v>
      </c>
      <c r="AS38" s="171" t="s">
        <v>49</v>
      </c>
      <c r="AT38" s="153" t="s">
        <v>31</v>
      </c>
      <c r="AU38" s="171" t="s">
        <v>40</v>
      </c>
      <c r="AV38" s="151" t="s">
        <v>61</v>
      </c>
      <c r="AW38" s="151" t="s">
        <v>62</v>
      </c>
      <c r="AX38" s="152" t="s">
        <v>48</v>
      </c>
      <c r="AY38" s="171" t="s">
        <v>49</v>
      </c>
    </row>
    <row r="39" spans="2:51" x14ac:dyDescent="0.25">
      <c r="B39" s="20">
        <v>1</v>
      </c>
      <c r="C39" s="79">
        <v>15343.75</v>
      </c>
      <c r="D39" s="72">
        <v>36</v>
      </c>
      <c r="E39" s="72">
        <v>0.11</v>
      </c>
      <c r="F39" s="72">
        <f>(C39*D39/365)*0.11</f>
        <v>166.46917808219177</v>
      </c>
      <c r="G39" s="18">
        <f>$C39*7.4</f>
        <v>113543.75</v>
      </c>
      <c r="H39" s="44">
        <f>F39*7.4</f>
        <v>1231.8719178082192</v>
      </c>
      <c r="I39" s="102">
        <f>$C39*7.4</f>
        <v>113543.75</v>
      </c>
      <c r="J39" s="93">
        <v>1231.8719178082192</v>
      </c>
      <c r="K39" s="92">
        <v>0</v>
      </c>
      <c r="L39" s="93"/>
      <c r="M39" s="94"/>
      <c r="N39" s="95"/>
      <c r="O39" s="131">
        <v>46031.25</v>
      </c>
      <c r="P39" s="117">
        <f>F39*3</f>
        <v>499.40753424657532</v>
      </c>
      <c r="Q39" s="117">
        <v>0</v>
      </c>
      <c r="R39" s="117"/>
      <c r="S39" s="117"/>
      <c r="T39" s="117"/>
      <c r="U39" s="117"/>
      <c r="V39" s="117"/>
      <c r="W39" s="117">
        <v>6500</v>
      </c>
      <c r="X39" s="117">
        <v>70</v>
      </c>
      <c r="Y39" s="117">
        <f>(W39*X39/365)*0.45</f>
        <v>560.95890410958907</v>
      </c>
      <c r="Z39" s="117">
        <f>(W39*X39/365)*0.23</f>
        <v>286.71232876712332</v>
      </c>
      <c r="AA39" s="117"/>
      <c r="AB39" s="118"/>
      <c r="AC39" s="154">
        <v>7600</v>
      </c>
      <c r="AD39" s="142">
        <v>56</v>
      </c>
      <c r="AE39" s="142">
        <v>70</v>
      </c>
      <c r="AF39" s="142">
        <f>(AC39*AD39/365)*0.45</f>
        <v>524.71232876712338</v>
      </c>
      <c r="AG39" s="142">
        <f>(AC39*AD39/365)*0.23</f>
        <v>268.18630136986303</v>
      </c>
      <c r="AH39" s="142"/>
      <c r="AI39" s="142"/>
      <c r="AJ39" s="142">
        <f>(AC39*AE39/365)*0.45</f>
        <v>655.89041095890411</v>
      </c>
      <c r="AK39" s="142">
        <f>(AC39*AE39/365)*0.23</f>
        <v>335.23287671232879</v>
      </c>
      <c r="AL39" s="142"/>
      <c r="AM39" s="142"/>
      <c r="AN39" s="155">
        <v>0</v>
      </c>
      <c r="AO39" s="142">
        <v>42</v>
      </c>
      <c r="AP39" s="142">
        <f>(AN39*AO39/365)*0.45</f>
        <v>0</v>
      </c>
      <c r="AQ39" s="142">
        <f>(AN39*AO39/365)*0.23</f>
        <v>0</v>
      </c>
      <c r="AR39" s="142"/>
      <c r="AS39" s="142"/>
      <c r="AT39" s="156">
        <v>6500</v>
      </c>
      <c r="AU39" s="142">
        <v>70</v>
      </c>
      <c r="AV39" s="142">
        <f>(AT39*AU39/365)*0.45</f>
        <v>560.95890410958907</v>
      </c>
      <c r="AW39" s="142">
        <f>(AT39*AU39/365)*0.23</f>
        <v>286.71232876712332</v>
      </c>
      <c r="AX39" s="142"/>
      <c r="AY39" s="142"/>
    </row>
    <row r="40" spans="2:51" x14ac:dyDescent="0.25">
      <c r="B40" s="21">
        <v>2</v>
      </c>
      <c r="C40" s="79">
        <v>15468.75</v>
      </c>
      <c r="D40" s="72">
        <v>36</v>
      </c>
      <c r="E40" s="72">
        <v>0.11</v>
      </c>
      <c r="F40" s="72">
        <f t="shared" ref="F40:F60" si="6">(C40*D40/365)*0.11</f>
        <v>167.82534246575344</v>
      </c>
      <c r="G40" s="18">
        <f t="shared" ref="G40:G60" si="7">$C40*7.4</f>
        <v>114468.75</v>
      </c>
      <c r="H40" s="44">
        <f t="shared" ref="H40:H60" si="8">F40*7.4</f>
        <v>1241.9075342465756</v>
      </c>
      <c r="I40" s="102">
        <f t="shared" ref="I40:I58" si="9">$C40*7.4</f>
        <v>114468.75</v>
      </c>
      <c r="J40" s="93">
        <v>1241.9075342465756</v>
      </c>
      <c r="K40" s="92">
        <v>0</v>
      </c>
      <c r="L40" s="93"/>
      <c r="M40" s="94"/>
      <c r="N40" s="95"/>
      <c r="O40" s="131">
        <v>46406.25</v>
      </c>
      <c r="P40" s="117">
        <f t="shared" ref="P40:P60" si="10">F40*3</f>
        <v>503.47602739726028</v>
      </c>
      <c r="Q40" s="117">
        <v>22000</v>
      </c>
      <c r="R40" s="117">
        <v>42</v>
      </c>
      <c r="S40" s="117">
        <f>(Q40*R40/365)*0.45</f>
        <v>1139.1780821917807</v>
      </c>
      <c r="T40" s="117">
        <f>(Q40*R40/365)*0.23</f>
        <v>582.2465753424658</v>
      </c>
      <c r="U40" s="117"/>
      <c r="V40" s="117"/>
      <c r="W40" s="117">
        <v>7500</v>
      </c>
      <c r="X40" s="117">
        <v>70</v>
      </c>
      <c r="Y40" s="117">
        <f t="shared" ref="Y40:Y60" si="11">(W40*X40/365)*0.45</f>
        <v>647.26027397260282</v>
      </c>
      <c r="Z40" s="117">
        <f t="shared" ref="Z40:Z60" si="12">(W40*X40/365)*0.23</f>
        <v>330.82191780821921</v>
      </c>
      <c r="AA40" s="117"/>
      <c r="AB40" s="118"/>
      <c r="AC40" s="139">
        <v>7620</v>
      </c>
      <c r="AD40" s="142">
        <v>56</v>
      </c>
      <c r="AE40" s="142">
        <v>70</v>
      </c>
      <c r="AF40" s="142">
        <f t="shared" ref="AF40:AF60" si="13">(AC40*AD40/365)*0.45</f>
        <v>526.09315068493152</v>
      </c>
      <c r="AG40" s="142">
        <f t="shared" ref="AG40:AG60" si="14">(AC40*AD40/365)*0.23</f>
        <v>268.89205479452056</v>
      </c>
      <c r="AH40" s="142"/>
      <c r="AI40" s="142"/>
      <c r="AJ40" s="142">
        <f t="shared" ref="AJ40:AJ60" si="15">(AC40*AE40/365)*0.45</f>
        <v>657.61643835616439</v>
      </c>
      <c r="AK40" s="142">
        <f t="shared" ref="AK40:AK60" si="16">(AC40*AE40/365)*0.23</f>
        <v>336.11506849315072</v>
      </c>
      <c r="AL40" s="142"/>
      <c r="AM40" s="142"/>
      <c r="AN40" s="140">
        <v>22000</v>
      </c>
      <c r="AO40" s="142">
        <v>42</v>
      </c>
      <c r="AP40" s="142">
        <f t="shared" ref="AP40:AP60" si="17">(AN40*AO40/365)*0.45</f>
        <v>1139.1780821917807</v>
      </c>
      <c r="AQ40" s="142">
        <f t="shared" ref="AQ40:AQ60" si="18">(AN40*AO40/365)*0.23</f>
        <v>582.2465753424658</v>
      </c>
      <c r="AR40" s="142"/>
      <c r="AS40" s="142"/>
      <c r="AT40" s="141">
        <v>7500</v>
      </c>
      <c r="AU40" s="142">
        <v>70</v>
      </c>
      <c r="AV40" s="142">
        <f t="shared" ref="AV40:AV60" si="19">(AT40*AU40/365)*0.45</f>
        <v>647.26027397260282</v>
      </c>
      <c r="AW40" s="142">
        <f t="shared" ref="AW40:AW60" si="20">(AT40*AU40/365)*0.23</f>
        <v>330.82191780821921</v>
      </c>
      <c r="AX40" s="142"/>
      <c r="AY40" s="142"/>
    </row>
    <row r="41" spans="2:51" x14ac:dyDescent="0.25">
      <c r="B41" s="21">
        <v>3</v>
      </c>
      <c r="C41" s="79">
        <v>14945.3125</v>
      </c>
      <c r="D41" s="72">
        <v>36</v>
      </c>
      <c r="E41" s="72">
        <v>0.11</v>
      </c>
      <c r="F41" s="72">
        <f t="shared" si="6"/>
        <v>162.14640410958904</v>
      </c>
      <c r="G41" s="18">
        <f t="shared" si="7"/>
        <v>110595.3125</v>
      </c>
      <c r="H41" s="44">
        <f t="shared" si="8"/>
        <v>1199.883390410959</v>
      </c>
      <c r="I41" s="102">
        <f t="shared" si="9"/>
        <v>110595.3125</v>
      </c>
      <c r="J41" s="93">
        <v>1199.883390410959</v>
      </c>
      <c r="K41" s="92">
        <v>0</v>
      </c>
      <c r="L41" s="93"/>
      <c r="M41" s="94"/>
      <c r="N41" s="95"/>
      <c r="O41" s="131">
        <v>44835.9375</v>
      </c>
      <c r="P41" s="117">
        <f t="shared" si="10"/>
        <v>486.4392123287671</v>
      </c>
      <c r="Q41" s="117"/>
      <c r="R41" s="117"/>
      <c r="S41" s="117">
        <f t="shared" ref="S41:S60" si="21">(Q41*R41/365)*0.45</f>
        <v>0</v>
      </c>
      <c r="T41" s="117">
        <f t="shared" ref="T41:T60" si="22">(Q41*R41/365)*0.23</f>
        <v>0</v>
      </c>
      <c r="U41" s="117"/>
      <c r="V41" s="117"/>
      <c r="W41" s="117">
        <v>4500</v>
      </c>
      <c r="X41" s="117">
        <v>70</v>
      </c>
      <c r="Y41" s="117">
        <f t="shared" si="11"/>
        <v>388.35616438356169</v>
      </c>
      <c r="Z41" s="117">
        <f t="shared" si="12"/>
        <v>198.49315068493152</v>
      </c>
      <c r="AA41" s="117"/>
      <c r="AB41" s="118"/>
      <c r="AC41" s="139">
        <v>7620</v>
      </c>
      <c r="AD41" s="142">
        <v>56</v>
      </c>
      <c r="AE41" s="142">
        <v>70</v>
      </c>
      <c r="AF41" s="142">
        <f t="shared" si="13"/>
        <v>526.09315068493152</v>
      </c>
      <c r="AG41" s="142">
        <f t="shared" si="14"/>
        <v>268.89205479452056</v>
      </c>
      <c r="AH41" s="142"/>
      <c r="AI41" s="142"/>
      <c r="AJ41" s="142">
        <f t="shared" si="15"/>
        <v>657.61643835616439</v>
      </c>
      <c r="AK41" s="142">
        <f t="shared" si="16"/>
        <v>336.11506849315072</v>
      </c>
      <c r="AL41" s="142"/>
      <c r="AM41" s="142"/>
      <c r="AN41" s="140"/>
      <c r="AO41" s="142">
        <v>42</v>
      </c>
      <c r="AP41" s="142">
        <f t="shared" si="17"/>
        <v>0</v>
      </c>
      <c r="AQ41" s="142">
        <f t="shared" si="18"/>
        <v>0</v>
      </c>
      <c r="AR41" s="142"/>
      <c r="AS41" s="142"/>
      <c r="AT41" s="141">
        <v>4500</v>
      </c>
      <c r="AU41" s="142">
        <v>70</v>
      </c>
      <c r="AV41" s="142">
        <f t="shared" si="19"/>
        <v>388.35616438356169</v>
      </c>
      <c r="AW41" s="142">
        <f t="shared" si="20"/>
        <v>198.49315068493152</v>
      </c>
      <c r="AX41" s="142"/>
      <c r="AY41" s="142"/>
    </row>
    <row r="42" spans="2:51" x14ac:dyDescent="0.25">
      <c r="B42" s="21">
        <v>4</v>
      </c>
      <c r="C42" s="79">
        <v>13585.9375</v>
      </c>
      <c r="D42" s="72">
        <v>36</v>
      </c>
      <c r="E42" s="72">
        <v>0.11</v>
      </c>
      <c r="F42" s="72">
        <f t="shared" si="6"/>
        <v>147.39811643835617</v>
      </c>
      <c r="G42" s="18">
        <f t="shared" si="7"/>
        <v>100535.9375</v>
      </c>
      <c r="H42" s="44">
        <f t="shared" si="8"/>
        <v>1090.7460616438357</v>
      </c>
      <c r="I42" s="102">
        <f t="shared" si="9"/>
        <v>100535.9375</v>
      </c>
      <c r="J42" s="93">
        <v>1090.7460616438357</v>
      </c>
      <c r="K42" s="92">
        <v>0</v>
      </c>
      <c r="L42" s="93"/>
      <c r="M42" s="94"/>
      <c r="N42" s="95"/>
      <c r="O42" s="131">
        <v>40757.8125</v>
      </c>
      <c r="P42" s="117">
        <f t="shared" si="10"/>
        <v>442.19434931506851</v>
      </c>
      <c r="Q42" s="117">
        <v>22000</v>
      </c>
      <c r="R42" s="117">
        <v>42</v>
      </c>
      <c r="S42" s="117">
        <f t="shared" si="21"/>
        <v>1139.1780821917807</v>
      </c>
      <c r="T42" s="117">
        <f t="shared" si="22"/>
        <v>582.2465753424658</v>
      </c>
      <c r="U42" s="117"/>
      <c r="V42" s="117"/>
      <c r="W42" s="117">
        <v>5500</v>
      </c>
      <c r="X42" s="117">
        <v>70</v>
      </c>
      <c r="Y42" s="117">
        <f t="shared" si="11"/>
        <v>474.65753424657538</v>
      </c>
      <c r="Z42" s="117">
        <f t="shared" si="12"/>
        <v>242.60273972602741</v>
      </c>
      <c r="AA42" s="117"/>
      <c r="AB42" s="118"/>
      <c r="AC42" s="139">
        <v>7620</v>
      </c>
      <c r="AD42" s="142">
        <v>56</v>
      </c>
      <c r="AE42" s="142">
        <v>70</v>
      </c>
      <c r="AF42" s="142">
        <f t="shared" si="13"/>
        <v>526.09315068493152</v>
      </c>
      <c r="AG42" s="142">
        <f t="shared" si="14"/>
        <v>268.89205479452056</v>
      </c>
      <c r="AH42" s="142"/>
      <c r="AI42" s="142"/>
      <c r="AJ42" s="142">
        <f t="shared" si="15"/>
        <v>657.61643835616439</v>
      </c>
      <c r="AK42" s="142">
        <f t="shared" si="16"/>
        <v>336.11506849315072</v>
      </c>
      <c r="AL42" s="142"/>
      <c r="AM42" s="142"/>
      <c r="AN42" s="140">
        <f>11000*2</f>
        <v>22000</v>
      </c>
      <c r="AO42" s="142">
        <v>42</v>
      </c>
      <c r="AP42" s="142">
        <f t="shared" si="17"/>
        <v>1139.1780821917807</v>
      </c>
      <c r="AQ42" s="142">
        <f t="shared" si="18"/>
        <v>582.2465753424658</v>
      </c>
      <c r="AR42" s="142"/>
      <c r="AS42" s="142"/>
      <c r="AT42" s="141">
        <v>5500</v>
      </c>
      <c r="AU42" s="142">
        <v>70</v>
      </c>
      <c r="AV42" s="142">
        <f t="shared" si="19"/>
        <v>474.65753424657538</v>
      </c>
      <c r="AW42" s="142">
        <f t="shared" si="20"/>
        <v>242.60273972602741</v>
      </c>
      <c r="AX42" s="142"/>
      <c r="AY42" s="142"/>
    </row>
    <row r="43" spans="2:51" x14ac:dyDescent="0.25">
      <c r="B43" s="21">
        <v>5</v>
      </c>
      <c r="C43" s="79"/>
      <c r="D43" s="72"/>
      <c r="E43" s="72"/>
      <c r="F43" s="72">
        <f t="shared" si="6"/>
        <v>0</v>
      </c>
      <c r="G43" s="18">
        <f t="shared" si="7"/>
        <v>0</v>
      </c>
      <c r="H43" s="44">
        <f t="shared" si="8"/>
        <v>0</v>
      </c>
      <c r="I43" s="102">
        <f t="shared" si="9"/>
        <v>0</v>
      </c>
      <c r="J43" s="93">
        <v>0</v>
      </c>
      <c r="K43" s="92">
        <v>0</v>
      </c>
      <c r="L43" s="93"/>
      <c r="M43" s="94"/>
      <c r="N43" s="95"/>
      <c r="O43" s="131">
        <v>0</v>
      </c>
      <c r="P43" s="117">
        <f t="shared" si="10"/>
        <v>0</v>
      </c>
      <c r="Q43" s="117"/>
      <c r="R43" s="117"/>
      <c r="S43" s="117">
        <f t="shared" si="21"/>
        <v>0</v>
      </c>
      <c r="T43" s="117">
        <f t="shared" si="22"/>
        <v>0</v>
      </c>
      <c r="U43" s="117"/>
      <c r="V43" s="117"/>
      <c r="W43" s="117">
        <v>5500</v>
      </c>
      <c r="X43" s="117">
        <v>70</v>
      </c>
      <c r="Y43" s="117">
        <f>(W43*X43/365)*0.45</f>
        <v>474.65753424657538</v>
      </c>
      <c r="Z43" s="117">
        <f t="shared" si="12"/>
        <v>242.60273972602741</v>
      </c>
      <c r="AA43" s="117"/>
      <c r="AB43" s="118"/>
      <c r="AC43" s="139">
        <v>7620</v>
      </c>
      <c r="AD43" s="142">
        <v>56</v>
      </c>
      <c r="AE43" s="142">
        <v>70</v>
      </c>
      <c r="AF43" s="142">
        <f t="shared" si="13"/>
        <v>526.09315068493152</v>
      </c>
      <c r="AG43" s="142">
        <f t="shared" si="14"/>
        <v>268.89205479452056</v>
      </c>
      <c r="AH43" s="142"/>
      <c r="AI43" s="142"/>
      <c r="AJ43" s="142">
        <f t="shared" si="15"/>
        <v>657.61643835616439</v>
      </c>
      <c r="AK43" s="142">
        <f t="shared" si="16"/>
        <v>336.11506849315072</v>
      </c>
      <c r="AL43" s="142"/>
      <c r="AM43" s="142"/>
      <c r="AN43" s="140"/>
      <c r="AO43" s="142">
        <v>42</v>
      </c>
      <c r="AP43" s="142">
        <f t="shared" si="17"/>
        <v>0</v>
      </c>
      <c r="AQ43" s="142">
        <f t="shared" si="18"/>
        <v>0</v>
      </c>
      <c r="AR43" s="142"/>
      <c r="AS43" s="142"/>
      <c r="AT43" s="141">
        <v>5500</v>
      </c>
      <c r="AU43" s="142">
        <v>70</v>
      </c>
      <c r="AV43" s="142">
        <f t="shared" si="19"/>
        <v>474.65753424657538</v>
      </c>
      <c r="AW43" s="142">
        <f t="shared" si="20"/>
        <v>242.60273972602741</v>
      </c>
      <c r="AX43" s="142"/>
      <c r="AY43" s="142"/>
    </row>
    <row r="44" spans="2:51" x14ac:dyDescent="0.25">
      <c r="B44" s="21">
        <v>6</v>
      </c>
      <c r="C44" s="79"/>
      <c r="D44" s="72"/>
      <c r="E44" s="72"/>
      <c r="F44" s="72">
        <f t="shared" si="6"/>
        <v>0</v>
      </c>
      <c r="G44" s="18">
        <f t="shared" si="7"/>
        <v>0</v>
      </c>
      <c r="H44" s="44">
        <f t="shared" si="8"/>
        <v>0</v>
      </c>
      <c r="I44" s="102">
        <f t="shared" si="9"/>
        <v>0</v>
      </c>
      <c r="J44" s="93">
        <v>0</v>
      </c>
      <c r="K44" s="92">
        <v>0</v>
      </c>
      <c r="L44" s="93"/>
      <c r="M44" s="94"/>
      <c r="N44" s="95"/>
      <c r="O44" s="131">
        <v>0</v>
      </c>
      <c r="P44" s="117">
        <f t="shared" si="10"/>
        <v>0</v>
      </c>
      <c r="Q44" s="117"/>
      <c r="R44" s="117"/>
      <c r="S44" s="117">
        <f t="shared" si="21"/>
        <v>0</v>
      </c>
      <c r="T44" s="117">
        <f t="shared" si="22"/>
        <v>0</v>
      </c>
      <c r="U44" s="117"/>
      <c r="V44" s="117"/>
      <c r="W44" s="117">
        <v>6500</v>
      </c>
      <c r="X44" s="117">
        <v>70</v>
      </c>
      <c r="Y44" s="117">
        <f t="shared" si="11"/>
        <v>560.95890410958907</v>
      </c>
      <c r="Z44" s="117">
        <f t="shared" si="12"/>
        <v>286.71232876712332</v>
      </c>
      <c r="AA44" s="117"/>
      <c r="AB44" s="118"/>
      <c r="AC44" s="139">
        <v>7620</v>
      </c>
      <c r="AD44" s="142">
        <v>56</v>
      </c>
      <c r="AE44" s="142">
        <v>70</v>
      </c>
      <c r="AF44" s="142">
        <f t="shared" si="13"/>
        <v>526.09315068493152</v>
      </c>
      <c r="AG44" s="142">
        <f t="shared" si="14"/>
        <v>268.89205479452056</v>
      </c>
      <c r="AH44" s="142"/>
      <c r="AI44" s="142"/>
      <c r="AJ44" s="142">
        <f t="shared" si="15"/>
        <v>657.61643835616439</v>
      </c>
      <c r="AK44" s="142">
        <f t="shared" si="16"/>
        <v>336.11506849315072</v>
      </c>
      <c r="AL44" s="142"/>
      <c r="AM44" s="142"/>
      <c r="AN44" s="140"/>
      <c r="AO44" s="142">
        <v>42</v>
      </c>
      <c r="AP44" s="142">
        <f t="shared" si="17"/>
        <v>0</v>
      </c>
      <c r="AQ44" s="142">
        <f t="shared" si="18"/>
        <v>0</v>
      </c>
      <c r="AR44" s="142"/>
      <c r="AS44" s="142"/>
      <c r="AT44" s="141">
        <v>6500</v>
      </c>
      <c r="AU44" s="142">
        <v>70</v>
      </c>
      <c r="AV44" s="142">
        <f t="shared" si="19"/>
        <v>560.95890410958907</v>
      </c>
      <c r="AW44" s="142">
        <f t="shared" si="20"/>
        <v>286.71232876712332</v>
      </c>
      <c r="AX44" s="142"/>
      <c r="AY44" s="142"/>
    </row>
    <row r="45" spans="2:51" x14ac:dyDescent="0.25">
      <c r="B45" s="21">
        <v>7</v>
      </c>
      <c r="C45" s="79">
        <v>14617.1875</v>
      </c>
      <c r="D45" s="72">
        <v>36</v>
      </c>
      <c r="E45" s="72">
        <v>0.11</v>
      </c>
      <c r="F45" s="72">
        <f t="shared" si="6"/>
        <v>158.58647260273972</v>
      </c>
      <c r="G45" s="18">
        <f t="shared" si="7"/>
        <v>108167.1875</v>
      </c>
      <c r="H45" s="44">
        <f t="shared" si="8"/>
        <v>1173.5398972602741</v>
      </c>
      <c r="I45" s="102">
        <f t="shared" si="9"/>
        <v>108167.1875</v>
      </c>
      <c r="J45" s="93">
        <v>1173.5398972602741</v>
      </c>
      <c r="K45" s="92">
        <v>0</v>
      </c>
      <c r="L45" s="93"/>
      <c r="M45" s="94"/>
      <c r="N45" s="95"/>
      <c r="O45" s="131">
        <v>43851.5625</v>
      </c>
      <c r="P45" s="117">
        <f t="shared" si="10"/>
        <v>475.75941780821915</v>
      </c>
      <c r="Q45" s="117"/>
      <c r="R45" s="117"/>
      <c r="S45" s="117">
        <f t="shared" si="21"/>
        <v>0</v>
      </c>
      <c r="T45" s="117">
        <f t="shared" si="22"/>
        <v>0</v>
      </c>
      <c r="U45" s="117"/>
      <c r="V45" s="117"/>
      <c r="W45" s="117">
        <v>9000</v>
      </c>
      <c r="X45" s="117">
        <v>70</v>
      </c>
      <c r="Y45" s="117">
        <f t="shared" si="11"/>
        <v>776.71232876712338</v>
      </c>
      <c r="Z45" s="117">
        <f t="shared" si="12"/>
        <v>396.98630136986304</v>
      </c>
      <c r="AA45" s="117"/>
      <c r="AB45" s="118"/>
      <c r="AC45" s="139">
        <v>7620</v>
      </c>
      <c r="AD45" s="142">
        <v>56</v>
      </c>
      <c r="AE45" s="142">
        <v>70</v>
      </c>
      <c r="AF45" s="142">
        <f t="shared" si="13"/>
        <v>526.09315068493152</v>
      </c>
      <c r="AG45" s="142">
        <f t="shared" si="14"/>
        <v>268.89205479452056</v>
      </c>
      <c r="AH45" s="142"/>
      <c r="AI45" s="142"/>
      <c r="AJ45" s="142">
        <f t="shared" si="15"/>
        <v>657.61643835616439</v>
      </c>
      <c r="AK45" s="142">
        <f t="shared" si="16"/>
        <v>336.11506849315072</v>
      </c>
      <c r="AL45" s="142"/>
      <c r="AM45" s="142"/>
      <c r="AN45" s="140"/>
      <c r="AO45" s="142">
        <v>42</v>
      </c>
      <c r="AP45" s="142">
        <f t="shared" si="17"/>
        <v>0</v>
      </c>
      <c r="AQ45" s="142">
        <f t="shared" si="18"/>
        <v>0</v>
      </c>
      <c r="AR45" s="142"/>
      <c r="AS45" s="142"/>
      <c r="AT45" s="141">
        <v>9000</v>
      </c>
      <c r="AU45" s="142">
        <v>70</v>
      </c>
      <c r="AV45" s="142">
        <f t="shared" si="19"/>
        <v>776.71232876712338</v>
      </c>
      <c r="AW45" s="142">
        <f t="shared" si="20"/>
        <v>396.98630136986304</v>
      </c>
      <c r="AX45" s="142"/>
      <c r="AY45" s="142"/>
    </row>
    <row r="46" spans="2:51" x14ac:dyDescent="0.25">
      <c r="B46" s="21">
        <v>8</v>
      </c>
      <c r="C46" s="79"/>
      <c r="D46" s="72"/>
      <c r="E46" s="72"/>
      <c r="F46" s="72">
        <f t="shared" si="6"/>
        <v>0</v>
      </c>
      <c r="G46" s="18">
        <f t="shared" si="7"/>
        <v>0</v>
      </c>
      <c r="H46" s="44">
        <f t="shared" si="8"/>
        <v>0</v>
      </c>
      <c r="I46" s="102">
        <f>$C46*7.4</f>
        <v>0</v>
      </c>
      <c r="J46" s="93">
        <v>0</v>
      </c>
      <c r="K46" s="92">
        <v>0</v>
      </c>
      <c r="L46" s="93"/>
      <c r="M46" s="94"/>
      <c r="N46" s="95"/>
      <c r="O46" s="131">
        <v>0</v>
      </c>
      <c r="P46" s="117">
        <f t="shared" si="10"/>
        <v>0</v>
      </c>
      <c r="Q46" s="117">
        <v>22000</v>
      </c>
      <c r="R46" s="117">
        <v>42</v>
      </c>
      <c r="S46" s="117">
        <f t="shared" si="21"/>
        <v>1139.1780821917807</v>
      </c>
      <c r="T46" s="117">
        <f t="shared" si="22"/>
        <v>582.2465753424658</v>
      </c>
      <c r="U46" s="117"/>
      <c r="V46" s="117"/>
      <c r="W46" s="117">
        <v>9000</v>
      </c>
      <c r="X46" s="117">
        <v>70</v>
      </c>
      <c r="Y46" s="117">
        <f t="shared" si="11"/>
        <v>776.71232876712338</v>
      </c>
      <c r="Z46" s="117">
        <f t="shared" si="12"/>
        <v>396.98630136986304</v>
      </c>
      <c r="AA46" s="117"/>
      <c r="AB46" s="118"/>
      <c r="AC46" s="139">
        <v>7620</v>
      </c>
      <c r="AD46" s="142">
        <v>56</v>
      </c>
      <c r="AE46" s="142">
        <v>70</v>
      </c>
      <c r="AF46" s="142">
        <f t="shared" si="13"/>
        <v>526.09315068493152</v>
      </c>
      <c r="AG46" s="142">
        <f t="shared" si="14"/>
        <v>268.89205479452056</v>
      </c>
      <c r="AH46" s="142"/>
      <c r="AI46" s="142"/>
      <c r="AJ46" s="142">
        <f t="shared" si="15"/>
        <v>657.61643835616439</v>
      </c>
      <c r="AK46" s="142">
        <f t="shared" si="16"/>
        <v>336.11506849315072</v>
      </c>
      <c r="AL46" s="142"/>
      <c r="AM46" s="142"/>
      <c r="AN46" s="140">
        <f>11000*2</f>
        <v>22000</v>
      </c>
      <c r="AO46" s="142">
        <v>42</v>
      </c>
      <c r="AP46" s="142">
        <f t="shared" si="17"/>
        <v>1139.1780821917807</v>
      </c>
      <c r="AQ46" s="142">
        <f t="shared" si="18"/>
        <v>582.2465753424658</v>
      </c>
      <c r="AR46" s="142"/>
      <c r="AS46" s="142"/>
      <c r="AT46" s="141">
        <v>9000</v>
      </c>
      <c r="AU46" s="142">
        <v>70</v>
      </c>
      <c r="AV46" s="142">
        <f t="shared" si="19"/>
        <v>776.71232876712338</v>
      </c>
      <c r="AW46" s="142">
        <f t="shared" si="20"/>
        <v>396.98630136986304</v>
      </c>
      <c r="AX46" s="142"/>
      <c r="AY46" s="142"/>
    </row>
    <row r="47" spans="2:51" x14ac:dyDescent="0.25">
      <c r="B47" s="22">
        <v>9</v>
      </c>
      <c r="C47" s="79"/>
      <c r="D47" s="72"/>
      <c r="E47" s="72"/>
      <c r="F47" s="72">
        <f t="shared" si="6"/>
        <v>0</v>
      </c>
      <c r="G47" s="18"/>
      <c r="H47" s="44">
        <f t="shared" si="8"/>
        <v>0</v>
      </c>
      <c r="I47" s="102"/>
      <c r="J47" s="93">
        <v>0</v>
      </c>
      <c r="K47" s="103"/>
      <c r="L47" s="93"/>
      <c r="M47" s="94"/>
      <c r="N47" s="95"/>
      <c r="O47" s="131"/>
      <c r="P47" s="117">
        <f t="shared" si="10"/>
        <v>0</v>
      </c>
      <c r="Q47" s="117"/>
      <c r="R47" s="117"/>
      <c r="S47" s="117">
        <f t="shared" si="21"/>
        <v>0</v>
      </c>
      <c r="T47" s="117">
        <f t="shared" si="22"/>
        <v>0</v>
      </c>
      <c r="U47" s="117"/>
      <c r="V47" s="117"/>
      <c r="W47" s="117"/>
      <c r="X47" s="117">
        <v>70</v>
      </c>
      <c r="Y47" s="117">
        <f t="shared" si="11"/>
        <v>0</v>
      </c>
      <c r="Z47" s="117">
        <f t="shared" si="12"/>
        <v>0</v>
      </c>
      <c r="AA47" s="117"/>
      <c r="AB47" s="118"/>
      <c r="AC47" s="157"/>
      <c r="AD47" s="142">
        <v>56</v>
      </c>
      <c r="AE47" s="142">
        <v>70</v>
      </c>
      <c r="AF47" s="142">
        <f t="shared" si="13"/>
        <v>0</v>
      </c>
      <c r="AG47" s="142">
        <f t="shared" si="14"/>
        <v>0</v>
      </c>
      <c r="AH47" s="142"/>
      <c r="AI47" s="142"/>
      <c r="AJ47" s="142">
        <f t="shared" si="15"/>
        <v>0</v>
      </c>
      <c r="AK47" s="142">
        <f t="shared" si="16"/>
        <v>0</v>
      </c>
      <c r="AL47" s="142"/>
      <c r="AM47" s="142"/>
      <c r="AN47" s="158"/>
      <c r="AO47" s="142">
        <v>42</v>
      </c>
      <c r="AP47" s="142">
        <f t="shared" si="17"/>
        <v>0</v>
      </c>
      <c r="AQ47" s="142">
        <f t="shared" si="18"/>
        <v>0</v>
      </c>
      <c r="AR47" s="142"/>
      <c r="AS47" s="142"/>
      <c r="AT47" s="159"/>
      <c r="AU47" s="142">
        <v>70</v>
      </c>
      <c r="AV47" s="142">
        <f t="shared" si="19"/>
        <v>0</v>
      </c>
      <c r="AW47" s="142">
        <f t="shared" si="20"/>
        <v>0</v>
      </c>
      <c r="AX47" s="142"/>
      <c r="AY47" s="142"/>
    </row>
    <row r="48" spans="2:51" x14ac:dyDescent="0.25">
      <c r="B48" s="21">
        <v>10</v>
      </c>
      <c r="C48" s="79"/>
      <c r="D48" s="72"/>
      <c r="E48" s="72"/>
      <c r="F48" s="72">
        <f t="shared" si="6"/>
        <v>0</v>
      </c>
      <c r="G48" s="18">
        <f t="shared" si="7"/>
        <v>0</v>
      </c>
      <c r="H48" s="44">
        <f t="shared" si="8"/>
        <v>0</v>
      </c>
      <c r="I48" s="102">
        <f t="shared" si="9"/>
        <v>0</v>
      </c>
      <c r="J48" s="93">
        <v>0</v>
      </c>
      <c r="K48" s="92">
        <v>0</v>
      </c>
      <c r="L48" s="93"/>
      <c r="M48" s="94"/>
      <c r="N48" s="95"/>
      <c r="O48" s="131">
        <v>0</v>
      </c>
      <c r="P48" s="117">
        <f t="shared" si="10"/>
        <v>0</v>
      </c>
      <c r="Q48" s="117">
        <v>22000</v>
      </c>
      <c r="R48" s="117">
        <v>42</v>
      </c>
      <c r="S48" s="117">
        <f t="shared" si="21"/>
        <v>1139.1780821917807</v>
      </c>
      <c r="T48" s="117">
        <f t="shared" si="22"/>
        <v>582.2465753424658</v>
      </c>
      <c r="U48" s="117"/>
      <c r="V48" s="117"/>
      <c r="W48" s="117">
        <v>7500</v>
      </c>
      <c r="X48" s="117">
        <v>70</v>
      </c>
      <c r="Y48" s="117">
        <f t="shared" si="11"/>
        <v>647.26027397260282</v>
      </c>
      <c r="Z48" s="117">
        <f t="shared" si="12"/>
        <v>330.82191780821921</v>
      </c>
      <c r="AA48" s="117"/>
      <c r="AB48" s="118"/>
      <c r="AC48" s="139">
        <v>7620</v>
      </c>
      <c r="AD48" s="142">
        <v>56</v>
      </c>
      <c r="AE48" s="142">
        <v>70</v>
      </c>
      <c r="AF48" s="142">
        <f>(AC48*AD48/365)*0.45</f>
        <v>526.09315068493152</v>
      </c>
      <c r="AG48" s="142">
        <f t="shared" si="14"/>
        <v>268.89205479452056</v>
      </c>
      <c r="AH48" s="142"/>
      <c r="AI48" s="142"/>
      <c r="AJ48" s="142">
        <f t="shared" si="15"/>
        <v>657.61643835616439</v>
      </c>
      <c r="AK48" s="142">
        <f t="shared" si="16"/>
        <v>336.11506849315072</v>
      </c>
      <c r="AL48" s="142"/>
      <c r="AM48" s="142"/>
      <c r="AN48" s="140">
        <f t="shared" ref="AN48:AN50" si="23">11000*2</f>
        <v>22000</v>
      </c>
      <c r="AO48" s="142">
        <v>42</v>
      </c>
      <c r="AP48" s="142">
        <f t="shared" si="17"/>
        <v>1139.1780821917807</v>
      </c>
      <c r="AQ48" s="142">
        <f t="shared" si="18"/>
        <v>582.2465753424658</v>
      </c>
      <c r="AR48" s="142"/>
      <c r="AS48" s="142"/>
      <c r="AT48" s="141">
        <v>7500</v>
      </c>
      <c r="AU48" s="142">
        <v>70</v>
      </c>
      <c r="AV48" s="142">
        <f t="shared" si="19"/>
        <v>647.26027397260282</v>
      </c>
      <c r="AW48" s="142">
        <f t="shared" si="20"/>
        <v>330.82191780821921</v>
      </c>
      <c r="AX48" s="142"/>
      <c r="AY48" s="142"/>
    </row>
    <row r="49" spans="2:51" x14ac:dyDescent="0.25">
      <c r="B49" s="21">
        <v>11</v>
      </c>
      <c r="C49" s="79"/>
      <c r="D49" s="72"/>
      <c r="E49" s="72"/>
      <c r="F49" s="72">
        <f t="shared" si="6"/>
        <v>0</v>
      </c>
      <c r="G49" s="18">
        <f t="shared" si="7"/>
        <v>0</v>
      </c>
      <c r="H49" s="44">
        <f t="shared" si="8"/>
        <v>0</v>
      </c>
      <c r="I49" s="102">
        <f t="shared" si="9"/>
        <v>0</v>
      </c>
      <c r="J49" s="93">
        <v>0</v>
      </c>
      <c r="K49" s="92">
        <v>0</v>
      </c>
      <c r="L49" s="93"/>
      <c r="M49" s="94"/>
      <c r="N49" s="95"/>
      <c r="O49" s="131">
        <v>0</v>
      </c>
      <c r="P49" s="117">
        <f t="shared" si="10"/>
        <v>0</v>
      </c>
      <c r="Q49" s="117">
        <v>22000</v>
      </c>
      <c r="R49" s="117">
        <v>42</v>
      </c>
      <c r="S49" s="117">
        <f t="shared" si="21"/>
        <v>1139.1780821917807</v>
      </c>
      <c r="T49" s="117">
        <f t="shared" si="22"/>
        <v>582.2465753424658</v>
      </c>
      <c r="U49" s="117"/>
      <c r="V49" s="117"/>
      <c r="W49" s="117">
        <v>7500</v>
      </c>
      <c r="X49" s="117">
        <v>70</v>
      </c>
      <c r="Y49" s="117">
        <f>(W49*X49/365)*0.45</f>
        <v>647.26027397260282</v>
      </c>
      <c r="Z49" s="117">
        <f t="shared" si="12"/>
        <v>330.82191780821921</v>
      </c>
      <c r="AA49" s="117"/>
      <c r="AB49" s="118"/>
      <c r="AC49" s="139">
        <v>7620</v>
      </c>
      <c r="AD49" s="142">
        <v>56</v>
      </c>
      <c r="AE49" s="142">
        <v>70</v>
      </c>
      <c r="AF49" s="142">
        <f t="shared" si="13"/>
        <v>526.09315068493152</v>
      </c>
      <c r="AG49" s="142">
        <f t="shared" si="14"/>
        <v>268.89205479452056</v>
      </c>
      <c r="AH49" s="142"/>
      <c r="AI49" s="142"/>
      <c r="AJ49" s="142">
        <f t="shared" si="15"/>
        <v>657.61643835616439</v>
      </c>
      <c r="AK49" s="142">
        <f t="shared" si="16"/>
        <v>336.11506849315072</v>
      </c>
      <c r="AL49" s="142"/>
      <c r="AM49" s="142"/>
      <c r="AN49" s="140">
        <f t="shared" si="23"/>
        <v>22000</v>
      </c>
      <c r="AO49" s="142">
        <v>42</v>
      </c>
      <c r="AP49" s="142">
        <f t="shared" si="17"/>
        <v>1139.1780821917807</v>
      </c>
      <c r="AQ49" s="142">
        <f t="shared" si="18"/>
        <v>582.2465753424658</v>
      </c>
      <c r="AR49" s="142"/>
      <c r="AS49" s="142"/>
      <c r="AT49" s="141">
        <v>7500</v>
      </c>
      <c r="AU49" s="142">
        <v>70</v>
      </c>
      <c r="AV49" s="142">
        <f t="shared" si="19"/>
        <v>647.26027397260282</v>
      </c>
      <c r="AW49" s="142">
        <f t="shared" si="20"/>
        <v>330.82191780821921</v>
      </c>
      <c r="AX49" s="142"/>
      <c r="AY49" s="142"/>
    </row>
    <row r="50" spans="2:51" x14ac:dyDescent="0.25">
      <c r="B50" s="21">
        <v>12</v>
      </c>
      <c r="C50" s="79"/>
      <c r="D50" s="72"/>
      <c r="E50" s="72"/>
      <c r="F50" s="72">
        <f t="shared" si="6"/>
        <v>0</v>
      </c>
      <c r="G50" s="18">
        <f t="shared" si="7"/>
        <v>0</v>
      </c>
      <c r="H50" s="44">
        <f t="shared" si="8"/>
        <v>0</v>
      </c>
      <c r="I50" s="102">
        <f t="shared" si="9"/>
        <v>0</v>
      </c>
      <c r="J50" s="93">
        <v>0</v>
      </c>
      <c r="K50" s="92">
        <v>0</v>
      </c>
      <c r="L50" s="93"/>
      <c r="M50" s="94"/>
      <c r="N50" s="95"/>
      <c r="O50" s="131">
        <v>0</v>
      </c>
      <c r="P50" s="117">
        <f t="shared" si="10"/>
        <v>0</v>
      </c>
      <c r="Q50" s="117">
        <v>22000</v>
      </c>
      <c r="R50" s="117">
        <v>42</v>
      </c>
      <c r="S50" s="117">
        <f t="shared" si="21"/>
        <v>1139.1780821917807</v>
      </c>
      <c r="T50" s="117">
        <f t="shared" si="22"/>
        <v>582.2465753424658</v>
      </c>
      <c r="U50" s="117"/>
      <c r="V50" s="117"/>
      <c r="W50" s="117">
        <v>7500</v>
      </c>
      <c r="X50" s="117">
        <v>70</v>
      </c>
      <c r="Y50" s="117">
        <f t="shared" si="11"/>
        <v>647.26027397260282</v>
      </c>
      <c r="Z50" s="117">
        <f t="shared" si="12"/>
        <v>330.82191780821921</v>
      </c>
      <c r="AA50" s="117"/>
      <c r="AB50" s="118"/>
      <c r="AC50" s="139">
        <v>7620</v>
      </c>
      <c r="AD50" s="142">
        <v>56</v>
      </c>
      <c r="AE50" s="142">
        <v>70</v>
      </c>
      <c r="AF50" s="142">
        <f t="shared" si="13"/>
        <v>526.09315068493152</v>
      </c>
      <c r="AG50" s="142">
        <f t="shared" si="14"/>
        <v>268.89205479452056</v>
      </c>
      <c r="AH50" s="142"/>
      <c r="AI50" s="142"/>
      <c r="AJ50" s="142">
        <f t="shared" si="15"/>
        <v>657.61643835616439</v>
      </c>
      <c r="AK50" s="142">
        <f t="shared" si="16"/>
        <v>336.11506849315072</v>
      </c>
      <c r="AL50" s="142"/>
      <c r="AM50" s="142"/>
      <c r="AN50" s="140">
        <f t="shared" si="23"/>
        <v>22000</v>
      </c>
      <c r="AO50" s="142">
        <v>42</v>
      </c>
      <c r="AP50" s="142">
        <f t="shared" si="17"/>
        <v>1139.1780821917807</v>
      </c>
      <c r="AQ50" s="142">
        <f t="shared" si="18"/>
        <v>582.2465753424658</v>
      </c>
      <c r="AR50" s="142"/>
      <c r="AS50" s="142"/>
      <c r="AT50" s="141">
        <v>7500</v>
      </c>
      <c r="AU50" s="142">
        <v>70</v>
      </c>
      <c r="AV50" s="142">
        <f t="shared" si="19"/>
        <v>647.26027397260282</v>
      </c>
      <c r="AW50" s="142">
        <f t="shared" si="20"/>
        <v>330.82191780821921</v>
      </c>
      <c r="AX50" s="142"/>
      <c r="AY50" s="142"/>
    </row>
    <row r="51" spans="2:51" x14ac:dyDescent="0.25">
      <c r="B51" s="21">
        <v>13</v>
      </c>
      <c r="C51" s="79"/>
      <c r="D51" s="72"/>
      <c r="E51" s="72"/>
      <c r="F51" s="72">
        <f t="shared" si="6"/>
        <v>0</v>
      </c>
      <c r="G51" s="18">
        <f t="shared" si="7"/>
        <v>0</v>
      </c>
      <c r="H51" s="44">
        <f t="shared" si="8"/>
        <v>0</v>
      </c>
      <c r="I51" s="102">
        <f t="shared" si="9"/>
        <v>0</v>
      </c>
      <c r="J51" s="93">
        <v>0</v>
      </c>
      <c r="K51" s="92">
        <v>0</v>
      </c>
      <c r="L51" s="93"/>
      <c r="M51" s="94"/>
      <c r="N51" s="95"/>
      <c r="O51" s="131">
        <v>0</v>
      </c>
      <c r="P51" s="117">
        <f t="shared" si="10"/>
        <v>0</v>
      </c>
      <c r="Q51" s="117"/>
      <c r="R51" s="117"/>
      <c r="S51" s="117">
        <f t="shared" si="21"/>
        <v>0</v>
      </c>
      <c r="T51" s="117">
        <f t="shared" si="22"/>
        <v>0</v>
      </c>
      <c r="U51" s="117"/>
      <c r="V51" s="117"/>
      <c r="W51" s="117">
        <v>5500</v>
      </c>
      <c r="X51" s="117">
        <v>70</v>
      </c>
      <c r="Y51" s="117">
        <f t="shared" si="11"/>
        <v>474.65753424657538</v>
      </c>
      <c r="Z51" s="117">
        <f t="shared" si="12"/>
        <v>242.60273972602741</v>
      </c>
      <c r="AA51" s="117"/>
      <c r="AB51" s="118"/>
      <c r="AC51" s="139">
        <v>7620</v>
      </c>
      <c r="AD51" s="142">
        <v>56</v>
      </c>
      <c r="AE51" s="142">
        <v>70</v>
      </c>
      <c r="AF51" s="142">
        <f t="shared" si="13"/>
        <v>526.09315068493152</v>
      </c>
      <c r="AG51" s="142">
        <f t="shared" si="14"/>
        <v>268.89205479452056</v>
      </c>
      <c r="AH51" s="142"/>
      <c r="AI51" s="142"/>
      <c r="AJ51" s="142">
        <f t="shared" si="15"/>
        <v>657.61643835616439</v>
      </c>
      <c r="AK51" s="142">
        <f t="shared" si="16"/>
        <v>336.11506849315072</v>
      </c>
      <c r="AL51" s="142"/>
      <c r="AM51" s="142"/>
      <c r="AN51" s="140"/>
      <c r="AO51" s="142">
        <v>42</v>
      </c>
      <c r="AP51" s="142">
        <f t="shared" si="17"/>
        <v>0</v>
      </c>
      <c r="AQ51" s="142">
        <f t="shared" si="18"/>
        <v>0</v>
      </c>
      <c r="AR51" s="142"/>
      <c r="AS51" s="142"/>
      <c r="AT51" s="141">
        <v>5500</v>
      </c>
      <c r="AU51" s="142">
        <v>70</v>
      </c>
      <c r="AV51" s="142">
        <f t="shared" si="19"/>
        <v>474.65753424657538</v>
      </c>
      <c r="AW51" s="142">
        <f t="shared" si="20"/>
        <v>242.60273972602741</v>
      </c>
      <c r="AX51" s="142"/>
      <c r="AY51" s="142"/>
    </row>
    <row r="52" spans="2:51" x14ac:dyDescent="0.25">
      <c r="B52" s="62">
        <v>14</v>
      </c>
      <c r="C52" s="79">
        <v>15468.75</v>
      </c>
      <c r="D52" s="72">
        <v>36</v>
      </c>
      <c r="E52" s="72">
        <v>0.11</v>
      </c>
      <c r="F52" s="72">
        <f t="shared" si="6"/>
        <v>167.82534246575344</v>
      </c>
      <c r="G52" s="18">
        <f t="shared" si="7"/>
        <v>114468.75</v>
      </c>
      <c r="H52" s="44">
        <f t="shared" si="8"/>
        <v>1241.9075342465756</v>
      </c>
      <c r="I52" s="102">
        <f t="shared" si="9"/>
        <v>114468.75</v>
      </c>
      <c r="J52" s="93">
        <v>1241.9075342465756</v>
      </c>
      <c r="K52" s="92">
        <v>0</v>
      </c>
      <c r="L52" s="93"/>
      <c r="M52" s="94"/>
      <c r="N52" s="95"/>
      <c r="O52" s="131">
        <v>46406.25</v>
      </c>
      <c r="P52" s="117">
        <f t="shared" si="10"/>
        <v>503.47602739726028</v>
      </c>
      <c r="Q52" s="117">
        <v>22000</v>
      </c>
      <c r="R52" s="117">
        <v>42</v>
      </c>
      <c r="S52" s="117">
        <f t="shared" si="21"/>
        <v>1139.1780821917807</v>
      </c>
      <c r="T52" s="117">
        <f t="shared" si="22"/>
        <v>582.2465753424658</v>
      </c>
      <c r="U52" s="117"/>
      <c r="V52" s="117"/>
      <c r="W52" s="117">
        <v>7500</v>
      </c>
      <c r="X52" s="117">
        <v>70</v>
      </c>
      <c r="Y52" s="117">
        <f t="shared" si="11"/>
        <v>647.26027397260282</v>
      </c>
      <c r="Z52" s="117">
        <f t="shared" si="12"/>
        <v>330.82191780821921</v>
      </c>
      <c r="AA52" s="117"/>
      <c r="AB52" s="118"/>
      <c r="AC52" s="139">
        <v>7620</v>
      </c>
      <c r="AD52" s="142">
        <v>56</v>
      </c>
      <c r="AE52" s="142">
        <v>70</v>
      </c>
      <c r="AF52" s="142">
        <f t="shared" si="13"/>
        <v>526.09315068493152</v>
      </c>
      <c r="AG52" s="142">
        <f t="shared" si="14"/>
        <v>268.89205479452056</v>
      </c>
      <c r="AH52" s="142"/>
      <c r="AI52" s="142"/>
      <c r="AJ52" s="142">
        <f t="shared" si="15"/>
        <v>657.61643835616439</v>
      </c>
      <c r="AK52" s="142">
        <f t="shared" si="16"/>
        <v>336.11506849315072</v>
      </c>
      <c r="AL52" s="142"/>
      <c r="AM52" s="142"/>
      <c r="AN52" s="140">
        <f>11000*2</f>
        <v>22000</v>
      </c>
      <c r="AO52" s="142">
        <v>42</v>
      </c>
      <c r="AP52" s="142">
        <f t="shared" si="17"/>
        <v>1139.1780821917807</v>
      </c>
      <c r="AQ52" s="142">
        <f t="shared" si="18"/>
        <v>582.2465753424658</v>
      </c>
      <c r="AR52" s="142"/>
      <c r="AS52" s="142"/>
      <c r="AT52" s="141">
        <v>7500</v>
      </c>
      <c r="AU52" s="142">
        <v>70</v>
      </c>
      <c r="AV52" s="142">
        <f t="shared" si="19"/>
        <v>647.26027397260282</v>
      </c>
      <c r="AW52" s="142">
        <f t="shared" si="20"/>
        <v>330.82191780821921</v>
      </c>
      <c r="AX52" s="142"/>
      <c r="AY52" s="142"/>
    </row>
    <row r="53" spans="2:51" x14ac:dyDescent="0.25">
      <c r="B53" s="21">
        <v>15</v>
      </c>
      <c r="C53" s="79"/>
      <c r="D53" s="72"/>
      <c r="E53" s="72"/>
      <c r="F53" s="72">
        <f t="shared" si="6"/>
        <v>0</v>
      </c>
      <c r="G53" s="18">
        <f t="shared" si="7"/>
        <v>0</v>
      </c>
      <c r="H53" s="44">
        <f t="shared" si="8"/>
        <v>0</v>
      </c>
      <c r="I53" s="102">
        <f t="shared" si="9"/>
        <v>0</v>
      </c>
      <c r="J53" s="93">
        <v>0</v>
      </c>
      <c r="K53" s="92">
        <v>0</v>
      </c>
      <c r="L53" s="93"/>
      <c r="M53" s="94"/>
      <c r="N53" s="95"/>
      <c r="O53" s="131">
        <v>0</v>
      </c>
      <c r="P53" s="117">
        <f t="shared" si="10"/>
        <v>0</v>
      </c>
      <c r="Q53" s="117"/>
      <c r="R53" s="117"/>
      <c r="S53" s="117">
        <f t="shared" si="21"/>
        <v>0</v>
      </c>
      <c r="T53" s="117">
        <f t="shared" si="22"/>
        <v>0</v>
      </c>
      <c r="U53" s="117"/>
      <c r="V53" s="117"/>
      <c r="W53" s="117">
        <v>7500</v>
      </c>
      <c r="X53" s="117">
        <v>70</v>
      </c>
      <c r="Y53" s="117">
        <f>(W53*X53/365)*0.45</f>
        <v>647.26027397260282</v>
      </c>
      <c r="Z53" s="117">
        <f t="shared" si="12"/>
        <v>330.82191780821921</v>
      </c>
      <c r="AA53" s="117"/>
      <c r="AB53" s="118"/>
      <c r="AC53" s="139">
        <v>7620</v>
      </c>
      <c r="AD53" s="142">
        <v>56</v>
      </c>
      <c r="AE53" s="142">
        <v>70</v>
      </c>
      <c r="AF53" s="142">
        <f t="shared" si="13"/>
        <v>526.09315068493152</v>
      </c>
      <c r="AG53" s="142">
        <f t="shared" si="14"/>
        <v>268.89205479452056</v>
      </c>
      <c r="AH53" s="142"/>
      <c r="AI53" s="142"/>
      <c r="AJ53" s="142">
        <f t="shared" si="15"/>
        <v>657.61643835616439</v>
      </c>
      <c r="AK53" s="142">
        <f t="shared" si="16"/>
        <v>336.11506849315072</v>
      </c>
      <c r="AL53" s="142"/>
      <c r="AM53" s="142"/>
      <c r="AN53" s="140"/>
      <c r="AO53" s="142">
        <v>42</v>
      </c>
      <c r="AP53" s="142">
        <f t="shared" si="17"/>
        <v>0</v>
      </c>
      <c r="AQ53" s="142">
        <f t="shared" si="18"/>
        <v>0</v>
      </c>
      <c r="AR53" s="142"/>
      <c r="AS53" s="142"/>
      <c r="AT53" s="141">
        <v>7500</v>
      </c>
      <c r="AU53" s="142">
        <v>70</v>
      </c>
      <c r="AV53" s="142">
        <f t="shared" si="19"/>
        <v>647.26027397260282</v>
      </c>
      <c r="AW53" s="142">
        <f t="shared" si="20"/>
        <v>330.82191780821921</v>
      </c>
      <c r="AX53" s="142"/>
      <c r="AY53" s="142"/>
    </row>
    <row r="54" spans="2:51" x14ac:dyDescent="0.25">
      <c r="B54" s="62">
        <v>16</v>
      </c>
      <c r="C54" s="79">
        <v>13828.125</v>
      </c>
      <c r="D54" s="72">
        <v>36</v>
      </c>
      <c r="E54" s="72">
        <v>0.11</v>
      </c>
      <c r="F54" s="72">
        <f t="shared" si="6"/>
        <v>150.02568493150685</v>
      </c>
      <c r="G54" s="18">
        <f t="shared" si="7"/>
        <v>102328.125</v>
      </c>
      <c r="H54" s="44">
        <f t="shared" si="8"/>
        <v>1110.1900684931506</v>
      </c>
      <c r="I54" s="102">
        <f t="shared" si="9"/>
        <v>102328.125</v>
      </c>
      <c r="J54" s="93">
        <v>1110.1900684931506</v>
      </c>
      <c r="K54" s="92">
        <v>0</v>
      </c>
      <c r="L54" s="93"/>
      <c r="M54" s="94"/>
      <c r="N54" s="95"/>
      <c r="O54" s="131">
        <v>41484.375</v>
      </c>
      <c r="P54" s="117">
        <f t="shared" si="10"/>
        <v>450.07705479452056</v>
      </c>
      <c r="Q54" s="117">
        <v>22000</v>
      </c>
      <c r="R54" s="117">
        <v>42</v>
      </c>
      <c r="S54" s="117">
        <f t="shared" si="21"/>
        <v>1139.1780821917807</v>
      </c>
      <c r="T54" s="117">
        <f t="shared" si="22"/>
        <v>582.2465753424658</v>
      </c>
      <c r="U54" s="117"/>
      <c r="V54" s="117"/>
      <c r="W54" s="117">
        <v>7500</v>
      </c>
      <c r="X54" s="117">
        <v>70</v>
      </c>
      <c r="Y54" s="117">
        <f t="shared" si="11"/>
        <v>647.26027397260282</v>
      </c>
      <c r="Z54" s="117">
        <f t="shared" si="12"/>
        <v>330.82191780821921</v>
      </c>
      <c r="AA54" s="117"/>
      <c r="AB54" s="118"/>
      <c r="AC54" s="139">
        <v>7620</v>
      </c>
      <c r="AD54" s="142">
        <v>56</v>
      </c>
      <c r="AE54" s="142">
        <v>70</v>
      </c>
      <c r="AF54" s="142">
        <f t="shared" si="13"/>
        <v>526.09315068493152</v>
      </c>
      <c r="AG54" s="142">
        <f t="shared" si="14"/>
        <v>268.89205479452056</v>
      </c>
      <c r="AH54" s="142"/>
      <c r="AI54" s="142"/>
      <c r="AJ54" s="142">
        <f t="shared" si="15"/>
        <v>657.61643835616439</v>
      </c>
      <c r="AK54" s="142">
        <f t="shared" si="16"/>
        <v>336.11506849315072</v>
      </c>
      <c r="AL54" s="142"/>
      <c r="AM54" s="142"/>
      <c r="AN54" s="140">
        <f>11000*2</f>
        <v>22000</v>
      </c>
      <c r="AO54" s="142">
        <v>42</v>
      </c>
      <c r="AP54" s="142">
        <f t="shared" si="17"/>
        <v>1139.1780821917807</v>
      </c>
      <c r="AQ54" s="142">
        <f t="shared" si="18"/>
        <v>582.2465753424658</v>
      </c>
      <c r="AR54" s="142"/>
      <c r="AS54" s="142"/>
      <c r="AT54" s="141">
        <v>7500</v>
      </c>
      <c r="AU54" s="142">
        <v>70</v>
      </c>
      <c r="AV54" s="142">
        <f t="shared" si="19"/>
        <v>647.26027397260282</v>
      </c>
      <c r="AW54" s="142">
        <f t="shared" si="20"/>
        <v>330.82191780821921</v>
      </c>
      <c r="AX54" s="142"/>
      <c r="AY54" s="142"/>
    </row>
    <row r="55" spans="2:51" x14ac:dyDescent="0.25">
      <c r="B55" s="60">
        <v>17</v>
      </c>
      <c r="C55" s="79">
        <v>15656.25</v>
      </c>
      <c r="D55" s="72">
        <v>36</v>
      </c>
      <c r="E55" s="72">
        <v>0.11</v>
      </c>
      <c r="F55" s="72">
        <f t="shared" si="6"/>
        <v>169.85958904109589</v>
      </c>
      <c r="G55" s="18">
        <f t="shared" si="7"/>
        <v>115856.25</v>
      </c>
      <c r="H55" s="44">
        <f t="shared" si="8"/>
        <v>1256.9609589041097</v>
      </c>
      <c r="I55" s="102">
        <f t="shared" si="9"/>
        <v>115856.25</v>
      </c>
      <c r="J55" s="93">
        <v>1256.9609589041097</v>
      </c>
      <c r="K55" s="92">
        <v>0</v>
      </c>
      <c r="L55" s="93"/>
      <c r="M55" s="94"/>
      <c r="N55" s="95"/>
      <c r="O55" s="131">
        <v>46968.75</v>
      </c>
      <c r="P55" s="117">
        <f t="shared" si="10"/>
        <v>509.57876712328766</v>
      </c>
      <c r="Q55" s="117"/>
      <c r="R55" s="117"/>
      <c r="S55" s="117">
        <f t="shared" si="21"/>
        <v>0</v>
      </c>
      <c r="T55" s="117">
        <f t="shared" si="22"/>
        <v>0</v>
      </c>
      <c r="U55" s="117"/>
      <c r="V55" s="117"/>
      <c r="W55" s="117">
        <v>7500</v>
      </c>
      <c r="X55" s="117">
        <v>70</v>
      </c>
      <c r="Y55" s="117">
        <f t="shared" si="11"/>
        <v>647.26027397260282</v>
      </c>
      <c r="Z55" s="117">
        <f t="shared" si="12"/>
        <v>330.82191780821921</v>
      </c>
      <c r="AA55" s="117"/>
      <c r="AB55" s="118"/>
      <c r="AC55" s="139">
        <v>7620</v>
      </c>
      <c r="AD55" s="142">
        <v>56</v>
      </c>
      <c r="AE55" s="142">
        <v>70</v>
      </c>
      <c r="AF55" s="142">
        <f t="shared" si="13"/>
        <v>526.09315068493152</v>
      </c>
      <c r="AG55" s="142">
        <f t="shared" si="14"/>
        <v>268.89205479452056</v>
      </c>
      <c r="AH55" s="142"/>
      <c r="AI55" s="142"/>
      <c r="AJ55" s="142">
        <f t="shared" si="15"/>
        <v>657.61643835616439</v>
      </c>
      <c r="AK55" s="142">
        <f t="shared" si="16"/>
        <v>336.11506849315072</v>
      </c>
      <c r="AL55" s="142"/>
      <c r="AM55" s="142"/>
      <c r="AN55" s="140"/>
      <c r="AO55" s="142">
        <v>42</v>
      </c>
      <c r="AP55" s="142">
        <f t="shared" si="17"/>
        <v>0</v>
      </c>
      <c r="AQ55" s="142">
        <f t="shared" si="18"/>
        <v>0</v>
      </c>
      <c r="AR55" s="142"/>
      <c r="AS55" s="142"/>
      <c r="AT55" s="141">
        <v>7500</v>
      </c>
      <c r="AU55" s="142">
        <v>70</v>
      </c>
      <c r="AV55" s="142">
        <f t="shared" si="19"/>
        <v>647.26027397260282</v>
      </c>
      <c r="AW55" s="142">
        <f t="shared" si="20"/>
        <v>330.82191780821921</v>
      </c>
      <c r="AX55" s="142"/>
      <c r="AY55" s="142"/>
    </row>
    <row r="56" spans="2:51" x14ac:dyDescent="0.25">
      <c r="B56" s="62">
        <v>18</v>
      </c>
      <c r="C56" s="79">
        <v>14765.625</v>
      </c>
      <c r="D56" s="72">
        <v>36</v>
      </c>
      <c r="E56" s="72">
        <v>0.11</v>
      </c>
      <c r="F56" s="72">
        <f t="shared" si="6"/>
        <v>160.19691780821915</v>
      </c>
      <c r="G56" s="18">
        <f t="shared" si="7"/>
        <v>109265.625</v>
      </c>
      <c r="H56" s="44">
        <f t="shared" si="8"/>
        <v>1185.4571917808219</v>
      </c>
      <c r="I56" s="102">
        <f t="shared" si="9"/>
        <v>109265.625</v>
      </c>
      <c r="J56" s="93">
        <v>1185.4571917808219</v>
      </c>
      <c r="K56" s="92">
        <v>0</v>
      </c>
      <c r="L56" s="93"/>
      <c r="M56" s="94"/>
      <c r="N56" s="95"/>
      <c r="O56" s="131">
        <v>44296.875</v>
      </c>
      <c r="P56" s="117">
        <f t="shared" si="10"/>
        <v>480.59075342465746</v>
      </c>
      <c r="Q56" s="117">
        <v>22000</v>
      </c>
      <c r="R56" s="117">
        <v>42</v>
      </c>
      <c r="S56" s="117">
        <f t="shared" si="21"/>
        <v>1139.1780821917807</v>
      </c>
      <c r="T56" s="117">
        <f t="shared" si="22"/>
        <v>582.2465753424658</v>
      </c>
      <c r="U56" s="117"/>
      <c r="V56" s="117"/>
      <c r="W56" s="117">
        <v>6500</v>
      </c>
      <c r="X56" s="117">
        <v>70</v>
      </c>
      <c r="Y56" s="117">
        <f t="shared" si="11"/>
        <v>560.95890410958907</v>
      </c>
      <c r="Z56" s="117">
        <f t="shared" si="12"/>
        <v>286.71232876712332</v>
      </c>
      <c r="AA56" s="117"/>
      <c r="AB56" s="118"/>
      <c r="AC56" s="139">
        <v>7620</v>
      </c>
      <c r="AD56" s="142">
        <v>56</v>
      </c>
      <c r="AE56" s="142">
        <v>70</v>
      </c>
      <c r="AF56" s="142">
        <f t="shared" si="13"/>
        <v>526.09315068493152</v>
      </c>
      <c r="AG56" s="142">
        <f t="shared" si="14"/>
        <v>268.89205479452056</v>
      </c>
      <c r="AH56" s="142"/>
      <c r="AI56" s="142"/>
      <c r="AJ56" s="142">
        <f t="shared" si="15"/>
        <v>657.61643835616439</v>
      </c>
      <c r="AK56" s="142">
        <f t="shared" si="16"/>
        <v>336.11506849315072</v>
      </c>
      <c r="AL56" s="142"/>
      <c r="AM56" s="142"/>
      <c r="AN56" s="140">
        <f>11000*2</f>
        <v>22000</v>
      </c>
      <c r="AO56" s="142">
        <v>42</v>
      </c>
      <c r="AP56" s="142">
        <f t="shared" si="17"/>
        <v>1139.1780821917807</v>
      </c>
      <c r="AQ56" s="142">
        <f t="shared" si="18"/>
        <v>582.2465753424658</v>
      </c>
      <c r="AR56" s="142"/>
      <c r="AS56" s="142"/>
      <c r="AT56" s="141">
        <v>6500</v>
      </c>
      <c r="AU56" s="142">
        <v>70</v>
      </c>
      <c r="AV56" s="142">
        <f t="shared" si="19"/>
        <v>560.95890410958907</v>
      </c>
      <c r="AW56" s="142">
        <f t="shared" si="20"/>
        <v>286.71232876712332</v>
      </c>
      <c r="AX56" s="142"/>
      <c r="AY56" s="142"/>
    </row>
    <row r="57" spans="2:51" x14ac:dyDescent="0.25">
      <c r="B57" s="60">
        <v>19</v>
      </c>
      <c r="C57" s="79">
        <v>15656.25</v>
      </c>
      <c r="D57" s="72">
        <v>36</v>
      </c>
      <c r="E57" s="72">
        <v>0.11</v>
      </c>
      <c r="F57" s="72">
        <f t="shared" si="6"/>
        <v>169.85958904109589</v>
      </c>
      <c r="G57" s="18">
        <f t="shared" si="7"/>
        <v>115856.25</v>
      </c>
      <c r="H57" s="44">
        <f t="shared" si="8"/>
        <v>1256.9609589041097</v>
      </c>
      <c r="I57" s="102">
        <f t="shared" si="9"/>
        <v>115856.25</v>
      </c>
      <c r="J57" s="93">
        <v>1256.9609589041097</v>
      </c>
      <c r="K57" s="92">
        <v>0</v>
      </c>
      <c r="L57" s="93"/>
      <c r="M57" s="94"/>
      <c r="N57" s="95"/>
      <c r="O57" s="131">
        <v>46968.75</v>
      </c>
      <c r="P57" s="117">
        <f t="shared" si="10"/>
        <v>509.57876712328766</v>
      </c>
      <c r="Q57" s="117"/>
      <c r="R57" s="117"/>
      <c r="S57" s="117">
        <f t="shared" si="21"/>
        <v>0</v>
      </c>
      <c r="T57" s="117">
        <f t="shared" si="22"/>
        <v>0</v>
      </c>
      <c r="U57" s="117"/>
      <c r="V57" s="117"/>
      <c r="W57" s="117">
        <v>6500</v>
      </c>
      <c r="X57" s="117">
        <v>70</v>
      </c>
      <c r="Y57" s="117">
        <f t="shared" si="11"/>
        <v>560.95890410958907</v>
      </c>
      <c r="Z57" s="117">
        <f t="shared" si="12"/>
        <v>286.71232876712332</v>
      </c>
      <c r="AA57" s="117"/>
      <c r="AB57" s="118"/>
      <c r="AC57" s="139">
        <v>7620</v>
      </c>
      <c r="AD57" s="142">
        <v>56</v>
      </c>
      <c r="AE57" s="142">
        <v>70</v>
      </c>
      <c r="AF57" s="142">
        <f t="shared" si="13"/>
        <v>526.09315068493152</v>
      </c>
      <c r="AG57" s="142">
        <f t="shared" si="14"/>
        <v>268.89205479452056</v>
      </c>
      <c r="AH57" s="142"/>
      <c r="AI57" s="142"/>
      <c r="AJ57" s="142">
        <f t="shared" si="15"/>
        <v>657.61643835616439</v>
      </c>
      <c r="AK57" s="142">
        <f t="shared" si="16"/>
        <v>336.11506849315072</v>
      </c>
      <c r="AL57" s="142"/>
      <c r="AM57" s="142"/>
      <c r="AN57" s="140"/>
      <c r="AO57" s="142">
        <v>42</v>
      </c>
      <c r="AP57" s="142">
        <f t="shared" si="17"/>
        <v>0</v>
      </c>
      <c r="AQ57" s="142">
        <f t="shared" si="18"/>
        <v>0</v>
      </c>
      <c r="AR57" s="142"/>
      <c r="AS57" s="142"/>
      <c r="AT57" s="141">
        <v>6500</v>
      </c>
      <c r="AU57" s="142">
        <v>70</v>
      </c>
      <c r="AV57" s="142">
        <f t="shared" si="19"/>
        <v>560.95890410958907</v>
      </c>
      <c r="AW57" s="142">
        <f t="shared" si="20"/>
        <v>286.71232876712332</v>
      </c>
      <c r="AX57" s="142"/>
      <c r="AY57" s="142"/>
    </row>
    <row r="58" spans="2:51" x14ac:dyDescent="0.25">
      <c r="B58" s="60">
        <v>20</v>
      </c>
      <c r="C58" s="79">
        <v>15656.25</v>
      </c>
      <c r="D58" s="72">
        <v>36</v>
      </c>
      <c r="E58" s="72">
        <v>0.11</v>
      </c>
      <c r="F58" s="72">
        <f t="shared" si="6"/>
        <v>169.85958904109589</v>
      </c>
      <c r="G58" s="18">
        <f t="shared" si="7"/>
        <v>115856.25</v>
      </c>
      <c r="H58" s="44">
        <f t="shared" si="8"/>
        <v>1256.9609589041097</v>
      </c>
      <c r="I58" s="102">
        <f t="shared" si="9"/>
        <v>115856.25</v>
      </c>
      <c r="J58" s="93">
        <v>1256.9609589041097</v>
      </c>
      <c r="K58" s="92">
        <v>0</v>
      </c>
      <c r="L58" s="93"/>
      <c r="M58" s="94"/>
      <c r="N58" s="95"/>
      <c r="O58" s="131">
        <v>46968.75</v>
      </c>
      <c r="P58" s="117">
        <f t="shared" si="10"/>
        <v>509.57876712328766</v>
      </c>
      <c r="Q58" s="117">
        <v>22000</v>
      </c>
      <c r="R58" s="117">
        <v>42</v>
      </c>
      <c r="S58" s="117">
        <f t="shared" si="21"/>
        <v>1139.1780821917807</v>
      </c>
      <c r="T58" s="117">
        <f>(Q58*R58/365)*0.23</f>
        <v>582.2465753424658</v>
      </c>
      <c r="U58" s="117"/>
      <c r="V58" s="117"/>
      <c r="W58" s="117">
        <v>7500</v>
      </c>
      <c r="X58" s="117">
        <v>70</v>
      </c>
      <c r="Y58" s="117">
        <f t="shared" si="11"/>
        <v>647.26027397260282</v>
      </c>
      <c r="Z58" s="117">
        <f t="shared" si="12"/>
        <v>330.82191780821921</v>
      </c>
      <c r="AA58" s="117"/>
      <c r="AB58" s="118"/>
      <c r="AC58" s="139">
        <v>7620</v>
      </c>
      <c r="AD58" s="142">
        <v>56</v>
      </c>
      <c r="AE58" s="142">
        <v>70</v>
      </c>
      <c r="AF58" s="142">
        <f t="shared" si="13"/>
        <v>526.09315068493152</v>
      </c>
      <c r="AG58" s="142">
        <f t="shared" si="14"/>
        <v>268.89205479452056</v>
      </c>
      <c r="AH58" s="142"/>
      <c r="AI58" s="142"/>
      <c r="AJ58" s="142">
        <f t="shared" si="15"/>
        <v>657.61643835616439</v>
      </c>
      <c r="AK58" s="142">
        <f t="shared" si="16"/>
        <v>336.11506849315072</v>
      </c>
      <c r="AL58" s="142"/>
      <c r="AM58" s="142"/>
      <c r="AN58" s="140">
        <f>11000*2</f>
        <v>22000</v>
      </c>
      <c r="AO58" s="142">
        <v>42</v>
      </c>
      <c r="AP58" s="142">
        <f t="shared" si="17"/>
        <v>1139.1780821917807</v>
      </c>
      <c r="AQ58" s="142">
        <f t="shared" si="18"/>
        <v>582.2465753424658</v>
      </c>
      <c r="AR58" s="142"/>
      <c r="AS58" s="142"/>
      <c r="AT58" s="141">
        <v>7500</v>
      </c>
      <c r="AU58" s="142">
        <v>70</v>
      </c>
      <c r="AV58" s="142">
        <f t="shared" si="19"/>
        <v>647.26027397260282</v>
      </c>
      <c r="AW58" s="142">
        <f t="shared" si="20"/>
        <v>330.82191780821921</v>
      </c>
      <c r="AX58" s="142"/>
      <c r="AY58" s="142"/>
    </row>
    <row r="59" spans="2:51" x14ac:dyDescent="0.25">
      <c r="B59" s="62">
        <v>21</v>
      </c>
      <c r="C59" s="79">
        <v>14140.625</v>
      </c>
      <c r="D59" s="72">
        <v>36</v>
      </c>
      <c r="E59" s="72">
        <v>0.11</v>
      </c>
      <c r="F59" s="72">
        <f t="shared" si="6"/>
        <v>153.41609589041096</v>
      </c>
      <c r="G59" s="18">
        <f t="shared" si="7"/>
        <v>104640.625</v>
      </c>
      <c r="H59" s="44">
        <f t="shared" si="8"/>
        <v>1135.2791095890411</v>
      </c>
      <c r="I59" s="102">
        <f>$C59*2</f>
        <v>28281.25</v>
      </c>
      <c r="J59" s="93">
        <f>F59*2</f>
        <v>306.83219178082192</v>
      </c>
      <c r="K59" s="92">
        <v>3000</v>
      </c>
      <c r="L59" s="93">
        <v>245</v>
      </c>
      <c r="M59" s="94">
        <v>0.11</v>
      </c>
      <c r="N59" s="95">
        <f>(K59*L59/365)*0.11</f>
        <v>221.50684931506851</v>
      </c>
      <c r="O59" s="131">
        <v>42421.875</v>
      </c>
      <c r="P59" s="117">
        <f t="shared" si="10"/>
        <v>460.2482876712329</v>
      </c>
      <c r="Q59" s="117"/>
      <c r="R59" s="117">
        <v>42</v>
      </c>
      <c r="S59" s="117">
        <f t="shared" si="21"/>
        <v>0</v>
      </c>
      <c r="T59" s="117">
        <f t="shared" si="22"/>
        <v>0</v>
      </c>
      <c r="U59" s="132">
        <v>120000</v>
      </c>
      <c r="V59" s="117">
        <f>(U59*R59/365)*0.23</f>
        <v>3175.8904109589043</v>
      </c>
      <c r="W59" s="117">
        <v>8500</v>
      </c>
      <c r="X59" s="117">
        <v>70</v>
      </c>
      <c r="Y59" s="117">
        <f>(W59*X59/365)*0.45</f>
        <v>733.56164383561645</v>
      </c>
      <c r="Z59" s="117">
        <f t="shared" si="12"/>
        <v>374.9315068493151</v>
      </c>
      <c r="AA59" s="117">
        <v>75000</v>
      </c>
      <c r="AB59" s="118">
        <f>(AA59*X59/365)*0.23</f>
        <v>3308.2191780821918</v>
      </c>
      <c r="AC59" s="139">
        <v>7620</v>
      </c>
      <c r="AD59" s="142">
        <v>56</v>
      </c>
      <c r="AE59" s="142">
        <v>70</v>
      </c>
      <c r="AF59" s="142">
        <f t="shared" si="13"/>
        <v>526.09315068493152</v>
      </c>
      <c r="AG59" s="142">
        <f t="shared" si="14"/>
        <v>268.89205479452056</v>
      </c>
      <c r="AH59" s="142">
        <v>80000</v>
      </c>
      <c r="AI59" s="142">
        <f>(AH59*AD59/365)*0.23</f>
        <v>2823.0136986301372</v>
      </c>
      <c r="AJ59" s="142">
        <f t="shared" si="15"/>
        <v>657.61643835616439</v>
      </c>
      <c r="AK59" s="142">
        <f t="shared" si="16"/>
        <v>336.11506849315072</v>
      </c>
      <c r="AL59" s="142">
        <v>80000</v>
      </c>
      <c r="AM59" s="142">
        <f>(AL59*AE59/365)*0.23</f>
        <v>3528.7671232876714</v>
      </c>
      <c r="AN59" s="140"/>
      <c r="AO59" s="142">
        <v>42</v>
      </c>
      <c r="AP59" s="142">
        <f t="shared" si="17"/>
        <v>0</v>
      </c>
      <c r="AQ59" s="142">
        <f t="shared" si="18"/>
        <v>0</v>
      </c>
      <c r="AR59" s="160">
        <v>120000</v>
      </c>
      <c r="AS59" s="142">
        <f>(AR59*AO59/365)*0.23</f>
        <v>3175.8904109589043</v>
      </c>
      <c r="AT59" s="141">
        <v>8500</v>
      </c>
      <c r="AU59" s="142">
        <v>70</v>
      </c>
      <c r="AV59" s="142">
        <f t="shared" si="19"/>
        <v>733.56164383561645</v>
      </c>
      <c r="AW59" s="142">
        <f t="shared" si="20"/>
        <v>374.9315068493151</v>
      </c>
      <c r="AX59" s="160">
        <v>75000</v>
      </c>
      <c r="AY59" s="142">
        <f>(AX59*AU59/365)*0.23</f>
        <v>3308.2191780821918</v>
      </c>
    </row>
    <row r="60" spans="2:51" ht="15.75" thickBot="1" x14ac:dyDescent="0.3">
      <c r="B60" s="61">
        <v>22</v>
      </c>
      <c r="C60" s="80">
        <v>14726.5625</v>
      </c>
      <c r="D60" s="72">
        <v>36</v>
      </c>
      <c r="E60" s="72">
        <v>0.11</v>
      </c>
      <c r="F60" s="72">
        <f t="shared" si="6"/>
        <v>159.77311643835617</v>
      </c>
      <c r="G60" s="47">
        <f t="shared" si="7"/>
        <v>108976.5625</v>
      </c>
      <c r="H60" s="44">
        <f t="shared" si="8"/>
        <v>1182.3210616438357</v>
      </c>
      <c r="I60" s="104">
        <f>$C60*2</f>
        <v>29453.125</v>
      </c>
      <c r="J60" s="93">
        <f>F60*2</f>
        <v>319.54623287671234</v>
      </c>
      <c r="K60" s="105">
        <v>3000</v>
      </c>
      <c r="L60" s="93">
        <v>245</v>
      </c>
      <c r="M60" s="94">
        <v>0.11</v>
      </c>
      <c r="N60" s="95">
        <f>(K60*L60/365)*0.11</f>
        <v>221.50684931506851</v>
      </c>
      <c r="O60" s="131">
        <v>44179.6875</v>
      </c>
      <c r="P60" s="117">
        <f t="shared" si="10"/>
        <v>479.31934931506851</v>
      </c>
      <c r="Q60" s="117">
        <v>20000</v>
      </c>
      <c r="R60" s="117">
        <v>42</v>
      </c>
      <c r="S60" s="117">
        <f t="shared" si="21"/>
        <v>1035.6164383561645</v>
      </c>
      <c r="T60" s="117">
        <f t="shared" si="22"/>
        <v>529.31506849315076</v>
      </c>
      <c r="U60" s="132">
        <v>120000</v>
      </c>
      <c r="V60" s="117">
        <f>(U60*R60/365)*0.45</f>
        <v>6213.698630136987</v>
      </c>
      <c r="W60" s="117">
        <v>9000</v>
      </c>
      <c r="X60" s="117">
        <v>70</v>
      </c>
      <c r="Y60" s="117">
        <f t="shared" si="11"/>
        <v>776.71232876712338</v>
      </c>
      <c r="Z60" s="117">
        <f t="shared" si="12"/>
        <v>396.98630136986304</v>
      </c>
      <c r="AA60" s="117">
        <v>75000</v>
      </c>
      <c r="AB60" s="118">
        <f>(AA60*X60/365)*0.45</f>
        <v>6472.6027397260268</v>
      </c>
      <c r="AC60" s="139">
        <v>7620</v>
      </c>
      <c r="AD60" s="142">
        <v>56</v>
      </c>
      <c r="AE60" s="142">
        <v>70</v>
      </c>
      <c r="AF60" s="142">
        <f t="shared" si="13"/>
        <v>526.09315068493152</v>
      </c>
      <c r="AG60" s="142">
        <f t="shared" si="14"/>
        <v>268.89205479452056</v>
      </c>
      <c r="AH60" s="142">
        <v>80000</v>
      </c>
      <c r="AI60" s="142">
        <f>(AH60*AD60/365)*0.45</f>
        <v>5523.2876712328771</v>
      </c>
      <c r="AJ60" s="142">
        <f t="shared" si="15"/>
        <v>657.61643835616439</v>
      </c>
      <c r="AK60" s="142">
        <f t="shared" si="16"/>
        <v>336.11506849315072</v>
      </c>
      <c r="AL60" s="142">
        <v>80000</v>
      </c>
      <c r="AM60" s="142">
        <f>(AL60*AE60/365)*0.45</f>
        <v>6904.1095890410961</v>
      </c>
      <c r="AN60" s="140">
        <v>20000</v>
      </c>
      <c r="AO60" s="142">
        <v>42</v>
      </c>
      <c r="AP60" s="142">
        <f t="shared" si="17"/>
        <v>1035.6164383561645</v>
      </c>
      <c r="AQ60" s="142">
        <f t="shared" si="18"/>
        <v>529.31506849315076</v>
      </c>
      <c r="AR60" s="160">
        <v>120000</v>
      </c>
      <c r="AS60" s="142">
        <f>(AR60*AO60/365)*0.45</f>
        <v>6213.698630136987</v>
      </c>
      <c r="AT60" s="141">
        <v>9000</v>
      </c>
      <c r="AU60" s="142">
        <v>70</v>
      </c>
      <c r="AV60" s="142">
        <f t="shared" si="19"/>
        <v>776.71232876712338</v>
      </c>
      <c r="AW60" s="142">
        <f t="shared" si="20"/>
        <v>396.98630136986304</v>
      </c>
      <c r="AX60" s="160">
        <v>75000</v>
      </c>
      <c r="AY60" s="142">
        <f>(AX60*AU60/365)*0.45</f>
        <v>6472.6027397260268</v>
      </c>
    </row>
    <row r="61" spans="2:51" ht="15.75" thickBot="1" x14ac:dyDescent="0.3">
      <c r="B61" s="2" t="s">
        <v>43</v>
      </c>
      <c r="C61" s="19">
        <f>SUM(C39:C60)</f>
        <v>193859.375</v>
      </c>
      <c r="D61" s="64"/>
      <c r="E61" s="30"/>
      <c r="F61" s="108">
        <f t="shared" ref="F61:K61" si="24">SUM(F39:F60)</f>
        <v>2103.2414383561645</v>
      </c>
      <c r="G61" s="19">
        <f t="shared" si="24"/>
        <v>1434559.375</v>
      </c>
      <c r="H61" s="108">
        <f t="shared" si="24"/>
        <v>15563.98664383562</v>
      </c>
      <c r="I61" s="10">
        <f t="shared" si="24"/>
        <v>1278676.5625</v>
      </c>
      <c r="J61" s="108">
        <f t="shared" si="24"/>
        <v>13872.764897260278</v>
      </c>
      <c r="K61" s="11">
        <f t="shared" si="24"/>
        <v>6000</v>
      </c>
      <c r="L61" s="64"/>
      <c r="M61" s="66"/>
      <c r="N61" s="106">
        <f>SUM(N59:N60)</f>
        <v>443.01369863013701</v>
      </c>
      <c r="O61" s="27">
        <v>581578.125</v>
      </c>
      <c r="P61" s="106">
        <f>SUM(P39:P60)</f>
        <v>6309.7243150684917</v>
      </c>
      <c r="Q61" s="27">
        <v>240000</v>
      </c>
      <c r="R61" s="54"/>
      <c r="S61" s="27">
        <f>SUM(S40:S60)</f>
        <v>12427.39726027397</v>
      </c>
      <c r="T61" s="27">
        <f>SUM(T40:T60)</f>
        <v>6351.7808219178087</v>
      </c>
      <c r="U61" s="67">
        <f>SUM(U59:U60)</f>
        <v>240000</v>
      </c>
      <c r="V61" s="106">
        <f>SUM(V59:V60)</f>
        <v>9389.5890410958909</v>
      </c>
      <c r="W61" s="27">
        <v>150000</v>
      </c>
      <c r="X61" s="68"/>
      <c r="Y61" s="63">
        <f>SUM(Y39:Y60)</f>
        <v>12945.205479452055</v>
      </c>
      <c r="Z61" s="27">
        <f>SUM(Z39:Z60)</f>
        <v>6616.4383561643826</v>
      </c>
      <c r="AA61" s="27">
        <f>SUM(AA59:AA60)</f>
        <v>150000</v>
      </c>
      <c r="AB61" s="106">
        <f>SUM(AB59:AB60)</f>
        <v>9780.8219178082181</v>
      </c>
      <c r="AC61" s="161">
        <f t="shared" ref="AC61" si="25">SUM(AC39:AC60)</f>
        <v>160000</v>
      </c>
      <c r="AD61" s="162"/>
      <c r="AE61" s="163"/>
      <c r="AF61" s="163">
        <f>SUM(AF39:AF60)</f>
        <v>11046.57534246576</v>
      </c>
      <c r="AG61" s="163">
        <f>SUM(AG39:AG60)</f>
        <v>5646.0273972602745</v>
      </c>
      <c r="AH61" s="163"/>
      <c r="AI61" s="169">
        <f>SUM(AI59:AI60)</f>
        <v>8346.3013698630148</v>
      </c>
      <c r="AJ61" s="162">
        <f>SUM(AJ39:AJ60)</f>
        <v>13808.219178082194</v>
      </c>
      <c r="AK61" s="164">
        <f>SUM(AK39:AK60)</f>
        <v>7057.5342465753447</v>
      </c>
      <c r="AL61" s="162"/>
      <c r="AM61" s="169">
        <f>SUM(AM59:AM60)</f>
        <v>10432.876712328767</v>
      </c>
      <c r="AN61" s="165">
        <f>SUM(AN39:AN60)</f>
        <v>240000</v>
      </c>
      <c r="AO61" s="162" t="s">
        <v>72</v>
      </c>
      <c r="AP61" s="163">
        <f>SUM(AP39:AP60)</f>
        <v>12427.39726027397</v>
      </c>
      <c r="AQ61" s="164">
        <f>SUM(AQ39:AQ60)</f>
        <v>6351.7808219178087</v>
      </c>
      <c r="AR61" s="166">
        <f>SUM(AR59:AR60)</f>
        <v>240000</v>
      </c>
      <c r="AS61" s="169">
        <f>SUM(AS59:AS60)</f>
        <v>9389.5890410958909</v>
      </c>
      <c r="AT61" s="167">
        <f>SUM(AT39:AT60)</f>
        <v>150000</v>
      </c>
      <c r="AU61" s="162" t="s">
        <v>71</v>
      </c>
      <c r="AV61" s="163">
        <f>SUM(AV39:AV60)</f>
        <v>12945.205479452055</v>
      </c>
      <c r="AW61" s="163">
        <f>SUM(AW39:AW60)</f>
        <v>6616.4383561643826</v>
      </c>
      <c r="AX61" s="168">
        <f>SUM(AX59:AX60)</f>
        <v>150000</v>
      </c>
      <c r="AY61" s="169">
        <f>SUM(AY59:AY60)</f>
        <v>9780.8219178082181</v>
      </c>
    </row>
    <row r="62" spans="2:51" x14ac:dyDescent="0.25">
      <c r="AC62" s="1" t="s">
        <v>27</v>
      </c>
      <c r="AN62" s="53">
        <v>240000</v>
      </c>
      <c r="AT62" s="53">
        <v>150000</v>
      </c>
    </row>
    <row r="63" spans="2:51" x14ac:dyDescent="0.25">
      <c r="AT63" t="s">
        <v>63</v>
      </c>
    </row>
    <row r="64" spans="2:51" x14ac:dyDescent="0.25">
      <c r="C64" s="203" t="s">
        <v>55</v>
      </c>
      <c r="D64" s="203"/>
      <c r="E64" s="203"/>
      <c r="G64" s="35" t="s">
        <v>43</v>
      </c>
      <c r="H64" s="35" t="s">
        <v>40</v>
      </c>
      <c r="I64" s="35" t="s">
        <v>56</v>
      </c>
      <c r="J64" s="35" t="s">
        <v>64</v>
      </c>
      <c r="K64" s="35" t="s">
        <v>65</v>
      </c>
      <c r="L64" s="206" t="s">
        <v>66</v>
      </c>
      <c r="M64" s="206"/>
      <c r="N64" s="206"/>
    </row>
    <row r="65" spans="1:12" x14ac:dyDescent="0.25">
      <c r="B65" s="2" t="s">
        <v>51</v>
      </c>
      <c r="C65" s="173">
        <v>15563.98664383562</v>
      </c>
      <c r="D65" s="173"/>
      <c r="E65" s="173"/>
      <c r="F65" s="173"/>
      <c r="G65" s="175">
        <v>15563.98664383562</v>
      </c>
      <c r="H65" s="1">
        <v>266</v>
      </c>
      <c r="I65" s="1">
        <v>99</v>
      </c>
      <c r="L65" s="176"/>
    </row>
    <row r="66" spans="1:12" x14ac:dyDescent="0.25">
      <c r="B66" s="2" t="s">
        <v>52</v>
      </c>
      <c r="C66" s="173">
        <v>13872.764897260278</v>
      </c>
      <c r="D66" s="173">
        <v>443.01369863013701</v>
      </c>
      <c r="E66" s="174"/>
      <c r="F66" s="173"/>
      <c r="G66" s="175">
        <v>14315.778595890415</v>
      </c>
      <c r="H66" s="1">
        <v>266</v>
      </c>
      <c r="I66" s="1">
        <v>99</v>
      </c>
      <c r="J66" s="1">
        <v>245</v>
      </c>
      <c r="K66" s="1">
        <v>120</v>
      </c>
      <c r="L66" s="176"/>
    </row>
    <row r="67" spans="1:12" x14ac:dyDescent="0.25">
      <c r="B67" s="2" t="s">
        <v>53</v>
      </c>
      <c r="C67" s="173">
        <v>6309.7243150684917</v>
      </c>
      <c r="D67" s="173">
        <v>9389.5890410958909</v>
      </c>
      <c r="E67" s="173">
        <v>9780.8219178082181</v>
      </c>
      <c r="F67" s="173"/>
      <c r="G67" s="175">
        <f>SUM(C67:E67)</f>
        <v>25480.135273972599</v>
      </c>
      <c r="H67" s="1">
        <v>295</v>
      </c>
      <c r="I67" s="1">
        <v>70</v>
      </c>
      <c r="L67" s="176"/>
    </row>
    <row r="68" spans="1:12" x14ac:dyDescent="0.25">
      <c r="A68" t="s">
        <v>75</v>
      </c>
      <c r="B68" s="2" t="s">
        <v>54</v>
      </c>
      <c r="C68" s="173">
        <v>6259.7260273972606</v>
      </c>
      <c r="D68" s="173">
        <v>10432.876712328767</v>
      </c>
      <c r="E68" s="173">
        <v>9389.5890410958909</v>
      </c>
      <c r="F68" s="173">
        <v>9780.8219178082181</v>
      </c>
      <c r="G68" s="175">
        <f>SUM(C68:F68)</f>
        <v>35863.013698630137</v>
      </c>
      <c r="H68" s="1">
        <v>301</v>
      </c>
      <c r="I68" s="1">
        <v>63</v>
      </c>
      <c r="L68" s="1">
        <v>0</v>
      </c>
    </row>
    <row r="72" spans="1:12" x14ac:dyDescent="0.25">
      <c r="A72" t="s">
        <v>74</v>
      </c>
    </row>
  </sheetData>
  <mergeCells count="17">
    <mergeCell ref="M38:N38"/>
    <mergeCell ref="C64:E64"/>
    <mergeCell ref="AC35:AE35"/>
    <mergeCell ref="AC36:AE36"/>
    <mergeCell ref="L64:N64"/>
    <mergeCell ref="I35:J35"/>
    <mergeCell ref="I36:J36"/>
    <mergeCell ref="O35:Q35"/>
    <mergeCell ref="O36:Q36"/>
    <mergeCell ref="I34:J34"/>
    <mergeCell ref="J3:L3"/>
    <mergeCell ref="J2:L2"/>
    <mergeCell ref="E1:F1"/>
    <mergeCell ref="E3:F3"/>
    <mergeCell ref="E2:F2"/>
    <mergeCell ref="G2:I2"/>
    <mergeCell ref="G3:I3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CBF1A-5BB8-4608-8601-9BE090FCFFB0}">
  <dimension ref="B1:AZ141"/>
  <sheetViews>
    <sheetView tabSelected="1" topLeftCell="P1" zoomScale="80" zoomScaleNormal="80" workbookViewId="0">
      <selection activeCell="X8" sqref="X8"/>
    </sheetView>
  </sheetViews>
  <sheetFormatPr defaultRowHeight="15" x14ac:dyDescent="0.25"/>
  <cols>
    <col min="2" max="2" width="17" customWidth="1"/>
    <col min="3" max="3" width="13.28515625" bestFit="1" customWidth="1"/>
    <col min="4" max="6" width="20.42578125" bestFit="1" customWidth="1"/>
    <col min="7" max="7" width="20.140625" bestFit="1" customWidth="1"/>
    <col min="8" max="8" width="32.42578125" customWidth="1"/>
    <col min="9" max="9" width="22.5703125" customWidth="1"/>
    <col min="10" max="10" width="29.7109375" customWidth="1"/>
    <col min="11" max="11" width="29.5703125" customWidth="1"/>
    <col min="12" max="12" width="17.7109375" customWidth="1"/>
    <col min="13" max="13" width="25.140625" customWidth="1"/>
    <col min="14" max="14" width="23.28515625" customWidth="1"/>
    <col min="15" max="15" width="17" customWidth="1"/>
    <col min="16" max="16" width="20.7109375" customWidth="1"/>
    <col min="17" max="17" width="25.5703125" customWidth="1"/>
    <col min="19" max="19" width="16.42578125" customWidth="1"/>
    <col min="20" max="20" width="15.85546875" customWidth="1"/>
    <col min="21" max="21" width="20.28515625" customWidth="1"/>
    <col min="22" max="22" width="16.5703125" customWidth="1"/>
    <col min="23" max="23" width="20.28515625" customWidth="1"/>
    <col min="24" max="24" width="10" customWidth="1"/>
    <col min="25" max="25" width="10.28515625" customWidth="1"/>
    <col min="26" max="26" width="16.140625" customWidth="1"/>
    <col min="27" max="27" width="19" customWidth="1"/>
    <col min="28" max="28" width="22.5703125" customWidth="1"/>
    <col min="29" max="29" width="16" customWidth="1"/>
    <col min="30" max="30" width="28.28515625" customWidth="1"/>
    <col min="31" max="31" width="22.28515625" customWidth="1"/>
    <col min="32" max="33" width="16.5703125" customWidth="1"/>
    <col min="34" max="34" width="21" customWidth="1"/>
    <col min="35" max="35" width="18.85546875" customWidth="1"/>
    <col min="36" max="36" width="18.28515625" customWidth="1"/>
    <col min="37" max="37" width="18.7109375" customWidth="1"/>
    <col min="38" max="38" width="18.28515625" customWidth="1"/>
    <col min="39" max="39" width="17.85546875" customWidth="1"/>
    <col min="40" max="40" width="28" customWidth="1"/>
    <col min="41" max="41" width="17.5703125" customWidth="1"/>
    <col min="42" max="43" width="18.42578125" customWidth="1"/>
    <col min="44" max="44" width="19.28515625" customWidth="1"/>
    <col min="45" max="45" width="18" customWidth="1"/>
  </cols>
  <sheetData>
    <row r="1" spans="2:52" ht="15.75" thickBot="1" x14ac:dyDescent="0.3"/>
    <row r="2" spans="2:52" ht="15.75" thickBot="1" x14ac:dyDescent="0.3">
      <c r="C2" s="71"/>
      <c r="D2" s="110"/>
      <c r="E2" s="110"/>
      <c r="F2" s="110"/>
      <c r="G2" s="83" t="s">
        <v>1</v>
      </c>
      <c r="H2" s="180"/>
      <c r="I2" s="226" t="s">
        <v>11</v>
      </c>
      <c r="J2" s="226"/>
      <c r="K2" s="226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228" t="s">
        <v>77</v>
      </c>
      <c r="X2" s="229"/>
      <c r="Y2" s="230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</row>
    <row r="3" spans="2:52" x14ac:dyDescent="0.25">
      <c r="C3" s="183"/>
      <c r="D3" s="109"/>
      <c r="E3" s="109"/>
      <c r="F3" s="109"/>
      <c r="G3" s="178" t="s">
        <v>2</v>
      </c>
      <c r="H3" s="179"/>
      <c r="I3" s="227" t="s">
        <v>5</v>
      </c>
      <c r="J3" s="227"/>
      <c r="K3" s="227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231" t="s">
        <v>6</v>
      </c>
      <c r="X3" s="232"/>
      <c r="Y3" s="23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4"/>
    </row>
    <row r="4" spans="2:52" ht="15.75" thickBot="1" x14ac:dyDescent="0.3">
      <c r="C4" s="73" t="s">
        <v>9</v>
      </c>
      <c r="D4" s="110"/>
      <c r="E4" s="110"/>
      <c r="F4" s="110"/>
      <c r="G4" s="186" t="s">
        <v>23</v>
      </c>
      <c r="H4" s="180"/>
      <c r="I4" s="93" t="s">
        <v>19</v>
      </c>
      <c r="J4" s="94"/>
      <c r="K4" s="93" t="s">
        <v>21</v>
      </c>
      <c r="L4" s="94"/>
      <c r="M4" s="94"/>
      <c r="N4" s="94"/>
      <c r="O4" s="94"/>
      <c r="P4" s="94"/>
      <c r="Q4" s="93" t="s">
        <v>20</v>
      </c>
      <c r="R4" s="94"/>
      <c r="S4" s="94"/>
      <c r="T4" s="94"/>
      <c r="U4" s="94"/>
      <c r="V4" s="94"/>
      <c r="W4" s="119" t="s">
        <v>24</v>
      </c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20" t="s">
        <v>21</v>
      </c>
      <c r="AI4" s="117"/>
      <c r="AJ4" s="117"/>
      <c r="AK4" s="117"/>
      <c r="AL4" s="117"/>
      <c r="AM4" s="117"/>
      <c r="AN4" s="189" t="s">
        <v>20</v>
      </c>
      <c r="AO4" s="117"/>
      <c r="AP4" s="117"/>
      <c r="AQ4" s="117"/>
      <c r="AR4" s="117"/>
      <c r="AS4" s="118"/>
      <c r="AZ4" s="55"/>
    </row>
    <row r="5" spans="2:52" s="55" customFormat="1" ht="30" customHeight="1" thickBot="1" x14ac:dyDescent="0.3">
      <c r="C5" s="184"/>
      <c r="D5" s="185" t="s">
        <v>40</v>
      </c>
      <c r="E5" s="185" t="s">
        <v>41</v>
      </c>
      <c r="F5" s="185" t="s">
        <v>42</v>
      </c>
      <c r="G5" s="87" t="s">
        <v>29</v>
      </c>
      <c r="H5" s="181" t="s">
        <v>42</v>
      </c>
      <c r="I5" s="187" t="s">
        <v>33</v>
      </c>
      <c r="J5" s="187" t="s">
        <v>42</v>
      </c>
      <c r="K5" s="187" t="s">
        <v>32</v>
      </c>
      <c r="L5" s="182" t="s">
        <v>40</v>
      </c>
      <c r="M5" s="182" t="s">
        <v>47</v>
      </c>
      <c r="N5" s="182" t="s">
        <v>46</v>
      </c>
      <c r="O5" s="182" t="s">
        <v>48</v>
      </c>
      <c r="P5" s="182" t="s">
        <v>49</v>
      </c>
      <c r="Q5" s="187" t="s">
        <v>31</v>
      </c>
      <c r="R5" s="182" t="s">
        <v>40</v>
      </c>
      <c r="S5" s="182" t="s">
        <v>47</v>
      </c>
      <c r="T5" s="182" t="s">
        <v>46</v>
      </c>
      <c r="U5" s="182" t="s">
        <v>48</v>
      </c>
      <c r="V5" s="182" t="s">
        <v>49</v>
      </c>
      <c r="W5" s="190" t="s">
        <v>28</v>
      </c>
      <c r="X5" s="191" t="s">
        <v>57</v>
      </c>
      <c r="Y5" s="191" t="s">
        <v>58</v>
      </c>
      <c r="Z5" s="191" t="s">
        <v>60</v>
      </c>
      <c r="AA5" s="191" t="s">
        <v>59</v>
      </c>
      <c r="AB5" s="191" t="s">
        <v>48</v>
      </c>
      <c r="AC5" s="191" t="s">
        <v>49</v>
      </c>
      <c r="AD5" s="191" t="s">
        <v>61</v>
      </c>
      <c r="AE5" s="191" t="s">
        <v>62</v>
      </c>
      <c r="AF5" s="191" t="s">
        <v>48</v>
      </c>
      <c r="AG5" s="191" t="s">
        <v>49</v>
      </c>
      <c r="AH5" s="127" t="s">
        <v>30</v>
      </c>
      <c r="AI5" s="191" t="s">
        <v>57</v>
      </c>
      <c r="AJ5" s="191" t="s">
        <v>60</v>
      </c>
      <c r="AK5" s="191" t="s">
        <v>59</v>
      </c>
      <c r="AL5" s="191" t="s">
        <v>48</v>
      </c>
      <c r="AM5" s="191" t="s">
        <v>49</v>
      </c>
      <c r="AN5" s="130" t="s">
        <v>31</v>
      </c>
      <c r="AO5" s="191" t="s">
        <v>40</v>
      </c>
      <c r="AP5" s="191" t="s">
        <v>61</v>
      </c>
      <c r="AQ5" s="191" t="s">
        <v>62</v>
      </c>
      <c r="AR5" s="191" t="s">
        <v>48</v>
      </c>
      <c r="AS5" s="192" t="s">
        <v>49</v>
      </c>
      <c r="AX5"/>
      <c r="AZ5"/>
    </row>
    <row r="6" spans="2:52" x14ac:dyDescent="0.25">
      <c r="B6" s="20">
        <v>5</v>
      </c>
      <c r="C6" s="79">
        <v>6710</v>
      </c>
      <c r="D6" s="110">
        <v>36</v>
      </c>
      <c r="E6" s="110">
        <v>0.11</v>
      </c>
      <c r="F6" s="110">
        <f>(C6*D6/365)*0.11</f>
        <v>72.798904109589031</v>
      </c>
      <c r="G6" s="18">
        <f t="shared" ref="G6:G27" si="0">$C6*7.4</f>
        <v>49654</v>
      </c>
      <c r="H6" s="180">
        <f>F6*7.4</f>
        <v>538.71189041095886</v>
      </c>
      <c r="I6" s="94">
        <v>20130</v>
      </c>
      <c r="J6" s="94">
        <f>F6*3</f>
        <v>218.39671232876708</v>
      </c>
      <c r="K6" s="94">
        <v>15500</v>
      </c>
      <c r="L6" s="94">
        <v>42</v>
      </c>
      <c r="M6" s="94"/>
      <c r="N6" s="94"/>
      <c r="O6" s="94"/>
      <c r="P6" s="94"/>
      <c r="Q6" s="94">
        <v>3125</v>
      </c>
      <c r="R6" s="94">
        <v>70</v>
      </c>
      <c r="S6" s="94">
        <f>(Q6*R6/365)*0.45</f>
        <v>269.6917808219178</v>
      </c>
      <c r="T6" s="94">
        <f>(Q6*R6/365)*0.23</f>
        <v>137.84246575342465</v>
      </c>
      <c r="U6" s="94"/>
      <c r="V6" s="94"/>
      <c r="W6" s="193">
        <v>5750</v>
      </c>
      <c r="X6" s="117">
        <v>56</v>
      </c>
      <c r="Y6" s="117">
        <v>70</v>
      </c>
      <c r="Z6" s="117">
        <f>(W6*X6/365)*0.45</f>
        <v>396.98630136986304</v>
      </c>
      <c r="AA6" s="117">
        <f>(W6*X6/365)*0.23</f>
        <v>202.90410958904113</v>
      </c>
      <c r="AB6" s="117"/>
      <c r="AC6" s="117"/>
      <c r="AD6" s="117">
        <f>(W6*Y6/365)*0.45</f>
        <v>496.23287671232873</v>
      </c>
      <c r="AE6" s="117">
        <f>(W6*Y6/365)*0.23</f>
        <v>253.63013698630135</v>
      </c>
      <c r="AF6" s="117"/>
      <c r="AG6" s="117"/>
      <c r="AH6" s="194">
        <v>15500</v>
      </c>
      <c r="AI6" s="117">
        <v>42</v>
      </c>
      <c r="AJ6" s="117">
        <f>(AH6*AI6/365)*0.45</f>
        <v>802.60273972602738</v>
      </c>
      <c r="AK6" s="117">
        <f>(AH6*AI6/365)*0.23</f>
        <v>410.21917808219177</v>
      </c>
      <c r="AL6" s="117"/>
      <c r="AM6" s="117"/>
      <c r="AN6" s="195">
        <v>3125</v>
      </c>
      <c r="AO6" s="117">
        <v>70</v>
      </c>
      <c r="AP6" s="117">
        <f>(AN6*AO6/365)*0.45</f>
        <v>269.6917808219178</v>
      </c>
      <c r="AQ6" s="117">
        <f>(AN6*AO6/365)*0.23</f>
        <v>137.84246575342465</v>
      </c>
      <c r="AR6" s="117"/>
      <c r="AS6" s="118"/>
      <c r="AX6" s="55"/>
    </row>
    <row r="7" spans="2:52" x14ac:dyDescent="0.25">
      <c r="B7" s="21">
        <v>6</v>
      </c>
      <c r="C7" s="79">
        <v>6710</v>
      </c>
      <c r="D7" s="110">
        <v>36</v>
      </c>
      <c r="E7" s="110">
        <v>0.11</v>
      </c>
      <c r="F7" s="110">
        <f t="shared" ref="F7:F27" si="1">(C7*D7/365)*0.11</f>
        <v>72.798904109589031</v>
      </c>
      <c r="G7" s="18">
        <f t="shared" si="0"/>
        <v>49654</v>
      </c>
      <c r="H7" s="180">
        <f t="shared" ref="H7:H28" si="2">F7*7.4</f>
        <v>538.71189041095886</v>
      </c>
      <c r="I7" s="94">
        <v>20130</v>
      </c>
      <c r="J7" s="94">
        <f t="shared" ref="J7:J27" si="3">F7*3</f>
        <v>218.39671232876708</v>
      </c>
      <c r="K7" s="94">
        <v>15500</v>
      </c>
      <c r="L7" s="94">
        <v>42</v>
      </c>
      <c r="M7" s="94">
        <f>(K7*L7/365)*0.45</f>
        <v>802.60273972602738</v>
      </c>
      <c r="N7" s="94">
        <f>(K7*L7/365)*0.23</f>
        <v>410.21917808219177</v>
      </c>
      <c r="O7" s="94"/>
      <c r="P7" s="94"/>
      <c r="Q7" s="94">
        <v>3125</v>
      </c>
      <c r="R7" s="94">
        <v>70</v>
      </c>
      <c r="S7" s="94">
        <f t="shared" ref="S7:S27" si="4">(Q7*R7/365)*0.45</f>
        <v>269.6917808219178</v>
      </c>
      <c r="T7" s="94">
        <f t="shared" ref="T7:T27" si="5">(Q7*R7/365)*0.23</f>
        <v>137.84246575342465</v>
      </c>
      <c r="U7" s="94"/>
      <c r="V7" s="94"/>
      <c r="W7" s="193">
        <v>5750</v>
      </c>
      <c r="X7" s="117">
        <v>56</v>
      </c>
      <c r="Y7" s="117">
        <v>70</v>
      </c>
      <c r="Z7" s="117">
        <f t="shared" ref="Z7:Z27" si="6">(W7*X7/365)*0.45</f>
        <v>396.98630136986304</v>
      </c>
      <c r="AA7" s="117">
        <f t="shared" ref="AA7:AA27" si="7">(W7*X7/365)*0.23</f>
        <v>202.90410958904113</v>
      </c>
      <c r="AB7" s="117"/>
      <c r="AC7" s="117"/>
      <c r="AD7" s="117">
        <f t="shared" ref="AD7:AD27" si="8">(W7*Y7/365)*0.45</f>
        <v>496.23287671232873</v>
      </c>
      <c r="AE7" s="117">
        <f t="shared" ref="AE7:AE27" si="9">(W7*Y7/365)*0.23</f>
        <v>253.63013698630135</v>
      </c>
      <c r="AF7" s="117"/>
      <c r="AG7" s="117"/>
      <c r="AH7" s="194">
        <v>15500</v>
      </c>
      <c r="AI7" s="117">
        <v>42</v>
      </c>
      <c r="AJ7" s="117">
        <f t="shared" ref="AJ7:AJ27" si="10">(AH7*AI7/365)*0.45</f>
        <v>802.60273972602738</v>
      </c>
      <c r="AK7" s="117">
        <f t="shared" ref="AK7:AK27" si="11">(AH7*AI7/365)*0.23</f>
        <v>410.21917808219177</v>
      </c>
      <c r="AL7" s="117"/>
      <c r="AM7" s="117"/>
      <c r="AN7" s="195">
        <v>3125</v>
      </c>
      <c r="AO7" s="117">
        <v>70</v>
      </c>
      <c r="AP7" s="117">
        <f t="shared" ref="AP7:AP27" si="12">(AN7*AO7/365)*0.45</f>
        <v>269.6917808219178</v>
      </c>
      <c r="AQ7" s="117">
        <f t="shared" ref="AQ7:AQ27" si="13">(AN7*AO7/365)*0.23</f>
        <v>137.84246575342465</v>
      </c>
      <c r="AR7" s="117"/>
      <c r="AS7" s="118"/>
    </row>
    <row r="8" spans="2:52" x14ac:dyDescent="0.25">
      <c r="B8" s="21">
        <v>7</v>
      </c>
      <c r="C8" s="79">
        <v>6710</v>
      </c>
      <c r="D8" s="110">
        <v>36</v>
      </c>
      <c r="E8" s="110">
        <v>0.11</v>
      </c>
      <c r="F8" s="110">
        <f t="shared" si="1"/>
        <v>72.798904109589031</v>
      </c>
      <c r="G8" s="18">
        <f t="shared" si="0"/>
        <v>49654</v>
      </c>
      <c r="H8" s="180">
        <f t="shared" si="2"/>
        <v>538.71189041095886</v>
      </c>
      <c r="I8" s="94">
        <v>20130</v>
      </c>
      <c r="J8" s="94">
        <f t="shared" si="3"/>
        <v>218.39671232876708</v>
      </c>
      <c r="K8" s="94">
        <v>15500</v>
      </c>
      <c r="L8" s="94">
        <v>42</v>
      </c>
      <c r="M8" s="94">
        <f t="shared" ref="M8:M27" si="14">(K8*L8/365)*0.45</f>
        <v>802.60273972602738</v>
      </c>
      <c r="N8" s="94">
        <f t="shared" ref="N8:N27" si="15">(K8*L8/365)*0.23</f>
        <v>410.21917808219177</v>
      </c>
      <c r="O8" s="94"/>
      <c r="P8" s="94"/>
      <c r="Q8" s="94">
        <v>3125</v>
      </c>
      <c r="R8" s="94">
        <v>70</v>
      </c>
      <c r="S8" s="94">
        <f t="shared" si="4"/>
        <v>269.6917808219178</v>
      </c>
      <c r="T8" s="94">
        <f t="shared" si="5"/>
        <v>137.84246575342465</v>
      </c>
      <c r="U8" s="94"/>
      <c r="V8" s="94"/>
      <c r="W8" s="193">
        <v>5750</v>
      </c>
      <c r="X8" s="117">
        <v>56</v>
      </c>
      <c r="Y8" s="117">
        <v>70</v>
      </c>
      <c r="Z8" s="117">
        <f t="shared" si="6"/>
        <v>396.98630136986304</v>
      </c>
      <c r="AA8" s="117">
        <f t="shared" si="7"/>
        <v>202.90410958904113</v>
      </c>
      <c r="AB8" s="117"/>
      <c r="AC8" s="117"/>
      <c r="AD8" s="117">
        <f t="shared" si="8"/>
        <v>496.23287671232873</v>
      </c>
      <c r="AE8" s="117">
        <f t="shared" si="9"/>
        <v>253.63013698630135</v>
      </c>
      <c r="AF8" s="117"/>
      <c r="AG8" s="117"/>
      <c r="AH8" s="194">
        <v>15500</v>
      </c>
      <c r="AI8" s="117">
        <v>42</v>
      </c>
      <c r="AJ8" s="117">
        <f t="shared" si="10"/>
        <v>802.60273972602738</v>
      </c>
      <c r="AK8" s="117">
        <f t="shared" si="11"/>
        <v>410.21917808219177</v>
      </c>
      <c r="AL8" s="117"/>
      <c r="AM8" s="117"/>
      <c r="AN8" s="195">
        <v>3125</v>
      </c>
      <c r="AO8" s="117">
        <v>70</v>
      </c>
      <c r="AP8" s="117">
        <f t="shared" si="12"/>
        <v>269.6917808219178</v>
      </c>
      <c r="AQ8" s="117">
        <f t="shared" si="13"/>
        <v>137.84246575342465</v>
      </c>
      <c r="AR8" s="117"/>
      <c r="AS8" s="118"/>
    </row>
    <row r="9" spans="2:52" x14ac:dyDescent="0.25">
      <c r="B9" s="21">
        <v>8</v>
      </c>
      <c r="C9" s="79">
        <v>6710</v>
      </c>
      <c r="D9" s="110">
        <v>36</v>
      </c>
      <c r="E9" s="110">
        <v>0.11</v>
      </c>
      <c r="F9" s="110">
        <f t="shared" si="1"/>
        <v>72.798904109589031</v>
      </c>
      <c r="G9" s="18">
        <f t="shared" si="0"/>
        <v>49654</v>
      </c>
      <c r="H9" s="180">
        <f t="shared" si="2"/>
        <v>538.71189041095886</v>
      </c>
      <c r="I9" s="94">
        <v>20130</v>
      </c>
      <c r="J9" s="94">
        <f t="shared" si="3"/>
        <v>218.39671232876708</v>
      </c>
      <c r="K9" s="94">
        <v>15500</v>
      </c>
      <c r="L9" s="94">
        <v>42</v>
      </c>
      <c r="M9" s="94">
        <f t="shared" si="14"/>
        <v>802.60273972602738</v>
      </c>
      <c r="N9" s="94">
        <f t="shared" si="15"/>
        <v>410.21917808219177</v>
      </c>
      <c r="O9" s="94"/>
      <c r="P9" s="94"/>
      <c r="Q9" s="94">
        <v>3125</v>
      </c>
      <c r="R9" s="94">
        <v>70</v>
      </c>
      <c r="S9" s="94">
        <f t="shared" si="4"/>
        <v>269.6917808219178</v>
      </c>
      <c r="T9" s="94">
        <f t="shared" si="5"/>
        <v>137.84246575342465</v>
      </c>
      <c r="U9" s="94"/>
      <c r="V9" s="94"/>
      <c r="W9" s="193">
        <v>5750</v>
      </c>
      <c r="X9" s="117">
        <v>56</v>
      </c>
      <c r="Y9" s="117">
        <v>70</v>
      </c>
      <c r="Z9" s="117">
        <f t="shared" si="6"/>
        <v>396.98630136986304</v>
      </c>
      <c r="AA9" s="117">
        <f t="shared" si="7"/>
        <v>202.90410958904113</v>
      </c>
      <c r="AB9" s="117"/>
      <c r="AC9" s="117"/>
      <c r="AD9" s="117">
        <f t="shared" si="8"/>
        <v>496.23287671232873</v>
      </c>
      <c r="AE9" s="117">
        <f t="shared" si="9"/>
        <v>253.63013698630135</v>
      </c>
      <c r="AF9" s="117"/>
      <c r="AG9" s="117"/>
      <c r="AH9" s="194">
        <v>15500</v>
      </c>
      <c r="AI9" s="117">
        <v>42</v>
      </c>
      <c r="AJ9" s="117">
        <f t="shared" si="10"/>
        <v>802.60273972602738</v>
      </c>
      <c r="AK9" s="117">
        <f t="shared" si="11"/>
        <v>410.21917808219177</v>
      </c>
      <c r="AL9" s="117"/>
      <c r="AM9" s="117"/>
      <c r="AN9" s="195">
        <v>3125</v>
      </c>
      <c r="AO9" s="117">
        <v>70</v>
      </c>
      <c r="AP9" s="117">
        <f t="shared" si="12"/>
        <v>269.6917808219178</v>
      </c>
      <c r="AQ9" s="117">
        <f t="shared" si="13"/>
        <v>137.84246575342465</v>
      </c>
      <c r="AR9" s="117"/>
      <c r="AS9" s="118"/>
    </row>
    <row r="10" spans="2:52" x14ac:dyDescent="0.25">
      <c r="B10" s="21">
        <v>9</v>
      </c>
      <c r="C10" s="79">
        <v>2234.375</v>
      </c>
      <c r="D10" s="110"/>
      <c r="E10" s="110"/>
      <c r="F10" s="110">
        <f t="shared" si="1"/>
        <v>0</v>
      </c>
      <c r="G10" s="18">
        <f t="shared" si="0"/>
        <v>16534.375</v>
      </c>
      <c r="H10" s="180">
        <f t="shared" si="2"/>
        <v>0</v>
      </c>
      <c r="I10" s="94">
        <v>6703.125</v>
      </c>
      <c r="J10" s="94">
        <f t="shared" si="3"/>
        <v>0</v>
      </c>
      <c r="K10" s="94">
        <v>6000</v>
      </c>
      <c r="L10" s="94">
        <v>42</v>
      </c>
      <c r="M10" s="94">
        <f t="shared" si="14"/>
        <v>310.68493150684935</v>
      </c>
      <c r="N10" s="94">
        <f t="shared" si="15"/>
        <v>158.79452054794521</v>
      </c>
      <c r="O10" s="94"/>
      <c r="P10" s="94"/>
      <c r="Q10" s="94">
        <v>1000</v>
      </c>
      <c r="R10" s="94">
        <v>70</v>
      </c>
      <c r="S10" s="94">
        <f>(Q10*R10/365)*0.45</f>
        <v>86.301369863013704</v>
      </c>
      <c r="T10" s="94">
        <f t="shared" si="5"/>
        <v>44.109589041095894</v>
      </c>
      <c r="U10" s="94"/>
      <c r="V10" s="94"/>
      <c r="W10" s="193">
        <v>2000</v>
      </c>
      <c r="X10" s="117">
        <v>56</v>
      </c>
      <c r="Y10" s="117">
        <v>70</v>
      </c>
      <c r="Z10" s="117">
        <f t="shared" si="6"/>
        <v>138.08219178082192</v>
      </c>
      <c r="AA10" s="117">
        <f t="shared" si="7"/>
        <v>70.575342465753423</v>
      </c>
      <c r="AB10" s="117"/>
      <c r="AC10" s="117"/>
      <c r="AD10" s="117">
        <f t="shared" si="8"/>
        <v>172.60273972602741</v>
      </c>
      <c r="AE10" s="117">
        <f t="shared" si="9"/>
        <v>88.219178082191789</v>
      </c>
      <c r="AF10" s="117"/>
      <c r="AG10" s="117"/>
      <c r="AH10" s="116">
        <f>6000</f>
        <v>6000</v>
      </c>
      <c r="AI10" s="117">
        <v>42</v>
      </c>
      <c r="AJ10" s="117">
        <f t="shared" si="10"/>
        <v>310.68493150684935</v>
      </c>
      <c r="AK10" s="117">
        <f t="shared" si="11"/>
        <v>158.79452054794521</v>
      </c>
      <c r="AL10" s="117"/>
      <c r="AM10" s="117"/>
      <c r="AN10" s="195">
        <v>1000</v>
      </c>
      <c r="AO10" s="117">
        <v>70</v>
      </c>
      <c r="AP10" s="117">
        <f t="shared" si="12"/>
        <v>86.301369863013704</v>
      </c>
      <c r="AQ10" s="117">
        <f t="shared" si="13"/>
        <v>44.109589041095894</v>
      </c>
      <c r="AR10" s="117"/>
      <c r="AS10" s="118"/>
    </row>
    <row r="11" spans="2:52" x14ac:dyDescent="0.25">
      <c r="B11" s="21">
        <v>10</v>
      </c>
      <c r="C11" s="79">
        <v>1663.75</v>
      </c>
      <c r="D11" s="110"/>
      <c r="E11" s="110"/>
      <c r="F11" s="110">
        <f t="shared" si="1"/>
        <v>0</v>
      </c>
      <c r="G11" s="18">
        <f t="shared" si="0"/>
        <v>12311.75</v>
      </c>
      <c r="H11" s="180">
        <f t="shared" si="2"/>
        <v>0</v>
      </c>
      <c r="I11" s="94">
        <v>4991.25</v>
      </c>
      <c r="J11" s="94">
        <f t="shared" si="3"/>
        <v>0</v>
      </c>
      <c r="K11" s="94">
        <v>4000</v>
      </c>
      <c r="L11" s="94">
        <v>42</v>
      </c>
      <c r="M11" s="94">
        <f t="shared" si="14"/>
        <v>207.12328767123287</v>
      </c>
      <c r="N11" s="94">
        <f t="shared" si="15"/>
        <v>105.86301369863014</v>
      </c>
      <c r="O11" s="94"/>
      <c r="P11" s="94"/>
      <c r="Q11" s="94">
        <v>1000</v>
      </c>
      <c r="R11" s="94">
        <v>70</v>
      </c>
      <c r="S11" s="94">
        <f t="shared" si="4"/>
        <v>86.301369863013704</v>
      </c>
      <c r="T11" s="94">
        <f t="shared" si="5"/>
        <v>44.109589041095894</v>
      </c>
      <c r="U11" s="94"/>
      <c r="V11" s="94"/>
      <c r="W11" s="193">
        <v>1400</v>
      </c>
      <c r="X11" s="117">
        <v>56</v>
      </c>
      <c r="Y11" s="117">
        <v>70</v>
      </c>
      <c r="Z11" s="117">
        <f t="shared" si="6"/>
        <v>96.657534246575352</v>
      </c>
      <c r="AA11" s="117">
        <f t="shared" si="7"/>
        <v>49.402739726027399</v>
      </c>
      <c r="AB11" s="117"/>
      <c r="AC11" s="117"/>
      <c r="AD11" s="117">
        <f t="shared" si="8"/>
        <v>120.82191780821917</v>
      </c>
      <c r="AE11" s="117">
        <f t="shared" si="9"/>
        <v>61.753424657534246</v>
      </c>
      <c r="AF11" s="117"/>
      <c r="AG11" s="117"/>
      <c r="AH11" s="116">
        <v>4000</v>
      </c>
      <c r="AI11" s="117">
        <v>42</v>
      </c>
      <c r="AJ11" s="117">
        <f t="shared" si="10"/>
        <v>207.12328767123287</v>
      </c>
      <c r="AK11" s="117">
        <f t="shared" si="11"/>
        <v>105.86301369863014</v>
      </c>
      <c r="AL11" s="117"/>
      <c r="AM11" s="117"/>
      <c r="AN11" s="195">
        <v>1000</v>
      </c>
      <c r="AO11" s="117">
        <v>70</v>
      </c>
      <c r="AP11" s="117">
        <f t="shared" si="12"/>
        <v>86.301369863013704</v>
      </c>
      <c r="AQ11" s="117">
        <f t="shared" si="13"/>
        <v>44.109589041095894</v>
      </c>
      <c r="AR11" s="117"/>
      <c r="AS11" s="118"/>
    </row>
    <row r="12" spans="2:52" x14ac:dyDescent="0.25">
      <c r="B12" s="21">
        <v>11</v>
      </c>
      <c r="C12" s="79">
        <v>3905</v>
      </c>
      <c r="D12" s="110">
        <v>36</v>
      </c>
      <c r="E12" s="110">
        <v>0.11</v>
      </c>
      <c r="F12" s="110">
        <f t="shared" si="1"/>
        <v>42.366575342465758</v>
      </c>
      <c r="G12" s="18">
        <f t="shared" si="0"/>
        <v>28897</v>
      </c>
      <c r="H12" s="180">
        <f t="shared" si="2"/>
        <v>313.51265753424661</v>
      </c>
      <c r="I12" s="94">
        <v>11715</v>
      </c>
      <c r="J12" s="94">
        <f t="shared" si="3"/>
        <v>127.09972602739728</v>
      </c>
      <c r="K12" s="94">
        <v>7000</v>
      </c>
      <c r="L12" s="94">
        <v>42</v>
      </c>
      <c r="M12" s="94">
        <f t="shared" si="14"/>
        <v>362.46575342465752</v>
      </c>
      <c r="N12" s="94">
        <f t="shared" si="15"/>
        <v>185.26027397260273</v>
      </c>
      <c r="O12" s="94"/>
      <c r="P12" s="94"/>
      <c r="Q12" s="94">
        <v>2000</v>
      </c>
      <c r="R12" s="94">
        <v>70</v>
      </c>
      <c r="S12" s="94">
        <f t="shared" si="4"/>
        <v>172.60273972602741</v>
      </c>
      <c r="T12" s="94">
        <f t="shared" si="5"/>
        <v>88.219178082191789</v>
      </c>
      <c r="U12" s="94"/>
      <c r="V12" s="94"/>
      <c r="W12" s="193">
        <v>3400</v>
      </c>
      <c r="X12" s="117">
        <v>56</v>
      </c>
      <c r="Y12" s="117">
        <v>70</v>
      </c>
      <c r="Z12" s="117">
        <f t="shared" si="6"/>
        <v>234.73972602739724</v>
      </c>
      <c r="AA12" s="117">
        <f t="shared" si="7"/>
        <v>119.97808219178081</v>
      </c>
      <c r="AB12" s="117"/>
      <c r="AC12" s="117"/>
      <c r="AD12" s="117">
        <f t="shared" si="8"/>
        <v>293.42465753424659</v>
      </c>
      <c r="AE12" s="117">
        <f t="shared" si="9"/>
        <v>149.97260273972603</v>
      </c>
      <c r="AF12" s="117"/>
      <c r="AG12" s="117"/>
      <c r="AH12" s="116">
        <v>7000</v>
      </c>
      <c r="AI12" s="117">
        <v>42</v>
      </c>
      <c r="AJ12" s="117">
        <f t="shared" si="10"/>
        <v>362.46575342465752</v>
      </c>
      <c r="AK12" s="117">
        <f t="shared" si="11"/>
        <v>185.26027397260273</v>
      </c>
      <c r="AL12" s="117"/>
      <c r="AM12" s="117"/>
      <c r="AN12" s="195">
        <v>2000</v>
      </c>
      <c r="AO12" s="117">
        <v>70</v>
      </c>
      <c r="AP12" s="117">
        <f t="shared" si="12"/>
        <v>172.60273972602741</v>
      </c>
      <c r="AQ12" s="117">
        <f t="shared" si="13"/>
        <v>88.219178082191789</v>
      </c>
      <c r="AR12" s="117"/>
      <c r="AS12" s="118"/>
    </row>
    <row r="13" spans="2:52" x14ac:dyDescent="0.25">
      <c r="B13" s="21">
        <v>12</v>
      </c>
      <c r="C13" s="79">
        <v>3905</v>
      </c>
      <c r="D13" s="110"/>
      <c r="E13" s="110"/>
      <c r="F13" s="110">
        <f t="shared" si="1"/>
        <v>0</v>
      </c>
      <c r="G13" s="18">
        <f t="shared" si="0"/>
        <v>28897</v>
      </c>
      <c r="H13" s="180">
        <f t="shared" si="2"/>
        <v>0</v>
      </c>
      <c r="I13" s="94">
        <v>11715</v>
      </c>
      <c r="J13" s="94">
        <f t="shared" si="3"/>
        <v>0</v>
      </c>
      <c r="K13" s="94">
        <v>7000</v>
      </c>
      <c r="L13" s="94">
        <v>42</v>
      </c>
      <c r="M13" s="94">
        <f t="shared" si="14"/>
        <v>362.46575342465752</v>
      </c>
      <c r="N13" s="94">
        <f t="shared" si="15"/>
        <v>185.26027397260273</v>
      </c>
      <c r="O13" s="94"/>
      <c r="P13" s="94"/>
      <c r="Q13" s="94">
        <v>2000</v>
      </c>
      <c r="R13" s="94">
        <v>70</v>
      </c>
      <c r="S13" s="94">
        <f t="shared" si="4"/>
        <v>172.60273972602741</v>
      </c>
      <c r="T13" s="94">
        <f t="shared" si="5"/>
        <v>88.219178082191789</v>
      </c>
      <c r="U13" s="94"/>
      <c r="V13" s="94"/>
      <c r="W13" s="193">
        <v>3400</v>
      </c>
      <c r="X13" s="117">
        <v>56</v>
      </c>
      <c r="Y13" s="117">
        <v>70</v>
      </c>
      <c r="Z13" s="117">
        <f t="shared" si="6"/>
        <v>234.73972602739724</v>
      </c>
      <c r="AA13" s="117">
        <f t="shared" si="7"/>
        <v>119.97808219178081</v>
      </c>
      <c r="AB13" s="117"/>
      <c r="AC13" s="117"/>
      <c r="AD13" s="117">
        <f t="shared" si="8"/>
        <v>293.42465753424659</v>
      </c>
      <c r="AE13" s="117">
        <f t="shared" si="9"/>
        <v>149.97260273972603</v>
      </c>
      <c r="AF13" s="117"/>
      <c r="AG13" s="117"/>
      <c r="AH13" s="116">
        <v>7000</v>
      </c>
      <c r="AI13" s="117">
        <v>42</v>
      </c>
      <c r="AJ13" s="117">
        <f t="shared" si="10"/>
        <v>362.46575342465752</v>
      </c>
      <c r="AK13" s="117">
        <f t="shared" si="11"/>
        <v>185.26027397260273</v>
      </c>
      <c r="AL13" s="117"/>
      <c r="AM13" s="117"/>
      <c r="AN13" s="195">
        <v>2000</v>
      </c>
      <c r="AO13" s="117">
        <v>70</v>
      </c>
      <c r="AP13" s="117">
        <f t="shared" si="12"/>
        <v>172.60273972602741</v>
      </c>
      <c r="AQ13" s="117">
        <f t="shared" si="13"/>
        <v>88.219178082191789</v>
      </c>
      <c r="AR13" s="117"/>
      <c r="AS13" s="118"/>
    </row>
    <row r="14" spans="2:52" x14ac:dyDescent="0.25">
      <c r="B14" s="21">
        <v>13</v>
      </c>
      <c r="C14" s="79">
        <v>3905</v>
      </c>
      <c r="D14" s="110"/>
      <c r="E14" s="110"/>
      <c r="F14" s="110">
        <f t="shared" si="1"/>
        <v>0</v>
      </c>
      <c r="G14" s="18">
        <f t="shared" si="0"/>
        <v>28897</v>
      </c>
      <c r="H14" s="180">
        <f t="shared" si="2"/>
        <v>0</v>
      </c>
      <c r="I14" s="94">
        <v>11715</v>
      </c>
      <c r="J14" s="94">
        <f t="shared" si="3"/>
        <v>0</v>
      </c>
      <c r="K14" s="94">
        <v>7000</v>
      </c>
      <c r="L14" s="94">
        <v>42</v>
      </c>
      <c r="M14" s="94">
        <f t="shared" si="14"/>
        <v>362.46575342465752</v>
      </c>
      <c r="N14" s="94">
        <f t="shared" si="15"/>
        <v>185.26027397260273</v>
      </c>
      <c r="O14" s="94"/>
      <c r="P14" s="94"/>
      <c r="Q14" s="94">
        <v>2000</v>
      </c>
      <c r="R14" s="94">
        <v>70</v>
      </c>
      <c r="S14" s="94">
        <f t="shared" si="4"/>
        <v>172.60273972602741</v>
      </c>
      <c r="T14" s="94">
        <f t="shared" si="5"/>
        <v>88.219178082191789</v>
      </c>
      <c r="U14" s="94"/>
      <c r="V14" s="94"/>
      <c r="W14" s="193">
        <v>3400</v>
      </c>
      <c r="X14" s="117">
        <v>56</v>
      </c>
      <c r="Y14" s="117">
        <v>70</v>
      </c>
      <c r="Z14" s="117">
        <f t="shared" si="6"/>
        <v>234.73972602739724</v>
      </c>
      <c r="AA14" s="117">
        <f t="shared" si="7"/>
        <v>119.97808219178081</v>
      </c>
      <c r="AB14" s="117"/>
      <c r="AC14" s="117"/>
      <c r="AD14" s="117">
        <f t="shared" si="8"/>
        <v>293.42465753424659</v>
      </c>
      <c r="AE14" s="117">
        <f t="shared" si="9"/>
        <v>149.97260273972603</v>
      </c>
      <c r="AF14" s="117"/>
      <c r="AG14" s="117"/>
      <c r="AH14" s="116">
        <v>7000</v>
      </c>
      <c r="AI14" s="117">
        <v>42</v>
      </c>
      <c r="AJ14" s="117">
        <f t="shared" si="10"/>
        <v>362.46575342465752</v>
      </c>
      <c r="AK14" s="117">
        <f t="shared" si="11"/>
        <v>185.26027397260273</v>
      </c>
      <c r="AL14" s="117"/>
      <c r="AM14" s="117"/>
      <c r="AN14" s="195">
        <v>2000</v>
      </c>
      <c r="AO14" s="117">
        <v>70</v>
      </c>
      <c r="AP14" s="117">
        <f t="shared" si="12"/>
        <v>172.60273972602741</v>
      </c>
      <c r="AQ14" s="117">
        <f t="shared" si="13"/>
        <v>88.219178082191789</v>
      </c>
      <c r="AR14" s="117"/>
      <c r="AS14" s="118"/>
    </row>
    <row r="15" spans="2:52" x14ac:dyDescent="0.25">
      <c r="B15" s="21">
        <v>14</v>
      </c>
      <c r="C15" s="79">
        <v>3905</v>
      </c>
      <c r="D15" s="110"/>
      <c r="E15" s="110"/>
      <c r="F15" s="110">
        <f t="shared" si="1"/>
        <v>0</v>
      </c>
      <c r="G15" s="18">
        <f t="shared" si="0"/>
        <v>28897</v>
      </c>
      <c r="H15" s="180">
        <f t="shared" si="2"/>
        <v>0</v>
      </c>
      <c r="I15" s="94">
        <v>11715</v>
      </c>
      <c r="J15" s="94">
        <f t="shared" si="3"/>
        <v>0</v>
      </c>
      <c r="K15" s="94">
        <v>7000</v>
      </c>
      <c r="L15" s="94">
        <v>42</v>
      </c>
      <c r="M15" s="94">
        <f t="shared" si="14"/>
        <v>362.46575342465752</v>
      </c>
      <c r="N15" s="94">
        <f t="shared" si="15"/>
        <v>185.26027397260273</v>
      </c>
      <c r="O15" s="94"/>
      <c r="P15" s="94"/>
      <c r="Q15" s="94">
        <v>2000</v>
      </c>
      <c r="R15" s="94">
        <v>70</v>
      </c>
      <c r="S15" s="94">
        <f t="shared" si="4"/>
        <v>172.60273972602741</v>
      </c>
      <c r="T15" s="94">
        <f t="shared" si="5"/>
        <v>88.219178082191789</v>
      </c>
      <c r="U15" s="94"/>
      <c r="V15" s="94"/>
      <c r="W15" s="193">
        <v>3400</v>
      </c>
      <c r="X15" s="117">
        <v>56</v>
      </c>
      <c r="Y15" s="117">
        <v>70</v>
      </c>
      <c r="Z15" s="117">
        <f>(W15*X15/365)*0.45</f>
        <v>234.73972602739724</v>
      </c>
      <c r="AA15" s="117">
        <f t="shared" si="7"/>
        <v>119.97808219178081</v>
      </c>
      <c r="AB15" s="117"/>
      <c r="AC15" s="117"/>
      <c r="AD15" s="117">
        <f t="shared" si="8"/>
        <v>293.42465753424659</v>
      </c>
      <c r="AE15" s="117">
        <f t="shared" si="9"/>
        <v>149.97260273972603</v>
      </c>
      <c r="AF15" s="117"/>
      <c r="AG15" s="117"/>
      <c r="AH15" s="116">
        <v>7000</v>
      </c>
      <c r="AI15" s="117">
        <v>42</v>
      </c>
      <c r="AJ15" s="117">
        <f t="shared" si="10"/>
        <v>362.46575342465752</v>
      </c>
      <c r="AK15" s="117">
        <f t="shared" si="11"/>
        <v>185.26027397260273</v>
      </c>
      <c r="AL15" s="117"/>
      <c r="AM15" s="117"/>
      <c r="AN15" s="195">
        <v>2000</v>
      </c>
      <c r="AO15" s="117">
        <v>70</v>
      </c>
      <c r="AP15" s="117">
        <f t="shared" si="12"/>
        <v>172.60273972602741</v>
      </c>
      <c r="AQ15" s="117">
        <f t="shared" si="13"/>
        <v>88.219178082191789</v>
      </c>
      <c r="AR15" s="117"/>
      <c r="AS15" s="118"/>
    </row>
    <row r="16" spans="2:52" x14ac:dyDescent="0.25">
      <c r="B16" s="21">
        <v>15</v>
      </c>
      <c r="C16" s="79">
        <v>0</v>
      </c>
      <c r="D16" s="110"/>
      <c r="E16" s="110"/>
      <c r="F16" s="110">
        <f t="shared" si="1"/>
        <v>0</v>
      </c>
      <c r="G16" s="18">
        <f t="shared" si="0"/>
        <v>0</v>
      </c>
      <c r="H16" s="180">
        <f t="shared" si="2"/>
        <v>0</v>
      </c>
      <c r="I16" s="94">
        <v>0</v>
      </c>
      <c r="J16" s="94">
        <f t="shared" si="3"/>
        <v>0</v>
      </c>
      <c r="K16" s="94"/>
      <c r="L16" s="94">
        <v>42</v>
      </c>
      <c r="M16" s="94">
        <f t="shared" si="14"/>
        <v>0</v>
      </c>
      <c r="N16" s="94">
        <f t="shared" si="15"/>
        <v>0</v>
      </c>
      <c r="O16" s="94"/>
      <c r="P16" s="94"/>
      <c r="Q16" s="94">
        <v>3000</v>
      </c>
      <c r="R16" s="94">
        <v>70</v>
      </c>
      <c r="S16" s="94">
        <f>(Q16*R16/365)*0.45</f>
        <v>258.90410958904113</v>
      </c>
      <c r="T16" s="94">
        <f t="shared" si="5"/>
        <v>132.32876712328769</v>
      </c>
      <c r="U16" s="94"/>
      <c r="V16" s="94"/>
      <c r="W16" s="115"/>
      <c r="X16" s="117">
        <v>56</v>
      </c>
      <c r="Y16" s="117">
        <v>70</v>
      </c>
      <c r="Z16" s="117">
        <f t="shared" si="6"/>
        <v>0</v>
      </c>
      <c r="AA16" s="117">
        <f t="shared" si="7"/>
        <v>0</v>
      </c>
      <c r="AB16" s="117"/>
      <c r="AC16" s="117"/>
      <c r="AD16" s="117">
        <f t="shared" si="8"/>
        <v>0</v>
      </c>
      <c r="AE16" s="117">
        <f t="shared" si="9"/>
        <v>0</v>
      </c>
      <c r="AF16" s="117"/>
      <c r="AG16" s="117"/>
      <c r="AH16" s="116"/>
      <c r="AI16" s="117">
        <v>42</v>
      </c>
      <c r="AJ16" s="117">
        <f t="shared" si="10"/>
        <v>0</v>
      </c>
      <c r="AK16" s="117">
        <f t="shared" si="11"/>
        <v>0</v>
      </c>
      <c r="AL16" s="117"/>
      <c r="AM16" s="117"/>
      <c r="AN16" s="195">
        <v>3000</v>
      </c>
      <c r="AO16" s="117">
        <v>70</v>
      </c>
      <c r="AP16" s="117">
        <f t="shared" si="12"/>
        <v>258.90410958904113</v>
      </c>
      <c r="AQ16" s="117">
        <f t="shared" si="13"/>
        <v>132.32876712328769</v>
      </c>
      <c r="AR16" s="117"/>
      <c r="AS16" s="118"/>
    </row>
    <row r="17" spans="2:45" x14ac:dyDescent="0.25">
      <c r="B17" s="21">
        <v>16</v>
      </c>
      <c r="C17" s="79">
        <v>0</v>
      </c>
      <c r="D17" s="110"/>
      <c r="E17" s="110"/>
      <c r="F17" s="110">
        <f t="shared" si="1"/>
        <v>0</v>
      </c>
      <c r="G17" s="18">
        <f t="shared" si="0"/>
        <v>0</v>
      </c>
      <c r="H17" s="180">
        <f t="shared" si="2"/>
        <v>0</v>
      </c>
      <c r="I17" s="94">
        <v>0</v>
      </c>
      <c r="J17" s="94">
        <f t="shared" si="3"/>
        <v>0</v>
      </c>
      <c r="K17" s="94"/>
      <c r="L17" s="94">
        <v>42</v>
      </c>
      <c r="M17" s="94">
        <f t="shared" si="14"/>
        <v>0</v>
      </c>
      <c r="N17" s="94">
        <f t="shared" si="15"/>
        <v>0</v>
      </c>
      <c r="O17" s="94"/>
      <c r="P17" s="94"/>
      <c r="Q17" s="94">
        <v>3000</v>
      </c>
      <c r="R17" s="94">
        <v>70</v>
      </c>
      <c r="S17" s="94">
        <f t="shared" si="4"/>
        <v>258.90410958904113</v>
      </c>
      <c r="T17" s="94">
        <f t="shared" si="5"/>
        <v>132.32876712328769</v>
      </c>
      <c r="U17" s="94"/>
      <c r="V17" s="94"/>
      <c r="W17" s="115"/>
      <c r="X17" s="117">
        <v>56</v>
      </c>
      <c r="Y17" s="117">
        <v>70</v>
      </c>
      <c r="Z17" s="117">
        <f t="shared" si="6"/>
        <v>0</v>
      </c>
      <c r="AA17" s="117">
        <f t="shared" si="7"/>
        <v>0</v>
      </c>
      <c r="AB17" s="117"/>
      <c r="AC17" s="117"/>
      <c r="AD17" s="117">
        <f t="shared" si="8"/>
        <v>0</v>
      </c>
      <c r="AE17" s="117">
        <f t="shared" si="9"/>
        <v>0</v>
      </c>
      <c r="AF17" s="117"/>
      <c r="AG17" s="117"/>
      <c r="AH17" s="116"/>
      <c r="AI17" s="117">
        <v>42</v>
      </c>
      <c r="AJ17" s="117">
        <f t="shared" si="10"/>
        <v>0</v>
      </c>
      <c r="AK17" s="117">
        <f t="shared" si="11"/>
        <v>0</v>
      </c>
      <c r="AL17" s="117"/>
      <c r="AM17" s="117"/>
      <c r="AN17" s="195">
        <v>3000</v>
      </c>
      <c r="AO17" s="117">
        <v>70</v>
      </c>
      <c r="AP17" s="117">
        <f t="shared" si="12"/>
        <v>258.90410958904113</v>
      </c>
      <c r="AQ17" s="117">
        <f t="shared" si="13"/>
        <v>132.32876712328769</v>
      </c>
      <c r="AR17" s="117"/>
      <c r="AS17" s="118"/>
    </row>
    <row r="18" spans="2:45" x14ac:dyDescent="0.25">
      <c r="B18" s="21">
        <v>17</v>
      </c>
      <c r="C18" s="79">
        <v>0</v>
      </c>
      <c r="D18" s="110"/>
      <c r="E18" s="110"/>
      <c r="F18" s="110">
        <f t="shared" si="1"/>
        <v>0</v>
      </c>
      <c r="G18" s="18">
        <f t="shared" si="0"/>
        <v>0</v>
      </c>
      <c r="H18" s="180">
        <f t="shared" si="2"/>
        <v>0</v>
      </c>
      <c r="I18" s="94">
        <v>0</v>
      </c>
      <c r="J18" s="94">
        <f t="shared" si="3"/>
        <v>0</v>
      </c>
      <c r="K18" s="94"/>
      <c r="L18" s="94"/>
      <c r="M18" s="94">
        <f t="shared" si="14"/>
        <v>0</v>
      </c>
      <c r="N18" s="94">
        <f t="shared" si="15"/>
        <v>0</v>
      </c>
      <c r="O18" s="94"/>
      <c r="P18" s="94"/>
      <c r="Q18" s="94">
        <v>3000</v>
      </c>
      <c r="R18" s="94">
        <v>70</v>
      </c>
      <c r="S18" s="94">
        <f t="shared" si="4"/>
        <v>258.90410958904113</v>
      </c>
      <c r="T18" s="94">
        <f t="shared" si="5"/>
        <v>132.32876712328769</v>
      </c>
      <c r="U18" s="94"/>
      <c r="V18" s="94"/>
      <c r="W18" s="115"/>
      <c r="X18" s="117">
        <v>56</v>
      </c>
      <c r="Y18" s="117">
        <v>70</v>
      </c>
      <c r="Z18" s="117">
        <f t="shared" si="6"/>
        <v>0</v>
      </c>
      <c r="AA18" s="117">
        <f t="shared" si="7"/>
        <v>0</v>
      </c>
      <c r="AB18" s="117"/>
      <c r="AC18" s="117"/>
      <c r="AD18" s="117">
        <f t="shared" si="8"/>
        <v>0</v>
      </c>
      <c r="AE18" s="117">
        <f t="shared" si="9"/>
        <v>0</v>
      </c>
      <c r="AF18" s="117"/>
      <c r="AG18" s="117"/>
      <c r="AH18" s="116"/>
      <c r="AI18" s="117">
        <v>42</v>
      </c>
      <c r="AJ18" s="117">
        <f t="shared" si="10"/>
        <v>0</v>
      </c>
      <c r="AK18" s="117">
        <f t="shared" si="11"/>
        <v>0</v>
      </c>
      <c r="AL18" s="117"/>
      <c r="AM18" s="117"/>
      <c r="AN18" s="195">
        <v>3000</v>
      </c>
      <c r="AO18" s="117">
        <v>70</v>
      </c>
      <c r="AP18" s="117">
        <f t="shared" si="12"/>
        <v>258.90410958904113</v>
      </c>
      <c r="AQ18" s="117">
        <f t="shared" si="13"/>
        <v>132.32876712328769</v>
      </c>
      <c r="AR18" s="117"/>
      <c r="AS18" s="118"/>
    </row>
    <row r="19" spans="2:45" x14ac:dyDescent="0.25">
      <c r="B19" s="21">
        <v>18</v>
      </c>
      <c r="C19" s="79">
        <v>0</v>
      </c>
      <c r="D19" s="110">
        <v>36</v>
      </c>
      <c r="E19" s="110">
        <v>0.11</v>
      </c>
      <c r="F19" s="110">
        <f t="shared" si="1"/>
        <v>0</v>
      </c>
      <c r="G19" s="18">
        <f t="shared" si="0"/>
        <v>0</v>
      </c>
      <c r="H19" s="180">
        <f t="shared" si="2"/>
        <v>0</v>
      </c>
      <c r="I19" s="94">
        <v>0</v>
      </c>
      <c r="J19" s="94">
        <f t="shared" si="3"/>
        <v>0</v>
      </c>
      <c r="K19" s="94"/>
      <c r="L19" s="94">
        <v>42</v>
      </c>
      <c r="M19" s="94">
        <f t="shared" si="14"/>
        <v>0</v>
      </c>
      <c r="N19" s="94">
        <f t="shared" si="15"/>
        <v>0</v>
      </c>
      <c r="O19" s="94"/>
      <c r="P19" s="94"/>
      <c r="Q19" s="94">
        <v>3000</v>
      </c>
      <c r="R19" s="94">
        <v>70</v>
      </c>
      <c r="S19" s="94">
        <f t="shared" si="4"/>
        <v>258.90410958904113</v>
      </c>
      <c r="T19" s="94">
        <f t="shared" si="5"/>
        <v>132.32876712328769</v>
      </c>
      <c r="U19" s="94"/>
      <c r="V19" s="94"/>
      <c r="W19" s="115"/>
      <c r="X19" s="117">
        <v>56</v>
      </c>
      <c r="Y19" s="117">
        <v>70</v>
      </c>
      <c r="Z19" s="117">
        <f t="shared" si="6"/>
        <v>0</v>
      </c>
      <c r="AA19" s="117">
        <f t="shared" si="7"/>
        <v>0</v>
      </c>
      <c r="AB19" s="117"/>
      <c r="AC19" s="117"/>
      <c r="AD19" s="117">
        <f t="shared" si="8"/>
        <v>0</v>
      </c>
      <c r="AE19" s="117">
        <f t="shared" si="9"/>
        <v>0</v>
      </c>
      <c r="AF19" s="117"/>
      <c r="AG19" s="117"/>
      <c r="AH19" s="116"/>
      <c r="AI19" s="117">
        <v>42</v>
      </c>
      <c r="AJ19" s="117">
        <f t="shared" si="10"/>
        <v>0</v>
      </c>
      <c r="AK19" s="117">
        <f t="shared" si="11"/>
        <v>0</v>
      </c>
      <c r="AL19" s="117"/>
      <c r="AM19" s="117"/>
      <c r="AN19" s="195">
        <v>3000</v>
      </c>
      <c r="AO19" s="117">
        <v>70</v>
      </c>
      <c r="AP19" s="117">
        <f t="shared" si="12"/>
        <v>258.90410958904113</v>
      </c>
      <c r="AQ19" s="117">
        <f t="shared" si="13"/>
        <v>132.32876712328769</v>
      </c>
      <c r="AR19" s="117"/>
      <c r="AS19" s="118"/>
    </row>
    <row r="20" spans="2:45" x14ac:dyDescent="0.25">
      <c r="B20" s="21">
        <v>19</v>
      </c>
      <c r="C20" s="79">
        <v>0</v>
      </c>
      <c r="D20" s="110"/>
      <c r="E20" s="110"/>
      <c r="F20" s="110">
        <f t="shared" si="1"/>
        <v>0</v>
      </c>
      <c r="G20" s="18">
        <f t="shared" si="0"/>
        <v>0</v>
      </c>
      <c r="H20" s="180">
        <f t="shared" si="2"/>
        <v>0</v>
      </c>
      <c r="I20" s="94">
        <v>0</v>
      </c>
      <c r="J20" s="94">
        <f t="shared" si="3"/>
        <v>0</v>
      </c>
      <c r="K20" s="94"/>
      <c r="L20" s="94"/>
      <c r="M20" s="94">
        <f t="shared" si="14"/>
        <v>0</v>
      </c>
      <c r="N20" s="94">
        <f t="shared" si="15"/>
        <v>0</v>
      </c>
      <c r="O20" s="94"/>
      <c r="P20" s="94"/>
      <c r="Q20" s="94">
        <v>3000</v>
      </c>
      <c r="R20" s="94">
        <v>70</v>
      </c>
      <c r="S20" s="94">
        <f>(Q20*R20/365)*0.45</f>
        <v>258.90410958904113</v>
      </c>
      <c r="T20" s="94">
        <f t="shared" si="5"/>
        <v>132.32876712328769</v>
      </c>
      <c r="U20" s="94"/>
      <c r="V20" s="94"/>
      <c r="W20" s="115"/>
      <c r="X20" s="117">
        <v>56</v>
      </c>
      <c r="Y20" s="117">
        <v>70</v>
      </c>
      <c r="Z20" s="117">
        <f t="shared" si="6"/>
        <v>0</v>
      </c>
      <c r="AA20" s="117">
        <f t="shared" si="7"/>
        <v>0</v>
      </c>
      <c r="AB20" s="117"/>
      <c r="AC20" s="117"/>
      <c r="AD20" s="117">
        <f t="shared" si="8"/>
        <v>0</v>
      </c>
      <c r="AE20" s="117">
        <f t="shared" si="9"/>
        <v>0</v>
      </c>
      <c r="AF20" s="117"/>
      <c r="AG20" s="117"/>
      <c r="AH20" s="116"/>
      <c r="AI20" s="117">
        <v>42</v>
      </c>
      <c r="AJ20" s="117">
        <f t="shared" si="10"/>
        <v>0</v>
      </c>
      <c r="AK20" s="117">
        <f t="shared" si="11"/>
        <v>0</v>
      </c>
      <c r="AL20" s="117"/>
      <c r="AM20" s="117"/>
      <c r="AN20" s="195">
        <v>3000</v>
      </c>
      <c r="AO20" s="117">
        <v>70</v>
      </c>
      <c r="AP20" s="117">
        <f t="shared" si="12"/>
        <v>258.90410958904113</v>
      </c>
      <c r="AQ20" s="117">
        <f t="shared" si="13"/>
        <v>132.32876712328769</v>
      </c>
      <c r="AR20" s="117"/>
      <c r="AS20" s="118"/>
    </row>
    <row r="21" spans="2:45" x14ac:dyDescent="0.25">
      <c r="B21" s="21">
        <v>20</v>
      </c>
      <c r="C21" s="79">
        <v>0</v>
      </c>
      <c r="D21" s="110">
        <v>36</v>
      </c>
      <c r="E21" s="110">
        <v>0.11</v>
      </c>
      <c r="F21" s="110">
        <f t="shared" si="1"/>
        <v>0</v>
      </c>
      <c r="G21" s="18">
        <f t="shared" si="0"/>
        <v>0</v>
      </c>
      <c r="H21" s="180">
        <f t="shared" si="2"/>
        <v>0</v>
      </c>
      <c r="I21" s="94">
        <v>0</v>
      </c>
      <c r="J21" s="94">
        <f t="shared" si="3"/>
        <v>0</v>
      </c>
      <c r="K21" s="94"/>
      <c r="L21" s="94">
        <v>42</v>
      </c>
      <c r="M21" s="94">
        <f t="shared" si="14"/>
        <v>0</v>
      </c>
      <c r="N21" s="94">
        <f t="shared" si="15"/>
        <v>0</v>
      </c>
      <c r="O21" s="94"/>
      <c r="P21" s="94"/>
      <c r="Q21" s="94">
        <v>3000</v>
      </c>
      <c r="R21" s="94">
        <v>70</v>
      </c>
      <c r="S21" s="94">
        <f t="shared" si="4"/>
        <v>258.90410958904113</v>
      </c>
      <c r="T21" s="94">
        <f t="shared" si="5"/>
        <v>132.32876712328769</v>
      </c>
      <c r="U21" s="94"/>
      <c r="V21" s="94"/>
      <c r="W21" s="115"/>
      <c r="X21" s="117">
        <v>56</v>
      </c>
      <c r="Y21" s="117">
        <v>70</v>
      </c>
      <c r="Z21" s="117">
        <f t="shared" si="6"/>
        <v>0</v>
      </c>
      <c r="AA21" s="117">
        <f t="shared" si="7"/>
        <v>0</v>
      </c>
      <c r="AB21" s="117"/>
      <c r="AC21" s="117"/>
      <c r="AD21" s="117">
        <f t="shared" si="8"/>
        <v>0</v>
      </c>
      <c r="AE21" s="117">
        <f t="shared" si="9"/>
        <v>0</v>
      </c>
      <c r="AF21" s="117"/>
      <c r="AG21" s="117"/>
      <c r="AH21" s="116"/>
      <c r="AI21" s="117">
        <v>42</v>
      </c>
      <c r="AJ21" s="117">
        <f t="shared" si="10"/>
        <v>0</v>
      </c>
      <c r="AK21" s="117">
        <f t="shared" si="11"/>
        <v>0</v>
      </c>
      <c r="AL21" s="117"/>
      <c r="AM21" s="117"/>
      <c r="AN21" s="195">
        <v>3000</v>
      </c>
      <c r="AO21" s="117">
        <v>70</v>
      </c>
      <c r="AP21" s="117">
        <f t="shared" si="12"/>
        <v>258.90410958904113</v>
      </c>
      <c r="AQ21" s="117">
        <f t="shared" si="13"/>
        <v>132.32876712328769</v>
      </c>
      <c r="AR21" s="117"/>
      <c r="AS21" s="118"/>
    </row>
    <row r="22" spans="2:45" x14ac:dyDescent="0.25">
      <c r="B22" s="21">
        <v>21</v>
      </c>
      <c r="C22" s="79">
        <v>0</v>
      </c>
      <c r="D22" s="110">
        <v>36</v>
      </c>
      <c r="E22" s="110">
        <v>0.11</v>
      </c>
      <c r="F22" s="110">
        <f t="shared" si="1"/>
        <v>0</v>
      </c>
      <c r="G22" s="18">
        <f t="shared" si="0"/>
        <v>0</v>
      </c>
      <c r="H22" s="180">
        <f t="shared" si="2"/>
        <v>0</v>
      </c>
      <c r="I22" s="94">
        <v>0</v>
      </c>
      <c r="J22" s="94">
        <f t="shared" si="3"/>
        <v>0</v>
      </c>
      <c r="K22" s="94"/>
      <c r="L22" s="94"/>
      <c r="M22" s="94">
        <f t="shared" si="14"/>
        <v>0</v>
      </c>
      <c r="N22" s="94">
        <f t="shared" si="15"/>
        <v>0</v>
      </c>
      <c r="O22" s="94"/>
      <c r="P22" s="94"/>
      <c r="Q22" s="94">
        <v>3000</v>
      </c>
      <c r="R22" s="94">
        <v>70</v>
      </c>
      <c r="S22" s="94">
        <f t="shared" si="4"/>
        <v>258.90410958904113</v>
      </c>
      <c r="T22" s="94">
        <f t="shared" si="5"/>
        <v>132.32876712328769</v>
      </c>
      <c r="U22" s="94"/>
      <c r="V22" s="94"/>
      <c r="W22" s="115"/>
      <c r="X22" s="117">
        <v>56</v>
      </c>
      <c r="Y22" s="117">
        <v>70</v>
      </c>
      <c r="Z22" s="117">
        <f t="shared" si="6"/>
        <v>0</v>
      </c>
      <c r="AA22" s="117">
        <f t="shared" si="7"/>
        <v>0</v>
      </c>
      <c r="AB22" s="117"/>
      <c r="AC22" s="117"/>
      <c r="AD22" s="117">
        <f t="shared" si="8"/>
        <v>0</v>
      </c>
      <c r="AE22" s="117">
        <f t="shared" si="9"/>
        <v>0</v>
      </c>
      <c r="AF22" s="117"/>
      <c r="AG22" s="117"/>
      <c r="AH22" s="116"/>
      <c r="AI22" s="117">
        <v>42</v>
      </c>
      <c r="AJ22" s="117">
        <f t="shared" si="10"/>
        <v>0</v>
      </c>
      <c r="AK22" s="117">
        <f t="shared" si="11"/>
        <v>0</v>
      </c>
      <c r="AL22" s="117"/>
      <c r="AM22" s="117"/>
      <c r="AN22" s="195">
        <v>3000</v>
      </c>
      <c r="AO22" s="117">
        <v>70</v>
      </c>
      <c r="AP22" s="117">
        <f t="shared" si="12"/>
        <v>258.90410958904113</v>
      </c>
      <c r="AQ22" s="117">
        <f t="shared" si="13"/>
        <v>132.32876712328769</v>
      </c>
      <c r="AR22" s="117"/>
      <c r="AS22" s="118"/>
    </row>
    <row r="23" spans="2:45" x14ac:dyDescent="0.25">
      <c r="B23" s="21">
        <v>22</v>
      </c>
      <c r="C23" s="79">
        <v>0</v>
      </c>
      <c r="D23" s="110">
        <v>36</v>
      </c>
      <c r="E23" s="110">
        <v>0.11</v>
      </c>
      <c r="F23" s="110">
        <f t="shared" si="1"/>
        <v>0</v>
      </c>
      <c r="G23" s="18">
        <f t="shared" si="0"/>
        <v>0</v>
      </c>
      <c r="H23" s="180">
        <f t="shared" si="2"/>
        <v>0</v>
      </c>
      <c r="I23" s="94">
        <v>0</v>
      </c>
      <c r="J23" s="94">
        <f t="shared" si="3"/>
        <v>0</v>
      </c>
      <c r="K23" s="94"/>
      <c r="L23" s="94">
        <v>42</v>
      </c>
      <c r="M23" s="94">
        <f t="shared" si="14"/>
        <v>0</v>
      </c>
      <c r="N23" s="94">
        <f t="shared" si="15"/>
        <v>0</v>
      </c>
      <c r="O23" s="94"/>
      <c r="P23" s="94"/>
      <c r="Q23" s="94">
        <v>3000</v>
      </c>
      <c r="R23" s="94">
        <v>70</v>
      </c>
      <c r="S23" s="94">
        <f t="shared" si="4"/>
        <v>258.90410958904113</v>
      </c>
      <c r="T23" s="94">
        <f t="shared" si="5"/>
        <v>132.32876712328769</v>
      </c>
      <c r="U23" s="94"/>
      <c r="V23" s="94"/>
      <c r="W23" s="115"/>
      <c r="X23" s="117">
        <v>56</v>
      </c>
      <c r="Y23" s="117">
        <v>70</v>
      </c>
      <c r="Z23" s="117">
        <f t="shared" si="6"/>
        <v>0</v>
      </c>
      <c r="AA23" s="117">
        <f t="shared" si="7"/>
        <v>0</v>
      </c>
      <c r="AB23" s="117"/>
      <c r="AC23" s="117"/>
      <c r="AD23" s="117">
        <f t="shared" si="8"/>
        <v>0</v>
      </c>
      <c r="AE23" s="117">
        <f t="shared" si="9"/>
        <v>0</v>
      </c>
      <c r="AF23" s="117"/>
      <c r="AG23" s="117"/>
      <c r="AH23" s="116"/>
      <c r="AI23" s="117">
        <v>42</v>
      </c>
      <c r="AJ23" s="117">
        <f t="shared" si="10"/>
        <v>0</v>
      </c>
      <c r="AK23" s="117">
        <f t="shared" si="11"/>
        <v>0</v>
      </c>
      <c r="AL23" s="117"/>
      <c r="AM23" s="117"/>
      <c r="AN23" s="195">
        <v>3000</v>
      </c>
      <c r="AO23" s="117">
        <v>70</v>
      </c>
      <c r="AP23" s="117">
        <f t="shared" si="12"/>
        <v>258.90410958904113</v>
      </c>
      <c r="AQ23" s="117">
        <f t="shared" si="13"/>
        <v>132.32876712328769</v>
      </c>
      <c r="AR23" s="117"/>
      <c r="AS23" s="118"/>
    </row>
    <row r="24" spans="2:45" x14ac:dyDescent="0.25">
      <c r="B24" s="21">
        <v>23</v>
      </c>
      <c r="C24" s="79">
        <v>0</v>
      </c>
      <c r="D24" s="110">
        <v>36</v>
      </c>
      <c r="E24" s="110">
        <v>0.11</v>
      </c>
      <c r="F24" s="110">
        <f t="shared" si="1"/>
        <v>0</v>
      </c>
      <c r="G24" s="18">
        <f t="shared" si="0"/>
        <v>0</v>
      </c>
      <c r="H24" s="180">
        <f t="shared" si="2"/>
        <v>0</v>
      </c>
      <c r="I24" s="94">
        <v>0</v>
      </c>
      <c r="J24" s="94">
        <f t="shared" si="3"/>
        <v>0</v>
      </c>
      <c r="K24" s="94"/>
      <c r="L24" s="94"/>
      <c r="M24" s="94">
        <f t="shared" si="14"/>
        <v>0</v>
      </c>
      <c r="N24" s="94">
        <f t="shared" si="15"/>
        <v>0</v>
      </c>
      <c r="O24" s="94"/>
      <c r="P24" s="94"/>
      <c r="Q24" s="94">
        <v>2250</v>
      </c>
      <c r="R24" s="94">
        <v>70</v>
      </c>
      <c r="S24" s="94">
        <f t="shared" si="4"/>
        <v>194.17808219178085</v>
      </c>
      <c r="T24" s="94">
        <f t="shared" si="5"/>
        <v>99.246575342465761</v>
      </c>
      <c r="U24" s="94"/>
      <c r="V24" s="94"/>
      <c r="W24" s="115"/>
      <c r="X24" s="117">
        <v>56</v>
      </c>
      <c r="Y24" s="117">
        <v>70</v>
      </c>
      <c r="Z24" s="117">
        <f t="shared" si="6"/>
        <v>0</v>
      </c>
      <c r="AA24" s="117">
        <f t="shared" si="7"/>
        <v>0</v>
      </c>
      <c r="AB24" s="117"/>
      <c r="AC24" s="117"/>
      <c r="AD24" s="117">
        <f t="shared" si="8"/>
        <v>0</v>
      </c>
      <c r="AE24" s="117">
        <f t="shared" si="9"/>
        <v>0</v>
      </c>
      <c r="AF24" s="117"/>
      <c r="AG24" s="117"/>
      <c r="AH24" s="116"/>
      <c r="AI24" s="117">
        <v>42</v>
      </c>
      <c r="AJ24" s="117">
        <f t="shared" si="10"/>
        <v>0</v>
      </c>
      <c r="AK24" s="117">
        <f t="shared" si="11"/>
        <v>0</v>
      </c>
      <c r="AL24" s="117"/>
      <c r="AM24" s="117"/>
      <c r="AN24" s="195">
        <v>2250</v>
      </c>
      <c r="AO24" s="117">
        <v>70</v>
      </c>
      <c r="AP24" s="117">
        <f t="shared" si="12"/>
        <v>194.17808219178085</v>
      </c>
      <c r="AQ24" s="117">
        <f t="shared" si="13"/>
        <v>99.246575342465761</v>
      </c>
      <c r="AR24" s="117"/>
      <c r="AS24" s="118"/>
    </row>
    <row r="25" spans="2:45" x14ac:dyDescent="0.25">
      <c r="B25" s="21">
        <v>24</v>
      </c>
      <c r="C25" s="79">
        <v>0</v>
      </c>
      <c r="D25" s="110">
        <v>36</v>
      </c>
      <c r="E25" s="110">
        <v>0.11</v>
      </c>
      <c r="F25" s="110">
        <f t="shared" si="1"/>
        <v>0</v>
      </c>
      <c r="G25" s="18">
        <f t="shared" si="0"/>
        <v>0</v>
      </c>
      <c r="H25" s="180">
        <f t="shared" si="2"/>
        <v>0</v>
      </c>
      <c r="I25" s="94">
        <v>0</v>
      </c>
      <c r="J25" s="94">
        <f t="shared" si="3"/>
        <v>0</v>
      </c>
      <c r="K25" s="94"/>
      <c r="L25" s="94">
        <v>42</v>
      </c>
      <c r="M25" s="94">
        <f t="shared" si="14"/>
        <v>0</v>
      </c>
      <c r="N25" s="94">
        <f>(K25*L25/365)*0.23</f>
        <v>0</v>
      </c>
      <c r="O25" s="94"/>
      <c r="P25" s="94"/>
      <c r="Q25" s="94">
        <v>1250</v>
      </c>
      <c r="R25" s="94">
        <v>70</v>
      </c>
      <c r="S25" s="94">
        <f t="shared" si="4"/>
        <v>107.87671232876713</v>
      </c>
      <c r="T25" s="94">
        <f t="shared" si="5"/>
        <v>55.136986301369866</v>
      </c>
      <c r="U25" s="94"/>
      <c r="V25" s="94"/>
      <c r="W25" s="115"/>
      <c r="X25" s="117">
        <v>56</v>
      </c>
      <c r="Y25" s="117">
        <v>70</v>
      </c>
      <c r="Z25" s="117">
        <f t="shared" si="6"/>
        <v>0</v>
      </c>
      <c r="AA25" s="117">
        <f t="shared" si="7"/>
        <v>0</v>
      </c>
      <c r="AB25" s="117"/>
      <c r="AC25" s="117"/>
      <c r="AD25" s="117">
        <f t="shared" si="8"/>
        <v>0</v>
      </c>
      <c r="AE25" s="117">
        <f t="shared" si="9"/>
        <v>0</v>
      </c>
      <c r="AF25" s="117"/>
      <c r="AG25" s="117"/>
      <c r="AH25" s="116"/>
      <c r="AI25" s="117">
        <v>42</v>
      </c>
      <c r="AJ25" s="117">
        <f t="shared" si="10"/>
        <v>0</v>
      </c>
      <c r="AK25" s="117">
        <f t="shared" si="11"/>
        <v>0</v>
      </c>
      <c r="AL25" s="117"/>
      <c r="AM25" s="117"/>
      <c r="AN25" s="196">
        <v>1250</v>
      </c>
      <c r="AO25" s="117">
        <v>70</v>
      </c>
      <c r="AP25" s="117">
        <f t="shared" si="12"/>
        <v>107.87671232876713</v>
      </c>
      <c r="AQ25" s="117">
        <f t="shared" si="13"/>
        <v>55.136986301369866</v>
      </c>
      <c r="AR25" s="117"/>
      <c r="AS25" s="118"/>
    </row>
    <row r="26" spans="2:45" x14ac:dyDescent="0.25">
      <c r="B26" s="45" t="s">
        <v>12</v>
      </c>
      <c r="C26" s="79">
        <v>8168</v>
      </c>
      <c r="D26" s="110">
        <v>36</v>
      </c>
      <c r="E26" s="110">
        <v>0.11</v>
      </c>
      <c r="F26" s="110">
        <f t="shared" si="1"/>
        <v>88.617205479452053</v>
      </c>
      <c r="G26" s="18">
        <f t="shared" si="0"/>
        <v>60443.200000000004</v>
      </c>
      <c r="H26" s="180">
        <f t="shared" si="2"/>
        <v>655.76732054794525</v>
      </c>
      <c r="I26" s="94">
        <v>24504</v>
      </c>
      <c r="J26" s="94">
        <f t="shared" si="3"/>
        <v>265.85161643835613</v>
      </c>
      <c r="K26" s="94">
        <v>20000</v>
      </c>
      <c r="L26" s="94">
        <v>42</v>
      </c>
      <c r="M26" s="94">
        <f t="shared" si="14"/>
        <v>1035.6164383561645</v>
      </c>
      <c r="N26" s="94">
        <f t="shared" si="15"/>
        <v>529.31506849315076</v>
      </c>
      <c r="O26" s="188">
        <v>70000</v>
      </c>
      <c r="P26" s="94">
        <f>(O26*L26/365)*0.23</f>
        <v>1852.6027397260275</v>
      </c>
      <c r="Q26" s="94">
        <v>10000</v>
      </c>
      <c r="R26" s="94">
        <v>70</v>
      </c>
      <c r="S26" s="94">
        <f>(Q26*R26/365)*0.45</f>
        <v>863.01369863013701</v>
      </c>
      <c r="T26" s="94">
        <f t="shared" si="5"/>
        <v>441.09589041095893</v>
      </c>
      <c r="U26" s="94">
        <v>35000</v>
      </c>
      <c r="V26" s="94">
        <f>(U26*R26/365)*0.23</f>
        <v>1543.8356164383563</v>
      </c>
      <c r="W26" s="115">
        <v>3500</v>
      </c>
      <c r="X26" s="117">
        <v>56</v>
      </c>
      <c r="Y26" s="117">
        <v>70</v>
      </c>
      <c r="Z26" s="117">
        <f t="shared" si="6"/>
        <v>241.64383561643834</v>
      </c>
      <c r="AA26" s="117">
        <f t="shared" si="7"/>
        <v>123.50684931506849</v>
      </c>
      <c r="AB26" s="117">
        <v>23500</v>
      </c>
      <c r="AC26" s="117">
        <f>(AB26*X26/365)*0.23</f>
        <v>829.2602739726027</v>
      </c>
      <c r="AD26" s="117">
        <f t="shared" si="8"/>
        <v>302.05479452054794</v>
      </c>
      <c r="AE26" s="117">
        <f t="shared" si="9"/>
        <v>154.38356164383563</v>
      </c>
      <c r="AF26" s="117">
        <v>23500</v>
      </c>
      <c r="AG26" s="117">
        <f>(AF26*Y26/365)*0.23</f>
        <v>1036.5753424657535</v>
      </c>
      <c r="AH26" s="116">
        <v>20000</v>
      </c>
      <c r="AI26" s="117">
        <v>42</v>
      </c>
      <c r="AJ26" s="117">
        <f t="shared" si="10"/>
        <v>1035.6164383561645</v>
      </c>
      <c r="AK26" s="117">
        <f t="shared" si="11"/>
        <v>529.31506849315076</v>
      </c>
      <c r="AL26" s="132">
        <v>70000</v>
      </c>
      <c r="AM26" s="117">
        <f>(AL26*AI26/365)*0.23</f>
        <v>1852.6027397260275</v>
      </c>
      <c r="AN26" s="196">
        <v>10000</v>
      </c>
      <c r="AO26" s="117">
        <v>70</v>
      </c>
      <c r="AP26" s="117">
        <f t="shared" si="12"/>
        <v>863.01369863013701</v>
      </c>
      <c r="AQ26" s="117">
        <f t="shared" si="13"/>
        <v>441.09589041095893</v>
      </c>
      <c r="AR26" s="132">
        <v>35000</v>
      </c>
      <c r="AS26" s="118">
        <f>(AR26*AO26/365)*0.23</f>
        <v>1543.8356164383563</v>
      </c>
    </row>
    <row r="27" spans="2:45" ht="15.75" thickBot="1" x14ac:dyDescent="0.3">
      <c r="B27" s="46" t="s">
        <v>12</v>
      </c>
      <c r="C27" s="80">
        <v>8168</v>
      </c>
      <c r="D27" s="110">
        <v>36</v>
      </c>
      <c r="E27" s="110">
        <v>0.11</v>
      </c>
      <c r="F27" s="110">
        <f t="shared" si="1"/>
        <v>88.617205479452053</v>
      </c>
      <c r="G27" s="18">
        <f t="shared" si="0"/>
        <v>60443.200000000004</v>
      </c>
      <c r="H27" s="180">
        <f t="shared" si="2"/>
        <v>655.76732054794525</v>
      </c>
      <c r="I27" s="94">
        <v>24504</v>
      </c>
      <c r="J27" s="94">
        <f t="shared" si="3"/>
        <v>265.85161643835613</v>
      </c>
      <c r="K27" s="94">
        <v>20000</v>
      </c>
      <c r="L27" s="94">
        <v>42</v>
      </c>
      <c r="M27" s="94">
        <f t="shared" si="14"/>
        <v>1035.6164383561645</v>
      </c>
      <c r="N27" s="94">
        <f t="shared" si="15"/>
        <v>529.31506849315076</v>
      </c>
      <c r="O27" s="188">
        <v>70000</v>
      </c>
      <c r="P27" s="94">
        <f>(O27*L27/365)*0.45</f>
        <v>3624.6575342465753</v>
      </c>
      <c r="Q27" s="94">
        <v>10000</v>
      </c>
      <c r="R27" s="94">
        <v>70</v>
      </c>
      <c r="S27" s="94">
        <f t="shared" si="4"/>
        <v>863.01369863013701</v>
      </c>
      <c r="T27" s="94">
        <f t="shared" si="5"/>
        <v>441.09589041095893</v>
      </c>
      <c r="U27" s="94">
        <v>35000</v>
      </c>
      <c r="V27" s="94">
        <f>(U27*R27/365)*0.45</f>
        <v>3020.5479452054792</v>
      </c>
      <c r="W27" s="115">
        <v>3500</v>
      </c>
      <c r="X27" s="117">
        <v>56</v>
      </c>
      <c r="Y27" s="117">
        <v>70</v>
      </c>
      <c r="Z27" s="117">
        <f t="shared" si="6"/>
        <v>241.64383561643834</v>
      </c>
      <c r="AA27" s="117">
        <f t="shared" si="7"/>
        <v>123.50684931506849</v>
      </c>
      <c r="AB27" s="117">
        <v>23500</v>
      </c>
      <c r="AC27" s="117">
        <f>(AB27*X27/365)*0.45</f>
        <v>1622.4657534246576</v>
      </c>
      <c r="AD27" s="117">
        <f t="shared" si="8"/>
        <v>302.05479452054794</v>
      </c>
      <c r="AE27" s="117">
        <f t="shared" si="9"/>
        <v>154.38356164383563</v>
      </c>
      <c r="AF27" s="117">
        <v>23500</v>
      </c>
      <c r="AG27" s="117">
        <f>(AF27*Y27/365)*0.45</f>
        <v>2028.0821917808221</v>
      </c>
      <c r="AH27" s="116">
        <v>20000</v>
      </c>
      <c r="AI27" s="117">
        <v>42</v>
      </c>
      <c r="AJ27" s="117">
        <f t="shared" si="10"/>
        <v>1035.6164383561645</v>
      </c>
      <c r="AK27" s="117">
        <f t="shared" si="11"/>
        <v>529.31506849315076</v>
      </c>
      <c r="AL27" s="132">
        <v>70000</v>
      </c>
      <c r="AM27" s="117">
        <f>(AL27*AI27/365)*0.45</f>
        <v>3624.6575342465753</v>
      </c>
      <c r="AN27" s="196">
        <v>10000</v>
      </c>
      <c r="AO27" s="117">
        <v>70</v>
      </c>
      <c r="AP27" s="117">
        <f t="shared" si="12"/>
        <v>863.01369863013701</v>
      </c>
      <c r="AQ27" s="117">
        <f t="shared" si="13"/>
        <v>441.09589041095893</v>
      </c>
      <c r="AR27" s="132">
        <v>35000</v>
      </c>
      <c r="AS27" s="118">
        <f>(AR27*AO27/365)*0.45</f>
        <v>3020.5479452054792</v>
      </c>
    </row>
    <row r="28" spans="2:45" ht="15.75" thickBot="1" x14ac:dyDescent="0.3">
      <c r="B28" s="54"/>
      <c r="C28" s="19">
        <f>SUM(C6:C27)</f>
        <v>62694.125</v>
      </c>
      <c r="D28" s="68" t="s">
        <v>72</v>
      </c>
      <c r="E28" s="66"/>
      <c r="F28" s="66">
        <f>SUM(F6:F27)</f>
        <v>510.79660273972604</v>
      </c>
      <c r="G28" s="42">
        <f>SUM(G6:G27)</f>
        <v>463936.52500000002</v>
      </c>
      <c r="H28" s="169">
        <f t="shared" si="2"/>
        <v>3779.8948602739729</v>
      </c>
      <c r="I28" s="68">
        <v>188082.375</v>
      </c>
      <c r="J28" s="177">
        <f>SUM(J6:J27)</f>
        <v>1532.3898082191779</v>
      </c>
      <c r="K28" s="66">
        <v>140000</v>
      </c>
      <c r="L28" s="68" t="s">
        <v>72</v>
      </c>
      <c r="M28" s="66">
        <f>SUM(M7:M27)</f>
        <v>6446.7123287671238</v>
      </c>
      <c r="N28" s="66">
        <f>SUM(N7:N27)</f>
        <v>3294.9863013698628</v>
      </c>
      <c r="O28" s="66"/>
      <c r="P28" s="169">
        <f>SUM(P26:P27)</f>
        <v>5477.2602739726026</v>
      </c>
      <c r="Q28" s="65">
        <v>70000</v>
      </c>
      <c r="R28" s="68" t="s">
        <v>71</v>
      </c>
      <c r="S28" s="66">
        <f>SUM(S6:S27)</f>
        <v>6041.0958904109584</v>
      </c>
      <c r="T28" s="66">
        <f>SUM(T6:T27)</f>
        <v>3087.6712328767121</v>
      </c>
      <c r="U28" s="66"/>
      <c r="V28" s="169">
        <f>SUM(V26:V27)</f>
        <v>4564.3835616438355</v>
      </c>
      <c r="W28" s="26">
        <f t="shared" ref="W28" si="16">SUM(W6:W27)</f>
        <v>47000</v>
      </c>
      <c r="X28" s="68" t="s">
        <v>72</v>
      </c>
      <c r="Y28" s="66" t="s">
        <v>73</v>
      </c>
      <c r="Z28" s="66">
        <f>SUM(Z6:Z27)</f>
        <v>3244.9315068493161</v>
      </c>
      <c r="AA28" s="66">
        <f>SUM(AA6:AA27)</f>
        <v>1658.5205479452059</v>
      </c>
      <c r="AB28" s="66"/>
      <c r="AC28" s="198">
        <f>SUM(AC26:AC27)</f>
        <v>2451.7260273972602</v>
      </c>
      <c r="AD28" s="66">
        <f>SUM(AD6:AD27)</f>
        <v>4056.1643835616446</v>
      </c>
      <c r="AE28" s="66">
        <f>SUM(AE6:AE27)</f>
        <v>2073.1506849315065</v>
      </c>
      <c r="AF28" s="66"/>
      <c r="AG28" s="169">
        <f>SUM(AG26:AG27)</f>
        <v>3064.6575342465758</v>
      </c>
      <c r="AH28" s="26">
        <f>SUM(AH6:AH27)</f>
        <v>140000</v>
      </c>
      <c r="AI28" s="68" t="s">
        <v>72</v>
      </c>
      <c r="AJ28" s="66">
        <f>SUM(AJ6:AJ27)</f>
        <v>7249.3150684931497</v>
      </c>
      <c r="AK28" s="66">
        <f>SUM(AK6:AK27)</f>
        <v>3705.2054794520541</v>
      </c>
      <c r="AL28" s="66"/>
      <c r="AM28" s="169">
        <f>SUM(AM26:AM27)</f>
        <v>5477.2602739726026</v>
      </c>
      <c r="AN28" s="42">
        <f>SUM(AN6:AN27)</f>
        <v>70000</v>
      </c>
      <c r="AO28" s="68"/>
      <c r="AP28" s="66">
        <f>SUM(AP6:AP27)</f>
        <v>6041.0958904109584</v>
      </c>
      <c r="AQ28" s="66">
        <f>SUM(AQ6:AQ27)</f>
        <v>3087.6712328767121</v>
      </c>
      <c r="AR28" s="133">
        <f>SUM(AR26:AR27)</f>
        <v>70000</v>
      </c>
      <c r="AS28" s="169">
        <f>SUM(AS26:AS27)</f>
        <v>4564.3835616438355</v>
      </c>
    </row>
    <row r="29" spans="2:45" x14ac:dyDescent="0.25">
      <c r="B29" s="52" t="s">
        <v>26</v>
      </c>
    </row>
    <row r="31" spans="2:45" x14ac:dyDescent="0.25">
      <c r="G31" t="s">
        <v>69</v>
      </c>
      <c r="H31" t="s">
        <v>66</v>
      </c>
      <c r="I31" s="35" t="s">
        <v>40</v>
      </c>
      <c r="J31" s="35" t="s">
        <v>56</v>
      </c>
    </row>
    <row r="32" spans="2:45" x14ac:dyDescent="0.25">
      <c r="B32" t="s">
        <v>67</v>
      </c>
      <c r="C32" s="197">
        <v>3779.8948602739729</v>
      </c>
      <c r="D32" s="197"/>
      <c r="E32" s="197"/>
      <c r="F32" s="197"/>
      <c r="G32" s="94">
        <v>3779.8948602739729</v>
      </c>
      <c r="H32" s="199"/>
      <c r="I32" s="1">
        <v>266</v>
      </c>
      <c r="J32" s="1">
        <v>99</v>
      </c>
    </row>
    <row r="33" spans="2:10" x14ac:dyDescent="0.25">
      <c r="B33" t="s">
        <v>68</v>
      </c>
      <c r="C33" s="197">
        <v>1532.3898082191779</v>
      </c>
      <c r="D33" s="197">
        <v>5477.2602739726026</v>
      </c>
      <c r="E33" s="197">
        <v>4564.3835616438355</v>
      </c>
      <c r="F33" s="197"/>
      <c r="G33" s="94">
        <f>SUM(C33:E33)</f>
        <v>11574.033643835617</v>
      </c>
      <c r="H33" s="199"/>
      <c r="I33" s="1">
        <v>295</v>
      </c>
      <c r="J33" s="1">
        <v>70</v>
      </c>
    </row>
    <row r="34" spans="2:10" x14ac:dyDescent="0.25">
      <c r="B34" t="s">
        <v>70</v>
      </c>
      <c r="C34" s="197">
        <v>1838.7945205479455</v>
      </c>
      <c r="D34" s="197">
        <v>3064.6575342465758</v>
      </c>
      <c r="E34" s="197">
        <v>5477.2602739726026</v>
      </c>
      <c r="F34" s="197">
        <v>4564.3835616438355</v>
      </c>
      <c r="G34" s="94">
        <f>SUM(C34:F34)</f>
        <v>14945.095890410959</v>
      </c>
      <c r="H34">
        <v>0</v>
      </c>
      <c r="I34" s="1">
        <v>301</v>
      </c>
      <c r="J34" s="1">
        <v>63</v>
      </c>
    </row>
    <row r="113" spans="2:8" ht="15.75" thickBot="1" x14ac:dyDescent="0.3"/>
    <row r="114" spans="2:8" x14ac:dyDescent="0.25">
      <c r="C114" s="205" t="s">
        <v>11</v>
      </c>
      <c r="D114" s="206"/>
      <c r="E114" s="207"/>
      <c r="F114" s="208" t="s">
        <v>7</v>
      </c>
      <c r="G114" s="234"/>
      <c r="H114" s="209"/>
    </row>
    <row r="115" spans="2:8" x14ac:dyDescent="0.25">
      <c r="B115" s="16"/>
      <c r="C115" s="202" t="s">
        <v>5</v>
      </c>
      <c r="D115" s="203"/>
      <c r="E115" s="204"/>
      <c r="F115" s="202" t="s">
        <v>6</v>
      </c>
      <c r="G115" s="203"/>
      <c r="H115" s="204"/>
    </row>
    <row r="116" spans="2:8" ht="15.75" thickBot="1" x14ac:dyDescent="0.3">
      <c r="B116" s="4"/>
      <c r="C116" s="4" t="s">
        <v>19</v>
      </c>
      <c r="D116" s="35" t="s">
        <v>21</v>
      </c>
      <c r="E116" s="35" t="s">
        <v>20</v>
      </c>
      <c r="F116" s="4" t="s">
        <v>24</v>
      </c>
      <c r="G116" s="35" t="s">
        <v>21</v>
      </c>
      <c r="H116" s="5" t="s">
        <v>20</v>
      </c>
    </row>
    <row r="117" spans="2:8" ht="45.75" thickBot="1" x14ac:dyDescent="0.3">
      <c r="B117" s="57"/>
      <c r="C117" s="57" t="s">
        <v>33</v>
      </c>
      <c r="D117" s="58" t="s">
        <v>32</v>
      </c>
      <c r="E117" s="58" t="s">
        <v>31</v>
      </c>
      <c r="F117" s="57" t="s">
        <v>28</v>
      </c>
      <c r="G117" s="58" t="s">
        <v>30</v>
      </c>
      <c r="H117" s="59" t="s">
        <v>31</v>
      </c>
    </row>
    <row r="118" spans="2:8" x14ac:dyDescent="0.25">
      <c r="B118" s="17"/>
      <c r="C118" s="6">
        <f t="shared" ref="C118:C139" si="17">C6*3</f>
        <v>20130</v>
      </c>
      <c r="D118" s="37">
        <v>15500</v>
      </c>
      <c r="E118" s="43">
        <v>3125</v>
      </c>
      <c r="F118" s="6">
        <v>5750</v>
      </c>
      <c r="G118" s="37">
        <v>15500</v>
      </c>
      <c r="H118" s="48">
        <v>3125</v>
      </c>
    </row>
    <row r="119" spans="2:8" x14ac:dyDescent="0.25">
      <c r="B119" s="17"/>
      <c r="C119" s="6">
        <f t="shared" si="17"/>
        <v>20130</v>
      </c>
      <c r="D119" s="37">
        <v>15500</v>
      </c>
      <c r="E119" s="43">
        <v>3125</v>
      </c>
      <c r="F119" s="6">
        <v>5750</v>
      </c>
      <c r="G119" s="37">
        <v>15500</v>
      </c>
      <c r="H119" s="48">
        <v>3125</v>
      </c>
    </row>
    <row r="120" spans="2:8" x14ac:dyDescent="0.25">
      <c r="B120" s="17"/>
      <c r="C120" s="6">
        <f t="shared" si="17"/>
        <v>20130</v>
      </c>
      <c r="D120" s="37">
        <v>15500</v>
      </c>
      <c r="E120" s="43">
        <v>3125</v>
      </c>
      <c r="F120" s="6">
        <v>5750</v>
      </c>
      <c r="G120" s="37">
        <v>15500</v>
      </c>
      <c r="H120" s="48">
        <v>3125</v>
      </c>
    </row>
    <row r="121" spans="2:8" x14ac:dyDescent="0.25">
      <c r="B121" s="17"/>
      <c r="C121" s="6">
        <f t="shared" si="17"/>
        <v>20130</v>
      </c>
      <c r="D121" s="37">
        <v>15500</v>
      </c>
      <c r="E121" s="43">
        <v>3125</v>
      </c>
      <c r="F121" s="6">
        <v>5750</v>
      </c>
      <c r="G121" s="37">
        <v>15500</v>
      </c>
      <c r="H121" s="48">
        <v>3125</v>
      </c>
    </row>
    <row r="122" spans="2:8" x14ac:dyDescent="0.25">
      <c r="B122" s="17"/>
      <c r="C122" s="6">
        <f t="shared" si="17"/>
        <v>6703.125</v>
      </c>
      <c r="D122" s="1">
        <f>6000</f>
        <v>6000</v>
      </c>
      <c r="E122" s="43">
        <v>1000</v>
      </c>
      <c r="F122" s="6">
        <v>2000</v>
      </c>
      <c r="G122" s="1">
        <f>6000</f>
        <v>6000</v>
      </c>
      <c r="H122" s="48">
        <v>1000</v>
      </c>
    </row>
    <row r="123" spans="2:8" x14ac:dyDescent="0.25">
      <c r="B123" s="17"/>
      <c r="C123" s="6">
        <f t="shared" si="17"/>
        <v>4991.25</v>
      </c>
      <c r="D123" s="1">
        <v>4000</v>
      </c>
      <c r="E123" s="43">
        <v>1000</v>
      </c>
      <c r="F123" s="6">
        <v>1400</v>
      </c>
      <c r="G123" s="1">
        <v>4000</v>
      </c>
      <c r="H123" s="48">
        <v>1000</v>
      </c>
    </row>
    <row r="124" spans="2:8" x14ac:dyDescent="0.25">
      <c r="B124" s="17"/>
      <c r="C124" s="6">
        <f t="shared" si="17"/>
        <v>11715</v>
      </c>
      <c r="D124" s="1">
        <v>7000</v>
      </c>
      <c r="E124" s="43">
        <v>2000</v>
      </c>
      <c r="F124" s="6">
        <v>3400</v>
      </c>
      <c r="G124" s="1">
        <v>7000</v>
      </c>
      <c r="H124" s="48">
        <v>2000</v>
      </c>
    </row>
    <row r="125" spans="2:8" x14ac:dyDescent="0.25">
      <c r="B125" s="17"/>
      <c r="C125" s="6">
        <f t="shared" si="17"/>
        <v>11715</v>
      </c>
      <c r="D125" s="1">
        <v>7000</v>
      </c>
      <c r="E125" s="43">
        <v>2000</v>
      </c>
      <c r="F125" s="6">
        <v>3400</v>
      </c>
      <c r="G125" s="1">
        <v>7000</v>
      </c>
      <c r="H125" s="48">
        <v>2000</v>
      </c>
    </row>
    <row r="126" spans="2:8" x14ac:dyDescent="0.25">
      <c r="B126" s="17"/>
      <c r="C126" s="6">
        <f t="shared" si="17"/>
        <v>11715</v>
      </c>
      <c r="D126" s="1">
        <v>7000</v>
      </c>
      <c r="E126" s="43">
        <v>2000</v>
      </c>
      <c r="F126" s="6">
        <v>3400</v>
      </c>
      <c r="G126" s="1">
        <v>7000</v>
      </c>
      <c r="H126" s="48">
        <v>2000</v>
      </c>
    </row>
    <row r="127" spans="2:8" x14ac:dyDescent="0.25">
      <c r="B127" s="17"/>
      <c r="C127" s="6">
        <f t="shared" si="17"/>
        <v>11715</v>
      </c>
      <c r="D127" s="1">
        <v>7000</v>
      </c>
      <c r="E127" s="43">
        <v>2000</v>
      </c>
      <c r="F127" s="6">
        <v>3400</v>
      </c>
      <c r="G127" s="1">
        <v>7000</v>
      </c>
      <c r="H127" s="48">
        <v>2000</v>
      </c>
    </row>
    <row r="128" spans="2:8" x14ac:dyDescent="0.25">
      <c r="B128" s="17"/>
      <c r="C128" s="6">
        <f t="shared" si="17"/>
        <v>0</v>
      </c>
      <c r="D128" s="1"/>
      <c r="E128" s="43">
        <v>3000</v>
      </c>
      <c r="F128" s="3"/>
      <c r="G128" s="1"/>
      <c r="H128" s="48">
        <v>3000</v>
      </c>
    </row>
    <row r="129" spans="2:8" x14ac:dyDescent="0.25">
      <c r="B129" s="17"/>
      <c r="C129" s="6">
        <f t="shared" si="17"/>
        <v>0</v>
      </c>
      <c r="D129" s="1"/>
      <c r="E129" s="43">
        <v>3000</v>
      </c>
      <c r="F129" s="3"/>
      <c r="G129" s="1"/>
      <c r="H129" s="48">
        <v>3000</v>
      </c>
    </row>
    <row r="130" spans="2:8" x14ac:dyDescent="0.25">
      <c r="B130" s="17"/>
      <c r="C130" s="6">
        <f t="shared" si="17"/>
        <v>0</v>
      </c>
      <c r="D130" s="1"/>
      <c r="E130" s="43">
        <v>3000</v>
      </c>
      <c r="F130" s="3"/>
      <c r="G130" s="1"/>
      <c r="H130" s="48">
        <v>3000</v>
      </c>
    </row>
    <row r="131" spans="2:8" x14ac:dyDescent="0.25">
      <c r="B131" s="17"/>
      <c r="C131" s="6">
        <f t="shared" si="17"/>
        <v>0</v>
      </c>
      <c r="D131" s="1"/>
      <c r="E131" s="43">
        <v>3000</v>
      </c>
      <c r="F131" s="3"/>
      <c r="G131" s="1"/>
      <c r="H131" s="48">
        <v>3000</v>
      </c>
    </row>
    <row r="132" spans="2:8" x14ac:dyDescent="0.25">
      <c r="B132" s="17"/>
      <c r="C132" s="6">
        <f t="shared" si="17"/>
        <v>0</v>
      </c>
      <c r="D132" s="1"/>
      <c r="E132" s="43">
        <v>3000</v>
      </c>
      <c r="F132" s="3"/>
      <c r="G132" s="1"/>
      <c r="H132" s="48">
        <v>3000</v>
      </c>
    </row>
    <row r="133" spans="2:8" x14ac:dyDescent="0.25">
      <c r="B133" s="17"/>
      <c r="C133" s="6">
        <f t="shared" si="17"/>
        <v>0</v>
      </c>
      <c r="D133" s="1"/>
      <c r="E133" s="43">
        <v>3000</v>
      </c>
      <c r="F133" s="3"/>
      <c r="G133" s="1"/>
      <c r="H133" s="48">
        <v>3000</v>
      </c>
    </row>
    <row r="134" spans="2:8" x14ac:dyDescent="0.25">
      <c r="B134" s="17"/>
      <c r="C134" s="6">
        <f t="shared" si="17"/>
        <v>0</v>
      </c>
      <c r="D134" s="1"/>
      <c r="E134" s="43">
        <v>3000</v>
      </c>
      <c r="F134" s="3"/>
      <c r="G134" s="1"/>
      <c r="H134" s="48">
        <v>3000</v>
      </c>
    </row>
    <row r="135" spans="2:8" x14ac:dyDescent="0.25">
      <c r="B135" s="17"/>
      <c r="C135" s="6">
        <f t="shared" si="17"/>
        <v>0</v>
      </c>
      <c r="D135" s="1"/>
      <c r="E135" s="43">
        <v>3000</v>
      </c>
      <c r="F135" s="3"/>
      <c r="G135" s="1"/>
      <c r="H135" s="48">
        <v>3000</v>
      </c>
    </row>
    <row r="136" spans="2:8" x14ac:dyDescent="0.25">
      <c r="B136" s="17"/>
      <c r="C136" s="6">
        <f t="shared" si="17"/>
        <v>0</v>
      </c>
      <c r="D136" s="1"/>
      <c r="E136" s="43">
        <v>2250</v>
      </c>
      <c r="F136" s="3"/>
      <c r="G136" s="1"/>
      <c r="H136" s="48">
        <v>2250</v>
      </c>
    </row>
    <row r="137" spans="2:8" x14ac:dyDescent="0.25">
      <c r="B137" s="17"/>
      <c r="C137" s="6">
        <f t="shared" si="17"/>
        <v>0</v>
      </c>
      <c r="D137" s="1"/>
      <c r="E137" s="1">
        <v>1250</v>
      </c>
      <c r="F137" s="3"/>
      <c r="G137" s="1"/>
      <c r="H137" s="7">
        <v>1250</v>
      </c>
    </row>
    <row r="138" spans="2:8" x14ac:dyDescent="0.25">
      <c r="B138" s="18"/>
      <c r="C138" s="8">
        <f t="shared" si="17"/>
        <v>24504</v>
      </c>
      <c r="D138" s="44">
        <v>20000</v>
      </c>
      <c r="E138" s="44">
        <v>10000</v>
      </c>
      <c r="F138" s="49">
        <v>3500</v>
      </c>
      <c r="G138" s="44">
        <v>20000</v>
      </c>
      <c r="H138" s="50">
        <v>10000</v>
      </c>
    </row>
    <row r="139" spans="2:8" ht="15.75" thickBot="1" x14ac:dyDescent="0.3">
      <c r="B139" s="47"/>
      <c r="C139" s="8">
        <f t="shared" si="17"/>
        <v>24504</v>
      </c>
      <c r="D139" s="44">
        <v>20000</v>
      </c>
      <c r="E139" s="44">
        <v>10000</v>
      </c>
      <c r="F139" s="49">
        <v>3500</v>
      </c>
      <c r="G139" s="44">
        <v>20000</v>
      </c>
      <c r="H139" s="50">
        <v>10000</v>
      </c>
    </row>
    <row r="140" spans="2:8" ht="15.75" thickBot="1" x14ac:dyDescent="0.3">
      <c r="B140" s="19"/>
      <c r="C140" s="26">
        <f>SUM(C118:C139)</f>
        <v>188082.375</v>
      </c>
      <c r="D140" s="26">
        <f t="shared" ref="D140" si="18">SUM(D118:D139)</f>
        <v>140000</v>
      </c>
      <c r="E140" s="26">
        <f>SUM(E118:E139)</f>
        <v>70000</v>
      </c>
      <c r="F140" s="26">
        <f t="shared" ref="F140:H140" si="19">SUM(F118:F139)</f>
        <v>47000</v>
      </c>
      <c r="G140" s="26">
        <f t="shared" si="19"/>
        <v>140000</v>
      </c>
      <c r="H140" s="42">
        <f t="shared" si="19"/>
        <v>70000</v>
      </c>
    </row>
    <row r="141" spans="2:8" x14ac:dyDescent="0.25">
      <c r="D141" s="52"/>
      <c r="E141" s="52"/>
      <c r="F141" s="51" t="s">
        <v>25</v>
      </c>
      <c r="G141" s="53">
        <v>100000</v>
      </c>
      <c r="H141" s="53">
        <v>50000</v>
      </c>
    </row>
  </sheetData>
  <mergeCells count="8">
    <mergeCell ref="I2:K2"/>
    <mergeCell ref="I3:K3"/>
    <mergeCell ref="W2:Y2"/>
    <mergeCell ref="W3:Y3"/>
    <mergeCell ref="C115:E115"/>
    <mergeCell ref="C114:E114"/>
    <mergeCell ref="F115:H115"/>
    <mergeCell ref="F114:H1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A3F4F-3EE7-45BF-8792-A6967B55500C}">
  <dimension ref="B1:H7"/>
  <sheetViews>
    <sheetView workbookViewId="0">
      <selection activeCell="F12" sqref="F12"/>
    </sheetView>
  </sheetViews>
  <sheetFormatPr defaultRowHeight="15" x14ac:dyDescent="0.25"/>
  <cols>
    <col min="2" max="7" width="18.140625" customWidth="1"/>
  </cols>
  <sheetData>
    <row r="1" spans="2:8" ht="15.75" thickBot="1" x14ac:dyDescent="0.3"/>
    <row r="2" spans="2:8" x14ac:dyDescent="0.25">
      <c r="C2" s="14"/>
      <c r="D2" s="14"/>
      <c r="E2" s="12"/>
      <c r="F2" s="13"/>
      <c r="G2" s="14"/>
    </row>
    <row r="3" spans="2:8" x14ac:dyDescent="0.25">
      <c r="C3" s="15"/>
      <c r="D3" s="15" t="s">
        <v>1</v>
      </c>
      <c r="E3" s="205" t="s">
        <v>11</v>
      </c>
      <c r="F3" s="207"/>
      <c r="G3" s="15" t="s">
        <v>7</v>
      </c>
    </row>
    <row r="4" spans="2:8" x14ac:dyDescent="0.25">
      <c r="C4" s="16"/>
      <c r="D4" s="16" t="s">
        <v>2</v>
      </c>
      <c r="E4" s="202" t="s">
        <v>5</v>
      </c>
      <c r="F4" s="204"/>
      <c r="G4" s="16" t="s">
        <v>6</v>
      </c>
    </row>
    <row r="5" spans="2:8" ht="15.75" thickBot="1" x14ac:dyDescent="0.3">
      <c r="C5" s="16" t="s">
        <v>9</v>
      </c>
      <c r="D5" s="16" t="s">
        <v>3</v>
      </c>
      <c r="E5" s="4" t="s">
        <v>3</v>
      </c>
      <c r="F5" s="5" t="s">
        <v>0</v>
      </c>
      <c r="G5" s="16" t="s">
        <v>0</v>
      </c>
    </row>
    <row r="6" spans="2:8" ht="15.75" thickBot="1" x14ac:dyDescent="0.3">
      <c r="B6" s="27" t="s">
        <v>13</v>
      </c>
      <c r="C6" s="28">
        <v>40000</v>
      </c>
      <c r="D6" s="28">
        <f t="shared" ref="D6" si="0">$C6*7.4</f>
        <v>296000</v>
      </c>
      <c r="E6" s="29">
        <f>C6*3</f>
        <v>120000</v>
      </c>
      <c r="F6" s="30" t="s">
        <v>16</v>
      </c>
      <c r="G6" s="31" t="s">
        <v>15</v>
      </c>
      <c r="H6" t="s">
        <v>17</v>
      </c>
    </row>
    <row r="7" spans="2:8" ht="15.75" thickBot="1" x14ac:dyDescent="0.3">
      <c r="F7" s="32"/>
      <c r="G7" s="33" t="s">
        <v>14</v>
      </c>
      <c r="H7" t="s">
        <v>18</v>
      </c>
    </row>
  </sheetData>
  <mergeCells count="2">
    <mergeCell ref="E3:F3"/>
    <mergeCell ref="E4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A4CEBB1D6A641A4E837F1E441D55020D" ma:contentTypeVersion="46" ma:contentTypeDescription="Create a new document." ma:contentTypeScope="" ma:versionID="93cccb767fc9bab526dc2ae85bb0a287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13c3dd66-95f8-469c-aefa-160cfe61df31" targetNamespace="http://schemas.microsoft.com/office/2006/metadata/properties" ma:root="true" ma:fieldsID="3086fba1d5989d579ce8523f09a8761d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13c3dd66-95f8-469c-aefa-160cfe61df3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3dd66-95f8-469c-aefa-160cfe61d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2023-10-11T23:00:00+00:00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epr-hp3931yf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Green Label Poultry Ltd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2023-10-11T23:00:00+00:00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EPR/HP3931YF/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NR9 5LB</FacilityAddressPostcode>
    <TaxCatchAll xmlns="662745e8-e224-48e8-a2e3-254862b8c2f5">
      <Value>181</Value>
      <Value>12</Value>
      <Value>10</Value>
      <Value>9</Value>
      <Value>38</Value>
    </TaxCatchAll>
    <ExternalAuthor xmlns="eebef177-55b5-4448-a5fb-28ea454417ee">GSeinet</ExternalAuthor>
    <SiteName xmlns="eebef177-55b5-4448-a5fb-28ea454417ee">Weston Poultry Unit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lcf76f155ced4ddcb4097134ff3c332f xmlns="13c3dd66-95f8-469c-aefa-160cfe61df31">
      <Terms xmlns="http://schemas.microsoft.com/office/infopath/2007/PartnerControls"/>
    </lcf76f155ced4ddcb4097134ff3c332f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Weston Poultry Unit Weston Green Road Weston Longville Norwich Norfolk NR9 5LB</FacilityAddress>
  </documentManagement>
</p:properties>
</file>

<file path=customXml/itemProps1.xml><?xml version="1.0" encoding="utf-8"?>
<ds:datastoreItem xmlns:ds="http://schemas.openxmlformats.org/officeDocument/2006/customXml" ds:itemID="{A04091E9-4317-43C8-9422-0478242E21BF}"/>
</file>

<file path=customXml/itemProps2.xml><?xml version="1.0" encoding="utf-8"?>
<ds:datastoreItem xmlns:ds="http://schemas.openxmlformats.org/officeDocument/2006/customXml" ds:itemID="{CDBD9DC3-35D1-4D5C-9245-62DEFB0E6266}"/>
</file>

<file path=customXml/itemProps3.xml><?xml version="1.0" encoding="utf-8"?>
<ds:datastoreItem xmlns:ds="http://schemas.openxmlformats.org/officeDocument/2006/customXml" ds:itemID="{30EF5E9E-03B9-465E-9468-BFFA2B2CA7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Weston</vt:lpstr>
      <vt:lpstr>East</vt:lpstr>
      <vt:lpstr>Winfarthing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nicola.charlton</dc:creator>
  <cp:lastModifiedBy>Wray, Kate</cp:lastModifiedBy>
  <dcterms:created xsi:type="dcterms:W3CDTF">2023-09-27T10:09:12Z</dcterms:created>
  <dcterms:modified xsi:type="dcterms:W3CDTF">2023-10-24T10:41:31Z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0x0101000E9AD557692E154F9D2697C8C6432F7600A4CEBB1D6A641A4E837F1E441D55020D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9;#N/A - Do not select for New Permits|0430e4c2-ee0a-4b2d-9af6-df735aafbcb2</vt:lpwstr>
  </property>
  <property fmtid="{D5CDD505-2E9C-101B-9397-08002B2CF9AE}" pid="6" name="DisclosureStatus">
    <vt:lpwstr>181;#Public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38;#Installations|645f1c9c-65df-490a-9ce3-4a2aa7c5ff7f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  <property fmtid="{D5CDD505-2E9C-101B-9397-08002B2CF9AE}" pid="15" name="RegulatedActivitySub-Class">
    <vt:lpwstr/>
  </property>
</Properties>
</file>