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448" activeTab="0"/>
  </bookViews>
  <sheets>
    <sheet name="Rainfall" sheetId="1" r:id="rId1"/>
    <sheet name="MeanTemp" sheetId="2" r:id="rId2"/>
    <sheet name="InfiltrationNorth" sheetId="3" r:id="rId3"/>
    <sheet name="InfiltrationNorth_high" sheetId="4" r:id="rId4"/>
    <sheet name="InfiltrationSouth" sheetId="5" r:id="rId5"/>
    <sheet name="InfiltrationSouth_high" sheetId="6" r:id="rId6"/>
  </sheets>
  <definedNames>
    <definedName name="_xlnm.Print_Area" localSheetId="2">'InfiltrationNorth'!$A$1:$V$36</definedName>
    <definedName name="_xlnm.Print_Area" localSheetId="3">'InfiltrationNorth_high'!$A$1:$V$37</definedName>
    <definedName name="_xlnm.Print_Area" localSheetId="4">'InfiltrationSouth'!$A$1:$V$36</definedName>
    <definedName name="_xlnm.Print_Area" localSheetId="5">'InfiltrationSouth_high'!$A$1:$V$37</definedName>
  </definedNames>
  <calcPr fullCalcOnLoad="1"/>
</workbook>
</file>

<file path=xl/sharedStrings.xml><?xml version="1.0" encoding="utf-8"?>
<sst xmlns="http://schemas.openxmlformats.org/spreadsheetml/2006/main" count="316" uniqueCount="100">
  <si>
    <t>Parameter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</si>
  <si>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</si>
  <si>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</si>
  <si>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</si>
  <si>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</si>
  <si>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</si>
  <si>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</si>
  <si>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</si>
  <si>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</si>
  <si>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</si>
  <si>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</si>
  <si>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</si>
  <si>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</si>
  <si>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</si>
  <si>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Comments/justification</t>
  </si>
  <si>
    <r>
      <t>Average monthly temperature [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C]</t>
    </r>
  </si>
  <si>
    <r>
      <t>Monthly heat index [H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]</t>
    </r>
  </si>
  <si>
    <t>Koerner and Daniel, 1997. Eqn 4.7.</t>
  </si>
  <si>
    <t>Unadjusted daily potential evapotranspiration [UPET], mm</t>
  </si>
  <si>
    <t>Koerner and Daniel, 1997. Eqn 4.8</t>
  </si>
  <si>
    <t>Possible monthly duration of sunlight [N]</t>
  </si>
  <si>
    <t>Koerner and Daniel, 1997. Table 4.3, NB: use 50deg poleward of 50deg</t>
  </si>
  <si>
    <t>Potential evapotranspiration [PET], mm</t>
  </si>
  <si>
    <t>PET= UPET x N</t>
  </si>
  <si>
    <t>Precipitation [P], mm</t>
  </si>
  <si>
    <t xml:space="preserve">Runoff coefficient [C] </t>
  </si>
  <si>
    <t>Runoff [R], mm</t>
  </si>
  <si>
    <t>R = P x C</t>
  </si>
  <si>
    <t>Infiltration [IN], mm</t>
  </si>
  <si>
    <t>IN = P - R</t>
  </si>
  <si>
    <t>IN - PET, mm</t>
  </si>
  <si>
    <t>Accumulated water loss [WL], mm</t>
  </si>
  <si>
    <t>WL = Sum of neg * IN - PETs</t>
  </si>
  <si>
    <t>Water stored (WS), mm</t>
  </si>
  <si>
    <t>Change in water storage [CWS], mm</t>
  </si>
  <si>
    <t>Actual evapotranspiration [AET], in</t>
  </si>
  <si>
    <t>Percolation [PERC], mm</t>
  </si>
  <si>
    <t>Check [CK], mm</t>
  </si>
  <si>
    <t>Percolation rate [FLUX], m/s</t>
  </si>
  <si>
    <t>Runoff coefficient (NCB, 1982)</t>
  </si>
  <si>
    <t>Ground slope:</t>
  </si>
  <si>
    <t>Vegetation type:</t>
  </si>
  <si>
    <t>Soil type:</t>
  </si>
  <si>
    <t>Root zone depth, mm</t>
  </si>
  <si>
    <t>Lowest maximum root zone depth specified in Koerner and Daniel, 1997 paragraph 4.4.1.12.</t>
  </si>
  <si>
    <r>
      <t>Volumetric water content at field capacity (</t>
    </r>
    <r>
      <rPr>
        <sz val="11"/>
        <color indexed="8"/>
        <rFont val="Calibri"/>
        <family val="2"/>
      </rPr>
      <t>θ)</t>
    </r>
  </si>
  <si>
    <t>Maximum water storage capacity, mm</t>
  </si>
  <si>
    <t>Start water storage calculation on a month where water stored is known or can be calculated (e.g. after winter when there is no soil moisture deficit)</t>
  </si>
  <si>
    <t>Annual</t>
  </si>
  <si>
    <t>Percentage of precipitation</t>
  </si>
  <si>
    <t>Precipitation, mm</t>
  </si>
  <si>
    <t>Runoff, mm</t>
  </si>
  <si>
    <t>Actual evapotranspiration, mm</t>
  </si>
  <si>
    <t>Percolation, mm</t>
  </si>
  <si>
    <t>Ratio of runoff to percolation</t>
  </si>
  <si>
    <t>References</t>
  </si>
  <si>
    <t xml:space="preserve">Source: </t>
  </si>
  <si>
    <t>---</t>
  </si>
  <si>
    <t>Source:</t>
  </si>
  <si>
    <t>Clay loam</t>
  </si>
  <si>
    <t>Cultivated</t>
  </si>
  <si>
    <t>Clay loam (Koerner and Daniel, 1997 Table 4.5)</t>
  </si>
  <si>
    <t>https://www.metoffice.gov.uk/pub/data/weather/uk/climate/datasets/Rainfall/date/East_Anglia.txt</t>
  </si>
  <si>
    <t>Areal values from HadUK-Grid 1km gridded climate data from land surface network</t>
  </si>
  <si>
    <t>Source: Met Office National Climate Information Centre</t>
  </si>
  <si>
    <t>Monthly, seasonal and annual total precipitation amount for East Anglia</t>
  </si>
  <si>
    <t>Areal series, starting in 1862</t>
  </si>
  <si>
    <t>Last updated 03-Nov-2020 09:37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</si>
  <si>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</si>
  <si>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</si>
  <si>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</si>
  <si>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</si>
  <si>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</si>
  <si>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</si>
  <si>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</si>
  <si>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</si>
  <si>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</si>
  <si>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</si>
  <si>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</si>
  <si>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</si>
  <si>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</si>
  <si>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</t>
  </si>
  <si>
    <t>spr</t>
  </si>
  <si>
    <t>sum</t>
  </si>
  <si>
    <t>aut</t>
  </si>
  <si>
    <t>ann</t>
  </si>
  <si>
    <t>MEAN</t>
  </si>
  <si>
    <t>mean</t>
  </si>
  <si>
    <t>sd</t>
  </si>
  <si>
    <t>https://www.metoffice.gov.uk/pub/data/weather/uk/climate/datasets/Tmean/date/East_Anglia.txt</t>
  </si>
  <si>
    <t>Monthly, seasonal and annual mean air temperature for East Anglia</t>
  </si>
  <si>
    <t>Areal series, starting in 1884</t>
  </si>
  <si>
    <t>Mean monthly temperature for East Anglia (Met Office)</t>
  </si>
  <si>
    <t>Mean monthly rainfall for East Anglia (Met Office)</t>
  </si>
  <si>
    <t>Based on an approximate fall of 6m over approximately 300m in the northern part of the site.</t>
  </si>
  <si>
    <t>Based on an approximate fall of 6m over approximately 210m in the southern part of the site.</t>
  </si>
  <si>
    <t xml:space="preserve">Koerner, R. M. and Daniel, D. E. 1997.  Final covers for solid waste landfills and abandoned dumps.  American Society of Civil Engineers, Virginia and Thomas Telford, London. </t>
  </si>
  <si>
    <t xml:space="preserve">National Coal Board (NCB) document entitled "Technical Management of Water in the Coal Mining Industry " dated 1982. </t>
  </si>
  <si>
    <t>Adjusted runoff</t>
  </si>
  <si>
    <t>Conservatively for the upper bound infiltration estimate it is assumed that the rate of runoff is 75% of the calculated value.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</si>
</sst>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E+00"/>
    <numFmt numFmtId="166" formatCode="0.000"/>
  </numFmts>
  <fonts count="48">
    <font>
      <sz val="11"/>
      <color theme="1"/>
      <name val="Calibri"/>
      <family val="2"/>
    </font>
    <font>
      <sz val="12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2" tint="-0.09996999800205231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164" fontId="0" fillId="1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8" fillId="0" borderId="0" xfId="0" applyFont="1" applyAlignment="1">
      <alignment/>
    </xf>
    <xf numFmtId="16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13" borderId="10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/>
    </xf>
    <xf numFmtId="2" fontId="46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165" fontId="8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Fill="1" applyAlignment="1">
      <alignment/>
    </xf>
    <xf numFmtId="164" fontId="4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46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166" fontId="7" fillId="33" borderId="10" xfId="0" applyNumberFormat="1" applyFont="1" applyFill="1" applyBorder="1" applyAlignment="1">
      <alignment vertical="center"/>
    </xf>
    <xf numFmtId="166" fontId="8" fillId="13" borderId="10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9" fontId="0" fillId="0" borderId="0" xfId="58" applyFont="1" applyAlignment="1">
      <alignment/>
    </xf>
    <xf numFmtId="0" fontId="37" fillId="0" borderId="0" xfId="52" applyAlignment="1">
      <alignment/>
    </xf>
    <xf numFmtId="0" fontId="47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/>
    </xf>
    <xf numFmtId="2" fontId="7" fillId="22" borderId="11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7" fillId="22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2" fontId="7" fillId="13" borderId="13" xfId="0" applyNumberFormat="1" applyFont="1" applyFill="1" applyBorder="1" applyAlignment="1">
      <alignment horizontal="right" vertical="center"/>
    </xf>
    <xf numFmtId="2" fontId="7" fillId="13" borderId="14" xfId="0" applyNumberFormat="1" applyFont="1" applyFill="1" applyBorder="1" applyAlignment="1">
      <alignment horizontal="right" vertical="center"/>
    </xf>
    <xf numFmtId="2" fontId="7" fillId="13" borderId="11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toffice.gov.uk/pub/data/weather/uk/climate/datasets/Rainfall/date/East_Anglia.txt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140625" defaultRowHeight="15"/>
  <sheetData>
    <row r="1" spans="1:2" ht="14.25">
      <c r="A1" t="s">
        <v>56</v>
      </c>
      <c r="B1" s="36" t="s">
        <v>62</v>
      </c>
    </row>
    <row r="3" ht="15">
      <c r="A3" s="37" t="s">
        <v>63</v>
      </c>
    </row>
    <row r="4" ht="15">
      <c r="A4" s="37" t="s">
        <v>64</v>
      </c>
    </row>
    <row r="5" ht="15">
      <c r="A5" s="37" t="s">
        <v>65</v>
      </c>
    </row>
    <row r="6" ht="15">
      <c r="A6" s="37" t="s">
        <v>66</v>
      </c>
    </row>
    <row r="7" ht="15">
      <c r="A7" s="37" t="s">
        <v>67</v>
      </c>
    </row>
    <row r="8" spans="1:18" ht="15">
      <c r="A8" s="37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84</v>
      </c>
      <c r="R8" t="s">
        <v>85</v>
      </c>
    </row>
    <row r="9" spans="1:18" ht="15">
      <c r="A9" s="37">
        <v>1862</v>
      </c>
      <c r="B9">
        <v>35.5</v>
      </c>
      <c r="C9">
        <v>10.4</v>
      </c>
      <c r="D9">
        <v>91.7</v>
      </c>
      <c r="E9">
        <v>45.5</v>
      </c>
      <c r="F9">
        <v>73.6</v>
      </c>
      <c r="G9">
        <v>56.1</v>
      </c>
      <c r="H9">
        <v>56.9</v>
      </c>
      <c r="I9">
        <v>74</v>
      </c>
      <c r="J9">
        <v>53</v>
      </c>
      <c r="K9">
        <v>63.3</v>
      </c>
      <c r="L9">
        <v>31</v>
      </c>
      <c r="M9">
        <v>41.2</v>
      </c>
      <c r="N9" t="s">
        <v>57</v>
      </c>
      <c r="O9">
        <v>210.8</v>
      </c>
      <c r="P9">
        <v>186.9</v>
      </c>
      <c r="Q9">
        <v>147.2</v>
      </c>
      <c r="R9">
        <v>632.2</v>
      </c>
    </row>
    <row r="10" spans="1:18" ht="15">
      <c r="A10" s="37">
        <v>1863</v>
      </c>
      <c r="B10">
        <v>65.2</v>
      </c>
      <c r="C10">
        <v>15.4</v>
      </c>
      <c r="D10">
        <v>24.1</v>
      </c>
      <c r="E10">
        <v>17</v>
      </c>
      <c r="F10">
        <v>26.3</v>
      </c>
      <c r="G10">
        <v>73.9</v>
      </c>
      <c r="H10">
        <v>22.4</v>
      </c>
      <c r="I10">
        <v>43</v>
      </c>
      <c r="J10">
        <v>73.9</v>
      </c>
      <c r="K10">
        <v>64.3</v>
      </c>
      <c r="L10">
        <v>74.4</v>
      </c>
      <c r="M10">
        <v>34.5</v>
      </c>
      <c r="N10">
        <v>121.8</v>
      </c>
      <c r="O10">
        <v>67.4</v>
      </c>
      <c r="P10">
        <v>139.3</v>
      </c>
      <c r="Q10">
        <v>212.5</v>
      </c>
      <c r="R10">
        <v>534.3</v>
      </c>
    </row>
    <row r="11" spans="1:18" ht="15">
      <c r="A11" s="37">
        <v>1864</v>
      </c>
      <c r="B11">
        <v>21.8</v>
      </c>
      <c r="C11">
        <v>31.5</v>
      </c>
      <c r="D11">
        <v>78.4</v>
      </c>
      <c r="E11">
        <v>13.8</v>
      </c>
      <c r="F11">
        <v>56.5</v>
      </c>
      <c r="G11">
        <v>28</v>
      </c>
      <c r="H11">
        <v>13.2</v>
      </c>
      <c r="I11">
        <v>20.7</v>
      </c>
      <c r="J11">
        <v>45.5</v>
      </c>
      <c r="K11">
        <v>23.9</v>
      </c>
      <c r="L11">
        <v>74.6</v>
      </c>
      <c r="M11">
        <v>23.1</v>
      </c>
      <c r="N11">
        <v>87.9</v>
      </c>
      <c r="O11">
        <v>148.7</v>
      </c>
      <c r="P11">
        <v>61.8</v>
      </c>
      <c r="Q11">
        <v>144</v>
      </c>
      <c r="R11">
        <v>430.9</v>
      </c>
    </row>
    <row r="12" spans="1:18" ht="15">
      <c r="A12" s="37">
        <v>1865</v>
      </c>
      <c r="B12">
        <v>76.1</v>
      </c>
      <c r="C12">
        <v>62.1</v>
      </c>
      <c r="D12">
        <v>48.3</v>
      </c>
      <c r="E12">
        <v>10.3</v>
      </c>
      <c r="F12">
        <v>60.3</v>
      </c>
      <c r="G12">
        <v>34.2</v>
      </c>
      <c r="H12">
        <v>100.8</v>
      </c>
      <c r="I12">
        <v>99.1</v>
      </c>
      <c r="J12">
        <v>7.3</v>
      </c>
      <c r="K12">
        <v>177.4</v>
      </c>
      <c r="L12">
        <v>49</v>
      </c>
      <c r="M12">
        <v>25.7</v>
      </c>
      <c r="N12">
        <v>161.2</v>
      </c>
      <c r="O12">
        <v>118.9</v>
      </c>
      <c r="P12">
        <v>234.1</v>
      </c>
      <c r="Q12">
        <v>233.7</v>
      </c>
      <c r="R12">
        <v>750.5</v>
      </c>
    </row>
    <row r="13" spans="1:18" ht="15">
      <c r="A13" s="37">
        <v>1866</v>
      </c>
      <c r="B13">
        <v>64.4</v>
      </c>
      <c r="C13">
        <v>84.2</v>
      </c>
      <c r="D13">
        <v>34.4</v>
      </c>
      <c r="E13">
        <v>49</v>
      </c>
      <c r="F13">
        <v>43.2</v>
      </c>
      <c r="G13">
        <v>70.5</v>
      </c>
      <c r="H13">
        <v>63</v>
      </c>
      <c r="I13">
        <v>64.9</v>
      </c>
      <c r="J13">
        <v>81.7</v>
      </c>
      <c r="K13">
        <v>30.1</v>
      </c>
      <c r="L13">
        <v>60.3</v>
      </c>
      <c r="M13">
        <v>59.3</v>
      </c>
      <c r="N13">
        <v>174.2</v>
      </c>
      <c r="O13">
        <v>126.6</v>
      </c>
      <c r="P13">
        <v>198.4</v>
      </c>
      <c r="Q13">
        <v>172.1</v>
      </c>
      <c r="R13">
        <v>704.9</v>
      </c>
    </row>
    <row r="14" spans="1:18" ht="15">
      <c r="A14" s="37">
        <v>1867</v>
      </c>
      <c r="B14">
        <v>77.7</v>
      </c>
      <c r="C14">
        <v>34.3</v>
      </c>
      <c r="D14">
        <v>45.4</v>
      </c>
      <c r="E14">
        <v>62.3</v>
      </c>
      <c r="F14">
        <v>73.1</v>
      </c>
      <c r="G14">
        <v>23.8</v>
      </c>
      <c r="H14">
        <v>92.3</v>
      </c>
      <c r="I14">
        <v>48.1</v>
      </c>
      <c r="J14">
        <v>59.1</v>
      </c>
      <c r="K14">
        <v>54.6</v>
      </c>
      <c r="L14">
        <v>22</v>
      </c>
      <c r="M14">
        <v>62.2</v>
      </c>
      <c r="N14">
        <v>171.3</v>
      </c>
      <c r="O14">
        <v>180.9</v>
      </c>
      <c r="P14">
        <v>164.1</v>
      </c>
      <c r="Q14">
        <v>135.7</v>
      </c>
      <c r="R14">
        <v>654.9</v>
      </c>
    </row>
    <row r="15" spans="1:18" ht="15">
      <c r="A15" s="37">
        <v>1868</v>
      </c>
      <c r="B15">
        <v>66.5</v>
      </c>
      <c r="C15">
        <v>34.9</v>
      </c>
      <c r="D15">
        <v>43.7</v>
      </c>
      <c r="E15">
        <v>40.8</v>
      </c>
      <c r="F15">
        <v>18.8</v>
      </c>
      <c r="G15">
        <v>18.1</v>
      </c>
      <c r="H15">
        <v>9.8</v>
      </c>
      <c r="I15">
        <v>73.1</v>
      </c>
      <c r="J15">
        <v>51.4</v>
      </c>
      <c r="K15">
        <v>63.9</v>
      </c>
      <c r="L15">
        <v>38.3</v>
      </c>
      <c r="M15">
        <v>113</v>
      </c>
      <c r="N15">
        <v>163.5</v>
      </c>
      <c r="O15">
        <v>103.3</v>
      </c>
      <c r="P15">
        <v>101</v>
      </c>
      <c r="Q15">
        <v>153.6</v>
      </c>
      <c r="R15">
        <v>572.3</v>
      </c>
    </row>
    <row r="16" spans="1:18" ht="15">
      <c r="A16" s="37">
        <v>1869</v>
      </c>
      <c r="B16">
        <v>55.6</v>
      </c>
      <c r="C16">
        <v>56.4</v>
      </c>
      <c r="D16">
        <v>56.3</v>
      </c>
      <c r="E16">
        <v>37.3</v>
      </c>
      <c r="F16">
        <v>78.8</v>
      </c>
      <c r="G16">
        <v>33.4</v>
      </c>
      <c r="H16">
        <v>13.2</v>
      </c>
      <c r="I16">
        <v>41.4</v>
      </c>
      <c r="J16">
        <v>78.9</v>
      </c>
      <c r="K16">
        <v>52.6</v>
      </c>
      <c r="L16">
        <v>60.6</v>
      </c>
      <c r="M16">
        <v>104.4</v>
      </c>
      <c r="N16">
        <v>225.1</v>
      </c>
      <c r="O16">
        <v>172.5</v>
      </c>
      <c r="P16">
        <v>88.1</v>
      </c>
      <c r="Q16">
        <v>192.1</v>
      </c>
      <c r="R16">
        <v>669.1</v>
      </c>
    </row>
    <row r="17" spans="1:18" ht="15">
      <c r="A17" s="37">
        <v>1870</v>
      </c>
      <c r="B17">
        <v>27.7</v>
      </c>
      <c r="C17">
        <v>23.7</v>
      </c>
      <c r="D17">
        <v>41.2</v>
      </c>
      <c r="E17">
        <v>15.8</v>
      </c>
      <c r="F17">
        <v>16.3</v>
      </c>
      <c r="G17">
        <v>24.8</v>
      </c>
      <c r="H17">
        <v>45</v>
      </c>
      <c r="I17">
        <v>46</v>
      </c>
      <c r="J17">
        <v>41.8</v>
      </c>
      <c r="K17">
        <v>85.9</v>
      </c>
      <c r="L17">
        <v>30.6</v>
      </c>
      <c r="M17">
        <v>90.2</v>
      </c>
      <c r="N17">
        <v>155.7</v>
      </c>
      <c r="O17">
        <v>73.3</v>
      </c>
      <c r="P17">
        <v>115.8</v>
      </c>
      <c r="Q17">
        <v>158.3</v>
      </c>
      <c r="R17">
        <v>488.9</v>
      </c>
    </row>
    <row r="18" spans="1:18" ht="15">
      <c r="A18" s="37">
        <v>1871</v>
      </c>
      <c r="B18">
        <v>27.2</v>
      </c>
      <c r="C18">
        <v>48.3</v>
      </c>
      <c r="D18">
        <v>34.1</v>
      </c>
      <c r="E18">
        <v>78.3</v>
      </c>
      <c r="F18">
        <v>26.1</v>
      </c>
      <c r="G18">
        <v>77</v>
      </c>
      <c r="H18">
        <v>74.8</v>
      </c>
      <c r="I18">
        <v>19.9</v>
      </c>
      <c r="J18">
        <v>112.4</v>
      </c>
      <c r="K18">
        <v>30</v>
      </c>
      <c r="L18">
        <v>39.4</v>
      </c>
      <c r="M18">
        <v>30.4</v>
      </c>
      <c r="N18">
        <v>165.6</v>
      </c>
      <c r="O18">
        <v>138.5</v>
      </c>
      <c r="P18">
        <v>171.7</v>
      </c>
      <c r="Q18">
        <v>181.8</v>
      </c>
      <c r="R18">
        <v>597.8</v>
      </c>
    </row>
    <row r="19" spans="1:18" ht="15">
      <c r="A19" s="37">
        <v>1872</v>
      </c>
      <c r="B19">
        <v>74.4</v>
      </c>
      <c r="C19">
        <v>25.6</v>
      </c>
      <c r="D19">
        <v>59</v>
      </c>
      <c r="E19">
        <v>56.2</v>
      </c>
      <c r="F19">
        <v>61.8</v>
      </c>
      <c r="G19">
        <v>61.4</v>
      </c>
      <c r="H19">
        <v>124.6</v>
      </c>
      <c r="I19">
        <v>80.3</v>
      </c>
      <c r="J19">
        <v>51.9</v>
      </c>
      <c r="K19">
        <v>88.1</v>
      </c>
      <c r="L19">
        <v>105.8</v>
      </c>
      <c r="M19">
        <v>98.8</v>
      </c>
      <c r="N19">
        <v>130.4</v>
      </c>
      <c r="O19">
        <v>177.1</v>
      </c>
      <c r="P19">
        <v>266.2</v>
      </c>
      <c r="Q19">
        <v>245.8</v>
      </c>
      <c r="R19">
        <v>887.9</v>
      </c>
    </row>
    <row r="20" spans="1:18" ht="15">
      <c r="A20" s="37">
        <v>1873</v>
      </c>
      <c r="B20">
        <v>53.5</v>
      </c>
      <c r="C20">
        <v>46.7</v>
      </c>
      <c r="D20">
        <v>35.9</v>
      </c>
      <c r="E20">
        <v>31.3</v>
      </c>
      <c r="F20">
        <v>51.3</v>
      </c>
      <c r="G20">
        <v>49</v>
      </c>
      <c r="H20">
        <v>52.9</v>
      </c>
      <c r="I20">
        <v>66.1</v>
      </c>
      <c r="J20">
        <v>63.4</v>
      </c>
      <c r="K20">
        <v>72.5</v>
      </c>
      <c r="L20">
        <v>44.9</v>
      </c>
      <c r="M20">
        <v>15.5</v>
      </c>
      <c r="N20">
        <v>198.9</v>
      </c>
      <c r="O20">
        <v>118.5</v>
      </c>
      <c r="P20">
        <v>168</v>
      </c>
      <c r="Q20">
        <v>180.8</v>
      </c>
      <c r="R20">
        <v>582.9</v>
      </c>
    </row>
    <row r="21" spans="1:18" ht="15">
      <c r="A21" s="37">
        <v>1874</v>
      </c>
      <c r="B21">
        <v>30</v>
      </c>
      <c r="C21">
        <v>22</v>
      </c>
      <c r="D21">
        <v>19.7</v>
      </c>
      <c r="E21">
        <v>31.8</v>
      </c>
      <c r="F21">
        <v>24.4</v>
      </c>
      <c r="G21">
        <v>38.8</v>
      </c>
      <c r="H21">
        <v>26.1</v>
      </c>
      <c r="I21">
        <v>38.4</v>
      </c>
      <c r="J21">
        <v>70.9</v>
      </c>
      <c r="K21">
        <v>55.4</v>
      </c>
      <c r="L21">
        <v>56.6</v>
      </c>
      <c r="M21">
        <v>52.6</v>
      </c>
      <c r="N21">
        <v>67.5</v>
      </c>
      <c r="O21">
        <v>75.9</v>
      </c>
      <c r="P21">
        <v>103.3</v>
      </c>
      <c r="Q21">
        <v>182.9</v>
      </c>
      <c r="R21">
        <v>466.7</v>
      </c>
    </row>
    <row r="22" spans="1:18" ht="15">
      <c r="A22" s="37">
        <v>1875</v>
      </c>
      <c r="B22">
        <v>53.2</v>
      </c>
      <c r="C22">
        <v>26.5</v>
      </c>
      <c r="D22">
        <v>12.1</v>
      </c>
      <c r="E22">
        <v>30</v>
      </c>
      <c r="F22">
        <v>47.4</v>
      </c>
      <c r="G22">
        <v>65</v>
      </c>
      <c r="H22">
        <v>146.5</v>
      </c>
      <c r="I22">
        <v>30.8</v>
      </c>
      <c r="J22">
        <v>64</v>
      </c>
      <c r="K22">
        <v>92.5</v>
      </c>
      <c r="L22">
        <v>118.1</v>
      </c>
      <c r="M22">
        <v>34.4</v>
      </c>
      <c r="N22">
        <v>132.3</v>
      </c>
      <c r="O22">
        <v>89.5</v>
      </c>
      <c r="P22">
        <v>242.3</v>
      </c>
      <c r="Q22">
        <v>274.6</v>
      </c>
      <c r="R22">
        <v>720.6</v>
      </c>
    </row>
    <row r="23" spans="1:18" ht="15">
      <c r="A23" s="37">
        <v>1876</v>
      </c>
      <c r="B23">
        <v>40.4</v>
      </c>
      <c r="C23">
        <v>61</v>
      </c>
      <c r="D23">
        <v>71.9</v>
      </c>
      <c r="E23">
        <v>70.2</v>
      </c>
      <c r="F23">
        <v>23.4</v>
      </c>
      <c r="G23">
        <v>43.7</v>
      </c>
      <c r="H23">
        <v>40.8</v>
      </c>
      <c r="I23">
        <v>47.9</v>
      </c>
      <c r="J23">
        <v>110.6</v>
      </c>
      <c r="K23">
        <v>27</v>
      </c>
      <c r="L23">
        <v>77.7</v>
      </c>
      <c r="M23">
        <v>116.1</v>
      </c>
      <c r="N23">
        <v>135.8</v>
      </c>
      <c r="O23">
        <v>165.5</v>
      </c>
      <c r="P23">
        <v>132.3</v>
      </c>
      <c r="Q23">
        <v>215.3</v>
      </c>
      <c r="R23">
        <v>730.6</v>
      </c>
    </row>
    <row r="24" spans="1:18" ht="15">
      <c r="A24" s="37">
        <v>1877</v>
      </c>
      <c r="B24">
        <v>88</v>
      </c>
      <c r="C24">
        <v>56.5</v>
      </c>
      <c r="D24">
        <v>61.5</v>
      </c>
      <c r="E24">
        <v>69.2</v>
      </c>
      <c r="F24">
        <v>50.6</v>
      </c>
      <c r="G24">
        <v>31.1</v>
      </c>
      <c r="H24">
        <v>79.2</v>
      </c>
      <c r="I24">
        <v>86.1</v>
      </c>
      <c r="J24">
        <v>42.8</v>
      </c>
      <c r="K24">
        <v>40.4</v>
      </c>
      <c r="L24">
        <v>81.1</v>
      </c>
      <c r="M24">
        <v>52.4</v>
      </c>
      <c r="N24">
        <v>260.6</v>
      </c>
      <c r="O24">
        <v>181.3</v>
      </c>
      <c r="P24">
        <v>196.5</v>
      </c>
      <c r="Q24">
        <v>164.3</v>
      </c>
      <c r="R24">
        <v>738.9</v>
      </c>
    </row>
    <row r="25" spans="1:18" ht="15">
      <c r="A25" s="37">
        <v>1878</v>
      </c>
      <c r="B25">
        <v>41.1</v>
      </c>
      <c r="C25">
        <v>32.6</v>
      </c>
      <c r="D25">
        <v>26.6</v>
      </c>
      <c r="E25">
        <v>44</v>
      </c>
      <c r="F25">
        <v>106.8</v>
      </c>
      <c r="G25">
        <v>46.5</v>
      </c>
      <c r="H25">
        <v>24.3</v>
      </c>
      <c r="I25">
        <v>117.4</v>
      </c>
      <c r="J25">
        <v>36.3</v>
      </c>
      <c r="K25">
        <v>52.1</v>
      </c>
      <c r="L25">
        <v>127.6</v>
      </c>
      <c r="M25">
        <v>39.9</v>
      </c>
      <c r="N25">
        <v>126.1</v>
      </c>
      <c r="O25">
        <v>177.3</v>
      </c>
      <c r="P25">
        <v>188.3</v>
      </c>
      <c r="Q25">
        <v>216</v>
      </c>
      <c r="R25">
        <v>695.2</v>
      </c>
    </row>
    <row r="26" spans="1:18" ht="15">
      <c r="A26" s="37">
        <v>1879</v>
      </c>
      <c r="B26">
        <v>44.1</v>
      </c>
      <c r="C26">
        <v>71.1</v>
      </c>
      <c r="D26">
        <v>22.8</v>
      </c>
      <c r="E26">
        <v>62.8</v>
      </c>
      <c r="F26">
        <v>70.1</v>
      </c>
      <c r="G26">
        <v>105.9</v>
      </c>
      <c r="H26">
        <v>111</v>
      </c>
      <c r="I26">
        <v>110.7</v>
      </c>
      <c r="J26">
        <v>75.4</v>
      </c>
      <c r="K26">
        <v>24.3</v>
      </c>
      <c r="L26">
        <v>34.2</v>
      </c>
      <c r="M26">
        <v>19.7</v>
      </c>
      <c r="N26">
        <v>155.2</v>
      </c>
      <c r="O26">
        <v>155.7</v>
      </c>
      <c r="P26">
        <v>327.6</v>
      </c>
      <c r="Q26">
        <v>133.8</v>
      </c>
      <c r="R26">
        <v>752.1</v>
      </c>
    </row>
    <row r="27" spans="1:18" ht="15">
      <c r="A27" s="37">
        <v>1880</v>
      </c>
      <c r="B27">
        <v>4.9</v>
      </c>
      <c r="C27">
        <v>45.5</v>
      </c>
      <c r="D27">
        <v>24.5</v>
      </c>
      <c r="E27">
        <v>48.1</v>
      </c>
      <c r="F27">
        <v>17.2</v>
      </c>
      <c r="G27">
        <v>77.6</v>
      </c>
      <c r="H27">
        <v>129</v>
      </c>
      <c r="I27">
        <v>43.8</v>
      </c>
      <c r="J27">
        <v>91.5</v>
      </c>
      <c r="K27">
        <v>134.8</v>
      </c>
      <c r="L27">
        <v>56</v>
      </c>
      <c r="M27">
        <v>63.1</v>
      </c>
      <c r="N27">
        <v>70.1</v>
      </c>
      <c r="O27">
        <v>89.8</v>
      </c>
      <c r="P27">
        <v>250.4</v>
      </c>
      <c r="Q27">
        <v>282.3</v>
      </c>
      <c r="R27">
        <v>736</v>
      </c>
    </row>
    <row r="28" spans="1:18" ht="15">
      <c r="A28" s="37">
        <v>1881</v>
      </c>
      <c r="B28">
        <v>28.2</v>
      </c>
      <c r="C28">
        <v>65.8</v>
      </c>
      <c r="D28">
        <v>42.9</v>
      </c>
      <c r="E28">
        <v>29.3</v>
      </c>
      <c r="F28">
        <v>21.9</v>
      </c>
      <c r="G28">
        <v>49.9</v>
      </c>
      <c r="H28">
        <v>49</v>
      </c>
      <c r="I28">
        <v>107.9</v>
      </c>
      <c r="J28">
        <v>63</v>
      </c>
      <c r="K28">
        <v>75.1</v>
      </c>
      <c r="L28">
        <v>54.2</v>
      </c>
      <c r="M28">
        <v>80.6</v>
      </c>
      <c r="N28">
        <v>157.1</v>
      </c>
      <c r="O28">
        <v>94.1</v>
      </c>
      <c r="P28">
        <v>206.8</v>
      </c>
      <c r="Q28">
        <v>192.4</v>
      </c>
      <c r="R28">
        <v>667.9</v>
      </c>
    </row>
    <row r="29" spans="1:18" ht="15">
      <c r="A29" s="37">
        <v>1882</v>
      </c>
      <c r="B29">
        <v>34.9</v>
      </c>
      <c r="C29">
        <v>36.3</v>
      </c>
      <c r="D29">
        <v>35.4</v>
      </c>
      <c r="E29">
        <v>76.7</v>
      </c>
      <c r="F29">
        <v>39</v>
      </c>
      <c r="G29">
        <v>71.7</v>
      </c>
      <c r="H29">
        <v>69.1</v>
      </c>
      <c r="I29">
        <v>52.1</v>
      </c>
      <c r="J29">
        <v>69.1</v>
      </c>
      <c r="K29">
        <v>138.9</v>
      </c>
      <c r="L29">
        <v>78.2</v>
      </c>
      <c r="M29">
        <v>81.5</v>
      </c>
      <c r="N29">
        <v>151.9</v>
      </c>
      <c r="O29">
        <v>151.1</v>
      </c>
      <c r="P29">
        <v>192.9</v>
      </c>
      <c r="Q29">
        <v>286.2</v>
      </c>
      <c r="R29">
        <v>783</v>
      </c>
    </row>
    <row r="30" spans="1:18" ht="15">
      <c r="A30" s="37">
        <v>1883</v>
      </c>
      <c r="B30">
        <v>45.9</v>
      </c>
      <c r="C30">
        <v>72.5</v>
      </c>
      <c r="D30">
        <v>31.9</v>
      </c>
      <c r="E30">
        <v>39.2</v>
      </c>
      <c r="F30">
        <v>38.4</v>
      </c>
      <c r="G30">
        <v>81.2</v>
      </c>
      <c r="H30">
        <v>73.6</v>
      </c>
      <c r="I30">
        <v>23.2</v>
      </c>
      <c r="J30">
        <v>106</v>
      </c>
      <c r="K30">
        <v>63.4</v>
      </c>
      <c r="L30">
        <v>81.8</v>
      </c>
      <c r="M30">
        <v>40.8</v>
      </c>
      <c r="N30">
        <v>199.9</v>
      </c>
      <c r="O30">
        <v>109.5</v>
      </c>
      <c r="P30">
        <v>178.1</v>
      </c>
      <c r="Q30">
        <v>251.2</v>
      </c>
      <c r="R30">
        <v>697.9</v>
      </c>
    </row>
    <row r="31" spans="1:18" ht="15">
      <c r="A31" s="37">
        <v>1884</v>
      </c>
      <c r="B31">
        <v>45.1</v>
      </c>
      <c r="C31">
        <v>21.3</v>
      </c>
      <c r="D31">
        <v>29.6</v>
      </c>
      <c r="E31">
        <v>30.8</v>
      </c>
      <c r="F31">
        <v>17.8</v>
      </c>
      <c r="G31">
        <v>32.1</v>
      </c>
      <c r="H31">
        <v>61.2</v>
      </c>
      <c r="I31">
        <v>35.8</v>
      </c>
      <c r="J31">
        <v>65.5</v>
      </c>
      <c r="K31">
        <v>52.6</v>
      </c>
      <c r="L31">
        <v>37.5</v>
      </c>
      <c r="M31">
        <v>57</v>
      </c>
      <c r="N31">
        <v>107.3</v>
      </c>
      <c r="O31">
        <v>78.2</v>
      </c>
      <c r="P31">
        <v>129.1</v>
      </c>
      <c r="Q31">
        <v>155.6</v>
      </c>
      <c r="R31">
        <v>486.4</v>
      </c>
    </row>
    <row r="32" spans="1:18" ht="15">
      <c r="A32" s="37">
        <v>1885</v>
      </c>
      <c r="B32">
        <v>45.1</v>
      </c>
      <c r="C32">
        <v>58.9</v>
      </c>
      <c r="D32">
        <v>30.2</v>
      </c>
      <c r="E32">
        <v>42.6</v>
      </c>
      <c r="F32">
        <v>71.5</v>
      </c>
      <c r="G32">
        <v>39.3</v>
      </c>
      <c r="H32">
        <v>19.8</v>
      </c>
      <c r="I32">
        <v>39.5</v>
      </c>
      <c r="J32">
        <v>110.6</v>
      </c>
      <c r="K32">
        <v>125.7</v>
      </c>
      <c r="L32">
        <v>76.9</v>
      </c>
      <c r="M32">
        <v>26.3</v>
      </c>
      <c r="N32">
        <v>160.9</v>
      </c>
      <c r="O32">
        <v>144.3</v>
      </c>
      <c r="P32">
        <v>98.6</v>
      </c>
      <c r="Q32">
        <v>313.2</v>
      </c>
      <c r="R32">
        <v>686.4</v>
      </c>
    </row>
    <row r="33" spans="1:18" ht="15">
      <c r="A33" s="37">
        <v>1886</v>
      </c>
      <c r="B33">
        <v>65.1</v>
      </c>
      <c r="C33">
        <v>7.1</v>
      </c>
      <c r="D33">
        <v>39.2</v>
      </c>
      <c r="E33">
        <v>36.5</v>
      </c>
      <c r="F33">
        <v>74.2</v>
      </c>
      <c r="G33">
        <v>19.3</v>
      </c>
      <c r="H33">
        <v>90.4</v>
      </c>
      <c r="I33">
        <v>44.8</v>
      </c>
      <c r="J33">
        <v>33.9</v>
      </c>
      <c r="K33">
        <v>75.7</v>
      </c>
      <c r="L33">
        <v>70.1</v>
      </c>
      <c r="M33">
        <v>95.1</v>
      </c>
      <c r="N33">
        <v>98.5</v>
      </c>
      <c r="O33">
        <v>149.9</v>
      </c>
      <c r="P33">
        <v>154.4</v>
      </c>
      <c r="Q33">
        <v>179.8</v>
      </c>
      <c r="R33">
        <v>651.3</v>
      </c>
    </row>
    <row r="34" spans="1:18" ht="15">
      <c r="A34" s="37">
        <v>1887</v>
      </c>
      <c r="B34">
        <v>39.3</v>
      </c>
      <c r="C34">
        <v>15</v>
      </c>
      <c r="D34">
        <v>39</v>
      </c>
      <c r="E34">
        <v>31.7</v>
      </c>
      <c r="F34">
        <v>47.8</v>
      </c>
      <c r="G34">
        <v>12.3</v>
      </c>
      <c r="H34">
        <v>26</v>
      </c>
      <c r="I34">
        <v>43.7</v>
      </c>
      <c r="J34">
        <v>58.9</v>
      </c>
      <c r="K34">
        <v>56.1</v>
      </c>
      <c r="L34">
        <v>66.7</v>
      </c>
      <c r="M34">
        <v>30.5</v>
      </c>
      <c r="N34">
        <v>149.5</v>
      </c>
      <c r="O34">
        <v>118.5</v>
      </c>
      <c r="P34">
        <v>82</v>
      </c>
      <c r="Q34">
        <v>181.7</v>
      </c>
      <c r="R34">
        <v>467.1</v>
      </c>
    </row>
    <row r="35" spans="1:18" ht="15">
      <c r="A35" s="37">
        <v>1888</v>
      </c>
      <c r="B35">
        <v>23.4</v>
      </c>
      <c r="C35">
        <v>40.4</v>
      </c>
      <c r="D35">
        <v>70.7</v>
      </c>
      <c r="E35">
        <v>45.8</v>
      </c>
      <c r="F35">
        <v>23.3</v>
      </c>
      <c r="G35">
        <v>47.9</v>
      </c>
      <c r="H35">
        <v>113</v>
      </c>
      <c r="I35">
        <v>74.1</v>
      </c>
      <c r="J35">
        <v>33.1</v>
      </c>
      <c r="K35">
        <v>28.1</v>
      </c>
      <c r="L35">
        <v>86.7</v>
      </c>
      <c r="M35">
        <v>31.1</v>
      </c>
      <c r="N35">
        <v>94.3</v>
      </c>
      <c r="O35">
        <v>139.8</v>
      </c>
      <c r="P35">
        <v>235</v>
      </c>
      <c r="Q35">
        <v>147.9</v>
      </c>
      <c r="R35">
        <v>617.5</v>
      </c>
    </row>
    <row r="36" spans="1:18" ht="15">
      <c r="A36" s="37">
        <v>1889</v>
      </c>
      <c r="B36">
        <v>20.6</v>
      </c>
      <c r="C36">
        <v>42.2</v>
      </c>
      <c r="D36">
        <v>33.5</v>
      </c>
      <c r="E36">
        <v>55.4</v>
      </c>
      <c r="F36">
        <v>90.2</v>
      </c>
      <c r="G36">
        <v>45</v>
      </c>
      <c r="H36">
        <v>80.1</v>
      </c>
      <c r="I36">
        <v>65.7</v>
      </c>
      <c r="J36">
        <v>67.8</v>
      </c>
      <c r="K36">
        <v>92.9</v>
      </c>
      <c r="L36">
        <v>30.7</v>
      </c>
      <c r="M36">
        <v>33.3</v>
      </c>
      <c r="N36">
        <v>93.9</v>
      </c>
      <c r="O36">
        <v>179.2</v>
      </c>
      <c r="P36">
        <v>190.8</v>
      </c>
      <c r="Q36">
        <v>191.5</v>
      </c>
      <c r="R36">
        <v>657.6</v>
      </c>
    </row>
    <row r="37" spans="1:18" ht="15">
      <c r="A37" s="37">
        <v>1890</v>
      </c>
      <c r="B37">
        <v>53.6</v>
      </c>
      <c r="C37">
        <v>21.2</v>
      </c>
      <c r="D37">
        <v>61.5</v>
      </c>
      <c r="E37">
        <v>23.7</v>
      </c>
      <c r="F37">
        <v>48.5</v>
      </c>
      <c r="G37">
        <v>63</v>
      </c>
      <c r="H37">
        <v>92.5</v>
      </c>
      <c r="I37">
        <v>55</v>
      </c>
      <c r="J37">
        <v>16.7</v>
      </c>
      <c r="K37">
        <v>39.8</v>
      </c>
      <c r="L37">
        <v>68.3</v>
      </c>
      <c r="M37">
        <v>13.9</v>
      </c>
      <c r="N37">
        <v>108.1</v>
      </c>
      <c r="O37">
        <v>133.7</v>
      </c>
      <c r="P37">
        <v>210.5</v>
      </c>
      <c r="Q37">
        <v>124.8</v>
      </c>
      <c r="R37">
        <v>557.6</v>
      </c>
    </row>
    <row r="38" spans="1:18" ht="15">
      <c r="A38" s="37">
        <v>1891</v>
      </c>
      <c r="B38">
        <v>43.5</v>
      </c>
      <c r="C38">
        <v>1.2</v>
      </c>
      <c r="D38">
        <v>38</v>
      </c>
      <c r="E38">
        <v>23.2</v>
      </c>
      <c r="F38">
        <v>73.1</v>
      </c>
      <c r="G38">
        <v>38.8</v>
      </c>
      <c r="H38">
        <v>84.3</v>
      </c>
      <c r="I38">
        <v>95</v>
      </c>
      <c r="J38">
        <v>23.3</v>
      </c>
      <c r="K38">
        <v>117.8</v>
      </c>
      <c r="L38">
        <v>46.3</v>
      </c>
      <c r="M38">
        <v>80.4</v>
      </c>
      <c r="N38">
        <v>58.6</v>
      </c>
      <c r="O38">
        <v>134.3</v>
      </c>
      <c r="P38">
        <v>218.1</v>
      </c>
      <c r="Q38">
        <v>187.4</v>
      </c>
      <c r="R38">
        <v>664.9</v>
      </c>
    </row>
    <row r="39" spans="1:18" ht="15">
      <c r="A39" s="37">
        <v>1892</v>
      </c>
      <c r="B39">
        <v>20.7</v>
      </c>
      <c r="C39">
        <v>50.3</v>
      </c>
      <c r="D39">
        <v>27.9</v>
      </c>
      <c r="E39">
        <v>38.4</v>
      </c>
      <c r="F39">
        <v>35.4</v>
      </c>
      <c r="G39">
        <v>76.1</v>
      </c>
      <c r="H39">
        <v>63</v>
      </c>
      <c r="I39">
        <v>79.5</v>
      </c>
      <c r="J39">
        <v>64.3</v>
      </c>
      <c r="K39">
        <v>141.3</v>
      </c>
      <c r="L39">
        <v>45.8</v>
      </c>
      <c r="M39">
        <v>32.1</v>
      </c>
      <c r="N39">
        <v>151.4</v>
      </c>
      <c r="O39">
        <v>101.7</v>
      </c>
      <c r="P39">
        <v>218.6</v>
      </c>
      <c r="Q39">
        <v>251.4</v>
      </c>
      <c r="R39">
        <v>674.8</v>
      </c>
    </row>
    <row r="40" spans="1:18" ht="15">
      <c r="A40" s="37">
        <v>1893</v>
      </c>
      <c r="B40">
        <v>45.8</v>
      </c>
      <c r="C40">
        <v>65.5</v>
      </c>
      <c r="D40">
        <v>7.8</v>
      </c>
      <c r="E40">
        <v>3.6</v>
      </c>
      <c r="F40">
        <v>28.7</v>
      </c>
      <c r="G40">
        <v>25.9</v>
      </c>
      <c r="H40">
        <v>89.2</v>
      </c>
      <c r="I40">
        <v>53.4</v>
      </c>
      <c r="J40">
        <v>22.8</v>
      </c>
      <c r="K40">
        <v>69.9</v>
      </c>
      <c r="L40">
        <v>74.2</v>
      </c>
      <c r="M40">
        <v>40.7</v>
      </c>
      <c r="N40">
        <v>143.4</v>
      </c>
      <c r="O40">
        <v>40.1</v>
      </c>
      <c r="P40">
        <v>168.5</v>
      </c>
      <c r="Q40">
        <v>166.9</v>
      </c>
      <c r="R40">
        <v>527.5</v>
      </c>
    </row>
    <row r="41" spans="1:18" ht="15">
      <c r="A41" s="37">
        <v>1894</v>
      </c>
      <c r="B41">
        <v>46</v>
      </c>
      <c r="C41">
        <v>34.6</v>
      </c>
      <c r="D41">
        <v>23</v>
      </c>
      <c r="E41">
        <v>43.5</v>
      </c>
      <c r="F41">
        <v>51.6</v>
      </c>
      <c r="G41">
        <v>57.7</v>
      </c>
      <c r="H41">
        <v>87.8</v>
      </c>
      <c r="I41">
        <v>62.2</v>
      </c>
      <c r="J41">
        <v>43.7</v>
      </c>
      <c r="K41">
        <v>66.4</v>
      </c>
      <c r="L41">
        <v>82</v>
      </c>
      <c r="M41">
        <v>53.5</v>
      </c>
      <c r="N41">
        <v>121.3</v>
      </c>
      <c r="O41">
        <v>118</v>
      </c>
      <c r="P41">
        <v>207.7</v>
      </c>
      <c r="Q41">
        <v>192.1</v>
      </c>
      <c r="R41">
        <v>651.9</v>
      </c>
    </row>
    <row r="42" spans="1:18" ht="15">
      <c r="A42" s="37">
        <v>1895</v>
      </c>
      <c r="B42">
        <v>62.3</v>
      </c>
      <c r="C42">
        <v>9.1</v>
      </c>
      <c r="D42">
        <v>43.5</v>
      </c>
      <c r="E42">
        <v>28.5</v>
      </c>
      <c r="F42">
        <v>17.6</v>
      </c>
      <c r="G42">
        <v>20.2</v>
      </c>
      <c r="H42">
        <v>89.5</v>
      </c>
      <c r="I42">
        <v>82.2</v>
      </c>
      <c r="J42">
        <v>18.4</v>
      </c>
      <c r="K42">
        <v>65.7</v>
      </c>
      <c r="L42">
        <v>71.9</v>
      </c>
      <c r="M42">
        <v>49.2</v>
      </c>
      <c r="N42">
        <v>125</v>
      </c>
      <c r="O42">
        <v>89.7</v>
      </c>
      <c r="P42">
        <v>191.9</v>
      </c>
      <c r="Q42">
        <v>156</v>
      </c>
      <c r="R42">
        <v>558.3</v>
      </c>
    </row>
    <row r="43" spans="1:18" ht="15">
      <c r="A43" s="37">
        <v>1896</v>
      </c>
      <c r="B43">
        <v>26</v>
      </c>
      <c r="C43">
        <v>14.7</v>
      </c>
      <c r="D43">
        <v>78.6</v>
      </c>
      <c r="E43">
        <v>21.3</v>
      </c>
      <c r="F43">
        <v>10.8</v>
      </c>
      <c r="G43">
        <v>58.9</v>
      </c>
      <c r="H43">
        <v>30.4</v>
      </c>
      <c r="I43">
        <v>56.2</v>
      </c>
      <c r="J43">
        <v>123.5</v>
      </c>
      <c r="K43">
        <v>81.5</v>
      </c>
      <c r="L43">
        <v>29.8</v>
      </c>
      <c r="M43">
        <v>80.1</v>
      </c>
      <c r="N43">
        <v>89.9</v>
      </c>
      <c r="O43">
        <v>110.7</v>
      </c>
      <c r="P43">
        <v>145.5</v>
      </c>
      <c r="Q43">
        <v>234.8</v>
      </c>
      <c r="R43">
        <v>611.7</v>
      </c>
    </row>
    <row r="44" spans="1:18" ht="15">
      <c r="A44" s="37">
        <v>1897</v>
      </c>
      <c r="B44">
        <v>48.8</v>
      </c>
      <c r="C44">
        <v>57.2</v>
      </c>
      <c r="D44">
        <v>68.7</v>
      </c>
      <c r="E44">
        <v>42.2</v>
      </c>
      <c r="F44">
        <v>27</v>
      </c>
      <c r="G44">
        <v>56.6</v>
      </c>
      <c r="H44">
        <v>20.6</v>
      </c>
      <c r="I44">
        <v>64.9</v>
      </c>
      <c r="J44">
        <v>77.4</v>
      </c>
      <c r="K44">
        <v>20.4</v>
      </c>
      <c r="L44">
        <v>29.4</v>
      </c>
      <c r="M44">
        <v>45</v>
      </c>
      <c r="N44">
        <v>186.1</v>
      </c>
      <c r="O44">
        <v>137.8</v>
      </c>
      <c r="P44">
        <v>142.1</v>
      </c>
      <c r="Q44">
        <v>127.2</v>
      </c>
      <c r="R44">
        <v>558.2</v>
      </c>
    </row>
    <row r="45" spans="1:18" ht="15">
      <c r="A45" s="37">
        <v>1898</v>
      </c>
      <c r="B45">
        <v>22.7</v>
      </c>
      <c r="C45">
        <v>21.6</v>
      </c>
      <c r="D45">
        <v>40.7</v>
      </c>
      <c r="E45">
        <v>34</v>
      </c>
      <c r="F45">
        <v>68.7</v>
      </c>
      <c r="G45">
        <v>58.8</v>
      </c>
      <c r="H45">
        <v>32.6</v>
      </c>
      <c r="I45">
        <v>43.8</v>
      </c>
      <c r="J45">
        <v>6.5</v>
      </c>
      <c r="K45">
        <v>60.7</v>
      </c>
      <c r="L45">
        <v>52.2</v>
      </c>
      <c r="M45">
        <v>56.8</v>
      </c>
      <c r="N45">
        <v>89.3</v>
      </c>
      <c r="O45">
        <v>143.5</v>
      </c>
      <c r="P45">
        <v>135.2</v>
      </c>
      <c r="Q45">
        <v>119.4</v>
      </c>
      <c r="R45">
        <v>499.2</v>
      </c>
    </row>
    <row r="46" spans="1:18" ht="15">
      <c r="A46" s="37">
        <v>1899</v>
      </c>
      <c r="B46">
        <v>51.4</v>
      </c>
      <c r="C46">
        <v>32.6</v>
      </c>
      <c r="D46">
        <v>24.4</v>
      </c>
      <c r="E46">
        <v>56.8</v>
      </c>
      <c r="F46">
        <v>46.8</v>
      </c>
      <c r="G46">
        <v>30.5</v>
      </c>
      <c r="H46">
        <v>54.5</v>
      </c>
      <c r="I46">
        <v>24.8</v>
      </c>
      <c r="J46">
        <v>74.9</v>
      </c>
      <c r="K46">
        <v>56.3</v>
      </c>
      <c r="L46">
        <v>68.1</v>
      </c>
      <c r="M46">
        <v>38.3</v>
      </c>
      <c r="N46">
        <v>140.8</v>
      </c>
      <c r="O46">
        <v>128</v>
      </c>
      <c r="P46">
        <v>109.8</v>
      </c>
      <c r="Q46">
        <v>199.3</v>
      </c>
      <c r="R46">
        <v>559.4</v>
      </c>
    </row>
    <row r="47" spans="1:18" ht="15">
      <c r="A47" s="37">
        <v>1900</v>
      </c>
      <c r="B47">
        <v>74.3</v>
      </c>
      <c r="C47">
        <v>82.3</v>
      </c>
      <c r="D47">
        <v>20.1</v>
      </c>
      <c r="E47">
        <v>28.4</v>
      </c>
      <c r="F47">
        <v>31.7</v>
      </c>
      <c r="G47">
        <v>64.4</v>
      </c>
      <c r="H47">
        <v>38.7</v>
      </c>
      <c r="I47">
        <v>82.3</v>
      </c>
      <c r="J47">
        <v>15.4</v>
      </c>
      <c r="K47">
        <v>49.1</v>
      </c>
      <c r="L47">
        <v>49.8</v>
      </c>
      <c r="M47">
        <v>66</v>
      </c>
      <c r="N47">
        <v>195</v>
      </c>
      <c r="O47">
        <v>80.1</v>
      </c>
      <c r="P47">
        <v>185.5</v>
      </c>
      <c r="Q47">
        <v>114.3</v>
      </c>
      <c r="R47">
        <v>602.6</v>
      </c>
    </row>
    <row r="48" spans="1:18" ht="15">
      <c r="A48" s="37">
        <v>1901</v>
      </c>
      <c r="B48">
        <v>15.3</v>
      </c>
      <c r="C48">
        <v>26.9</v>
      </c>
      <c r="D48">
        <v>51.6</v>
      </c>
      <c r="E48">
        <v>51.6</v>
      </c>
      <c r="F48">
        <v>25.5</v>
      </c>
      <c r="G48">
        <v>36.4</v>
      </c>
      <c r="H48">
        <v>40.6</v>
      </c>
      <c r="I48">
        <v>35.9</v>
      </c>
      <c r="J48">
        <v>28.5</v>
      </c>
      <c r="K48">
        <v>51.9</v>
      </c>
      <c r="L48">
        <v>33.8</v>
      </c>
      <c r="M48">
        <v>87.1</v>
      </c>
      <c r="N48">
        <v>108.2</v>
      </c>
      <c r="O48">
        <v>128.7</v>
      </c>
      <c r="P48">
        <v>112.9</v>
      </c>
      <c r="Q48">
        <v>114.2</v>
      </c>
      <c r="R48">
        <v>485.2</v>
      </c>
    </row>
    <row r="49" spans="1:18" ht="15">
      <c r="A49" s="37">
        <v>1902</v>
      </c>
      <c r="B49">
        <v>19</v>
      </c>
      <c r="C49">
        <v>24.3</v>
      </c>
      <c r="D49">
        <v>29.9</v>
      </c>
      <c r="E49">
        <v>23.6</v>
      </c>
      <c r="F49">
        <v>73.2</v>
      </c>
      <c r="G49">
        <v>70.4</v>
      </c>
      <c r="H49">
        <v>42.2</v>
      </c>
      <c r="I49">
        <v>80.1</v>
      </c>
      <c r="J49">
        <v>27.2</v>
      </c>
      <c r="K49">
        <v>38.7</v>
      </c>
      <c r="L49">
        <v>35.7</v>
      </c>
      <c r="M49">
        <v>32.6</v>
      </c>
      <c r="N49">
        <v>130.4</v>
      </c>
      <c r="O49">
        <v>126.8</v>
      </c>
      <c r="P49">
        <v>192.7</v>
      </c>
      <c r="Q49">
        <v>101.6</v>
      </c>
      <c r="R49">
        <v>496.9</v>
      </c>
    </row>
    <row r="50" spans="1:18" ht="15">
      <c r="A50" s="37">
        <v>1903</v>
      </c>
      <c r="B50">
        <v>45.5</v>
      </c>
      <c r="C50">
        <v>13.6</v>
      </c>
      <c r="D50">
        <v>53.3</v>
      </c>
      <c r="E50">
        <v>45.4</v>
      </c>
      <c r="F50">
        <v>61.5</v>
      </c>
      <c r="G50">
        <v>97.6</v>
      </c>
      <c r="H50">
        <v>110.8</v>
      </c>
      <c r="I50">
        <v>90.1</v>
      </c>
      <c r="J50">
        <v>64.7</v>
      </c>
      <c r="K50">
        <v>125.9</v>
      </c>
      <c r="L50">
        <v>49.2</v>
      </c>
      <c r="M50">
        <v>30.6</v>
      </c>
      <c r="N50">
        <v>91.8</v>
      </c>
      <c r="O50">
        <v>160.2</v>
      </c>
      <c r="P50">
        <v>298.5</v>
      </c>
      <c r="Q50">
        <v>239.9</v>
      </c>
      <c r="R50">
        <v>788.3</v>
      </c>
    </row>
    <row r="51" spans="1:18" ht="15">
      <c r="A51" s="37">
        <v>1904</v>
      </c>
      <c r="B51">
        <v>47.2</v>
      </c>
      <c r="C51">
        <v>64.8</v>
      </c>
      <c r="D51">
        <v>37.9</v>
      </c>
      <c r="E51">
        <v>21.2</v>
      </c>
      <c r="F51">
        <v>44.9</v>
      </c>
      <c r="G51">
        <v>20.3</v>
      </c>
      <c r="H51">
        <v>64.3</v>
      </c>
      <c r="I51">
        <v>54.2</v>
      </c>
      <c r="J51">
        <v>39</v>
      </c>
      <c r="K51">
        <v>29.3</v>
      </c>
      <c r="L51">
        <v>35.1</v>
      </c>
      <c r="M51">
        <v>47.6</v>
      </c>
      <c r="N51">
        <v>142.6</v>
      </c>
      <c r="O51">
        <v>103.9</v>
      </c>
      <c r="P51">
        <v>138.8</v>
      </c>
      <c r="Q51">
        <v>103.3</v>
      </c>
      <c r="R51">
        <v>505.7</v>
      </c>
    </row>
    <row r="52" spans="1:18" ht="15">
      <c r="A52" s="37">
        <v>1905</v>
      </c>
      <c r="B52">
        <v>25.1</v>
      </c>
      <c r="C52">
        <v>25.4</v>
      </c>
      <c r="D52">
        <v>55.8</v>
      </c>
      <c r="E52">
        <v>47.4</v>
      </c>
      <c r="F52">
        <v>28.1</v>
      </c>
      <c r="G52">
        <v>87</v>
      </c>
      <c r="H52">
        <v>23.6</v>
      </c>
      <c r="I52">
        <v>64.1</v>
      </c>
      <c r="J52">
        <v>51.2</v>
      </c>
      <c r="K52">
        <v>49.8</v>
      </c>
      <c r="L52">
        <v>55.9</v>
      </c>
      <c r="M52">
        <v>21.7</v>
      </c>
      <c r="N52">
        <v>98.1</v>
      </c>
      <c r="O52">
        <v>131.3</v>
      </c>
      <c r="P52">
        <v>174.8</v>
      </c>
      <c r="Q52">
        <v>156.8</v>
      </c>
      <c r="R52">
        <v>535.1</v>
      </c>
    </row>
    <row r="53" spans="1:18" ht="15">
      <c r="A53" s="37">
        <v>1906</v>
      </c>
      <c r="B53">
        <v>83.4</v>
      </c>
      <c r="C53">
        <v>50.5</v>
      </c>
      <c r="D53">
        <v>41.5</v>
      </c>
      <c r="E53">
        <v>19</v>
      </c>
      <c r="F53">
        <v>38.1</v>
      </c>
      <c r="G53">
        <v>73.2</v>
      </c>
      <c r="H53">
        <v>17.9</v>
      </c>
      <c r="I53">
        <v>33.4</v>
      </c>
      <c r="J53">
        <v>32.5</v>
      </c>
      <c r="K53">
        <v>92</v>
      </c>
      <c r="L53">
        <v>95.3</v>
      </c>
      <c r="M53">
        <v>57</v>
      </c>
      <c r="N53">
        <v>155.5</v>
      </c>
      <c r="O53">
        <v>98.7</v>
      </c>
      <c r="P53">
        <v>124.4</v>
      </c>
      <c r="Q53">
        <v>219.8</v>
      </c>
      <c r="R53">
        <v>633.7</v>
      </c>
    </row>
    <row r="54" spans="1:18" ht="15">
      <c r="A54" s="37">
        <v>1907</v>
      </c>
      <c r="B54">
        <v>28.2</v>
      </c>
      <c r="C54">
        <v>30.4</v>
      </c>
      <c r="D54">
        <v>27.1</v>
      </c>
      <c r="E54">
        <v>69.8</v>
      </c>
      <c r="F54">
        <v>64.2</v>
      </c>
      <c r="G54">
        <v>50.2</v>
      </c>
      <c r="H54">
        <v>46</v>
      </c>
      <c r="I54">
        <v>46</v>
      </c>
      <c r="J54">
        <v>14.6</v>
      </c>
      <c r="K54">
        <v>76.8</v>
      </c>
      <c r="L54">
        <v>59.1</v>
      </c>
      <c r="M54">
        <v>72.7</v>
      </c>
      <c r="N54">
        <v>115.5</v>
      </c>
      <c r="O54">
        <v>161.1</v>
      </c>
      <c r="P54">
        <v>142.1</v>
      </c>
      <c r="Q54">
        <v>150.5</v>
      </c>
      <c r="R54">
        <v>584.9</v>
      </c>
    </row>
    <row r="55" spans="1:18" ht="15">
      <c r="A55" s="37">
        <v>1908</v>
      </c>
      <c r="B55">
        <v>24.4</v>
      </c>
      <c r="C55">
        <v>38.1</v>
      </c>
      <c r="D55">
        <v>54.8</v>
      </c>
      <c r="E55">
        <v>69</v>
      </c>
      <c r="F55">
        <v>36.8</v>
      </c>
      <c r="G55">
        <v>28.1</v>
      </c>
      <c r="H55">
        <v>81.2</v>
      </c>
      <c r="I55">
        <v>62.5</v>
      </c>
      <c r="J55">
        <v>41.1</v>
      </c>
      <c r="K55">
        <v>36.2</v>
      </c>
      <c r="L55">
        <v>28.1</v>
      </c>
      <c r="M55">
        <v>41.5</v>
      </c>
      <c r="N55">
        <v>135.2</v>
      </c>
      <c r="O55">
        <v>160.6</v>
      </c>
      <c r="P55">
        <v>171.8</v>
      </c>
      <c r="Q55">
        <v>105.3</v>
      </c>
      <c r="R55">
        <v>541.6</v>
      </c>
    </row>
    <row r="56" spans="1:18" ht="15">
      <c r="A56" s="37">
        <v>1909</v>
      </c>
      <c r="B56">
        <v>19.9</v>
      </c>
      <c r="C56">
        <v>15</v>
      </c>
      <c r="D56">
        <v>71.7</v>
      </c>
      <c r="E56">
        <v>37.8</v>
      </c>
      <c r="F56">
        <v>32.4</v>
      </c>
      <c r="G56">
        <v>91.9</v>
      </c>
      <c r="H56">
        <v>82.9</v>
      </c>
      <c r="I56">
        <v>55.1</v>
      </c>
      <c r="J56">
        <v>53</v>
      </c>
      <c r="K56">
        <v>97.9</v>
      </c>
      <c r="L56">
        <v>23.2</v>
      </c>
      <c r="M56">
        <v>94.4</v>
      </c>
      <c r="N56">
        <v>76.4</v>
      </c>
      <c r="O56">
        <v>141.9</v>
      </c>
      <c r="P56">
        <v>230</v>
      </c>
      <c r="Q56">
        <v>174.1</v>
      </c>
      <c r="R56">
        <v>675.3</v>
      </c>
    </row>
    <row r="57" spans="1:18" ht="15">
      <c r="A57" s="37">
        <v>1910</v>
      </c>
      <c r="B57">
        <v>45.3</v>
      </c>
      <c r="C57">
        <v>58.5</v>
      </c>
      <c r="D57">
        <v>22.4</v>
      </c>
      <c r="E57">
        <v>52.2</v>
      </c>
      <c r="F57">
        <v>74</v>
      </c>
      <c r="G57">
        <v>49.4</v>
      </c>
      <c r="H57">
        <v>74.9</v>
      </c>
      <c r="I57">
        <v>57.2</v>
      </c>
      <c r="J57">
        <v>28.6</v>
      </c>
      <c r="K57">
        <v>44.6</v>
      </c>
      <c r="L57">
        <v>80.5</v>
      </c>
      <c r="M57">
        <v>103.4</v>
      </c>
      <c r="N57">
        <v>198.2</v>
      </c>
      <c r="O57">
        <v>148.6</v>
      </c>
      <c r="P57">
        <v>181.5</v>
      </c>
      <c r="Q57">
        <v>153.7</v>
      </c>
      <c r="R57">
        <v>691.1</v>
      </c>
    </row>
    <row r="58" spans="1:18" ht="15">
      <c r="A58" s="37">
        <v>1911</v>
      </c>
      <c r="B58">
        <v>37.9</v>
      </c>
      <c r="C58">
        <v>32.9</v>
      </c>
      <c r="D58">
        <v>54.6</v>
      </c>
      <c r="E58">
        <v>28.1</v>
      </c>
      <c r="F58">
        <v>32</v>
      </c>
      <c r="G58">
        <v>68</v>
      </c>
      <c r="H58">
        <v>11.6</v>
      </c>
      <c r="I58">
        <v>27.6</v>
      </c>
      <c r="J58">
        <v>44.8</v>
      </c>
      <c r="K58">
        <v>62.9</v>
      </c>
      <c r="L58">
        <v>82.7</v>
      </c>
      <c r="M58">
        <v>98.5</v>
      </c>
      <c r="N58">
        <v>174.3</v>
      </c>
      <c r="O58">
        <v>114.6</v>
      </c>
      <c r="P58">
        <v>107.1</v>
      </c>
      <c r="Q58">
        <v>190.3</v>
      </c>
      <c r="R58">
        <v>581.5</v>
      </c>
    </row>
    <row r="59" spans="1:18" ht="15">
      <c r="A59" s="37">
        <v>1912</v>
      </c>
      <c r="B59">
        <v>74.2</v>
      </c>
      <c r="C59">
        <v>35.7</v>
      </c>
      <c r="D59">
        <v>68.3</v>
      </c>
      <c r="E59">
        <v>5.8</v>
      </c>
      <c r="F59">
        <v>36.7</v>
      </c>
      <c r="G59">
        <v>69.8</v>
      </c>
      <c r="H59">
        <v>74.3</v>
      </c>
      <c r="I59">
        <v>177.5</v>
      </c>
      <c r="J59">
        <v>58.8</v>
      </c>
      <c r="K59">
        <v>52.1</v>
      </c>
      <c r="L59">
        <v>59.1</v>
      </c>
      <c r="M59">
        <v>63.3</v>
      </c>
      <c r="N59">
        <v>208.4</v>
      </c>
      <c r="O59">
        <v>110.8</v>
      </c>
      <c r="P59">
        <v>321.6</v>
      </c>
      <c r="Q59">
        <v>170</v>
      </c>
      <c r="R59">
        <v>775.6</v>
      </c>
    </row>
    <row r="60" spans="1:18" ht="15">
      <c r="A60" s="37">
        <v>1913</v>
      </c>
      <c r="B60">
        <v>66.9</v>
      </c>
      <c r="C60">
        <v>17.6</v>
      </c>
      <c r="D60">
        <v>53.1</v>
      </c>
      <c r="E60">
        <v>53.7</v>
      </c>
      <c r="F60">
        <v>45.8</v>
      </c>
      <c r="G60">
        <v>28.9</v>
      </c>
      <c r="H60">
        <v>43.3</v>
      </c>
      <c r="I60">
        <v>30.8</v>
      </c>
      <c r="J60">
        <v>41.6</v>
      </c>
      <c r="K60">
        <v>85.6</v>
      </c>
      <c r="L60">
        <v>56.2</v>
      </c>
      <c r="M60">
        <v>18.1</v>
      </c>
      <c r="N60">
        <v>147.9</v>
      </c>
      <c r="O60">
        <v>152.7</v>
      </c>
      <c r="P60">
        <v>103</v>
      </c>
      <c r="Q60">
        <v>183.4</v>
      </c>
      <c r="R60">
        <v>541.9</v>
      </c>
    </row>
    <row r="61" spans="1:18" ht="15">
      <c r="A61" s="37">
        <v>1914</v>
      </c>
      <c r="B61">
        <v>35</v>
      </c>
      <c r="C61">
        <v>40.2</v>
      </c>
      <c r="D61">
        <v>91.2</v>
      </c>
      <c r="E61">
        <v>18.4</v>
      </c>
      <c r="F61">
        <v>30.9</v>
      </c>
      <c r="G61">
        <v>45.8</v>
      </c>
      <c r="H61">
        <v>53.8</v>
      </c>
      <c r="I61">
        <v>29.9</v>
      </c>
      <c r="J61">
        <v>25.2</v>
      </c>
      <c r="K61">
        <v>52.4</v>
      </c>
      <c r="L61">
        <v>65.8</v>
      </c>
      <c r="M61">
        <v>145.3</v>
      </c>
      <c r="N61">
        <v>93.4</v>
      </c>
      <c r="O61">
        <v>140.5</v>
      </c>
      <c r="P61">
        <v>129.6</v>
      </c>
      <c r="Q61">
        <v>143.3</v>
      </c>
      <c r="R61">
        <v>633.9</v>
      </c>
    </row>
    <row r="62" spans="1:18" ht="15">
      <c r="A62" s="37">
        <v>1915</v>
      </c>
      <c r="B62">
        <v>73.2</v>
      </c>
      <c r="C62">
        <v>68.7</v>
      </c>
      <c r="D62">
        <v>36</v>
      </c>
      <c r="E62">
        <v>21.2</v>
      </c>
      <c r="F62">
        <v>51.9</v>
      </c>
      <c r="G62">
        <v>27.6</v>
      </c>
      <c r="H62">
        <v>101.7</v>
      </c>
      <c r="I62">
        <v>64.8</v>
      </c>
      <c r="J62">
        <v>38.1</v>
      </c>
      <c r="K62">
        <v>38.1</v>
      </c>
      <c r="L62">
        <v>68.4</v>
      </c>
      <c r="M62">
        <v>104.8</v>
      </c>
      <c r="N62">
        <v>287.2</v>
      </c>
      <c r="O62">
        <v>109.1</v>
      </c>
      <c r="P62">
        <v>194.2</v>
      </c>
      <c r="Q62">
        <v>144.6</v>
      </c>
      <c r="R62">
        <v>694.6</v>
      </c>
    </row>
    <row r="63" spans="1:18" ht="15">
      <c r="A63" s="37">
        <v>1916</v>
      </c>
      <c r="B63">
        <v>34.6</v>
      </c>
      <c r="C63">
        <v>93.2</v>
      </c>
      <c r="D63">
        <v>93.6</v>
      </c>
      <c r="E63">
        <v>38</v>
      </c>
      <c r="F63">
        <v>48.3</v>
      </c>
      <c r="G63">
        <v>62</v>
      </c>
      <c r="H63">
        <v>36</v>
      </c>
      <c r="I63">
        <v>90.3</v>
      </c>
      <c r="J63">
        <v>33.6</v>
      </c>
      <c r="K63">
        <v>62.9</v>
      </c>
      <c r="L63">
        <v>82.4</v>
      </c>
      <c r="M63">
        <v>72.5</v>
      </c>
      <c r="N63">
        <v>232.6</v>
      </c>
      <c r="O63">
        <v>179.9</v>
      </c>
      <c r="P63">
        <v>188.2</v>
      </c>
      <c r="Q63">
        <v>178.9</v>
      </c>
      <c r="R63">
        <v>747.3</v>
      </c>
    </row>
    <row r="64" spans="1:18" ht="15">
      <c r="A64" s="37">
        <v>1917</v>
      </c>
      <c r="B64">
        <v>45.1</v>
      </c>
      <c r="C64">
        <v>19.6</v>
      </c>
      <c r="D64">
        <v>49.2</v>
      </c>
      <c r="E64">
        <v>43.2</v>
      </c>
      <c r="F64">
        <v>30.2</v>
      </c>
      <c r="G64">
        <v>48.2</v>
      </c>
      <c r="H64">
        <v>75.8</v>
      </c>
      <c r="I64">
        <v>115.6</v>
      </c>
      <c r="J64">
        <v>44.2</v>
      </c>
      <c r="K64">
        <v>89.6</v>
      </c>
      <c r="L64">
        <v>38.9</v>
      </c>
      <c r="M64">
        <v>25.8</v>
      </c>
      <c r="N64">
        <v>137.2</v>
      </c>
      <c r="O64">
        <v>122.6</v>
      </c>
      <c r="P64">
        <v>239.5</v>
      </c>
      <c r="Q64">
        <v>172.8</v>
      </c>
      <c r="R64">
        <v>625.3</v>
      </c>
    </row>
    <row r="65" spans="1:18" ht="15">
      <c r="A65" s="37">
        <v>1918</v>
      </c>
      <c r="B65">
        <v>62.6</v>
      </c>
      <c r="C65">
        <v>22.9</v>
      </c>
      <c r="D65">
        <v>19.1</v>
      </c>
      <c r="E65">
        <v>74.4</v>
      </c>
      <c r="F65">
        <v>45.2</v>
      </c>
      <c r="G65">
        <v>23.5</v>
      </c>
      <c r="H65">
        <v>97.6</v>
      </c>
      <c r="I65">
        <v>35.3</v>
      </c>
      <c r="J65">
        <v>125.3</v>
      </c>
      <c r="K65">
        <v>47.7</v>
      </c>
      <c r="L65">
        <v>50.6</v>
      </c>
      <c r="M65">
        <v>67</v>
      </c>
      <c r="N65">
        <v>111.3</v>
      </c>
      <c r="O65">
        <v>138.8</v>
      </c>
      <c r="P65">
        <v>156.3</v>
      </c>
      <c r="Q65">
        <v>223.6</v>
      </c>
      <c r="R65">
        <v>671.2</v>
      </c>
    </row>
    <row r="66" spans="1:18" ht="15">
      <c r="A66" s="37">
        <v>1919</v>
      </c>
      <c r="B66">
        <v>76</v>
      </c>
      <c r="C66">
        <v>68.5</v>
      </c>
      <c r="D66">
        <v>61.1</v>
      </c>
      <c r="E66">
        <v>67.5</v>
      </c>
      <c r="F66">
        <v>12.4</v>
      </c>
      <c r="G66">
        <v>32.5</v>
      </c>
      <c r="H66">
        <v>71.1</v>
      </c>
      <c r="I66">
        <v>58.4</v>
      </c>
      <c r="J66">
        <v>26.7</v>
      </c>
      <c r="K66">
        <v>37.5</v>
      </c>
      <c r="L66">
        <v>49.9</v>
      </c>
      <c r="M66">
        <v>98.1</v>
      </c>
      <c r="N66">
        <v>211.5</v>
      </c>
      <c r="O66">
        <v>141</v>
      </c>
      <c r="P66">
        <v>161.9</v>
      </c>
      <c r="Q66">
        <v>114.1</v>
      </c>
      <c r="R66">
        <v>659.6</v>
      </c>
    </row>
    <row r="67" spans="1:18" ht="15">
      <c r="A67" s="37">
        <v>1920</v>
      </c>
      <c r="B67">
        <v>52.1</v>
      </c>
      <c r="C67">
        <v>14.8</v>
      </c>
      <c r="D67">
        <v>34.5</v>
      </c>
      <c r="E67">
        <v>85.2</v>
      </c>
      <c r="F67">
        <v>34.3</v>
      </c>
      <c r="G67">
        <v>39.6</v>
      </c>
      <c r="H67">
        <v>82.3</v>
      </c>
      <c r="I67">
        <v>39.9</v>
      </c>
      <c r="J67">
        <v>62</v>
      </c>
      <c r="K67">
        <v>21.4</v>
      </c>
      <c r="L67">
        <v>20.2</v>
      </c>
      <c r="M67">
        <v>60.9</v>
      </c>
      <c r="N67">
        <v>165</v>
      </c>
      <c r="O67">
        <v>154</v>
      </c>
      <c r="P67">
        <v>161.8</v>
      </c>
      <c r="Q67">
        <v>103.6</v>
      </c>
      <c r="R67">
        <v>547.2</v>
      </c>
    </row>
    <row r="68" spans="1:18" ht="15">
      <c r="A68" s="37">
        <v>1921</v>
      </c>
      <c r="B68">
        <v>49.1</v>
      </c>
      <c r="C68">
        <v>8.5</v>
      </c>
      <c r="D68">
        <v>24</v>
      </c>
      <c r="E68">
        <v>34.2</v>
      </c>
      <c r="F68">
        <v>27.9</v>
      </c>
      <c r="G68">
        <v>9.3</v>
      </c>
      <c r="H68">
        <v>8.7</v>
      </c>
      <c r="I68">
        <v>38.2</v>
      </c>
      <c r="J68">
        <v>37.1</v>
      </c>
      <c r="K68">
        <v>30.9</v>
      </c>
      <c r="L68">
        <v>41.3</v>
      </c>
      <c r="M68">
        <v>36</v>
      </c>
      <c r="N68">
        <v>118.6</v>
      </c>
      <c r="O68">
        <v>86.1</v>
      </c>
      <c r="P68">
        <v>56.2</v>
      </c>
      <c r="Q68">
        <v>109.3</v>
      </c>
      <c r="R68">
        <v>345.2</v>
      </c>
    </row>
    <row r="69" spans="1:18" ht="15">
      <c r="A69" s="37">
        <v>1922</v>
      </c>
      <c r="B69">
        <v>81.7</v>
      </c>
      <c r="C69">
        <v>51.6</v>
      </c>
      <c r="D69">
        <v>42.6</v>
      </c>
      <c r="E69">
        <v>64.9</v>
      </c>
      <c r="F69">
        <v>26.1</v>
      </c>
      <c r="G69">
        <v>33</v>
      </c>
      <c r="H69">
        <v>98.5</v>
      </c>
      <c r="I69">
        <v>52.7</v>
      </c>
      <c r="J69">
        <v>71.1</v>
      </c>
      <c r="K69">
        <v>24</v>
      </c>
      <c r="L69">
        <v>34.7</v>
      </c>
      <c r="M69">
        <v>53</v>
      </c>
      <c r="N69">
        <v>169.4</v>
      </c>
      <c r="O69">
        <v>133.7</v>
      </c>
      <c r="P69">
        <v>184.2</v>
      </c>
      <c r="Q69">
        <v>129.8</v>
      </c>
      <c r="R69">
        <v>634</v>
      </c>
    </row>
    <row r="70" spans="1:18" ht="15">
      <c r="A70" s="37">
        <v>1923</v>
      </c>
      <c r="B70">
        <v>35.8</v>
      </c>
      <c r="C70">
        <v>74.1</v>
      </c>
      <c r="D70">
        <v>40.9</v>
      </c>
      <c r="E70">
        <v>30</v>
      </c>
      <c r="F70">
        <v>33.5</v>
      </c>
      <c r="G70">
        <v>16.2</v>
      </c>
      <c r="H70">
        <v>60.4</v>
      </c>
      <c r="I70">
        <v>59.1</v>
      </c>
      <c r="J70">
        <v>47.5</v>
      </c>
      <c r="K70">
        <v>94.7</v>
      </c>
      <c r="L70">
        <v>55.3</v>
      </c>
      <c r="M70">
        <v>64.5</v>
      </c>
      <c r="N70">
        <v>162.9</v>
      </c>
      <c r="O70">
        <v>104.3</v>
      </c>
      <c r="P70">
        <v>135.7</v>
      </c>
      <c r="Q70">
        <v>197.4</v>
      </c>
      <c r="R70">
        <v>611.9</v>
      </c>
    </row>
    <row r="71" spans="1:18" ht="15">
      <c r="A71" s="37">
        <v>1924</v>
      </c>
      <c r="B71">
        <v>58.3</v>
      </c>
      <c r="C71">
        <v>25.8</v>
      </c>
      <c r="D71">
        <v>16.3</v>
      </c>
      <c r="E71">
        <v>63.3</v>
      </c>
      <c r="F71">
        <v>97.4</v>
      </c>
      <c r="G71">
        <v>46.2</v>
      </c>
      <c r="H71">
        <v>73.8</v>
      </c>
      <c r="I71">
        <v>56.5</v>
      </c>
      <c r="J71">
        <v>71.4</v>
      </c>
      <c r="K71">
        <v>99.2</v>
      </c>
      <c r="L71">
        <v>58</v>
      </c>
      <c r="M71">
        <v>60.1</v>
      </c>
      <c r="N71">
        <v>148.7</v>
      </c>
      <c r="O71">
        <v>177</v>
      </c>
      <c r="P71">
        <v>176.5</v>
      </c>
      <c r="Q71">
        <v>228.6</v>
      </c>
      <c r="R71">
        <v>726.3</v>
      </c>
    </row>
    <row r="72" spans="1:18" ht="15">
      <c r="A72" s="37">
        <v>1925</v>
      </c>
      <c r="B72">
        <v>29.8</v>
      </c>
      <c r="C72">
        <v>57.7</v>
      </c>
      <c r="D72">
        <v>30.6</v>
      </c>
      <c r="E72">
        <v>48.7</v>
      </c>
      <c r="F72">
        <v>55.3</v>
      </c>
      <c r="G72">
        <v>10.4</v>
      </c>
      <c r="H72">
        <v>55.7</v>
      </c>
      <c r="I72">
        <v>65.7</v>
      </c>
      <c r="J72">
        <v>72.3</v>
      </c>
      <c r="K72">
        <v>64.1</v>
      </c>
      <c r="L72">
        <v>57.1</v>
      </c>
      <c r="M72">
        <v>53</v>
      </c>
      <c r="N72">
        <v>147.6</v>
      </c>
      <c r="O72">
        <v>134.5</v>
      </c>
      <c r="P72">
        <v>131.9</v>
      </c>
      <c r="Q72">
        <v>193.5</v>
      </c>
      <c r="R72">
        <v>600.4</v>
      </c>
    </row>
    <row r="73" spans="1:18" ht="15">
      <c r="A73" s="37">
        <v>1926</v>
      </c>
      <c r="B73">
        <v>62.5</v>
      </c>
      <c r="C73">
        <v>55.5</v>
      </c>
      <c r="D73">
        <v>7.4</v>
      </c>
      <c r="E73">
        <v>75.6</v>
      </c>
      <c r="F73">
        <v>42.8</v>
      </c>
      <c r="G73">
        <v>70.3</v>
      </c>
      <c r="H73">
        <v>55.1</v>
      </c>
      <c r="I73">
        <v>37.4</v>
      </c>
      <c r="J73">
        <v>37.7</v>
      </c>
      <c r="K73">
        <v>64</v>
      </c>
      <c r="L73">
        <v>89.4</v>
      </c>
      <c r="M73">
        <v>16.2</v>
      </c>
      <c r="N73">
        <v>171</v>
      </c>
      <c r="O73">
        <v>125.9</v>
      </c>
      <c r="P73">
        <v>162.8</v>
      </c>
      <c r="Q73">
        <v>191.1</v>
      </c>
      <c r="R73">
        <v>613.9</v>
      </c>
    </row>
    <row r="74" spans="1:18" ht="15">
      <c r="A74" s="37">
        <v>1927</v>
      </c>
      <c r="B74">
        <v>42.5</v>
      </c>
      <c r="C74">
        <v>67.4</v>
      </c>
      <c r="D74">
        <v>49.2</v>
      </c>
      <c r="E74">
        <v>45.7</v>
      </c>
      <c r="F74">
        <v>20.4</v>
      </c>
      <c r="G74">
        <v>90</v>
      </c>
      <c r="H74">
        <v>69.3</v>
      </c>
      <c r="I74">
        <v>81.5</v>
      </c>
      <c r="J74">
        <v>97.9</v>
      </c>
      <c r="K74">
        <v>49.7</v>
      </c>
      <c r="L74">
        <v>72.5</v>
      </c>
      <c r="M74">
        <v>60.5</v>
      </c>
      <c r="N74">
        <v>126</v>
      </c>
      <c r="O74">
        <v>115.3</v>
      </c>
      <c r="P74">
        <v>240.9</v>
      </c>
      <c r="Q74">
        <v>220.1</v>
      </c>
      <c r="R74">
        <v>746.6</v>
      </c>
    </row>
    <row r="75" spans="1:18" ht="15">
      <c r="A75" s="37">
        <v>1928</v>
      </c>
      <c r="B75">
        <v>83.2</v>
      </c>
      <c r="C75">
        <v>31.8</v>
      </c>
      <c r="D75">
        <v>42.2</v>
      </c>
      <c r="E75">
        <v>30.7</v>
      </c>
      <c r="F75">
        <v>44.6</v>
      </c>
      <c r="G75">
        <v>60</v>
      </c>
      <c r="H75">
        <v>55.7</v>
      </c>
      <c r="I75">
        <v>52</v>
      </c>
      <c r="J75">
        <v>18.8</v>
      </c>
      <c r="K75">
        <v>70.5</v>
      </c>
      <c r="L75">
        <v>55.4</v>
      </c>
      <c r="M75">
        <v>69.9</v>
      </c>
      <c r="N75">
        <v>175.4</v>
      </c>
      <c r="O75">
        <v>117.4</v>
      </c>
      <c r="P75">
        <v>167.7</v>
      </c>
      <c r="Q75">
        <v>144.7</v>
      </c>
      <c r="R75">
        <v>614.7</v>
      </c>
    </row>
    <row r="76" spans="1:18" ht="15">
      <c r="A76" s="37">
        <v>1929</v>
      </c>
      <c r="B76">
        <v>39.1</v>
      </c>
      <c r="C76">
        <v>14.8</v>
      </c>
      <c r="D76">
        <v>2</v>
      </c>
      <c r="E76">
        <v>31.9</v>
      </c>
      <c r="F76">
        <v>32.8</v>
      </c>
      <c r="G76">
        <v>23.3</v>
      </c>
      <c r="H76">
        <v>65.5</v>
      </c>
      <c r="I76">
        <v>27.4</v>
      </c>
      <c r="J76">
        <v>14.9</v>
      </c>
      <c r="K76">
        <v>75.7</v>
      </c>
      <c r="L76">
        <v>104.5</v>
      </c>
      <c r="M76">
        <v>106.4</v>
      </c>
      <c r="N76">
        <v>123.8</v>
      </c>
      <c r="O76">
        <v>66.8</v>
      </c>
      <c r="P76">
        <v>116.2</v>
      </c>
      <c r="Q76">
        <v>195.1</v>
      </c>
      <c r="R76">
        <v>538.4</v>
      </c>
    </row>
    <row r="77" spans="1:18" ht="15">
      <c r="A77" s="37">
        <v>1930</v>
      </c>
      <c r="B77">
        <v>47.6</v>
      </c>
      <c r="C77">
        <v>18.7</v>
      </c>
      <c r="D77">
        <v>35.2</v>
      </c>
      <c r="E77">
        <v>50</v>
      </c>
      <c r="F77">
        <v>69</v>
      </c>
      <c r="G77">
        <v>24.4</v>
      </c>
      <c r="H77">
        <v>90.6</v>
      </c>
      <c r="I77">
        <v>65.1</v>
      </c>
      <c r="J77">
        <v>108.4</v>
      </c>
      <c r="K77">
        <v>23</v>
      </c>
      <c r="L77">
        <v>91</v>
      </c>
      <c r="M77">
        <v>52.7</v>
      </c>
      <c r="N77">
        <v>172.7</v>
      </c>
      <c r="O77">
        <v>154.1</v>
      </c>
      <c r="P77">
        <v>180.1</v>
      </c>
      <c r="Q77">
        <v>222.4</v>
      </c>
      <c r="R77">
        <v>675.6</v>
      </c>
    </row>
    <row r="78" spans="1:18" ht="15">
      <c r="A78" s="37">
        <v>1931</v>
      </c>
      <c r="B78">
        <v>45.7</v>
      </c>
      <c r="C78">
        <v>57.2</v>
      </c>
      <c r="D78">
        <v>7.8</v>
      </c>
      <c r="E78">
        <v>82</v>
      </c>
      <c r="F78">
        <v>71</v>
      </c>
      <c r="G78">
        <v>38.3</v>
      </c>
      <c r="H78">
        <v>85.9</v>
      </c>
      <c r="I78">
        <v>90.5</v>
      </c>
      <c r="J78">
        <v>57</v>
      </c>
      <c r="K78">
        <v>19.7</v>
      </c>
      <c r="L78">
        <v>50.7</v>
      </c>
      <c r="M78">
        <v>24.7</v>
      </c>
      <c r="N78">
        <v>155.7</v>
      </c>
      <c r="O78">
        <v>160.9</v>
      </c>
      <c r="P78">
        <v>214.7</v>
      </c>
      <c r="Q78">
        <v>127.4</v>
      </c>
      <c r="R78">
        <v>630.7</v>
      </c>
    </row>
    <row r="79" spans="1:18" ht="15">
      <c r="A79" s="37">
        <v>1932</v>
      </c>
      <c r="B79">
        <v>26.5</v>
      </c>
      <c r="C79">
        <v>12</v>
      </c>
      <c r="D79">
        <v>36.9</v>
      </c>
      <c r="E79">
        <v>63.4</v>
      </c>
      <c r="F79">
        <v>96</v>
      </c>
      <c r="G79">
        <v>14.9</v>
      </c>
      <c r="H79">
        <v>71.8</v>
      </c>
      <c r="I79">
        <v>52.5</v>
      </c>
      <c r="J79">
        <v>48.3</v>
      </c>
      <c r="K79">
        <v>107.4</v>
      </c>
      <c r="L79">
        <v>34.5</v>
      </c>
      <c r="M79">
        <v>12.4</v>
      </c>
      <c r="N79">
        <v>63.2</v>
      </c>
      <c r="O79">
        <v>196.4</v>
      </c>
      <c r="P79">
        <v>139.3</v>
      </c>
      <c r="Q79">
        <v>190.2</v>
      </c>
      <c r="R79">
        <v>576.8</v>
      </c>
    </row>
    <row r="80" spans="1:18" ht="15">
      <c r="A80" s="37">
        <v>1933</v>
      </c>
      <c r="B80">
        <v>29.7</v>
      </c>
      <c r="C80">
        <v>40.7</v>
      </c>
      <c r="D80">
        <v>49.6</v>
      </c>
      <c r="E80">
        <v>26.2</v>
      </c>
      <c r="F80">
        <v>42.1</v>
      </c>
      <c r="G80">
        <v>51.7</v>
      </c>
      <c r="H80">
        <v>37.3</v>
      </c>
      <c r="I80">
        <v>21</v>
      </c>
      <c r="J80">
        <v>61.6</v>
      </c>
      <c r="K80">
        <v>53.7</v>
      </c>
      <c r="L80">
        <v>43.4</v>
      </c>
      <c r="M80">
        <v>13.1</v>
      </c>
      <c r="N80">
        <v>82.9</v>
      </c>
      <c r="O80">
        <v>117.9</v>
      </c>
      <c r="P80">
        <v>110.1</v>
      </c>
      <c r="Q80">
        <v>158.7</v>
      </c>
      <c r="R80">
        <v>470.3</v>
      </c>
    </row>
    <row r="81" spans="1:18" ht="15">
      <c r="A81" s="37">
        <v>1934</v>
      </c>
      <c r="B81">
        <v>32.6</v>
      </c>
      <c r="C81">
        <v>11.1</v>
      </c>
      <c r="D81">
        <v>43.2</v>
      </c>
      <c r="E81">
        <v>53.1</v>
      </c>
      <c r="F81">
        <v>26.4</v>
      </c>
      <c r="G81">
        <v>34.1</v>
      </c>
      <c r="H81">
        <v>38.3</v>
      </c>
      <c r="I81">
        <v>46.2</v>
      </c>
      <c r="J81">
        <v>40.9</v>
      </c>
      <c r="K81">
        <v>37.6</v>
      </c>
      <c r="L81">
        <v>41.2</v>
      </c>
      <c r="M81">
        <v>95.7</v>
      </c>
      <c r="N81">
        <v>56.8</v>
      </c>
      <c r="O81">
        <v>122.7</v>
      </c>
      <c r="P81">
        <v>118.6</v>
      </c>
      <c r="Q81">
        <v>119.7</v>
      </c>
      <c r="R81">
        <v>500.5</v>
      </c>
    </row>
    <row r="82" spans="1:18" ht="15">
      <c r="A82" s="37">
        <v>1935</v>
      </c>
      <c r="B82">
        <v>50.6</v>
      </c>
      <c r="C82">
        <v>53.7</v>
      </c>
      <c r="D82">
        <v>14.2</v>
      </c>
      <c r="E82">
        <v>67.4</v>
      </c>
      <c r="F82">
        <v>31.7</v>
      </c>
      <c r="G82">
        <v>69.6</v>
      </c>
      <c r="H82">
        <v>18.5</v>
      </c>
      <c r="I82">
        <v>36.3</v>
      </c>
      <c r="J82">
        <v>90.6</v>
      </c>
      <c r="K82">
        <v>63.8</v>
      </c>
      <c r="L82">
        <v>92.4</v>
      </c>
      <c r="M82">
        <v>54.8</v>
      </c>
      <c r="N82">
        <v>200</v>
      </c>
      <c r="O82">
        <v>113.3</v>
      </c>
      <c r="P82">
        <v>124.4</v>
      </c>
      <c r="Q82">
        <v>246.8</v>
      </c>
      <c r="R82">
        <v>643.6</v>
      </c>
    </row>
    <row r="83" spans="1:18" ht="15">
      <c r="A83" s="37">
        <v>1936</v>
      </c>
      <c r="B83">
        <v>81.7</v>
      </c>
      <c r="C83">
        <v>59.7</v>
      </c>
      <c r="D83">
        <v>18</v>
      </c>
      <c r="E83">
        <v>35.9</v>
      </c>
      <c r="F83">
        <v>23.9</v>
      </c>
      <c r="G83">
        <v>90.4</v>
      </c>
      <c r="H83">
        <v>116</v>
      </c>
      <c r="I83">
        <v>22.4</v>
      </c>
      <c r="J83">
        <v>64.9</v>
      </c>
      <c r="K83">
        <v>46.4</v>
      </c>
      <c r="L83">
        <v>73.8</v>
      </c>
      <c r="M83">
        <v>42.7</v>
      </c>
      <c r="N83">
        <v>196.1</v>
      </c>
      <c r="O83">
        <v>77.9</v>
      </c>
      <c r="P83">
        <v>228.8</v>
      </c>
      <c r="Q83">
        <v>185.1</v>
      </c>
      <c r="R83">
        <v>675.9</v>
      </c>
    </row>
    <row r="84" spans="1:18" ht="15">
      <c r="A84" s="37">
        <v>1937</v>
      </c>
      <c r="B84">
        <v>92.5</v>
      </c>
      <c r="C84">
        <v>79.5</v>
      </c>
      <c r="D84">
        <v>79.8</v>
      </c>
      <c r="E84">
        <v>68.4</v>
      </c>
      <c r="F84">
        <v>73.3</v>
      </c>
      <c r="G84">
        <v>43.1</v>
      </c>
      <c r="H84">
        <v>48.4</v>
      </c>
      <c r="I84">
        <v>39.1</v>
      </c>
      <c r="J84">
        <v>49.9</v>
      </c>
      <c r="K84">
        <v>47.7</v>
      </c>
      <c r="L84">
        <v>43.8</v>
      </c>
      <c r="M84">
        <v>79.7</v>
      </c>
      <c r="N84">
        <v>214.7</v>
      </c>
      <c r="O84">
        <v>221.6</v>
      </c>
      <c r="P84">
        <v>130.6</v>
      </c>
      <c r="Q84">
        <v>141.4</v>
      </c>
      <c r="R84">
        <v>745.2</v>
      </c>
    </row>
    <row r="85" spans="1:18" ht="15">
      <c r="A85" s="37">
        <v>1938</v>
      </c>
      <c r="B85">
        <v>64.1</v>
      </c>
      <c r="C85">
        <v>17.3</v>
      </c>
      <c r="D85">
        <v>10</v>
      </c>
      <c r="E85">
        <v>9.5</v>
      </c>
      <c r="F85">
        <v>49.1</v>
      </c>
      <c r="G85">
        <v>20.9</v>
      </c>
      <c r="H85">
        <v>39.3</v>
      </c>
      <c r="I85">
        <v>43.4</v>
      </c>
      <c r="J85">
        <v>60.1</v>
      </c>
      <c r="K85">
        <v>66.5</v>
      </c>
      <c r="L85">
        <v>58.3</v>
      </c>
      <c r="M85">
        <v>75.8</v>
      </c>
      <c r="N85">
        <v>161.1</v>
      </c>
      <c r="O85">
        <v>68.6</v>
      </c>
      <c r="P85">
        <v>103.5</v>
      </c>
      <c r="Q85">
        <v>184.8</v>
      </c>
      <c r="R85">
        <v>514.1</v>
      </c>
    </row>
    <row r="86" spans="1:18" ht="15">
      <c r="A86" s="37">
        <v>1939</v>
      </c>
      <c r="B86">
        <v>117.9</v>
      </c>
      <c r="C86">
        <v>19.9</v>
      </c>
      <c r="D86">
        <v>47.5</v>
      </c>
      <c r="E86">
        <v>64.8</v>
      </c>
      <c r="F86">
        <v>27.6</v>
      </c>
      <c r="G86">
        <v>45.1</v>
      </c>
      <c r="H86">
        <v>54.3</v>
      </c>
      <c r="I86">
        <v>73.6</v>
      </c>
      <c r="J86">
        <v>34.1</v>
      </c>
      <c r="K86">
        <v>133.8</v>
      </c>
      <c r="L86">
        <v>97.8</v>
      </c>
      <c r="M86">
        <v>38.8</v>
      </c>
      <c r="N86">
        <v>213.6</v>
      </c>
      <c r="O86">
        <v>139.8</v>
      </c>
      <c r="P86">
        <v>173</v>
      </c>
      <c r="Q86">
        <v>265.7</v>
      </c>
      <c r="R86">
        <v>755.2</v>
      </c>
    </row>
    <row r="87" spans="1:18" ht="15">
      <c r="A87" s="37">
        <v>1940</v>
      </c>
      <c r="B87">
        <v>43.7</v>
      </c>
      <c r="C87">
        <v>41.3</v>
      </c>
      <c r="D87">
        <v>67.8</v>
      </c>
      <c r="E87">
        <v>37.8</v>
      </c>
      <c r="F87">
        <v>29.8</v>
      </c>
      <c r="G87">
        <v>13.5</v>
      </c>
      <c r="H87">
        <v>82.1</v>
      </c>
      <c r="I87">
        <v>10</v>
      </c>
      <c r="J87">
        <v>22.1</v>
      </c>
      <c r="K87">
        <v>56.1</v>
      </c>
      <c r="L87">
        <v>154.6</v>
      </c>
      <c r="M87">
        <v>43</v>
      </c>
      <c r="N87">
        <v>123.9</v>
      </c>
      <c r="O87">
        <v>135.4</v>
      </c>
      <c r="P87">
        <v>105.6</v>
      </c>
      <c r="Q87">
        <v>232.8</v>
      </c>
      <c r="R87">
        <v>601.9</v>
      </c>
    </row>
    <row r="88" spans="1:18" ht="15">
      <c r="A88" s="37">
        <v>1941</v>
      </c>
      <c r="B88">
        <v>56.8</v>
      </c>
      <c r="C88">
        <v>51.7</v>
      </c>
      <c r="D88">
        <v>78</v>
      </c>
      <c r="E88">
        <v>29.7</v>
      </c>
      <c r="F88">
        <v>48.1</v>
      </c>
      <c r="G88">
        <v>22.3</v>
      </c>
      <c r="H88">
        <v>67.6</v>
      </c>
      <c r="I88">
        <v>103</v>
      </c>
      <c r="J88">
        <v>11.8</v>
      </c>
      <c r="K88">
        <v>54.8</v>
      </c>
      <c r="L88">
        <v>60.7</v>
      </c>
      <c r="M88">
        <v>31.9</v>
      </c>
      <c r="N88">
        <v>151.5</v>
      </c>
      <c r="O88">
        <v>155.7</v>
      </c>
      <c r="P88">
        <v>192.9</v>
      </c>
      <c r="Q88">
        <v>127.3</v>
      </c>
      <c r="R88">
        <v>616.3</v>
      </c>
    </row>
    <row r="89" spans="1:18" ht="15">
      <c r="A89" s="37">
        <v>1942</v>
      </c>
      <c r="B89">
        <v>64.6</v>
      </c>
      <c r="C89">
        <v>24.6</v>
      </c>
      <c r="D89">
        <v>43.8</v>
      </c>
      <c r="E89">
        <v>20.3</v>
      </c>
      <c r="F89">
        <v>56.6</v>
      </c>
      <c r="G89">
        <v>18.2</v>
      </c>
      <c r="H89">
        <v>73.1</v>
      </c>
      <c r="I89">
        <v>43.6</v>
      </c>
      <c r="J89">
        <v>41.8</v>
      </c>
      <c r="K89">
        <v>88.4</v>
      </c>
      <c r="L89">
        <v>63.2</v>
      </c>
      <c r="M89">
        <v>57.1</v>
      </c>
      <c r="N89">
        <v>121</v>
      </c>
      <c r="O89">
        <v>120.6</v>
      </c>
      <c r="P89">
        <v>134.9</v>
      </c>
      <c r="Q89">
        <v>193.5</v>
      </c>
      <c r="R89">
        <v>595.2</v>
      </c>
    </row>
    <row r="90" spans="1:18" ht="15">
      <c r="A90" s="37">
        <v>1943</v>
      </c>
      <c r="B90">
        <v>100.5</v>
      </c>
      <c r="C90">
        <v>20.1</v>
      </c>
      <c r="D90">
        <v>13.8</v>
      </c>
      <c r="E90">
        <v>24.6</v>
      </c>
      <c r="F90">
        <v>42.4</v>
      </c>
      <c r="G90">
        <v>47.8</v>
      </c>
      <c r="H90">
        <v>27.8</v>
      </c>
      <c r="I90">
        <v>38.6</v>
      </c>
      <c r="J90">
        <v>47.9</v>
      </c>
      <c r="K90">
        <v>41.9</v>
      </c>
      <c r="L90">
        <v>46.2</v>
      </c>
      <c r="M90">
        <v>32</v>
      </c>
      <c r="N90">
        <v>177.6</v>
      </c>
      <c r="O90">
        <v>80.7</v>
      </c>
      <c r="P90">
        <v>114.2</v>
      </c>
      <c r="Q90">
        <v>136</v>
      </c>
      <c r="R90">
        <v>483.6</v>
      </c>
    </row>
    <row r="91" spans="1:18" ht="15">
      <c r="A91" s="37">
        <v>1944</v>
      </c>
      <c r="B91">
        <v>42.1</v>
      </c>
      <c r="C91">
        <v>30.4</v>
      </c>
      <c r="D91">
        <v>9.5</v>
      </c>
      <c r="E91">
        <v>42.9</v>
      </c>
      <c r="F91">
        <v>26.7</v>
      </c>
      <c r="G91">
        <v>41</v>
      </c>
      <c r="H91">
        <v>49.8</v>
      </c>
      <c r="I91">
        <v>48.9</v>
      </c>
      <c r="J91">
        <v>81.1</v>
      </c>
      <c r="K91">
        <v>84.9</v>
      </c>
      <c r="L91">
        <v>90.9</v>
      </c>
      <c r="M91">
        <v>31.7</v>
      </c>
      <c r="N91">
        <v>104.5</v>
      </c>
      <c r="O91">
        <v>79</v>
      </c>
      <c r="P91">
        <v>139.7</v>
      </c>
      <c r="Q91">
        <v>256.9</v>
      </c>
      <c r="R91">
        <v>579.6</v>
      </c>
    </row>
    <row r="92" spans="1:18" ht="15">
      <c r="A92" s="37">
        <v>1945</v>
      </c>
      <c r="B92">
        <v>50.8</v>
      </c>
      <c r="C92">
        <v>39</v>
      </c>
      <c r="D92">
        <v>27.2</v>
      </c>
      <c r="E92">
        <v>32.7</v>
      </c>
      <c r="F92">
        <v>56.9</v>
      </c>
      <c r="G92">
        <v>47.7</v>
      </c>
      <c r="H92">
        <v>41.2</v>
      </c>
      <c r="I92">
        <v>60</v>
      </c>
      <c r="J92">
        <v>51.9</v>
      </c>
      <c r="K92">
        <v>55.1</v>
      </c>
      <c r="L92">
        <v>18.5</v>
      </c>
      <c r="M92">
        <v>67</v>
      </c>
      <c r="N92">
        <v>121.4</v>
      </c>
      <c r="O92">
        <v>116.8</v>
      </c>
      <c r="P92">
        <v>148.9</v>
      </c>
      <c r="Q92">
        <v>125.5</v>
      </c>
      <c r="R92">
        <v>547.9</v>
      </c>
    </row>
    <row r="93" spans="1:18" ht="15">
      <c r="A93" s="37">
        <v>1946</v>
      </c>
      <c r="B93">
        <v>36.3</v>
      </c>
      <c r="C93">
        <v>54.9</v>
      </c>
      <c r="D93">
        <v>30.4</v>
      </c>
      <c r="E93">
        <v>26.2</v>
      </c>
      <c r="F93">
        <v>44.7</v>
      </c>
      <c r="G93">
        <v>70</v>
      </c>
      <c r="H93">
        <v>94.8</v>
      </c>
      <c r="I93">
        <v>94.6</v>
      </c>
      <c r="J93">
        <v>70.9</v>
      </c>
      <c r="K93">
        <v>36.8</v>
      </c>
      <c r="L93">
        <v>96</v>
      </c>
      <c r="M93">
        <v>59.9</v>
      </c>
      <c r="N93">
        <v>158.2</v>
      </c>
      <c r="O93">
        <v>101.4</v>
      </c>
      <c r="P93">
        <v>259.5</v>
      </c>
      <c r="Q93">
        <v>203.6</v>
      </c>
      <c r="R93">
        <v>715.6</v>
      </c>
    </row>
    <row r="94" spans="1:18" ht="15">
      <c r="A94" s="37">
        <v>1947</v>
      </c>
      <c r="B94">
        <v>42.7</v>
      </c>
      <c r="C94">
        <v>41</v>
      </c>
      <c r="D94">
        <v>111</v>
      </c>
      <c r="E94">
        <v>40.6</v>
      </c>
      <c r="F94">
        <v>15.8</v>
      </c>
      <c r="G94">
        <v>58.1</v>
      </c>
      <c r="H94">
        <v>48.4</v>
      </c>
      <c r="I94">
        <v>4</v>
      </c>
      <c r="J94">
        <v>28</v>
      </c>
      <c r="K94">
        <v>5.9</v>
      </c>
      <c r="L94">
        <v>31</v>
      </c>
      <c r="M94">
        <v>62.8</v>
      </c>
      <c r="N94">
        <v>143.6</v>
      </c>
      <c r="O94">
        <v>167.4</v>
      </c>
      <c r="P94">
        <v>110.5</v>
      </c>
      <c r="Q94">
        <v>65</v>
      </c>
      <c r="R94">
        <v>489.3</v>
      </c>
    </row>
    <row r="95" spans="1:18" ht="15">
      <c r="A95" s="37">
        <v>1948</v>
      </c>
      <c r="B95">
        <v>91.3</v>
      </c>
      <c r="C95">
        <v>24.1</v>
      </c>
      <c r="D95">
        <v>18.2</v>
      </c>
      <c r="E95">
        <v>35.2</v>
      </c>
      <c r="F95">
        <v>68.1</v>
      </c>
      <c r="G95">
        <v>68.8</v>
      </c>
      <c r="H95">
        <v>37.1</v>
      </c>
      <c r="I95">
        <v>89</v>
      </c>
      <c r="J95">
        <v>40.6</v>
      </c>
      <c r="K95">
        <v>50.8</v>
      </c>
      <c r="L95">
        <v>36.6</v>
      </c>
      <c r="M95">
        <v>43.7</v>
      </c>
      <c r="N95">
        <v>178.2</v>
      </c>
      <c r="O95">
        <v>121.4</v>
      </c>
      <c r="P95">
        <v>194.8</v>
      </c>
      <c r="Q95">
        <v>128</v>
      </c>
      <c r="R95">
        <v>603.3</v>
      </c>
    </row>
    <row r="96" spans="1:18" ht="15">
      <c r="A96" s="37">
        <v>1949</v>
      </c>
      <c r="B96">
        <v>25.8</v>
      </c>
      <c r="C96">
        <v>23.9</v>
      </c>
      <c r="D96">
        <v>23.8</v>
      </c>
      <c r="E96">
        <v>40</v>
      </c>
      <c r="F96">
        <v>52.7</v>
      </c>
      <c r="G96">
        <v>18.8</v>
      </c>
      <c r="H96">
        <v>43.3</v>
      </c>
      <c r="I96">
        <v>37.9</v>
      </c>
      <c r="J96">
        <v>24.3</v>
      </c>
      <c r="K96">
        <v>103.7</v>
      </c>
      <c r="L96">
        <v>57.6</v>
      </c>
      <c r="M96">
        <v>38.7</v>
      </c>
      <c r="N96">
        <v>93.3</v>
      </c>
      <c r="O96">
        <v>116.5</v>
      </c>
      <c r="P96">
        <v>100</v>
      </c>
      <c r="Q96">
        <v>185.5</v>
      </c>
      <c r="R96">
        <v>490.5</v>
      </c>
    </row>
    <row r="97" spans="1:18" ht="15">
      <c r="A97" s="37">
        <v>1950</v>
      </c>
      <c r="B97">
        <v>28.4</v>
      </c>
      <c r="C97">
        <v>78.9</v>
      </c>
      <c r="D97">
        <v>13</v>
      </c>
      <c r="E97">
        <v>47.8</v>
      </c>
      <c r="F97">
        <v>53.2</v>
      </c>
      <c r="G97">
        <v>40.8</v>
      </c>
      <c r="H97">
        <v>96.8</v>
      </c>
      <c r="I97">
        <v>59.9</v>
      </c>
      <c r="J97">
        <v>74.7</v>
      </c>
      <c r="K97">
        <v>15.6</v>
      </c>
      <c r="L97">
        <v>104.7</v>
      </c>
      <c r="M97">
        <v>42.7</v>
      </c>
      <c r="N97">
        <v>146</v>
      </c>
      <c r="O97">
        <v>114</v>
      </c>
      <c r="P97">
        <v>197.5</v>
      </c>
      <c r="Q97">
        <v>194.9</v>
      </c>
      <c r="R97">
        <v>656.4</v>
      </c>
    </row>
    <row r="98" spans="1:18" ht="15">
      <c r="A98" s="37">
        <v>1951</v>
      </c>
      <c r="B98">
        <v>61</v>
      </c>
      <c r="C98">
        <v>86.7</v>
      </c>
      <c r="D98">
        <v>78.7</v>
      </c>
      <c r="E98">
        <v>78.6</v>
      </c>
      <c r="F98">
        <v>57.3</v>
      </c>
      <c r="G98">
        <v>29.8</v>
      </c>
      <c r="H98">
        <v>40.7</v>
      </c>
      <c r="I98">
        <v>84.4</v>
      </c>
      <c r="J98">
        <v>64.1</v>
      </c>
      <c r="K98">
        <v>21.6</v>
      </c>
      <c r="L98">
        <v>90.7</v>
      </c>
      <c r="M98">
        <v>39.2</v>
      </c>
      <c r="N98">
        <v>190.4</v>
      </c>
      <c r="O98">
        <v>214.6</v>
      </c>
      <c r="P98">
        <v>154.8</v>
      </c>
      <c r="Q98">
        <v>176.4</v>
      </c>
      <c r="R98">
        <v>732.7</v>
      </c>
    </row>
    <row r="99" spans="1:18" ht="15">
      <c r="A99" s="37">
        <v>1952</v>
      </c>
      <c r="B99">
        <v>51.5</v>
      </c>
      <c r="C99">
        <v>20.2</v>
      </c>
      <c r="D99">
        <v>69.7</v>
      </c>
      <c r="E99">
        <v>33.6</v>
      </c>
      <c r="F99">
        <v>36.7</v>
      </c>
      <c r="G99">
        <v>33.3</v>
      </c>
      <c r="H99">
        <v>22.4</v>
      </c>
      <c r="I99">
        <v>77.4</v>
      </c>
      <c r="J99">
        <v>73.9</v>
      </c>
      <c r="K99">
        <v>56.1</v>
      </c>
      <c r="L99">
        <v>94.5</v>
      </c>
      <c r="M99">
        <v>57.9</v>
      </c>
      <c r="N99">
        <v>110.9</v>
      </c>
      <c r="O99">
        <v>139.9</v>
      </c>
      <c r="P99">
        <v>133.2</v>
      </c>
      <c r="Q99">
        <v>224.5</v>
      </c>
      <c r="R99">
        <v>627.1</v>
      </c>
    </row>
    <row r="100" spans="1:18" ht="15">
      <c r="A100" s="37">
        <v>1953</v>
      </c>
      <c r="B100">
        <v>25.4</v>
      </c>
      <c r="C100">
        <v>35.5</v>
      </c>
      <c r="D100">
        <v>14.3</v>
      </c>
      <c r="E100">
        <v>54</v>
      </c>
      <c r="F100">
        <v>36.9</v>
      </c>
      <c r="G100">
        <v>65.6</v>
      </c>
      <c r="H100">
        <v>68.2</v>
      </c>
      <c r="I100">
        <v>53.9</v>
      </c>
      <c r="J100">
        <v>38.3</v>
      </c>
      <c r="K100">
        <v>60.1</v>
      </c>
      <c r="L100">
        <v>32.7</v>
      </c>
      <c r="M100">
        <v>20.1</v>
      </c>
      <c r="N100">
        <v>118.8</v>
      </c>
      <c r="O100">
        <v>105.3</v>
      </c>
      <c r="P100">
        <v>187.7</v>
      </c>
      <c r="Q100">
        <v>131.1</v>
      </c>
      <c r="R100">
        <v>505.1</v>
      </c>
    </row>
    <row r="101" spans="1:18" ht="15">
      <c r="A101" s="37">
        <v>1954</v>
      </c>
      <c r="B101">
        <v>33.7</v>
      </c>
      <c r="C101">
        <v>51.4</v>
      </c>
      <c r="D101">
        <v>56.3</v>
      </c>
      <c r="E101">
        <v>8.2</v>
      </c>
      <c r="F101">
        <v>54.9</v>
      </c>
      <c r="G101">
        <v>61</v>
      </c>
      <c r="H101">
        <v>67.8</v>
      </c>
      <c r="I101">
        <v>105.5</v>
      </c>
      <c r="J101">
        <v>42.3</v>
      </c>
      <c r="K101">
        <v>51.2</v>
      </c>
      <c r="L101">
        <v>97.8</v>
      </c>
      <c r="M101">
        <v>48.4</v>
      </c>
      <c r="N101">
        <v>105.2</v>
      </c>
      <c r="O101">
        <v>119.4</v>
      </c>
      <c r="P101">
        <v>234.3</v>
      </c>
      <c r="Q101">
        <v>191.3</v>
      </c>
      <c r="R101">
        <v>678.5</v>
      </c>
    </row>
    <row r="102" spans="1:18" ht="15">
      <c r="A102" s="37">
        <v>1955</v>
      </c>
      <c r="B102">
        <v>50.9</v>
      </c>
      <c r="C102">
        <v>50.2</v>
      </c>
      <c r="D102">
        <v>37.5</v>
      </c>
      <c r="E102">
        <v>11.5</v>
      </c>
      <c r="F102">
        <v>74.7</v>
      </c>
      <c r="G102">
        <v>58.2</v>
      </c>
      <c r="H102">
        <v>7.6</v>
      </c>
      <c r="I102">
        <v>34.1</v>
      </c>
      <c r="J102">
        <v>45.2</v>
      </c>
      <c r="K102">
        <v>83.7</v>
      </c>
      <c r="L102">
        <v>23.7</v>
      </c>
      <c r="M102">
        <v>42</v>
      </c>
      <c r="N102">
        <v>149.5</v>
      </c>
      <c r="O102">
        <v>123.6</v>
      </c>
      <c r="P102">
        <v>99.8</v>
      </c>
      <c r="Q102">
        <v>152.6</v>
      </c>
      <c r="R102">
        <v>519.1</v>
      </c>
    </row>
    <row r="103" spans="1:18" ht="15">
      <c r="A103" s="37">
        <v>1956</v>
      </c>
      <c r="B103">
        <v>86.4</v>
      </c>
      <c r="C103">
        <v>25.4</v>
      </c>
      <c r="D103">
        <v>18.6</v>
      </c>
      <c r="E103">
        <v>26.2</v>
      </c>
      <c r="F103">
        <v>16.6</v>
      </c>
      <c r="G103">
        <v>58.3</v>
      </c>
      <c r="H103">
        <v>76.8</v>
      </c>
      <c r="I103">
        <v>105.9</v>
      </c>
      <c r="J103">
        <v>41.4</v>
      </c>
      <c r="K103">
        <v>46.8</v>
      </c>
      <c r="L103">
        <v>23.6</v>
      </c>
      <c r="M103">
        <v>53.5</v>
      </c>
      <c r="N103">
        <v>153.8</v>
      </c>
      <c r="O103">
        <v>61.4</v>
      </c>
      <c r="P103">
        <v>241.1</v>
      </c>
      <c r="Q103">
        <v>111.8</v>
      </c>
      <c r="R103">
        <v>579.6</v>
      </c>
    </row>
    <row r="104" spans="1:18" ht="15">
      <c r="A104" s="37">
        <v>1957</v>
      </c>
      <c r="B104">
        <v>33.7</v>
      </c>
      <c r="C104">
        <v>59.7</v>
      </c>
      <c r="D104">
        <v>40</v>
      </c>
      <c r="E104">
        <v>6.8</v>
      </c>
      <c r="F104">
        <v>30.5</v>
      </c>
      <c r="G104">
        <v>47</v>
      </c>
      <c r="H104">
        <v>75.2</v>
      </c>
      <c r="I104">
        <v>60.4</v>
      </c>
      <c r="J104">
        <v>86.2</v>
      </c>
      <c r="K104">
        <v>39.2</v>
      </c>
      <c r="L104">
        <v>48.6</v>
      </c>
      <c r="M104">
        <v>52.3</v>
      </c>
      <c r="N104">
        <v>146.8</v>
      </c>
      <c r="O104">
        <v>77.3</v>
      </c>
      <c r="P104">
        <v>182.6</v>
      </c>
      <c r="Q104">
        <v>173.9</v>
      </c>
      <c r="R104">
        <v>579.4</v>
      </c>
    </row>
    <row r="105" spans="1:18" ht="15">
      <c r="A105" s="37">
        <v>1958</v>
      </c>
      <c r="B105">
        <v>56.7</v>
      </c>
      <c r="C105">
        <v>74.2</v>
      </c>
      <c r="D105">
        <v>27.7</v>
      </c>
      <c r="E105">
        <v>28.1</v>
      </c>
      <c r="F105">
        <v>62.5</v>
      </c>
      <c r="G105">
        <v>107.5</v>
      </c>
      <c r="H105">
        <v>77.6</v>
      </c>
      <c r="I105">
        <v>77.2</v>
      </c>
      <c r="J105">
        <v>74</v>
      </c>
      <c r="K105">
        <v>52.5</v>
      </c>
      <c r="L105">
        <v>35.7</v>
      </c>
      <c r="M105">
        <v>70.8</v>
      </c>
      <c r="N105">
        <v>183.1</v>
      </c>
      <c r="O105">
        <v>118.4</v>
      </c>
      <c r="P105">
        <v>262.3</v>
      </c>
      <c r="Q105">
        <v>162.1</v>
      </c>
      <c r="R105">
        <v>744.5</v>
      </c>
    </row>
    <row r="106" spans="1:18" ht="15">
      <c r="A106" s="37">
        <v>1959</v>
      </c>
      <c r="B106">
        <v>67.3</v>
      </c>
      <c r="C106">
        <v>3.5</v>
      </c>
      <c r="D106">
        <v>42.1</v>
      </c>
      <c r="E106">
        <v>45.5</v>
      </c>
      <c r="F106">
        <v>14.1</v>
      </c>
      <c r="G106">
        <v>25.7</v>
      </c>
      <c r="H106">
        <v>63.7</v>
      </c>
      <c r="I106">
        <v>33.3</v>
      </c>
      <c r="J106">
        <v>1.6</v>
      </c>
      <c r="K106">
        <v>46.1</v>
      </c>
      <c r="L106">
        <v>51</v>
      </c>
      <c r="M106">
        <v>87.1</v>
      </c>
      <c r="N106">
        <v>141.6</v>
      </c>
      <c r="O106">
        <v>101.7</v>
      </c>
      <c r="P106">
        <v>122.6</v>
      </c>
      <c r="Q106">
        <v>98.7</v>
      </c>
      <c r="R106">
        <v>480.9</v>
      </c>
    </row>
    <row r="107" spans="1:18" ht="15">
      <c r="A107" s="37">
        <v>1960</v>
      </c>
      <c r="B107">
        <v>69.8</v>
      </c>
      <c r="C107">
        <v>38.8</v>
      </c>
      <c r="D107">
        <v>34.3</v>
      </c>
      <c r="E107">
        <v>14.5</v>
      </c>
      <c r="F107">
        <v>21.9</v>
      </c>
      <c r="G107">
        <v>44.4</v>
      </c>
      <c r="H107">
        <v>80.9</v>
      </c>
      <c r="I107">
        <v>79.9</v>
      </c>
      <c r="J107">
        <v>92.3</v>
      </c>
      <c r="K107">
        <v>126.1</v>
      </c>
      <c r="L107">
        <v>85.6</v>
      </c>
      <c r="M107">
        <v>81</v>
      </c>
      <c r="N107">
        <v>195.7</v>
      </c>
      <c r="O107">
        <v>70.7</v>
      </c>
      <c r="P107">
        <v>205.2</v>
      </c>
      <c r="Q107">
        <v>304</v>
      </c>
      <c r="R107">
        <v>769.4</v>
      </c>
    </row>
    <row r="108" spans="1:18" ht="15">
      <c r="A108" s="37">
        <v>1961</v>
      </c>
      <c r="B108">
        <v>67.3</v>
      </c>
      <c r="C108">
        <v>46.6</v>
      </c>
      <c r="D108">
        <v>8.3</v>
      </c>
      <c r="E108">
        <v>49</v>
      </c>
      <c r="F108">
        <v>27.9</v>
      </c>
      <c r="G108">
        <v>30.8</v>
      </c>
      <c r="H108">
        <v>42.6</v>
      </c>
      <c r="I108">
        <v>56.1</v>
      </c>
      <c r="J108">
        <v>63.5</v>
      </c>
      <c r="K108">
        <v>82.9</v>
      </c>
      <c r="L108">
        <v>49.8</v>
      </c>
      <c r="M108">
        <v>81.4</v>
      </c>
      <c r="N108">
        <v>194.8</v>
      </c>
      <c r="O108">
        <v>85.2</v>
      </c>
      <c r="P108">
        <v>129.5</v>
      </c>
      <c r="Q108">
        <v>196.3</v>
      </c>
      <c r="R108">
        <v>606.2</v>
      </c>
    </row>
    <row r="109" spans="1:18" ht="15">
      <c r="A109" s="37">
        <v>1962</v>
      </c>
      <c r="B109">
        <v>56.5</v>
      </c>
      <c r="C109">
        <v>19.8</v>
      </c>
      <c r="D109">
        <v>34.6</v>
      </c>
      <c r="E109">
        <v>44.9</v>
      </c>
      <c r="F109">
        <v>45.8</v>
      </c>
      <c r="G109">
        <v>5.6</v>
      </c>
      <c r="H109">
        <v>73.7</v>
      </c>
      <c r="I109">
        <v>51.2</v>
      </c>
      <c r="J109">
        <v>72.5</v>
      </c>
      <c r="K109">
        <v>30.5</v>
      </c>
      <c r="L109">
        <v>47.3</v>
      </c>
      <c r="M109">
        <v>46.1</v>
      </c>
      <c r="N109">
        <v>157.7</v>
      </c>
      <c r="O109">
        <v>125.3</v>
      </c>
      <c r="P109">
        <v>130.4</v>
      </c>
      <c r="Q109">
        <v>150.3</v>
      </c>
      <c r="R109">
        <v>528.3</v>
      </c>
    </row>
    <row r="110" spans="1:18" ht="15">
      <c r="A110" s="37">
        <v>1963</v>
      </c>
      <c r="B110">
        <v>24.6</v>
      </c>
      <c r="C110">
        <v>16.3</v>
      </c>
      <c r="D110">
        <v>65.9</v>
      </c>
      <c r="E110">
        <v>53</v>
      </c>
      <c r="F110">
        <v>48.4</v>
      </c>
      <c r="G110">
        <v>46.2</v>
      </c>
      <c r="H110">
        <v>47.3</v>
      </c>
      <c r="I110">
        <v>83.8</v>
      </c>
      <c r="J110">
        <v>47.2</v>
      </c>
      <c r="K110">
        <v>38.8</v>
      </c>
      <c r="L110">
        <v>84.9</v>
      </c>
      <c r="M110">
        <v>16.1</v>
      </c>
      <c r="N110">
        <v>87</v>
      </c>
      <c r="O110">
        <v>167.2</v>
      </c>
      <c r="P110">
        <v>177.3</v>
      </c>
      <c r="Q110">
        <v>170.9</v>
      </c>
      <c r="R110">
        <v>572.6</v>
      </c>
    </row>
    <row r="111" spans="1:18" ht="15">
      <c r="A111" s="37">
        <v>1964</v>
      </c>
      <c r="B111">
        <v>19.4</v>
      </c>
      <c r="C111">
        <v>23.7</v>
      </c>
      <c r="D111">
        <v>71.8</v>
      </c>
      <c r="E111">
        <v>63.5</v>
      </c>
      <c r="F111">
        <v>29.4</v>
      </c>
      <c r="G111">
        <v>94.4</v>
      </c>
      <c r="H111">
        <v>31.2</v>
      </c>
      <c r="I111">
        <v>27.9</v>
      </c>
      <c r="J111">
        <v>14.8</v>
      </c>
      <c r="K111">
        <v>36.9</v>
      </c>
      <c r="L111">
        <v>35.4</v>
      </c>
      <c r="M111">
        <v>42.2</v>
      </c>
      <c r="N111">
        <v>59.3</v>
      </c>
      <c r="O111">
        <v>164.7</v>
      </c>
      <c r="P111">
        <v>153.5</v>
      </c>
      <c r="Q111">
        <v>87.1</v>
      </c>
      <c r="R111">
        <v>490.6</v>
      </c>
    </row>
    <row r="112" spans="1:18" ht="15">
      <c r="A112" s="37">
        <v>1965</v>
      </c>
      <c r="B112">
        <v>49.5</v>
      </c>
      <c r="C112">
        <v>20</v>
      </c>
      <c r="D112">
        <v>50.9</v>
      </c>
      <c r="E112">
        <v>56</v>
      </c>
      <c r="F112">
        <v>40.6</v>
      </c>
      <c r="G112">
        <v>53.4</v>
      </c>
      <c r="H112">
        <v>80.8</v>
      </c>
      <c r="I112">
        <v>60.1</v>
      </c>
      <c r="J112">
        <v>100.6</v>
      </c>
      <c r="K112">
        <v>16.1</v>
      </c>
      <c r="L112">
        <v>63.6</v>
      </c>
      <c r="M112">
        <v>103.9</v>
      </c>
      <c r="N112">
        <v>111.7</v>
      </c>
      <c r="O112">
        <v>147.5</v>
      </c>
      <c r="P112">
        <v>194.3</v>
      </c>
      <c r="Q112">
        <v>180.3</v>
      </c>
      <c r="R112">
        <v>695.5</v>
      </c>
    </row>
    <row r="113" spans="1:18" ht="15">
      <c r="A113" s="37">
        <v>1966</v>
      </c>
      <c r="B113">
        <v>29.6</v>
      </c>
      <c r="C113">
        <v>63.8</v>
      </c>
      <c r="D113">
        <v>14.9</v>
      </c>
      <c r="E113">
        <v>62.2</v>
      </c>
      <c r="F113">
        <v>40.3</v>
      </c>
      <c r="G113">
        <v>69.9</v>
      </c>
      <c r="H113">
        <v>80.6</v>
      </c>
      <c r="I113">
        <v>74.1</v>
      </c>
      <c r="J113">
        <v>26.9</v>
      </c>
      <c r="K113">
        <v>79.2</v>
      </c>
      <c r="L113">
        <v>67</v>
      </c>
      <c r="M113">
        <v>74.9</v>
      </c>
      <c r="N113">
        <v>197.3</v>
      </c>
      <c r="O113">
        <v>117.3</v>
      </c>
      <c r="P113">
        <v>224.5</v>
      </c>
      <c r="Q113">
        <v>173.2</v>
      </c>
      <c r="R113">
        <v>683.3</v>
      </c>
    </row>
    <row r="114" spans="1:18" ht="15">
      <c r="A114" s="37">
        <v>1967</v>
      </c>
      <c r="B114">
        <v>31.8</v>
      </c>
      <c r="C114">
        <v>45</v>
      </c>
      <c r="D114">
        <v>23.1</v>
      </c>
      <c r="E114">
        <v>58.3</v>
      </c>
      <c r="F114">
        <v>87.1</v>
      </c>
      <c r="G114">
        <v>30.4</v>
      </c>
      <c r="H114">
        <v>39</v>
      </c>
      <c r="I114">
        <v>44.6</v>
      </c>
      <c r="J114">
        <v>50.5</v>
      </c>
      <c r="K114">
        <v>91.8</v>
      </c>
      <c r="L114">
        <v>54.7</v>
      </c>
      <c r="M114">
        <v>50</v>
      </c>
      <c r="N114">
        <v>151.8</v>
      </c>
      <c r="O114">
        <v>168.5</v>
      </c>
      <c r="P114">
        <v>114</v>
      </c>
      <c r="Q114">
        <v>197</v>
      </c>
      <c r="R114">
        <v>606.3</v>
      </c>
    </row>
    <row r="115" spans="1:18" ht="15">
      <c r="A115" s="37">
        <v>1968</v>
      </c>
      <c r="B115">
        <v>46</v>
      </c>
      <c r="C115">
        <v>32.2</v>
      </c>
      <c r="D115">
        <v>23.7</v>
      </c>
      <c r="E115">
        <v>41.7</v>
      </c>
      <c r="F115">
        <v>43.2</v>
      </c>
      <c r="G115">
        <v>67.8</v>
      </c>
      <c r="H115">
        <v>86.2</v>
      </c>
      <c r="I115">
        <v>88</v>
      </c>
      <c r="J115">
        <v>122.5</v>
      </c>
      <c r="K115">
        <v>49.6</v>
      </c>
      <c r="L115">
        <v>43.3</v>
      </c>
      <c r="M115">
        <v>51.2</v>
      </c>
      <c r="N115">
        <v>128.1</v>
      </c>
      <c r="O115">
        <v>108.6</v>
      </c>
      <c r="P115">
        <v>242</v>
      </c>
      <c r="Q115">
        <v>215.3</v>
      </c>
      <c r="R115">
        <v>695.3</v>
      </c>
    </row>
    <row r="116" spans="1:18" ht="15">
      <c r="A116" s="37">
        <v>1969</v>
      </c>
      <c r="B116">
        <v>57.3</v>
      </c>
      <c r="C116">
        <v>52</v>
      </c>
      <c r="D116">
        <v>57</v>
      </c>
      <c r="E116">
        <v>35.1</v>
      </c>
      <c r="F116">
        <v>85</v>
      </c>
      <c r="G116">
        <v>39.6</v>
      </c>
      <c r="H116">
        <v>73.4</v>
      </c>
      <c r="I116">
        <v>59.9</v>
      </c>
      <c r="J116">
        <v>4.4</v>
      </c>
      <c r="K116">
        <v>7.1</v>
      </c>
      <c r="L116">
        <v>81.5</v>
      </c>
      <c r="M116">
        <v>63</v>
      </c>
      <c r="N116">
        <v>160.6</v>
      </c>
      <c r="O116">
        <v>177.1</v>
      </c>
      <c r="P116">
        <v>172.9</v>
      </c>
      <c r="Q116">
        <v>93</v>
      </c>
      <c r="R116">
        <v>615.4</v>
      </c>
    </row>
    <row r="117" spans="1:18" ht="15">
      <c r="A117" s="37">
        <v>1970</v>
      </c>
      <c r="B117">
        <v>61.9</v>
      </c>
      <c r="C117">
        <v>55.9</v>
      </c>
      <c r="D117">
        <v>45</v>
      </c>
      <c r="E117">
        <v>67.6</v>
      </c>
      <c r="F117">
        <v>18.7</v>
      </c>
      <c r="G117">
        <v>28</v>
      </c>
      <c r="H117">
        <v>44.5</v>
      </c>
      <c r="I117">
        <v>39.2</v>
      </c>
      <c r="J117">
        <v>43.6</v>
      </c>
      <c r="K117">
        <v>26.9</v>
      </c>
      <c r="L117">
        <v>139.1</v>
      </c>
      <c r="M117">
        <v>47.1</v>
      </c>
      <c r="N117">
        <v>180.8</v>
      </c>
      <c r="O117">
        <v>131.3</v>
      </c>
      <c r="P117">
        <v>111.8</v>
      </c>
      <c r="Q117">
        <v>209.6</v>
      </c>
      <c r="R117">
        <v>617.6</v>
      </c>
    </row>
    <row r="118" spans="1:18" ht="15">
      <c r="A118" s="37">
        <v>1971</v>
      </c>
      <c r="B118">
        <v>73.1</v>
      </c>
      <c r="C118">
        <v>15.7</v>
      </c>
      <c r="D118">
        <v>41.5</v>
      </c>
      <c r="E118">
        <v>28.9</v>
      </c>
      <c r="F118">
        <v>39</v>
      </c>
      <c r="G118">
        <v>74.8</v>
      </c>
      <c r="H118">
        <v>36.2</v>
      </c>
      <c r="I118">
        <v>70.6</v>
      </c>
      <c r="J118">
        <v>21.3</v>
      </c>
      <c r="K118">
        <v>57.3</v>
      </c>
      <c r="L118">
        <v>80.5</v>
      </c>
      <c r="M118">
        <v>27.1</v>
      </c>
      <c r="N118">
        <v>135.9</v>
      </c>
      <c r="O118">
        <v>109.4</v>
      </c>
      <c r="P118">
        <v>181.6</v>
      </c>
      <c r="Q118">
        <v>159.1</v>
      </c>
      <c r="R118">
        <v>565.9</v>
      </c>
    </row>
    <row r="119" spans="1:18" ht="15">
      <c r="A119" s="37">
        <v>1972</v>
      </c>
      <c r="B119">
        <v>61.8</v>
      </c>
      <c r="C119">
        <v>34.9</v>
      </c>
      <c r="D119">
        <v>41.3</v>
      </c>
      <c r="E119">
        <v>42</v>
      </c>
      <c r="F119">
        <v>38.3</v>
      </c>
      <c r="G119">
        <v>36.2</v>
      </c>
      <c r="H119">
        <v>50.1</v>
      </c>
      <c r="I119">
        <v>23</v>
      </c>
      <c r="J119">
        <v>39</v>
      </c>
      <c r="K119">
        <v>7.2</v>
      </c>
      <c r="L119">
        <v>57.4</v>
      </c>
      <c r="M119">
        <v>48.3</v>
      </c>
      <c r="N119">
        <v>123.8</v>
      </c>
      <c r="O119">
        <v>121.5</v>
      </c>
      <c r="P119">
        <v>109.3</v>
      </c>
      <c r="Q119">
        <v>103.6</v>
      </c>
      <c r="R119">
        <v>479.3</v>
      </c>
    </row>
    <row r="120" spans="1:18" ht="15">
      <c r="A120" s="37">
        <v>1973</v>
      </c>
      <c r="B120">
        <v>16.5</v>
      </c>
      <c r="C120">
        <v>20.9</v>
      </c>
      <c r="D120">
        <v>13.4</v>
      </c>
      <c r="E120">
        <v>52.4</v>
      </c>
      <c r="F120">
        <v>64.6</v>
      </c>
      <c r="G120">
        <v>59.9</v>
      </c>
      <c r="H120">
        <v>64.7</v>
      </c>
      <c r="I120">
        <v>25.2</v>
      </c>
      <c r="J120">
        <v>79.3</v>
      </c>
      <c r="K120">
        <v>36.7</v>
      </c>
      <c r="L120">
        <v>29.4</v>
      </c>
      <c r="M120">
        <v>34.6</v>
      </c>
      <c r="N120">
        <v>85.6</v>
      </c>
      <c r="O120">
        <v>130.4</v>
      </c>
      <c r="P120">
        <v>149.7</v>
      </c>
      <c r="Q120">
        <v>145.3</v>
      </c>
      <c r="R120">
        <v>497.4</v>
      </c>
    </row>
    <row r="121" spans="1:18" ht="15">
      <c r="A121" s="37">
        <v>1974</v>
      </c>
      <c r="B121">
        <v>44.9</v>
      </c>
      <c r="C121">
        <v>57.9</v>
      </c>
      <c r="D121">
        <v>26.2</v>
      </c>
      <c r="E121">
        <v>11.4</v>
      </c>
      <c r="F121">
        <v>19</v>
      </c>
      <c r="G121">
        <v>52.9</v>
      </c>
      <c r="H121">
        <v>46.1</v>
      </c>
      <c r="I121">
        <v>84.4</v>
      </c>
      <c r="J121">
        <v>91.8</v>
      </c>
      <c r="K121">
        <v>99.6</v>
      </c>
      <c r="L121">
        <v>107.9</v>
      </c>
      <c r="M121">
        <v>32.4</v>
      </c>
      <c r="N121">
        <v>137.4</v>
      </c>
      <c r="O121">
        <v>56.6</v>
      </c>
      <c r="P121">
        <v>183.4</v>
      </c>
      <c r="Q121">
        <v>299.3</v>
      </c>
      <c r="R121">
        <v>674.5</v>
      </c>
    </row>
    <row r="122" spans="1:18" ht="15">
      <c r="A122" s="37">
        <v>1975</v>
      </c>
      <c r="B122" s="34">
        <v>69.9</v>
      </c>
      <c r="C122" s="34">
        <v>21.8</v>
      </c>
      <c r="D122" s="34">
        <v>77.2</v>
      </c>
      <c r="E122" s="34">
        <v>59</v>
      </c>
      <c r="F122" s="34">
        <v>53.4</v>
      </c>
      <c r="G122" s="34">
        <v>26.1</v>
      </c>
      <c r="H122" s="34">
        <v>34.4</v>
      </c>
      <c r="I122" s="34">
        <v>16.3</v>
      </c>
      <c r="J122" s="34">
        <v>91.6</v>
      </c>
      <c r="K122" s="34">
        <v>15.2</v>
      </c>
      <c r="L122" s="34">
        <v>58.1</v>
      </c>
      <c r="M122" s="34">
        <v>32.1</v>
      </c>
      <c r="N122">
        <v>124.1</v>
      </c>
      <c r="O122">
        <v>189.6</v>
      </c>
      <c r="P122">
        <v>76.8</v>
      </c>
      <c r="Q122">
        <v>165</v>
      </c>
      <c r="R122" s="35">
        <v>555.2</v>
      </c>
    </row>
    <row r="123" spans="1:18" ht="15">
      <c r="A123" s="37">
        <v>1976</v>
      </c>
      <c r="B123">
        <v>37.6</v>
      </c>
      <c r="C123">
        <v>18.4</v>
      </c>
      <c r="D123">
        <v>13.5</v>
      </c>
      <c r="E123">
        <v>13.7</v>
      </c>
      <c r="F123">
        <v>29.5</v>
      </c>
      <c r="G123">
        <v>11.6</v>
      </c>
      <c r="H123">
        <v>33.2</v>
      </c>
      <c r="I123">
        <v>40.8</v>
      </c>
      <c r="J123">
        <v>87.6</v>
      </c>
      <c r="K123">
        <v>98.1</v>
      </c>
      <c r="L123">
        <v>68.8</v>
      </c>
      <c r="M123">
        <v>59.8</v>
      </c>
      <c r="N123">
        <v>88.1</v>
      </c>
      <c r="O123">
        <v>56.8</v>
      </c>
      <c r="P123">
        <v>85.6</v>
      </c>
      <c r="Q123">
        <v>254.4</v>
      </c>
      <c r="R123">
        <v>512.6</v>
      </c>
    </row>
    <row r="124" spans="1:18" ht="15">
      <c r="A124" s="37">
        <v>1977</v>
      </c>
      <c r="B124">
        <v>64.7</v>
      </c>
      <c r="C124">
        <v>81.3</v>
      </c>
      <c r="D124">
        <v>44.7</v>
      </c>
      <c r="E124">
        <v>31.6</v>
      </c>
      <c r="F124">
        <v>39.9</v>
      </c>
      <c r="G124">
        <v>50.6</v>
      </c>
      <c r="H124">
        <v>10.1</v>
      </c>
      <c r="I124">
        <v>97.4</v>
      </c>
      <c r="J124">
        <v>16.5</v>
      </c>
      <c r="K124">
        <v>23.2</v>
      </c>
      <c r="L124">
        <v>55.2</v>
      </c>
      <c r="M124">
        <v>57.4</v>
      </c>
      <c r="N124">
        <v>205.7</v>
      </c>
      <c r="O124">
        <v>116.2</v>
      </c>
      <c r="P124">
        <v>158.1</v>
      </c>
      <c r="Q124">
        <v>94.9</v>
      </c>
      <c r="R124">
        <v>572.5</v>
      </c>
    </row>
    <row r="125" spans="1:18" ht="15">
      <c r="A125" s="37">
        <v>1978</v>
      </c>
      <c r="B125">
        <v>72.5</v>
      </c>
      <c r="C125">
        <v>46.2</v>
      </c>
      <c r="D125">
        <v>59.7</v>
      </c>
      <c r="E125">
        <v>44.3</v>
      </c>
      <c r="F125">
        <v>48.3</v>
      </c>
      <c r="G125">
        <v>67.1</v>
      </c>
      <c r="H125">
        <v>62</v>
      </c>
      <c r="I125">
        <v>47.3</v>
      </c>
      <c r="J125">
        <v>33.7</v>
      </c>
      <c r="K125">
        <v>6.2</v>
      </c>
      <c r="L125">
        <v>23</v>
      </c>
      <c r="M125">
        <v>104.8</v>
      </c>
      <c r="N125">
        <v>176.2</v>
      </c>
      <c r="O125">
        <v>152.3</v>
      </c>
      <c r="P125">
        <v>176.4</v>
      </c>
      <c r="Q125">
        <v>62.8</v>
      </c>
      <c r="R125">
        <v>615</v>
      </c>
    </row>
    <row r="126" spans="1:18" ht="15">
      <c r="A126" s="37">
        <v>1979</v>
      </c>
      <c r="B126">
        <v>63.1</v>
      </c>
      <c r="C126">
        <v>57.2</v>
      </c>
      <c r="D126">
        <v>88.3</v>
      </c>
      <c r="E126">
        <v>55.4</v>
      </c>
      <c r="F126">
        <v>79</v>
      </c>
      <c r="G126">
        <v>32.4</v>
      </c>
      <c r="H126">
        <v>21.1</v>
      </c>
      <c r="I126">
        <v>58.2</v>
      </c>
      <c r="J126">
        <v>19.2</v>
      </c>
      <c r="K126">
        <v>49.6</v>
      </c>
      <c r="L126">
        <v>48.6</v>
      </c>
      <c r="M126">
        <v>96.1</v>
      </c>
      <c r="N126">
        <v>225</v>
      </c>
      <c r="O126">
        <v>222.6</v>
      </c>
      <c r="P126">
        <v>111.7</v>
      </c>
      <c r="Q126">
        <v>117.4</v>
      </c>
      <c r="R126">
        <v>668.1</v>
      </c>
    </row>
    <row r="127" spans="1:18" ht="15">
      <c r="A127" s="37">
        <v>1980</v>
      </c>
      <c r="B127">
        <v>38.4</v>
      </c>
      <c r="C127">
        <v>46.8</v>
      </c>
      <c r="D127">
        <v>61.5</v>
      </c>
      <c r="E127">
        <v>23.3</v>
      </c>
      <c r="F127">
        <v>15.2</v>
      </c>
      <c r="G127">
        <v>84.1</v>
      </c>
      <c r="H127">
        <v>66.2</v>
      </c>
      <c r="I127">
        <v>48.9</v>
      </c>
      <c r="J127">
        <v>27.8</v>
      </c>
      <c r="K127">
        <v>81.1</v>
      </c>
      <c r="L127">
        <v>49.9</v>
      </c>
      <c r="M127">
        <v>43.7</v>
      </c>
      <c r="N127">
        <v>181.3</v>
      </c>
      <c r="O127">
        <v>99.9</v>
      </c>
      <c r="P127">
        <v>199.2</v>
      </c>
      <c r="Q127">
        <v>158.8</v>
      </c>
      <c r="R127">
        <v>586.8</v>
      </c>
    </row>
    <row r="128" spans="1:18" ht="15">
      <c r="A128" s="37">
        <v>1981</v>
      </c>
      <c r="B128">
        <v>41.8</v>
      </c>
      <c r="C128">
        <v>24.7</v>
      </c>
      <c r="D128">
        <v>92.9</v>
      </c>
      <c r="E128">
        <v>69</v>
      </c>
      <c r="F128">
        <v>66.9</v>
      </c>
      <c r="G128">
        <v>32.2</v>
      </c>
      <c r="H128">
        <v>57.8</v>
      </c>
      <c r="I128">
        <v>29.7</v>
      </c>
      <c r="J128">
        <v>77.8</v>
      </c>
      <c r="K128">
        <v>70.5</v>
      </c>
      <c r="L128">
        <v>37.4</v>
      </c>
      <c r="M128">
        <v>53.4</v>
      </c>
      <c r="N128">
        <v>110.2</v>
      </c>
      <c r="O128">
        <v>228.7</v>
      </c>
      <c r="P128">
        <v>119.7</v>
      </c>
      <c r="Q128">
        <v>185.7</v>
      </c>
      <c r="R128">
        <v>654</v>
      </c>
    </row>
    <row r="129" spans="1:18" ht="15">
      <c r="A129" s="37">
        <v>1982</v>
      </c>
      <c r="B129">
        <v>37.3</v>
      </c>
      <c r="C129">
        <v>19.5</v>
      </c>
      <c r="D129">
        <v>53.6</v>
      </c>
      <c r="E129">
        <v>13.2</v>
      </c>
      <c r="F129">
        <v>57.3</v>
      </c>
      <c r="G129">
        <v>98.8</v>
      </c>
      <c r="H129">
        <v>24.7</v>
      </c>
      <c r="I129">
        <v>52.8</v>
      </c>
      <c r="J129">
        <v>50.2</v>
      </c>
      <c r="K129">
        <v>122.4</v>
      </c>
      <c r="L129">
        <v>72.2</v>
      </c>
      <c r="M129">
        <v>54.6</v>
      </c>
      <c r="N129">
        <v>110.2</v>
      </c>
      <c r="O129">
        <v>124.1</v>
      </c>
      <c r="P129">
        <v>176.3</v>
      </c>
      <c r="Q129">
        <v>244.8</v>
      </c>
      <c r="R129">
        <v>656.7</v>
      </c>
    </row>
    <row r="130" spans="1:18" ht="15">
      <c r="A130" s="37">
        <v>1983</v>
      </c>
      <c r="B130">
        <v>42.3</v>
      </c>
      <c r="C130">
        <v>40.9</v>
      </c>
      <c r="D130">
        <v>37</v>
      </c>
      <c r="E130">
        <v>92.1</v>
      </c>
      <c r="F130">
        <v>93.6</v>
      </c>
      <c r="G130">
        <v>22.2</v>
      </c>
      <c r="H130">
        <v>31.5</v>
      </c>
      <c r="I130">
        <v>12.8</v>
      </c>
      <c r="J130">
        <v>64.5</v>
      </c>
      <c r="K130">
        <v>38.9</v>
      </c>
      <c r="L130">
        <v>48.4</v>
      </c>
      <c r="M130">
        <v>42.7</v>
      </c>
      <c r="N130">
        <v>137.8</v>
      </c>
      <c r="O130">
        <v>222.8</v>
      </c>
      <c r="P130">
        <v>66.4</v>
      </c>
      <c r="Q130">
        <v>151.7</v>
      </c>
      <c r="R130">
        <v>566.9</v>
      </c>
    </row>
    <row r="131" spans="1:18" ht="15">
      <c r="A131" s="37">
        <v>1984</v>
      </c>
      <c r="B131">
        <v>83.1</v>
      </c>
      <c r="C131">
        <v>37</v>
      </c>
      <c r="D131">
        <v>46.5</v>
      </c>
      <c r="E131">
        <v>12.7</v>
      </c>
      <c r="F131">
        <v>72.9</v>
      </c>
      <c r="G131">
        <v>50.2</v>
      </c>
      <c r="H131">
        <v>24.4</v>
      </c>
      <c r="I131">
        <v>41.4</v>
      </c>
      <c r="J131">
        <v>93.4</v>
      </c>
      <c r="K131">
        <v>54.6</v>
      </c>
      <c r="L131">
        <v>76.4</v>
      </c>
      <c r="M131">
        <v>44.9</v>
      </c>
      <c r="N131">
        <v>162.9</v>
      </c>
      <c r="O131">
        <v>132.1</v>
      </c>
      <c r="P131">
        <v>116</v>
      </c>
      <c r="Q131">
        <v>224.3</v>
      </c>
      <c r="R131">
        <v>637.5</v>
      </c>
    </row>
    <row r="132" spans="1:18" ht="15">
      <c r="A132" s="37">
        <v>1985</v>
      </c>
      <c r="B132">
        <v>54.8</v>
      </c>
      <c r="C132">
        <v>12.3</v>
      </c>
      <c r="D132">
        <v>40.8</v>
      </c>
      <c r="E132">
        <v>41.9</v>
      </c>
      <c r="F132">
        <v>53.1</v>
      </c>
      <c r="G132">
        <v>109.4</v>
      </c>
      <c r="H132">
        <v>50</v>
      </c>
      <c r="I132">
        <v>55.2</v>
      </c>
      <c r="J132">
        <v>14.5</v>
      </c>
      <c r="K132">
        <v>14.5</v>
      </c>
      <c r="L132">
        <v>51.4</v>
      </c>
      <c r="M132">
        <v>84.5</v>
      </c>
      <c r="N132">
        <v>112.1</v>
      </c>
      <c r="O132">
        <v>135.7</v>
      </c>
      <c r="P132">
        <v>214.6</v>
      </c>
      <c r="Q132">
        <v>80.4</v>
      </c>
      <c r="R132">
        <v>582.3</v>
      </c>
    </row>
    <row r="133" spans="1:18" ht="15">
      <c r="A133" s="37">
        <v>1986</v>
      </c>
      <c r="B133">
        <v>64.1</v>
      </c>
      <c r="C133">
        <v>17</v>
      </c>
      <c r="D133">
        <v>53.1</v>
      </c>
      <c r="E133">
        <v>59.3</v>
      </c>
      <c r="F133">
        <v>53.8</v>
      </c>
      <c r="G133">
        <v>20.9</v>
      </c>
      <c r="H133">
        <v>54.6</v>
      </c>
      <c r="I133">
        <v>86.5</v>
      </c>
      <c r="J133">
        <v>28.4</v>
      </c>
      <c r="K133">
        <v>71.3</v>
      </c>
      <c r="L133">
        <v>62.7</v>
      </c>
      <c r="M133">
        <v>69.5</v>
      </c>
      <c r="N133">
        <v>165.6</v>
      </c>
      <c r="O133">
        <v>166.2</v>
      </c>
      <c r="P133">
        <v>162.1</v>
      </c>
      <c r="Q133">
        <v>162.4</v>
      </c>
      <c r="R133">
        <v>641.2</v>
      </c>
    </row>
    <row r="134" spans="1:18" ht="15">
      <c r="A134" s="37">
        <v>1987</v>
      </c>
      <c r="B134">
        <v>22.1</v>
      </c>
      <c r="C134">
        <v>28.7</v>
      </c>
      <c r="D134">
        <v>45.6</v>
      </c>
      <c r="E134">
        <v>42.9</v>
      </c>
      <c r="F134">
        <v>53.1</v>
      </c>
      <c r="G134">
        <v>93.8</v>
      </c>
      <c r="H134">
        <v>80.5</v>
      </c>
      <c r="I134">
        <v>91.6</v>
      </c>
      <c r="J134">
        <v>38</v>
      </c>
      <c r="K134">
        <v>130</v>
      </c>
      <c r="L134">
        <v>53.5</v>
      </c>
      <c r="M134">
        <v>25.2</v>
      </c>
      <c r="N134">
        <v>120.3</v>
      </c>
      <c r="O134">
        <v>141.5</v>
      </c>
      <c r="P134">
        <v>265.9</v>
      </c>
      <c r="Q134">
        <v>221.5</v>
      </c>
      <c r="R134">
        <v>704.9</v>
      </c>
    </row>
    <row r="135" spans="1:18" ht="15">
      <c r="A135" s="37">
        <v>1988</v>
      </c>
      <c r="B135">
        <v>116.5</v>
      </c>
      <c r="C135">
        <v>32.6</v>
      </c>
      <c r="D135">
        <v>75</v>
      </c>
      <c r="E135">
        <v>31.4</v>
      </c>
      <c r="F135">
        <v>44.7</v>
      </c>
      <c r="G135">
        <v>37.4</v>
      </c>
      <c r="H135">
        <v>95.1</v>
      </c>
      <c r="I135">
        <v>41.1</v>
      </c>
      <c r="J135">
        <v>41</v>
      </c>
      <c r="K135">
        <v>57.1</v>
      </c>
      <c r="L135">
        <v>34.8</v>
      </c>
      <c r="M135">
        <v>22.2</v>
      </c>
      <c r="N135">
        <v>174.3</v>
      </c>
      <c r="O135">
        <v>151.2</v>
      </c>
      <c r="P135">
        <v>173.6</v>
      </c>
      <c r="Q135">
        <v>132.9</v>
      </c>
      <c r="R135">
        <v>629.1</v>
      </c>
    </row>
    <row r="136" spans="1:18" ht="15">
      <c r="A136" s="37">
        <v>1989</v>
      </c>
      <c r="B136">
        <v>31.9</v>
      </c>
      <c r="C136">
        <v>40.4</v>
      </c>
      <c r="D136">
        <v>50.2</v>
      </c>
      <c r="E136">
        <v>72.6</v>
      </c>
      <c r="F136">
        <v>9.5</v>
      </c>
      <c r="G136">
        <v>54.6</v>
      </c>
      <c r="H136">
        <v>44.6</v>
      </c>
      <c r="I136">
        <v>35.9</v>
      </c>
      <c r="J136">
        <v>25</v>
      </c>
      <c r="K136">
        <v>39.3</v>
      </c>
      <c r="L136">
        <v>30.8</v>
      </c>
      <c r="M136">
        <v>104.3</v>
      </c>
      <c r="N136">
        <v>94.5</v>
      </c>
      <c r="O136">
        <v>132.3</v>
      </c>
      <c r="P136">
        <v>135.1</v>
      </c>
      <c r="Q136">
        <v>95.1</v>
      </c>
      <c r="R136">
        <v>539.2</v>
      </c>
    </row>
    <row r="137" spans="1:18" ht="15">
      <c r="A137" s="37">
        <v>1990</v>
      </c>
      <c r="B137">
        <v>53.8</v>
      </c>
      <c r="C137">
        <v>78.9</v>
      </c>
      <c r="D137">
        <v>15.3</v>
      </c>
      <c r="E137">
        <v>39.5</v>
      </c>
      <c r="F137">
        <v>14.3</v>
      </c>
      <c r="G137">
        <v>43.2</v>
      </c>
      <c r="H137">
        <v>18.6</v>
      </c>
      <c r="I137">
        <v>32.3</v>
      </c>
      <c r="J137">
        <v>32.3</v>
      </c>
      <c r="K137">
        <v>50.9</v>
      </c>
      <c r="L137">
        <v>56.8</v>
      </c>
      <c r="M137">
        <v>47.9</v>
      </c>
      <c r="N137">
        <v>237.1</v>
      </c>
      <c r="O137">
        <v>69.1</v>
      </c>
      <c r="P137">
        <v>94.2</v>
      </c>
      <c r="Q137">
        <v>139.9</v>
      </c>
      <c r="R137">
        <v>483.8</v>
      </c>
    </row>
    <row r="138" spans="1:18" ht="15">
      <c r="A138" s="37">
        <v>1991</v>
      </c>
      <c r="B138">
        <v>43.6</v>
      </c>
      <c r="C138">
        <v>38.1</v>
      </c>
      <c r="D138">
        <v>28.7</v>
      </c>
      <c r="E138">
        <v>47</v>
      </c>
      <c r="F138">
        <v>14.8</v>
      </c>
      <c r="G138">
        <v>84.9</v>
      </c>
      <c r="H138">
        <v>40.6</v>
      </c>
      <c r="I138">
        <v>21.8</v>
      </c>
      <c r="J138">
        <v>56.9</v>
      </c>
      <c r="K138">
        <v>23.9</v>
      </c>
      <c r="L138">
        <v>58.2</v>
      </c>
      <c r="M138">
        <v>22.3</v>
      </c>
      <c r="N138">
        <v>129.6</v>
      </c>
      <c r="O138">
        <v>90.5</v>
      </c>
      <c r="P138">
        <v>147.2</v>
      </c>
      <c r="Q138">
        <v>138.9</v>
      </c>
      <c r="R138">
        <v>480.7</v>
      </c>
    </row>
    <row r="139" spans="1:18" ht="15">
      <c r="A139" s="37">
        <v>1992</v>
      </c>
      <c r="B139">
        <v>39</v>
      </c>
      <c r="C139">
        <v>16.7</v>
      </c>
      <c r="D139">
        <v>64</v>
      </c>
      <c r="E139">
        <v>48.9</v>
      </c>
      <c r="F139">
        <v>51.9</v>
      </c>
      <c r="G139">
        <v>33.7</v>
      </c>
      <c r="H139">
        <v>81.3</v>
      </c>
      <c r="I139">
        <v>77.4</v>
      </c>
      <c r="J139">
        <v>83.3</v>
      </c>
      <c r="K139">
        <v>75.3</v>
      </c>
      <c r="L139">
        <v>87.6</v>
      </c>
      <c r="M139">
        <v>40</v>
      </c>
      <c r="N139">
        <v>78</v>
      </c>
      <c r="O139">
        <v>164.8</v>
      </c>
      <c r="P139">
        <v>192.5</v>
      </c>
      <c r="Q139">
        <v>246.2</v>
      </c>
      <c r="R139">
        <v>699.2</v>
      </c>
    </row>
    <row r="140" spans="1:18" ht="15">
      <c r="A140" s="37">
        <v>1993</v>
      </c>
      <c r="B140">
        <v>56.9</v>
      </c>
      <c r="C140">
        <v>17.9</v>
      </c>
      <c r="D140">
        <v>18.1</v>
      </c>
      <c r="E140">
        <v>66.4</v>
      </c>
      <c r="F140">
        <v>51.8</v>
      </c>
      <c r="G140">
        <v>46.8</v>
      </c>
      <c r="H140">
        <v>64</v>
      </c>
      <c r="I140">
        <v>43.4</v>
      </c>
      <c r="J140">
        <v>103.1</v>
      </c>
      <c r="K140">
        <v>98.6</v>
      </c>
      <c r="L140">
        <v>65.2</v>
      </c>
      <c r="M140">
        <v>86.4</v>
      </c>
      <c r="N140">
        <v>114.8</v>
      </c>
      <c r="O140">
        <v>136.4</v>
      </c>
      <c r="P140">
        <v>154.2</v>
      </c>
      <c r="Q140">
        <v>266.9</v>
      </c>
      <c r="R140">
        <v>718.7</v>
      </c>
    </row>
    <row r="141" spans="1:18" ht="15">
      <c r="A141" s="37">
        <v>1994</v>
      </c>
      <c r="B141">
        <v>71.1</v>
      </c>
      <c r="C141">
        <v>41</v>
      </c>
      <c r="D141">
        <v>51.2</v>
      </c>
      <c r="E141">
        <v>52.4</v>
      </c>
      <c r="F141">
        <v>52.2</v>
      </c>
      <c r="G141">
        <v>27.6</v>
      </c>
      <c r="H141">
        <v>32.2</v>
      </c>
      <c r="I141">
        <v>59.1</v>
      </c>
      <c r="J141">
        <v>74</v>
      </c>
      <c r="K141">
        <v>75</v>
      </c>
      <c r="L141">
        <v>25.2</v>
      </c>
      <c r="M141">
        <v>56</v>
      </c>
      <c r="N141">
        <v>198.5</v>
      </c>
      <c r="O141">
        <v>155.8</v>
      </c>
      <c r="P141">
        <v>119</v>
      </c>
      <c r="Q141">
        <v>174.2</v>
      </c>
      <c r="R141">
        <v>616.9</v>
      </c>
    </row>
    <row r="142" spans="1:18" ht="15">
      <c r="A142" s="37">
        <v>1995</v>
      </c>
      <c r="B142">
        <v>102.5</v>
      </c>
      <c r="C142">
        <v>66.4</v>
      </c>
      <c r="D142">
        <v>54.8</v>
      </c>
      <c r="E142">
        <v>15.3</v>
      </c>
      <c r="F142">
        <v>26</v>
      </c>
      <c r="G142">
        <v>27.2</v>
      </c>
      <c r="H142">
        <v>29.3</v>
      </c>
      <c r="I142">
        <v>8.1</v>
      </c>
      <c r="J142">
        <v>103.6</v>
      </c>
      <c r="K142">
        <v>11.9</v>
      </c>
      <c r="L142">
        <v>33.1</v>
      </c>
      <c r="M142">
        <v>71.4</v>
      </c>
      <c r="N142">
        <v>224.9</v>
      </c>
      <c r="O142">
        <v>96.1</v>
      </c>
      <c r="P142">
        <v>64.6</v>
      </c>
      <c r="Q142">
        <v>148.5</v>
      </c>
      <c r="R142">
        <v>549.5</v>
      </c>
    </row>
    <row r="143" spans="1:18" ht="15">
      <c r="A143" s="37">
        <v>1996</v>
      </c>
      <c r="B143">
        <v>31.7</v>
      </c>
      <c r="C143">
        <v>49.9</v>
      </c>
      <c r="D143">
        <v>19.5</v>
      </c>
      <c r="E143">
        <v>9.2</v>
      </c>
      <c r="F143">
        <v>21.8</v>
      </c>
      <c r="G143">
        <v>14</v>
      </c>
      <c r="H143">
        <v>42.3</v>
      </c>
      <c r="I143">
        <v>80.9</v>
      </c>
      <c r="J143">
        <v>17.5</v>
      </c>
      <c r="K143">
        <v>41.7</v>
      </c>
      <c r="L143">
        <v>95</v>
      </c>
      <c r="M143">
        <v>33.6</v>
      </c>
      <c r="N143">
        <v>152.9</v>
      </c>
      <c r="O143">
        <v>50.5</v>
      </c>
      <c r="P143">
        <v>137.3</v>
      </c>
      <c r="Q143">
        <v>154.3</v>
      </c>
      <c r="R143">
        <v>457.3</v>
      </c>
    </row>
    <row r="144" spans="1:18" ht="15">
      <c r="A144" s="37">
        <v>1997</v>
      </c>
      <c r="B144">
        <v>10.7</v>
      </c>
      <c r="C144">
        <v>46</v>
      </c>
      <c r="D144">
        <v>10.9</v>
      </c>
      <c r="E144">
        <v>13.5</v>
      </c>
      <c r="F144">
        <v>42.9</v>
      </c>
      <c r="G144">
        <v>128.8</v>
      </c>
      <c r="H144">
        <v>34</v>
      </c>
      <c r="I144">
        <v>47.2</v>
      </c>
      <c r="J144">
        <v>12.1</v>
      </c>
      <c r="K144">
        <v>49.1</v>
      </c>
      <c r="L144">
        <v>57</v>
      </c>
      <c r="M144">
        <v>80.2</v>
      </c>
      <c r="N144">
        <v>90.3</v>
      </c>
      <c r="O144">
        <v>67.3</v>
      </c>
      <c r="P144">
        <v>209.9</v>
      </c>
      <c r="Q144">
        <v>118.3</v>
      </c>
      <c r="R144">
        <v>532.4</v>
      </c>
    </row>
    <row r="145" spans="1:18" ht="15">
      <c r="A145" s="37">
        <v>1998</v>
      </c>
      <c r="B145">
        <v>61.5</v>
      </c>
      <c r="C145">
        <v>6.9</v>
      </c>
      <c r="D145">
        <v>50.2</v>
      </c>
      <c r="E145">
        <v>117.8</v>
      </c>
      <c r="F145">
        <v>15.4</v>
      </c>
      <c r="G145">
        <v>96.1</v>
      </c>
      <c r="H145">
        <v>32.3</v>
      </c>
      <c r="I145">
        <v>34.3</v>
      </c>
      <c r="J145">
        <v>76.1</v>
      </c>
      <c r="K145">
        <v>93.2</v>
      </c>
      <c r="L145">
        <v>59.4</v>
      </c>
      <c r="M145">
        <v>69.1</v>
      </c>
      <c r="N145">
        <v>148.6</v>
      </c>
      <c r="O145">
        <v>183.4</v>
      </c>
      <c r="P145">
        <v>162.8</v>
      </c>
      <c r="Q145">
        <v>228.7</v>
      </c>
      <c r="R145">
        <v>712.4</v>
      </c>
    </row>
    <row r="146" spans="1:18" ht="15">
      <c r="A146" s="37">
        <v>1999</v>
      </c>
      <c r="B146">
        <v>66.5</v>
      </c>
      <c r="C146">
        <v>28.7</v>
      </c>
      <c r="D146">
        <v>49.5</v>
      </c>
      <c r="E146">
        <v>42.6</v>
      </c>
      <c r="F146">
        <v>25.9</v>
      </c>
      <c r="G146">
        <v>87.6</v>
      </c>
      <c r="H146">
        <v>30.5</v>
      </c>
      <c r="I146">
        <v>96.9</v>
      </c>
      <c r="J146">
        <v>79.6</v>
      </c>
      <c r="K146">
        <v>51.9</v>
      </c>
      <c r="L146">
        <v>37.4</v>
      </c>
      <c r="M146">
        <v>72.3</v>
      </c>
      <c r="N146">
        <v>164.2</v>
      </c>
      <c r="O146">
        <v>118</v>
      </c>
      <c r="P146">
        <v>215</v>
      </c>
      <c r="Q146">
        <v>168.8</v>
      </c>
      <c r="R146">
        <v>669.3</v>
      </c>
    </row>
    <row r="147" spans="1:18" ht="15">
      <c r="A147" s="37">
        <v>2000</v>
      </c>
      <c r="B147">
        <v>21.3</v>
      </c>
      <c r="C147">
        <v>60.1</v>
      </c>
      <c r="D147">
        <v>16.5</v>
      </c>
      <c r="E147">
        <v>93.4</v>
      </c>
      <c r="F147">
        <v>91.9</v>
      </c>
      <c r="G147">
        <v>17.1</v>
      </c>
      <c r="H147">
        <v>60.4</v>
      </c>
      <c r="I147">
        <v>39.1</v>
      </c>
      <c r="J147">
        <v>81</v>
      </c>
      <c r="K147">
        <v>125</v>
      </c>
      <c r="L147">
        <v>110.1</v>
      </c>
      <c r="M147">
        <v>63.7</v>
      </c>
      <c r="N147">
        <v>153.7</v>
      </c>
      <c r="O147">
        <v>201.7</v>
      </c>
      <c r="P147">
        <v>116.6</v>
      </c>
      <c r="Q147">
        <v>316.1</v>
      </c>
      <c r="R147">
        <v>779.5</v>
      </c>
    </row>
    <row r="148" spans="1:18" ht="15">
      <c r="A148" s="37">
        <v>2001</v>
      </c>
      <c r="B148">
        <v>54.1</v>
      </c>
      <c r="C148">
        <v>84.5</v>
      </c>
      <c r="D148">
        <v>89.4</v>
      </c>
      <c r="E148">
        <v>73.3</v>
      </c>
      <c r="F148">
        <v>39.8</v>
      </c>
      <c r="G148">
        <v>36.8</v>
      </c>
      <c r="H148">
        <v>80.1</v>
      </c>
      <c r="I148">
        <v>72.6</v>
      </c>
      <c r="J148">
        <v>85.5</v>
      </c>
      <c r="K148">
        <v>86.6</v>
      </c>
      <c r="L148">
        <v>52.3</v>
      </c>
      <c r="M148">
        <v>24.2</v>
      </c>
      <c r="N148">
        <v>202.3</v>
      </c>
      <c r="O148">
        <v>202.4</v>
      </c>
      <c r="P148">
        <v>189.5</v>
      </c>
      <c r="Q148">
        <v>224.4</v>
      </c>
      <c r="R148">
        <v>779.2</v>
      </c>
    </row>
    <row r="149" spans="1:18" ht="15">
      <c r="A149" s="37">
        <v>2002</v>
      </c>
      <c r="B149">
        <v>45.3</v>
      </c>
      <c r="C149">
        <v>56.9</v>
      </c>
      <c r="D149">
        <v>35.7</v>
      </c>
      <c r="E149">
        <v>32.5</v>
      </c>
      <c r="F149">
        <v>58.1</v>
      </c>
      <c r="G149">
        <v>34.1</v>
      </c>
      <c r="H149">
        <v>68.9</v>
      </c>
      <c r="I149">
        <v>54.8</v>
      </c>
      <c r="J149">
        <v>30.5</v>
      </c>
      <c r="K149">
        <v>85</v>
      </c>
      <c r="L149">
        <v>105.9</v>
      </c>
      <c r="M149">
        <v>99.6</v>
      </c>
      <c r="N149">
        <v>126.4</v>
      </c>
      <c r="O149">
        <v>126.4</v>
      </c>
      <c r="P149">
        <v>157.9</v>
      </c>
      <c r="Q149">
        <v>221.4</v>
      </c>
      <c r="R149">
        <v>707.6</v>
      </c>
    </row>
    <row r="150" spans="1:18" ht="15">
      <c r="A150" s="37">
        <v>2003</v>
      </c>
      <c r="B150">
        <v>80.3</v>
      </c>
      <c r="C150">
        <v>17.2</v>
      </c>
      <c r="D150">
        <v>17.5</v>
      </c>
      <c r="E150">
        <v>25.1</v>
      </c>
      <c r="F150">
        <v>45.5</v>
      </c>
      <c r="G150">
        <v>63.7</v>
      </c>
      <c r="H150">
        <v>54.9</v>
      </c>
      <c r="I150">
        <v>5.6</v>
      </c>
      <c r="J150">
        <v>21.1</v>
      </c>
      <c r="K150">
        <v>39.8</v>
      </c>
      <c r="L150">
        <v>85.6</v>
      </c>
      <c r="M150">
        <v>60.2</v>
      </c>
      <c r="N150">
        <v>197.1</v>
      </c>
      <c r="O150">
        <v>88</v>
      </c>
      <c r="P150">
        <v>124.2</v>
      </c>
      <c r="Q150">
        <v>146.5</v>
      </c>
      <c r="R150">
        <v>516.4</v>
      </c>
    </row>
    <row r="151" spans="1:18" ht="15">
      <c r="A151" s="37">
        <v>2004</v>
      </c>
      <c r="B151">
        <v>83.5</v>
      </c>
      <c r="C151">
        <v>37.4</v>
      </c>
      <c r="D151">
        <v>33.1</v>
      </c>
      <c r="E151">
        <v>58.8</v>
      </c>
      <c r="F151">
        <v>44.6</v>
      </c>
      <c r="G151">
        <v>39.3</v>
      </c>
      <c r="H151">
        <v>70</v>
      </c>
      <c r="I151">
        <v>116.6</v>
      </c>
      <c r="J151">
        <v>29.5</v>
      </c>
      <c r="K151">
        <v>88.7</v>
      </c>
      <c r="L151">
        <v>45.4</v>
      </c>
      <c r="M151">
        <v>29.7</v>
      </c>
      <c r="N151">
        <v>181.1</v>
      </c>
      <c r="O151">
        <v>136.5</v>
      </c>
      <c r="P151">
        <v>225.9</v>
      </c>
      <c r="Q151">
        <v>163.7</v>
      </c>
      <c r="R151">
        <v>676.7</v>
      </c>
    </row>
    <row r="152" spans="1:18" ht="15">
      <c r="A152" s="37">
        <v>2005</v>
      </c>
      <c r="B152">
        <v>28.8</v>
      </c>
      <c r="C152">
        <v>40.4</v>
      </c>
      <c r="D152">
        <v>31.7</v>
      </c>
      <c r="E152">
        <v>38.5</v>
      </c>
      <c r="F152">
        <v>39.1</v>
      </c>
      <c r="G152">
        <v>45.4</v>
      </c>
      <c r="H152">
        <v>51.8</v>
      </c>
      <c r="I152">
        <v>54.5</v>
      </c>
      <c r="J152">
        <v>61.3</v>
      </c>
      <c r="K152">
        <v>66.2</v>
      </c>
      <c r="L152">
        <v>39.8</v>
      </c>
      <c r="M152">
        <v>32.1</v>
      </c>
      <c r="N152">
        <v>98.9</v>
      </c>
      <c r="O152">
        <v>109.3</v>
      </c>
      <c r="P152">
        <v>151.7</v>
      </c>
      <c r="Q152">
        <v>167.2</v>
      </c>
      <c r="R152">
        <v>529.6</v>
      </c>
    </row>
    <row r="153" spans="1:18" ht="15">
      <c r="A153" s="37">
        <v>2006</v>
      </c>
      <c r="B153">
        <v>15.6</v>
      </c>
      <c r="C153">
        <v>38.1</v>
      </c>
      <c r="D153">
        <v>37.9</v>
      </c>
      <c r="E153">
        <v>34.3</v>
      </c>
      <c r="F153">
        <v>81.2</v>
      </c>
      <c r="G153">
        <v>20.1</v>
      </c>
      <c r="H153">
        <v>28.7</v>
      </c>
      <c r="I153">
        <v>105.9</v>
      </c>
      <c r="J153">
        <v>56.7</v>
      </c>
      <c r="K153">
        <v>66.3</v>
      </c>
      <c r="L153">
        <v>66.7</v>
      </c>
      <c r="M153">
        <v>55.3</v>
      </c>
      <c r="N153">
        <v>85.8</v>
      </c>
      <c r="O153">
        <v>153.4</v>
      </c>
      <c r="P153">
        <v>154.7</v>
      </c>
      <c r="Q153">
        <v>189.7</v>
      </c>
      <c r="R153">
        <v>606.9</v>
      </c>
    </row>
    <row r="154" spans="1:18" ht="15">
      <c r="A154" s="37">
        <v>2007</v>
      </c>
      <c r="B154">
        <v>65.2</v>
      </c>
      <c r="C154">
        <v>65.4</v>
      </c>
      <c r="D154">
        <v>38.9</v>
      </c>
      <c r="E154">
        <v>1</v>
      </c>
      <c r="F154">
        <v>118.1</v>
      </c>
      <c r="G154">
        <v>99.6</v>
      </c>
      <c r="H154">
        <v>73.8</v>
      </c>
      <c r="I154">
        <v>53.8</v>
      </c>
      <c r="J154">
        <v>34</v>
      </c>
      <c r="K154">
        <v>52.5</v>
      </c>
      <c r="L154">
        <v>41.2</v>
      </c>
      <c r="M154">
        <v>45.6</v>
      </c>
      <c r="N154">
        <v>185.9</v>
      </c>
      <c r="O154">
        <v>158</v>
      </c>
      <c r="P154">
        <v>227.1</v>
      </c>
      <c r="Q154">
        <v>127.7</v>
      </c>
      <c r="R154">
        <v>689</v>
      </c>
    </row>
    <row r="155" spans="1:18" ht="15">
      <c r="A155" s="37">
        <v>2008</v>
      </c>
      <c r="B155">
        <v>70.6</v>
      </c>
      <c r="C155">
        <v>18.6</v>
      </c>
      <c r="D155">
        <v>83.3</v>
      </c>
      <c r="E155">
        <v>45.6</v>
      </c>
      <c r="F155">
        <v>68.1</v>
      </c>
      <c r="G155">
        <v>43.3</v>
      </c>
      <c r="H155">
        <v>54.6</v>
      </c>
      <c r="I155">
        <v>80.6</v>
      </c>
      <c r="J155">
        <v>51.6</v>
      </c>
      <c r="K155">
        <v>60.3</v>
      </c>
      <c r="L155">
        <v>80.9</v>
      </c>
      <c r="M155">
        <v>27.1</v>
      </c>
      <c r="N155">
        <v>134.9</v>
      </c>
      <c r="O155">
        <v>196.9</v>
      </c>
      <c r="P155">
        <v>178.6</v>
      </c>
      <c r="Q155">
        <v>192.9</v>
      </c>
      <c r="R155">
        <v>684.8</v>
      </c>
    </row>
    <row r="156" spans="1:18" ht="15">
      <c r="A156" s="37">
        <v>2009</v>
      </c>
      <c r="B156">
        <v>47.5</v>
      </c>
      <c r="C156">
        <v>58.7</v>
      </c>
      <c r="D156">
        <v>35.4</v>
      </c>
      <c r="E156">
        <v>16.1</v>
      </c>
      <c r="F156">
        <v>33.5</v>
      </c>
      <c r="G156">
        <v>49.4</v>
      </c>
      <c r="H156">
        <v>79.8</v>
      </c>
      <c r="I156">
        <v>34.1</v>
      </c>
      <c r="J156">
        <v>15.9</v>
      </c>
      <c r="K156">
        <v>42.8</v>
      </c>
      <c r="L156">
        <v>104.2</v>
      </c>
      <c r="M156">
        <v>79.6</v>
      </c>
      <c r="N156">
        <v>133.3</v>
      </c>
      <c r="O156">
        <v>85</v>
      </c>
      <c r="P156">
        <v>163.3</v>
      </c>
      <c r="Q156">
        <v>163</v>
      </c>
      <c r="R156">
        <v>597.1</v>
      </c>
    </row>
    <row r="157" spans="1:18" ht="15">
      <c r="A157" s="37">
        <v>2010</v>
      </c>
      <c r="B157">
        <v>49.4</v>
      </c>
      <c r="C157">
        <v>82.3</v>
      </c>
      <c r="D157">
        <v>34</v>
      </c>
      <c r="E157">
        <v>15.1</v>
      </c>
      <c r="F157">
        <v>25.4</v>
      </c>
      <c r="G157">
        <v>30.4</v>
      </c>
      <c r="H157">
        <v>29.8</v>
      </c>
      <c r="I157">
        <v>122.2</v>
      </c>
      <c r="J157">
        <v>59</v>
      </c>
      <c r="K157">
        <v>60.4</v>
      </c>
      <c r="L157">
        <v>51.2</v>
      </c>
      <c r="M157">
        <v>25.6</v>
      </c>
      <c r="N157">
        <v>211.4</v>
      </c>
      <c r="O157">
        <v>74.5</v>
      </c>
      <c r="P157">
        <v>182.4</v>
      </c>
      <c r="Q157">
        <v>170.5</v>
      </c>
      <c r="R157">
        <v>584.8</v>
      </c>
    </row>
    <row r="158" spans="1:18" ht="15">
      <c r="A158" s="37">
        <v>2011</v>
      </c>
      <c r="B158">
        <v>65.1</v>
      </c>
      <c r="C158">
        <v>41.2</v>
      </c>
      <c r="D158">
        <v>7.3</v>
      </c>
      <c r="E158">
        <v>4.3</v>
      </c>
      <c r="F158">
        <v>16.2</v>
      </c>
      <c r="G158">
        <v>68.9</v>
      </c>
      <c r="H158">
        <v>51.9</v>
      </c>
      <c r="I158">
        <v>59.5</v>
      </c>
      <c r="J158">
        <v>25.7</v>
      </c>
      <c r="K158">
        <v>25.4</v>
      </c>
      <c r="L158">
        <v>29.9</v>
      </c>
      <c r="M158">
        <v>59</v>
      </c>
      <c r="N158">
        <v>131.9</v>
      </c>
      <c r="O158">
        <v>27.8</v>
      </c>
      <c r="P158">
        <v>180.3</v>
      </c>
      <c r="Q158">
        <v>81</v>
      </c>
      <c r="R158">
        <v>454.4</v>
      </c>
    </row>
    <row r="159" spans="1:18" ht="15">
      <c r="A159" s="37">
        <v>2012</v>
      </c>
      <c r="B159">
        <v>42</v>
      </c>
      <c r="C159">
        <v>17.8</v>
      </c>
      <c r="D159">
        <v>34.1</v>
      </c>
      <c r="E159">
        <v>112.6</v>
      </c>
      <c r="F159">
        <v>48.5</v>
      </c>
      <c r="G159">
        <v>98.8</v>
      </c>
      <c r="H159">
        <v>107.2</v>
      </c>
      <c r="I159">
        <v>47.8</v>
      </c>
      <c r="J159">
        <v>40.3</v>
      </c>
      <c r="K159">
        <v>88.1</v>
      </c>
      <c r="L159">
        <v>74.6</v>
      </c>
      <c r="M159">
        <v>98</v>
      </c>
      <c r="N159">
        <v>118.8</v>
      </c>
      <c r="O159">
        <v>195.2</v>
      </c>
      <c r="P159">
        <v>253.9</v>
      </c>
      <c r="Q159">
        <v>203</v>
      </c>
      <c r="R159">
        <v>809.9</v>
      </c>
    </row>
    <row r="160" spans="1:18" ht="15">
      <c r="A160" s="37">
        <v>2013</v>
      </c>
      <c r="B160">
        <v>47</v>
      </c>
      <c r="C160">
        <v>31.2</v>
      </c>
      <c r="D160">
        <v>53.1</v>
      </c>
      <c r="E160">
        <v>23.8</v>
      </c>
      <c r="F160">
        <v>48.9</v>
      </c>
      <c r="G160">
        <v>20.3</v>
      </c>
      <c r="H160">
        <v>32.7</v>
      </c>
      <c r="I160">
        <v>52.1</v>
      </c>
      <c r="J160">
        <v>43.5</v>
      </c>
      <c r="K160">
        <v>96.7</v>
      </c>
      <c r="L160">
        <v>52.9</v>
      </c>
      <c r="M160">
        <v>59.3</v>
      </c>
      <c r="N160">
        <v>176.1</v>
      </c>
      <c r="O160">
        <v>125.8</v>
      </c>
      <c r="P160">
        <v>105</v>
      </c>
      <c r="Q160">
        <v>193.1</v>
      </c>
      <c r="R160">
        <v>561.4</v>
      </c>
    </row>
    <row r="161" spans="1:18" ht="15">
      <c r="A161" s="37">
        <v>2014</v>
      </c>
      <c r="B161">
        <v>101.9</v>
      </c>
      <c r="C161">
        <v>73.5</v>
      </c>
      <c r="D161">
        <v>21.6</v>
      </c>
      <c r="E161">
        <v>19.4</v>
      </c>
      <c r="F161">
        <v>93.6</v>
      </c>
      <c r="G161">
        <v>37.6</v>
      </c>
      <c r="H161">
        <v>58.2</v>
      </c>
      <c r="I161">
        <v>95.1</v>
      </c>
      <c r="J161">
        <v>17.9</v>
      </c>
      <c r="K161">
        <v>79.4</v>
      </c>
      <c r="L161">
        <v>87.7</v>
      </c>
      <c r="M161">
        <v>50.3</v>
      </c>
      <c r="N161">
        <v>234.8</v>
      </c>
      <c r="O161">
        <v>134.6</v>
      </c>
      <c r="P161">
        <v>190.9</v>
      </c>
      <c r="Q161">
        <v>185.1</v>
      </c>
      <c r="R161">
        <v>736.3</v>
      </c>
    </row>
    <row r="162" spans="1:18" ht="15">
      <c r="A162" s="37">
        <v>2015</v>
      </c>
      <c r="B162">
        <v>55.4</v>
      </c>
      <c r="C162">
        <v>38.7</v>
      </c>
      <c r="D162">
        <v>24</v>
      </c>
      <c r="E162">
        <v>20.7</v>
      </c>
      <c r="F162">
        <v>50</v>
      </c>
      <c r="G162">
        <v>22</v>
      </c>
      <c r="H162">
        <v>84.2</v>
      </c>
      <c r="I162">
        <v>72.4</v>
      </c>
      <c r="J162">
        <v>50.3</v>
      </c>
      <c r="K162">
        <v>43.3</v>
      </c>
      <c r="L162">
        <v>71.2</v>
      </c>
      <c r="M162">
        <v>51.6</v>
      </c>
      <c r="N162">
        <v>144.4</v>
      </c>
      <c r="O162">
        <v>94.8</v>
      </c>
      <c r="P162">
        <v>178.7</v>
      </c>
      <c r="Q162">
        <v>164.8</v>
      </c>
      <c r="R162">
        <v>583.9</v>
      </c>
    </row>
    <row r="163" spans="1:18" ht="15">
      <c r="A163" s="37">
        <v>2016</v>
      </c>
      <c r="B163">
        <v>69.1</v>
      </c>
      <c r="C163">
        <v>28.4</v>
      </c>
      <c r="D163">
        <v>65.4</v>
      </c>
      <c r="E163">
        <v>55.4</v>
      </c>
      <c r="F163">
        <v>48.8</v>
      </c>
      <c r="G163">
        <v>102.4</v>
      </c>
      <c r="H163">
        <v>27.3</v>
      </c>
      <c r="I163">
        <v>27.8</v>
      </c>
      <c r="J163">
        <v>42.4</v>
      </c>
      <c r="K163">
        <v>32.6</v>
      </c>
      <c r="L163">
        <v>69</v>
      </c>
      <c r="M163">
        <v>19.5</v>
      </c>
      <c r="N163">
        <v>149.1</v>
      </c>
      <c r="O163">
        <v>169.5</v>
      </c>
      <c r="P163">
        <v>157.5</v>
      </c>
      <c r="Q163">
        <v>144</v>
      </c>
      <c r="R163">
        <v>588</v>
      </c>
    </row>
    <row r="164" spans="1:18" ht="15">
      <c r="A164" s="37">
        <v>2017</v>
      </c>
      <c r="B164">
        <v>47.5</v>
      </c>
      <c r="C164">
        <v>37.7</v>
      </c>
      <c r="D164">
        <v>32.8</v>
      </c>
      <c r="E164">
        <v>13.5</v>
      </c>
      <c r="F164">
        <v>61.3</v>
      </c>
      <c r="G164">
        <v>64.1</v>
      </c>
      <c r="H164">
        <v>79</v>
      </c>
      <c r="I164">
        <v>60.3</v>
      </c>
      <c r="J164">
        <v>58</v>
      </c>
      <c r="K164">
        <v>18</v>
      </c>
      <c r="L164">
        <v>42.3</v>
      </c>
      <c r="M164">
        <v>89.8</v>
      </c>
      <c r="N164">
        <v>104.7</v>
      </c>
      <c r="O164">
        <v>107.5</v>
      </c>
      <c r="P164">
        <v>203.5</v>
      </c>
      <c r="Q164">
        <v>118.2</v>
      </c>
      <c r="R164">
        <v>604.2</v>
      </c>
    </row>
    <row r="165" spans="1:18" ht="15">
      <c r="A165" s="37">
        <v>2018</v>
      </c>
      <c r="B165">
        <v>54.4</v>
      </c>
      <c r="C165">
        <v>43</v>
      </c>
      <c r="D165">
        <v>70.6</v>
      </c>
      <c r="E165">
        <v>65.6</v>
      </c>
      <c r="F165">
        <v>37.4</v>
      </c>
      <c r="G165">
        <v>5.8</v>
      </c>
      <c r="H165">
        <v>24.2</v>
      </c>
      <c r="I165">
        <v>61.1</v>
      </c>
      <c r="J165">
        <v>29.8</v>
      </c>
      <c r="K165">
        <v>56.1</v>
      </c>
      <c r="L165">
        <v>47.9</v>
      </c>
      <c r="M165">
        <v>60.8</v>
      </c>
      <c r="N165">
        <v>187.2</v>
      </c>
      <c r="O165">
        <v>173.6</v>
      </c>
      <c r="P165">
        <v>91</v>
      </c>
      <c r="Q165">
        <v>133.7</v>
      </c>
      <c r="R165">
        <v>556.5</v>
      </c>
    </row>
    <row r="166" spans="1:18" ht="15">
      <c r="A166" s="37">
        <v>2019</v>
      </c>
      <c r="B166">
        <v>26.1</v>
      </c>
      <c r="C166">
        <v>27.9</v>
      </c>
      <c r="D166">
        <v>47.1</v>
      </c>
      <c r="E166">
        <v>11</v>
      </c>
      <c r="F166">
        <v>41</v>
      </c>
      <c r="G166">
        <v>87.9</v>
      </c>
      <c r="H166">
        <v>41</v>
      </c>
      <c r="I166">
        <v>36.7</v>
      </c>
      <c r="J166">
        <v>63.7</v>
      </c>
      <c r="K166">
        <v>92</v>
      </c>
      <c r="L166">
        <v>71.4</v>
      </c>
      <c r="M166">
        <v>81.6</v>
      </c>
      <c r="N166">
        <v>114.7</v>
      </c>
      <c r="O166">
        <v>99</v>
      </c>
      <c r="P166">
        <v>165.6</v>
      </c>
      <c r="Q166">
        <v>227.2</v>
      </c>
      <c r="R166">
        <v>627.4</v>
      </c>
    </row>
    <row r="167" spans="1:16" ht="17.25" customHeight="1">
      <c r="A167" s="37">
        <v>2020</v>
      </c>
      <c r="B167">
        <v>50.9</v>
      </c>
      <c r="C167">
        <v>76.1</v>
      </c>
      <c r="D167">
        <v>24.5</v>
      </c>
      <c r="E167">
        <v>26.1</v>
      </c>
      <c r="F167">
        <v>4.2</v>
      </c>
      <c r="G167">
        <v>56.8</v>
      </c>
      <c r="H167">
        <v>51</v>
      </c>
      <c r="I167">
        <v>73.4</v>
      </c>
      <c r="J167">
        <v>53.1</v>
      </c>
      <c r="K167">
        <v>111.2</v>
      </c>
      <c r="N167">
        <v>208.6</v>
      </c>
      <c r="O167">
        <v>54.8</v>
      </c>
      <c r="P167">
        <v>181.2</v>
      </c>
    </row>
    <row r="168" spans="1:19" s="3" customFormat="1" ht="14.25">
      <c r="A168" s="3" t="s">
        <v>86</v>
      </c>
      <c r="B168" s="3">
        <f>AVERAGE(B9:B167)</f>
        <v>50.50188679245283</v>
      </c>
      <c r="C168" s="3">
        <f aca="true" t="shared" si="0" ref="C168:M168">AVERAGE(C9:C167)</f>
        <v>39.79685534591191</v>
      </c>
      <c r="D168" s="3">
        <f t="shared" si="0"/>
        <v>41.706289308176096</v>
      </c>
      <c r="E168" s="3">
        <f t="shared" si="0"/>
        <v>41.6062893081761</v>
      </c>
      <c r="F168" s="3">
        <f t="shared" si="0"/>
        <v>45.52264150943396</v>
      </c>
      <c r="G168" s="3">
        <f t="shared" si="0"/>
        <v>49.325786163522025</v>
      </c>
      <c r="H168" s="3">
        <f t="shared" si="0"/>
        <v>57.92578616352204</v>
      </c>
      <c r="I168" s="3">
        <f t="shared" si="0"/>
        <v>57.9874213836478</v>
      </c>
      <c r="J168" s="3">
        <f t="shared" si="0"/>
        <v>52.84654088050317</v>
      </c>
      <c r="K168" s="3">
        <f t="shared" si="0"/>
        <v>61.47232704402517</v>
      </c>
      <c r="L168" s="3">
        <f t="shared" si="0"/>
        <v>60.822784810126585</v>
      </c>
      <c r="M168" s="3">
        <f t="shared" si="0"/>
        <v>55.88417721518986</v>
      </c>
      <c r="R168" s="3">
        <f>AVERAGE($R$9:$R$167)</f>
        <v>615.2088607594933</v>
      </c>
      <c r="S168" s="3" t="s">
        <v>87</v>
      </c>
    </row>
    <row r="169" spans="18:19" ht="14.25">
      <c r="R169" s="3">
        <f>STDEV($R$9:$R$167)</f>
        <v>91.93119511005416</v>
      </c>
      <c r="S169" t="s">
        <v>88</v>
      </c>
    </row>
  </sheetData>
  <sheetProtection/>
  <hyperlinks>
    <hyperlink ref="B1" r:id="rId1" display="https://www.metoffice.gov.uk/pub/data/weather/uk/climate/datasets/Rainfall/date/East_Anglia.tx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140625" defaultRowHeight="15"/>
  <sheetData>
    <row r="1" spans="1:2" ht="14.25">
      <c r="A1" t="s">
        <v>58</v>
      </c>
      <c r="B1" t="s">
        <v>89</v>
      </c>
    </row>
    <row r="3" ht="15">
      <c r="A3" s="37" t="s">
        <v>63</v>
      </c>
    </row>
    <row r="4" ht="15">
      <c r="A4" s="37" t="s">
        <v>64</v>
      </c>
    </row>
    <row r="5" ht="15">
      <c r="A5" s="37" t="s">
        <v>90</v>
      </c>
    </row>
    <row r="6" ht="15">
      <c r="A6" s="37" t="s">
        <v>91</v>
      </c>
    </row>
    <row r="7" ht="15">
      <c r="A7" s="37" t="s">
        <v>67</v>
      </c>
    </row>
    <row r="8" spans="1:18" ht="15">
      <c r="A8" s="37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84</v>
      </c>
      <c r="R8" t="s">
        <v>85</v>
      </c>
    </row>
    <row r="9" spans="1:18" ht="15">
      <c r="A9" s="37">
        <v>1884</v>
      </c>
      <c r="B9">
        <v>5.8</v>
      </c>
      <c r="C9">
        <v>5.1</v>
      </c>
      <c r="D9">
        <v>6.2</v>
      </c>
      <c r="E9">
        <v>6.8</v>
      </c>
      <c r="F9">
        <v>11.4</v>
      </c>
      <c r="G9">
        <v>13.6</v>
      </c>
      <c r="H9">
        <v>16.7</v>
      </c>
      <c r="I9">
        <v>17.7</v>
      </c>
      <c r="J9">
        <v>14.8</v>
      </c>
      <c r="K9">
        <v>9.1</v>
      </c>
      <c r="L9">
        <v>5.1</v>
      </c>
      <c r="M9">
        <v>4.2</v>
      </c>
      <c r="N9" t="s">
        <v>57</v>
      </c>
      <c r="O9">
        <v>8.17</v>
      </c>
      <c r="P9">
        <v>16.04</v>
      </c>
      <c r="Q9">
        <v>9.64</v>
      </c>
      <c r="R9">
        <v>9.73</v>
      </c>
    </row>
    <row r="10" spans="1:18" ht="15">
      <c r="A10" s="37">
        <v>1885</v>
      </c>
      <c r="B10">
        <v>2.1</v>
      </c>
      <c r="C10">
        <v>5.7</v>
      </c>
      <c r="D10">
        <v>4.3</v>
      </c>
      <c r="E10">
        <v>7.9</v>
      </c>
      <c r="F10">
        <v>8.9</v>
      </c>
      <c r="G10">
        <v>14.2</v>
      </c>
      <c r="H10">
        <v>16.3</v>
      </c>
      <c r="I10">
        <v>14.1</v>
      </c>
      <c r="J10">
        <v>12.5</v>
      </c>
      <c r="K10">
        <v>7.4</v>
      </c>
      <c r="L10">
        <v>5.6</v>
      </c>
      <c r="M10">
        <v>3</v>
      </c>
      <c r="N10">
        <v>3.94</v>
      </c>
      <c r="O10">
        <v>7.06</v>
      </c>
      <c r="P10">
        <v>14.86</v>
      </c>
      <c r="Q10">
        <v>8.47</v>
      </c>
      <c r="R10">
        <v>8.51</v>
      </c>
    </row>
    <row r="11" spans="1:18" ht="15">
      <c r="A11" s="37">
        <v>1886</v>
      </c>
      <c r="B11">
        <v>1.6</v>
      </c>
      <c r="C11">
        <v>0.4</v>
      </c>
      <c r="D11">
        <v>4.1</v>
      </c>
      <c r="E11">
        <v>7.5</v>
      </c>
      <c r="F11">
        <v>10.7</v>
      </c>
      <c r="G11">
        <v>13.1</v>
      </c>
      <c r="H11">
        <v>16.1</v>
      </c>
      <c r="I11">
        <v>16.1</v>
      </c>
      <c r="J11">
        <v>14.5</v>
      </c>
      <c r="K11">
        <v>11.6</v>
      </c>
      <c r="L11">
        <v>6.3</v>
      </c>
      <c r="M11">
        <v>1.6</v>
      </c>
      <c r="N11">
        <v>1.72</v>
      </c>
      <c r="O11">
        <v>7.43</v>
      </c>
      <c r="P11">
        <v>15.11</v>
      </c>
      <c r="Q11">
        <v>10.8</v>
      </c>
      <c r="R11">
        <v>8.68</v>
      </c>
    </row>
    <row r="12" spans="1:18" ht="15">
      <c r="A12" s="37">
        <v>1887</v>
      </c>
      <c r="B12">
        <v>1.3</v>
      </c>
      <c r="C12">
        <v>3.6</v>
      </c>
      <c r="D12">
        <v>3.8</v>
      </c>
      <c r="E12">
        <v>6.4</v>
      </c>
      <c r="F12">
        <v>9.1</v>
      </c>
      <c r="G12">
        <v>15</v>
      </c>
      <c r="H12">
        <v>18</v>
      </c>
      <c r="I12">
        <v>16</v>
      </c>
      <c r="J12">
        <v>12</v>
      </c>
      <c r="K12">
        <v>7.2</v>
      </c>
      <c r="L12">
        <v>4.6</v>
      </c>
      <c r="M12">
        <v>2.4</v>
      </c>
      <c r="N12">
        <v>2.12</v>
      </c>
      <c r="O12">
        <v>6.42</v>
      </c>
      <c r="P12">
        <v>16.33</v>
      </c>
      <c r="Q12">
        <v>7.91</v>
      </c>
      <c r="R12">
        <v>8.29</v>
      </c>
    </row>
    <row r="13" spans="1:18" ht="15">
      <c r="A13" s="37">
        <v>1888</v>
      </c>
      <c r="B13">
        <v>2.7</v>
      </c>
      <c r="C13">
        <v>1.2</v>
      </c>
      <c r="D13">
        <v>3</v>
      </c>
      <c r="E13">
        <v>6</v>
      </c>
      <c r="F13">
        <v>10.5</v>
      </c>
      <c r="G13">
        <v>13.8</v>
      </c>
      <c r="H13">
        <v>13.9</v>
      </c>
      <c r="I13">
        <v>14.6</v>
      </c>
      <c r="J13">
        <v>13</v>
      </c>
      <c r="K13">
        <v>7.6</v>
      </c>
      <c r="L13">
        <v>7.7</v>
      </c>
      <c r="M13">
        <v>4.3</v>
      </c>
      <c r="N13">
        <v>2.13</v>
      </c>
      <c r="O13">
        <v>6.53</v>
      </c>
      <c r="P13">
        <v>14.11</v>
      </c>
      <c r="Q13">
        <v>9.45</v>
      </c>
      <c r="R13">
        <v>8.23</v>
      </c>
    </row>
    <row r="14" spans="1:18" ht="15">
      <c r="A14" s="37">
        <v>1889</v>
      </c>
      <c r="B14">
        <v>1.9</v>
      </c>
      <c r="C14">
        <v>2.2</v>
      </c>
      <c r="D14">
        <v>4.4</v>
      </c>
      <c r="E14">
        <v>6.9</v>
      </c>
      <c r="F14">
        <v>12.8</v>
      </c>
      <c r="G14">
        <v>15.2</v>
      </c>
      <c r="H14">
        <v>15.2</v>
      </c>
      <c r="I14">
        <v>15.2</v>
      </c>
      <c r="J14">
        <v>12.8</v>
      </c>
      <c r="K14">
        <v>9</v>
      </c>
      <c r="L14">
        <v>6.3</v>
      </c>
      <c r="M14">
        <v>2.5</v>
      </c>
      <c r="N14">
        <v>2.83</v>
      </c>
      <c r="O14">
        <v>8.04</v>
      </c>
      <c r="P14">
        <v>15.21</v>
      </c>
      <c r="Q14">
        <v>9.36</v>
      </c>
      <c r="R14">
        <v>8.74</v>
      </c>
    </row>
    <row r="15" spans="1:18" ht="15">
      <c r="A15" s="37">
        <v>1890</v>
      </c>
      <c r="B15">
        <v>5.2</v>
      </c>
      <c r="C15">
        <v>2.9</v>
      </c>
      <c r="D15">
        <v>5.8</v>
      </c>
      <c r="E15">
        <v>6.9</v>
      </c>
      <c r="F15">
        <v>11.6</v>
      </c>
      <c r="G15">
        <v>14.1</v>
      </c>
      <c r="H15">
        <v>14.8</v>
      </c>
      <c r="I15">
        <v>14.7</v>
      </c>
      <c r="J15">
        <v>15</v>
      </c>
      <c r="K15">
        <v>9.6</v>
      </c>
      <c r="L15">
        <v>5.3</v>
      </c>
      <c r="M15">
        <v>-1.7</v>
      </c>
      <c r="N15">
        <v>3.57</v>
      </c>
      <c r="O15">
        <v>8.08</v>
      </c>
      <c r="P15">
        <v>14.55</v>
      </c>
      <c r="Q15">
        <v>9.97</v>
      </c>
      <c r="R15">
        <v>8.71</v>
      </c>
    </row>
    <row r="16" spans="1:18" ht="15">
      <c r="A16" s="37">
        <v>1891</v>
      </c>
      <c r="B16">
        <v>0.2</v>
      </c>
      <c r="C16">
        <v>3.6</v>
      </c>
      <c r="D16">
        <v>4.3</v>
      </c>
      <c r="E16">
        <v>6</v>
      </c>
      <c r="F16">
        <v>9.3</v>
      </c>
      <c r="G16">
        <v>14.4</v>
      </c>
      <c r="H16">
        <v>14.9</v>
      </c>
      <c r="I16">
        <v>14.5</v>
      </c>
      <c r="J16">
        <v>14.5</v>
      </c>
      <c r="K16">
        <v>10.2</v>
      </c>
      <c r="L16">
        <v>5.5</v>
      </c>
      <c r="M16">
        <v>3.8</v>
      </c>
      <c r="N16">
        <v>0.57</v>
      </c>
      <c r="O16">
        <v>6.58</v>
      </c>
      <c r="P16">
        <v>14.62</v>
      </c>
      <c r="Q16">
        <v>10.09</v>
      </c>
      <c r="R16">
        <v>8.47</v>
      </c>
    </row>
    <row r="17" spans="1:18" ht="15">
      <c r="A17" s="37">
        <v>1892</v>
      </c>
      <c r="B17">
        <v>1.5</v>
      </c>
      <c r="C17">
        <v>2.8</v>
      </c>
      <c r="D17">
        <v>2.2</v>
      </c>
      <c r="E17">
        <v>7.1</v>
      </c>
      <c r="F17">
        <v>11.5</v>
      </c>
      <c r="G17">
        <v>13.3</v>
      </c>
      <c r="H17">
        <v>14.3</v>
      </c>
      <c r="I17">
        <v>15.7</v>
      </c>
      <c r="J17">
        <v>12.7</v>
      </c>
      <c r="K17">
        <v>7.3</v>
      </c>
      <c r="L17">
        <v>6.4</v>
      </c>
      <c r="M17">
        <v>1.6</v>
      </c>
      <c r="N17">
        <v>2.73</v>
      </c>
      <c r="O17">
        <v>6.95</v>
      </c>
      <c r="P17">
        <v>14.44</v>
      </c>
      <c r="Q17">
        <v>8.78</v>
      </c>
      <c r="R17">
        <v>8.05</v>
      </c>
    </row>
    <row r="18" spans="1:18" ht="15">
      <c r="A18" s="37">
        <v>1893</v>
      </c>
      <c r="B18">
        <v>1.1</v>
      </c>
      <c r="C18">
        <v>4.3</v>
      </c>
      <c r="D18">
        <v>7.1</v>
      </c>
      <c r="E18">
        <v>9.5</v>
      </c>
      <c r="F18">
        <v>12.6</v>
      </c>
      <c r="G18">
        <v>15</v>
      </c>
      <c r="H18">
        <v>16.5</v>
      </c>
      <c r="I18">
        <v>17.7</v>
      </c>
      <c r="J18">
        <v>13.2</v>
      </c>
      <c r="K18">
        <v>10.3</v>
      </c>
      <c r="L18">
        <v>5</v>
      </c>
      <c r="M18">
        <v>3.7</v>
      </c>
      <c r="N18">
        <v>2.29</v>
      </c>
      <c r="O18">
        <v>9.74</v>
      </c>
      <c r="P18">
        <v>16.4</v>
      </c>
      <c r="Q18">
        <v>9.5</v>
      </c>
      <c r="R18">
        <v>9.7</v>
      </c>
    </row>
    <row r="19" spans="1:18" ht="15">
      <c r="A19" s="37">
        <v>1894</v>
      </c>
      <c r="B19">
        <v>2.6</v>
      </c>
      <c r="C19">
        <v>4.4</v>
      </c>
      <c r="D19">
        <v>6.3</v>
      </c>
      <c r="E19">
        <v>9.6</v>
      </c>
      <c r="F19">
        <v>9.3</v>
      </c>
      <c r="G19">
        <v>13.6</v>
      </c>
      <c r="H19">
        <v>16</v>
      </c>
      <c r="I19">
        <v>14.9</v>
      </c>
      <c r="J19">
        <v>11.9</v>
      </c>
      <c r="K19">
        <v>9.5</v>
      </c>
      <c r="L19">
        <v>7.4</v>
      </c>
      <c r="M19">
        <v>4.6</v>
      </c>
      <c r="N19">
        <v>3.54</v>
      </c>
      <c r="O19">
        <v>8.4</v>
      </c>
      <c r="P19">
        <v>14.86</v>
      </c>
      <c r="Q19">
        <v>9.58</v>
      </c>
      <c r="R19">
        <v>9.19</v>
      </c>
    </row>
    <row r="20" spans="1:18" ht="15">
      <c r="A20" s="37">
        <v>1895</v>
      </c>
      <c r="B20">
        <v>0</v>
      </c>
      <c r="C20">
        <v>-2</v>
      </c>
      <c r="D20">
        <v>5.4</v>
      </c>
      <c r="E20">
        <v>8.2</v>
      </c>
      <c r="F20">
        <v>11.8</v>
      </c>
      <c r="G20">
        <v>14.2</v>
      </c>
      <c r="H20">
        <v>15.9</v>
      </c>
      <c r="I20">
        <v>16.2</v>
      </c>
      <c r="J20">
        <v>15.8</v>
      </c>
      <c r="K20">
        <v>7.6</v>
      </c>
      <c r="L20">
        <v>7.6</v>
      </c>
      <c r="M20">
        <v>3.4</v>
      </c>
      <c r="N20">
        <v>0.93</v>
      </c>
      <c r="O20">
        <v>8.46</v>
      </c>
      <c r="P20">
        <v>15.45</v>
      </c>
      <c r="Q20">
        <v>10.27</v>
      </c>
      <c r="R20">
        <v>8.72</v>
      </c>
    </row>
    <row r="21" spans="1:18" ht="15">
      <c r="A21" s="37">
        <v>1896</v>
      </c>
      <c r="B21">
        <v>3.9</v>
      </c>
      <c r="C21">
        <v>3.7</v>
      </c>
      <c r="D21">
        <v>6.8</v>
      </c>
      <c r="E21">
        <v>8.3</v>
      </c>
      <c r="F21">
        <v>10.9</v>
      </c>
      <c r="G21">
        <v>16.2</v>
      </c>
      <c r="H21">
        <v>16.9</v>
      </c>
      <c r="I21">
        <v>14.5</v>
      </c>
      <c r="J21">
        <v>13.4</v>
      </c>
      <c r="K21">
        <v>7.6</v>
      </c>
      <c r="L21">
        <v>4.2</v>
      </c>
      <c r="M21">
        <v>3.5</v>
      </c>
      <c r="N21">
        <v>3.7</v>
      </c>
      <c r="O21">
        <v>8.68</v>
      </c>
      <c r="P21">
        <v>15.88</v>
      </c>
      <c r="Q21">
        <v>8.38</v>
      </c>
      <c r="R21">
        <v>9.18</v>
      </c>
    </row>
    <row r="22" spans="1:18" ht="15">
      <c r="A22" s="37">
        <v>1897</v>
      </c>
      <c r="B22">
        <v>1.1</v>
      </c>
      <c r="C22">
        <v>5.1</v>
      </c>
      <c r="D22">
        <v>6.7</v>
      </c>
      <c r="E22">
        <v>7</v>
      </c>
      <c r="F22">
        <v>10</v>
      </c>
      <c r="G22">
        <v>15.3</v>
      </c>
      <c r="H22">
        <v>16.4</v>
      </c>
      <c r="I22">
        <v>16.8</v>
      </c>
      <c r="J22">
        <v>12.4</v>
      </c>
      <c r="K22">
        <v>9.8</v>
      </c>
      <c r="L22">
        <v>6.7</v>
      </c>
      <c r="M22">
        <v>4.2</v>
      </c>
      <c r="N22">
        <v>3.17</v>
      </c>
      <c r="O22">
        <v>7.94</v>
      </c>
      <c r="P22">
        <v>16.16</v>
      </c>
      <c r="Q22">
        <v>9.62</v>
      </c>
      <c r="R22">
        <v>9.32</v>
      </c>
    </row>
    <row r="23" spans="1:18" ht="15">
      <c r="A23" s="37">
        <v>1898</v>
      </c>
      <c r="B23">
        <v>5.6</v>
      </c>
      <c r="C23">
        <v>4.3</v>
      </c>
      <c r="D23">
        <v>4</v>
      </c>
      <c r="E23">
        <v>8.1</v>
      </c>
      <c r="F23">
        <v>10.9</v>
      </c>
      <c r="G23">
        <v>13.5</v>
      </c>
      <c r="H23">
        <v>15.2</v>
      </c>
      <c r="I23">
        <v>16.9</v>
      </c>
      <c r="J23">
        <v>15.8</v>
      </c>
      <c r="K23">
        <v>11.7</v>
      </c>
      <c r="L23">
        <v>7.2</v>
      </c>
      <c r="M23">
        <v>6.4</v>
      </c>
      <c r="N23">
        <v>4.7</v>
      </c>
      <c r="O23">
        <v>7.63</v>
      </c>
      <c r="P23">
        <v>15.21</v>
      </c>
      <c r="Q23">
        <v>11.55</v>
      </c>
      <c r="R23">
        <v>9.98</v>
      </c>
    </row>
    <row r="24" spans="1:18" ht="15">
      <c r="A24" s="37">
        <v>1899</v>
      </c>
      <c r="B24">
        <v>5</v>
      </c>
      <c r="C24">
        <v>5</v>
      </c>
      <c r="D24">
        <v>4.4</v>
      </c>
      <c r="E24">
        <v>8.1</v>
      </c>
      <c r="F24">
        <v>10</v>
      </c>
      <c r="G24">
        <v>14.8</v>
      </c>
      <c r="H24">
        <v>17.8</v>
      </c>
      <c r="I24">
        <v>17.8</v>
      </c>
      <c r="J24">
        <v>13.9</v>
      </c>
      <c r="K24">
        <v>9.2</v>
      </c>
      <c r="L24">
        <v>7.9</v>
      </c>
      <c r="M24">
        <v>1.9</v>
      </c>
      <c r="N24">
        <v>5.5</v>
      </c>
      <c r="O24">
        <v>7.5</v>
      </c>
      <c r="P24">
        <v>16.82</v>
      </c>
      <c r="Q24">
        <v>10.34</v>
      </c>
      <c r="R24">
        <v>9.68</v>
      </c>
    </row>
    <row r="25" spans="1:18" ht="15">
      <c r="A25" s="37">
        <v>1900</v>
      </c>
      <c r="B25">
        <v>3.7</v>
      </c>
      <c r="C25">
        <v>2.7</v>
      </c>
      <c r="D25">
        <v>3.5</v>
      </c>
      <c r="E25">
        <v>8</v>
      </c>
      <c r="F25">
        <v>10.4</v>
      </c>
      <c r="G25">
        <v>14.9</v>
      </c>
      <c r="H25">
        <v>18.5</v>
      </c>
      <c r="I25">
        <v>15.7</v>
      </c>
      <c r="J25">
        <v>14.4</v>
      </c>
      <c r="K25">
        <v>10</v>
      </c>
      <c r="L25">
        <v>7.1</v>
      </c>
      <c r="M25">
        <v>6.5</v>
      </c>
      <c r="N25">
        <v>2.75</v>
      </c>
      <c r="O25">
        <v>7.26</v>
      </c>
      <c r="P25">
        <v>16.36</v>
      </c>
      <c r="Q25">
        <v>10.48</v>
      </c>
      <c r="R25">
        <v>9.63</v>
      </c>
    </row>
    <row r="26" spans="1:18" ht="15">
      <c r="A26" s="37">
        <v>1901</v>
      </c>
      <c r="B26">
        <v>3.1</v>
      </c>
      <c r="C26">
        <v>1.4</v>
      </c>
      <c r="D26">
        <v>3.8</v>
      </c>
      <c r="E26">
        <v>8.4</v>
      </c>
      <c r="F26">
        <v>11</v>
      </c>
      <c r="G26">
        <v>14.1</v>
      </c>
      <c r="H26">
        <v>17.6</v>
      </c>
      <c r="I26">
        <v>16.7</v>
      </c>
      <c r="J26">
        <v>14.4</v>
      </c>
      <c r="K26">
        <v>9.7</v>
      </c>
      <c r="L26">
        <v>4.8</v>
      </c>
      <c r="M26">
        <v>3.2</v>
      </c>
      <c r="N26">
        <v>3.72</v>
      </c>
      <c r="O26">
        <v>7.69</v>
      </c>
      <c r="P26">
        <v>16.15</v>
      </c>
      <c r="Q26">
        <v>9.64</v>
      </c>
      <c r="R26">
        <v>9.05</v>
      </c>
    </row>
    <row r="27" spans="1:18" ht="15">
      <c r="A27" s="37">
        <v>1902</v>
      </c>
      <c r="B27">
        <v>4.4</v>
      </c>
      <c r="C27">
        <v>1.2</v>
      </c>
      <c r="D27">
        <v>6.4</v>
      </c>
      <c r="E27">
        <v>7.6</v>
      </c>
      <c r="F27">
        <v>8.7</v>
      </c>
      <c r="G27">
        <v>13.9</v>
      </c>
      <c r="H27">
        <v>15.2</v>
      </c>
      <c r="I27">
        <v>14.6</v>
      </c>
      <c r="J27">
        <v>13.2</v>
      </c>
      <c r="K27">
        <v>9.4</v>
      </c>
      <c r="L27">
        <v>6.4</v>
      </c>
      <c r="M27">
        <v>4.2</v>
      </c>
      <c r="N27">
        <v>2.99</v>
      </c>
      <c r="O27">
        <v>7.55</v>
      </c>
      <c r="P27">
        <v>14.56</v>
      </c>
      <c r="Q27">
        <v>9.68</v>
      </c>
      <c r="R27">
        <v>8.82</v>
      </c>
    </row>
    <row r="28" spans="1:18" ht="15">
      <c r="A28" s="37">
        <v>1903</v>
      </c>
      <c r="B28">
        <v>4</v>
      </c>
      <c r="C28">
        <v>6.5</v>
      </c>
      <c r="D28">
        <v>7.2</v>
      </c>
      <c r="E28">
        <v>6.2</v>
      </c>
      <c r="F28">
        <v>11.1</v>
      </c>
      <c r="G28">
        <v>12.6</v>
      </c>
      <c r="H28">
        <v>15.6</v>
      </c>
      <c r="I28">
        <v>14.7</v>
      </c>
      <c r="J28">
        <v>13.7</v>
      </c>
      <c r="K28">
        <v>10.8</v>
      </c>
      <c r="L28">
        <v>6.2</v>
      </c>
      <c r="M28">
        <v>2.9</v>
      </c>
      <c r="N28">
        <v>4.85</v>
      </c>
      <c r="O28">
        <v>8.17</v>
      </c>
      <c r="P28">
        <v>14.33</v>
      </c>
      <c r="Q28">
        <v>10.23</v>
      </c>
      <c r="R28">
        <v>9.31</v>
      </c>
    </row>
    <row r="29" spans="1:18" ht="15">
      <c r="A29" s="37">
        <v>1904</v>
      </c>
      <c r="B29">
        <v>3.2</v>
      </c>
      <c r="C29">
        <v>3.4</v>
      </c>
      <c r="D29">
        <v>4.3</v>
      </c>
      <c r="E29">
        <v>9</v>
      </c>
      <c r="F29">
        <v>11.2</v>
      </c>
      <c r="G29">
        <v>13.4</v>
      </c>
      <c r="H29">
        <v>17.6</v>
      </c>
      <c r="I29">
        <v>15.8</v>
      </c>
      <c r="J29">
        <v>12.7</v>
      </c>
      <c r="K29">
        <v>9.8</v>
      </c>
      <c r="L29">
        <v>5</v>
      </c>
      <c r="M29">
        <v>3.6</v>
      </c>
      <c r="N29">
        <v>3.17</v>
      </c>
      <c r="O29">
        <v>8.16</v>
      </c>
      <c r="P29">
        <v>15.65</v>
      </c>
      <c r="Q29">
        <v>9.2</v>
      </c>
      <c r="R29">
        <v>9.11</v>
      </c>
    </row>
    <row r="30" spans="1:18" ht="15">
      <c r="A30" s="37">
        <v>1905</v>
      </c>
      <c r="B30">
        <v>2.9</v>
      </c>
      <c r="C30">
        <v>4.6</v>
      </c>
      <c r="D30">
        <v>6.7</v>
      </c>
      <c r="E30">
        <v>7.3</v>
      </c>
      <c r="F30">
        <v>10.6</v>
      </c>
      <c r="G30">
        <v>14.9</v>
      </c>
      <c r="H30">
        <v>18.2</v>
      </c>
      <c r="I30">
        <v>15.5</v>
      </c>
      <c r="J30">
        <v>13.1</v>
      </c>
      <c r="K30">
        <v>6.9</v>
      </c>
      <c r="L30">
        <v>4.9</v>
      </c>
      <c r="M30">
        <v>3.9</v>
      </c>
      <c r="N30">
        <v>3.65</v>
      </c>
      <c r="O30">
        <v>8.21</v>
      </c>
      <c r="P30">
        <v>16.19</v>
      </c>
      <c r="Q30">
        <v>8.26</v>
      </c>
      <c r="R30">
        <v>9.14</v>
      </c>
    </row>
    <row r="31" spans="1:18" ht="15">
      <c r="A31" s="37">
        <v>1906</v>
      </c>
      <c r="B31">
        <v>4.7</v>
      </c>
      <c r="C31">
        <v>3</v>
      </c>
      <c r="D31">
        <v>4.8</v>
      </c>
      <c r="E31">
        <v>6.9</v>
      </c>
      <c r="F31">
        <v>10.9</v>
      </c>
      <c r="G31">
        <v>13.4</v>
      </c>
      <c r="H31">
        <v>16.4</v>
      </c>
      <c r="I31">
        <v>17.5</v>
      </c>
      <c r="J31">
        <v>14.6</v>
      </c>
      <c r="K31">
        <v>11.7</v>
      </c>
      <c r="L31">
        <v>7.4</v>
      </c>
      <c r="M31">
        <v>2</v>
      </c>
      <c r="N31">
        <v>3.91</v>
      </c>
      <c r="O31">
        <v>7.56</v>
      </c>
      <c r="P31">
        <v>15.8</v>
      </c>
      <c r="Q31">
        <v>11.26</v>
      </c>
      <c r="R31">
        <v>9.5</v>
      </c>
    </row>
    <row r="32" spans="1:18" ht="15">
      <c r="A32" s="37">
        <v>1907</v>
      </c>
      <c r="B32">
        <v>2.7</v>
      </c>
      <c r="C32">
        <v>2.4</v>
      </c>
      <c r="D32">
        <v>6</v>
      </c>
      <c r="E32">
        <v>7.7</v>
      </c>
      <c r="F32">
        <v>10.8</v>
      </c>
      <c r="G32">
        <v>13.2</v>
      </c>
      <c r="H32">
        <v>13.7</v>
      </c>
      <c r="I32">
        <v>15.1</v>
      </c>
      <c r="J32">
        <v>13.9</v>
      </c>
      <c r="K32">
        <v>10.3</v>
      </c>
      <c r="L32">
        <v>6.6</v>
      </c>
      <c r="M32">
        <v>4.5</v>
      </c>
      <c r="N32">
        <v>2.38</v>
      </c>
      <c r="O32">
        <v>8.16</v>
      </c>
      <c r="P32">
        <v>14.02</v>
      </c>
      <c r="Q32">
        <v>10.26</v>
      </c>
      <c r="R32">
        <v>8.94</v>
      </c>
    </row>
    <row r="33" spans="1:18" ht="15">
      <c r="A33" s="37">
        <v>1908</v>
      </c>
      <c r="B33">
        <v>1.9</v>
      </c>
      <c r="C33">
        <v>4.7</v>
      </c>
      <c r="D33">
        <v>4.1</v>
      </c>
      <c r="E33">
        <v>5.8</v>
      </c>
      <c r="F33">
        <v>12.7</v>
      </c>
      <c r="G33">
        <v>14.4</v>
      </c>
      <c r="H33">
        <v>16</v>
      </c>
      <c r="I33">
        <v>14.8</v>
      </c>
      <c r="J33">
        <v>13.1</v>
      </c>
      <c r="K33">
        <v>11.9</v>
      </c>
      <c r="L33">
        <v>7.1</v>
      </c>
      <c r="M33">
        <v>3.4</v>
      </c>
      <c r="N33">
        <v>3.65</v>
      </c>
      <c r="O33">
        <v>7.52</v>
      </c>
      <c r="P33">
        <v>15.07</v>
      </c>
      <c r="Q33">
        <v>10.72</v>
      </c>
      <c r="R33">
        <v>9.16</v>
      </c>
    </row>
    <row r="34" spans="1:18" ht="15">
      <c r="A34" s="37">
        <v>1909</v>
      </c>
      <c r="B34">
        <v>2.7</v>
      </c>
      <c r="C34">
        <v>2.3</v>
      </c>
      <c r="D34">
        <v>3.5</v>
      </c>
      <c r="E34">
        <v>8.8</v>
      </c>
      <c r="F34">
        <v>10.6</v>
      </c>
      <c r="G34">
        <v>11.9</v>
      </c>
      <c r="H34">
        <v>15</v>
      </c>
      <c r="I34">
        <v>15.8</v>
      </c>
      <c r="J34">
        <v>12.3</v>
      </c>
      <c r="K34">
        <v>10.9</v>
      </c>
      <c r="L34">
        <v>5</v>
      </c>
      <c r="M34">
        <v>3.7</v>
      </c>
      <c r="N34">
        <v>2.82</v>
      </c>
      <c r="O34">
        <v>7.63</v>
      </c>
      <c r="P34">
        <v>14.25</v>
      </c>
      <c r="Q34">
        <v>9.42</v>
      </c>
      <c r="R34">
        <v>8.58</v>
      </c>
    </row>
    <row r="35" spans="1:18" ht="15">
      <c r="A35" s="37">
        <v>1910</v>
      </c>
      <c r="B35">
        <v>3.3</v>
      </c>
      <c r="C35">
        <v>4.7</v>
      </c>
      <c r="D35">
        <v>5.6</v>
      </c>
      <c r="E35">
        <v>7.6</v>
      </c>
      <c r="F35">
        <v>11.2</v>
      </c>
      <c r="G35">
        <v>14.9</v>
      </c>
      <c r="H35">
        <v>14.3</v>
      </c>
      <c r="I35">
        <v>15.8</v>
      </c>
      <c r="J35">
        <v>13</v>
      </c>
      <c r="K35">
        <v>11.4</v>
      </c>
      <c r="L35">
        <v>3.3</v>
      </c>
      <c r="M35">
        <v>6</v>
      </c>
      <c r="N35">
        <v>3.86</v>
      </c>
      <c r="O35">
        <v>8.11</v>
      </c>
      <c r="P35">
        <v>15.01</v>
      </c>
      <c r="Q35">
        <v>9.24</v>
      </c>
      <c r="R35">
        <v>9.28</v>
      </c>
    </row>
    <row r="36" spans="1:18" ht="15">
      <c r="A36" s="37">
        <v>1911</v>
      </c>
      <c r="B36">
        <v>3</v>
      </c>
      <c r="C36">
        <v>4.3</v>
      </c>
      <c r="D36">
        <v>4.9</v>
      </c>
      <c r="E36">
        <v>7.7</v>
      </c>
      <c r="F36">
        <v>12.5</v>
      </c>
      <c r="G36">
        <v>14.6</v>
      </c>
      <c r="H36">
        <v>18.4</v>
      </c>
      <c r="I36">
        <v>19.1</v>
      </c>
      <c r="J36">
        <v>15</v>
      </c>
      <c r="K36">
        <v>9.8</v>
      </c>
      <c r="L36">
        <v>6.1</v>
      </c>
      <c r="M36">
        <v>5.6</v>
      </c>
      <c r="N36">
        <v>4.45</v>
      </c>
      <c r="O36">
        <v>8.39</v>
      </c>
      <c r="P36">
        <v>17.38</v>
      </c>
      <c r="Q36">
        <v>10.28</v>
      </c>
      <c r="R36">
        <v>10.13</v>
      </c>
    </row>
    <row r="37" spans="1:18" ht="15">
      <c r="A37" s="37">
        <v>1912</v>
      </c>
      <c r="B37">
        <v>3.5</v>
      </c>
      <c r="C37">
        <v>5.3</v>
      </c>
      <c r="D37">
        <v>7.4</v>
      </c>
      <c r="E37">
        <v>8.5</v>
      </c>
      <c r="F37">
        <v>12.5</v>
      </c>
      <c r="G37">
        <v>14.5</v>
      </c>
      <c r="H37">
        <v>16.7</v>
      </c>
      <c r="I37">
        <v>13.7</v>
      </c>
      <c r="J37">
        <v>11.4</v>
      </c>
      <c r="K37">
        <v>8.3</v>
      </c>
      <c r="L37">
        <v>5.8</v>
      </c>
      <c r="M37">
        <v>6.4</v>
      </c>
      <c r="N37">
        <v>4.79</v>
      </c>
      <c r="O37">
        <v>9.47</v>
      </c>
      <c r="P37">
        <v>14.97</v>
      </c>
      <c r="Q37">
        <v>8.5</v>
      </c>
      <c r="R37">
        <v>9.51</v>
      </c>
    </row>
    <row r="38" spans="1:18" ht="15">
      <c r="A38" s="37">
        <v>1913</v>
      </c>
      <c r="B38">
        <v>4.2</v>
      </c>
      <c r="C38">
        <v>4.5</v>
      </c>
      <c r="D38">
        <v>6.4</v>
      </c>
      <c r="E38">
        <v>7.8</v>
      </c>
      <c r="F38">
        <v>12.2</v>
      </c>
      <c r="G38">
        <v>14.5</v>
      </c>
      <c r="H38">
        <v>14.2</v>
      </c>
      <c r="I38">
        <v>15.3</v>
      </c>
      <c r="J38">
        <v>14.4</v>
      </c>
      <c r="K38">
        <v>11.3</v>
      </c>
      <c r="L38">
        <v>8</v>
      </c>
      <c r="M38">
        <v>4.5</v>
      </c>
      <c r="N38">
        <v>5.06</v>
      </c>
      <c r="O38">
        <v>8.84</v>
      </c>
      <c r="P38">
        <v>14.65</v>
      </c>
      <c r="Q38">
        <v>11.25</v>
      </c>
      <c r="R38">
        <v>9.82</v>
      </c>
    </row>
    <row r="39" spans="1:18" ht="15">
      <c r="A39" s="37">
        <v>1914</v>
      </c>
      <c r="B39">
        <v>2.8</v>
      </c>
      <c r="C39">
        <v>6.4</v>
      </c>
      <c r="D39">
        <v>6.1</v>
      </c>
      <c r="E39">
        <v>9.5</v>
      </c>
      <c r="F39">
        <v>11</v>
      </c>
      <c r="G39">
        <v>14.4</v>
      </c>
      <c r="H39">
        <v>16.6</v>
      </c>
      <c r="I39">
        <v>16.8</v>
      </c>
      <c r="J39">
        <v>13.8</v>
      </c>
      <c r="K39">
        <v>10.6</v>
      </c>
      <c r="L39">
        <v>6.7</v>
      </c>
      <c r="M39">
        <v>4.7</v>
      </c>
      <c r="N39">
        <v>4.52</v>
      </c>
      <c r="O39">
        <v>8.84</v>
      </c>
      <c r="P39">
        <v>15.96</v>
      </c>
      <c r="Q39">
        <v>10.39</v>
      </c>
      <c r="R39">
        <v>9.97</v>
      </c>
    </row>
    <row r="40" spans="1:18" ht="15">
      <c r="A40" s="37">
        <v>1915</v>
      </c>
      <c r="B40">
        <v>3.6</v>
      </c>
      <c r="C40">
        <v>4.1</v>
      </c>
      <c r="D40">
        <v>5</v>
      </c>
      <c r="E40">
        <v>7.5</v>
      </c>
      <c r="F40">
        <v>10.8</v>
      </c>
      <c r="G40">
        <v>14.3</v>
      </c>
      <c r="H40">
        <v>15.4</v>
      </c>
      <c r="I40">
        <v>15.7</v>
      </c>
      <c r="J40">
        <v>13.8</v>
      </c>
      <c r="K40">
        <v>9.4</v>
      </c>
      <c r="L40">
        <v>3.7</v>
      </c>
      <c r="M40">
        <v>5.4</v>
      </c>
      <c r="N40">
        <v>4.16</v>
      </c>
      <c r="O40">
        <v>7.74</v>
      </c>
      <c r="P40">
        <v>15.13</v>
      </c>
      <c r="Q40">
        <v>8.97</v>
      </c>
      <c r="R40">
        <v>9.08</v>
      </c>
    </row>
    <row r="41" spans="1:18" ht="15">
      <c r="A41" s="37">
        <v>1916</v>
      </c>
      <c r="B41">
        <v>6.7</v>
      </c>
      <c r="C41">
        <v>3.5</v>
      </c>
      <c r="D41">
        <v>3.6</v>
      </c>
      <c r="E41">
        <v>8.4</v>
      </c>
      <c r="F41">
        <v>12.2</v>
      </c>
      <c r="G41">
        <v>11.7</v>
      </c>
      <c r="H41">
        <v>15</v>
      </c>
      <c r="I41">
        <v>16.6</v>
      </c>
      <c r="J41">
        <v>12.9</v>
      </c>
      <c r="K41">
        <v>10.8</v>
      </c>
      <c r="L41">
        <v>6.4</v>
      </c>
      <c r="M41">
        <v>2.3</v>
      </c>
      <c r="N41">
        <v>5.27</v>
      </c>
      <c r="O41">
        <v>8.05</v>
      </c>
      <c r="P41">
        <v>14.47</v>
      </c>
      <c r="Q41">
        <v>10.07</v>
      </c>
      <c r="R41">
        <v>9.21</v>
      </c>
    </row>
    <row r="42" spans="1:18" ht="15">
      <c r="A42" s="37">
        <v>1917</v>
      </c>
      <c r="B42">
        <v>1.4</v>
      </c>
      <c r="C42">
        <v>0.8</v>
      </c>
      <c r="D42">
        <v>2.7</v>
      </c>
      <c r="E42">
        <v>4.9</v>
      </c>
      <c r="F42">
        <v>13</v>
      </c>
      <c r="G42">
        <v>16.2</v>
      </c>
      <c r="H42">
        <v>16.3</v>
      </c>
      <c r="I42">
        <v>16</v>
      </c>
      <c r="J42">
        <v>14.4</v>
      </c>
      <c r="K42">
        <v>7.7</v>
      </c>
      <c r="L42">
        <v>7.3</v>
      </c>
      <c r="M42">
        <v>1.7</v>
      </c>
      <c r="N42">
        <v>1.51</v>
      </c>
      <c r="O42">
        <v>6.9</v>
      </c>
      <c r="P42">
        <v>16.16</v>
      </c>
      <c r="Q42">
        <v>9.79</v>
      </c>
      <c r="R42">
        <v>8.58</v>
      </c>
    </row>
    <row r="43" spans="1:18" ht="15">
      <c r="A43" s="37">
        <v>1918</v>
      </c>
      <c r="B43">
        <v>3</v>
      </c>
      <c r="C43">
        <v>5.7</v>
      </c>
      <c r="D43">
        <v>5.7</v>
      </c>
      <c r="E43">
        <v>6.4</v>
      </c>
      <c r="F43">
        <v>12.5</v>
      </c>
      <c r="G43">
        <v>13.1</v>
      </c>
      <c r="H43">
        <v>15.8</v>
      </c>
      <c r="I43">
        <v>16.5</v>
      </c>
      <c r="J43">
        <v>12.6</v>
      </c>
      <c r="K43">
        <v>9.1</v>
      </c>
      <c r="L43">
        <v>5.5</v>
      </c>
      <c r="M43">
        <v>6.6</v>
      </c>
      <c r="N43">
        <v>3.4</v>
      </c>
      <c r="O43">
        <v>8.21</v>
      </c>
      <c r="P43">
        <v>15.15</v>
      </c>
      <c r="Q43">
        <v>9.09</v>
      </c>
      <c r="R43">
        <v>9.4</v>
      </c>
    </row>
    <row r="44" spans="1:18" ht="15">
      <c r="A44" s="37">
        <v>1919</v>
      </c>
      <c r="B44">
        <v>2.5</v>
      </c>
      <c r="C44">
        <v>1.4</v>
      </c>
      <c r="D44">
        <v>3.8</v>
      </c>
      <c r="E44">
        <v>7</v>
      </c>
      <c r="F44">
        <v>12.8</v>
      </c>
      <c r="G44">
        <v>14.3</v>
      </c>
      <c r="H44">
        <v>13.6</v>
      </c>
      <c r="I44">
        <v>16.4</v>
      </c>
      <c r="J44">
        <v>13.4</v>
      </c>
      <c r="K44">
        <v>7.3</v>
      </c>
      <c r="L44">
        <v>3.2</v>
      </c>
      <c r="M44">
        <v>4.8</v>
      </c>
      <c r="N44">
        <v>3.55</v>
      </c>
      <c r="O44">
        <v>7.87</v>
      </c>
      <c r="P44">
        <v>14.8</v>
      </c>
      <c r="Q44">
        <v>7.94</v>
      </c>
      <c r="R44">
        <v>8.42</v>
      </c>
    </row>
    <row r="45" spans="1:18" ht="15">
      <c r="A45" s="37">
        <v>1920</v>
      </c>
      <c r="B45">
        <v>4.7</v>
      </c>
      <c r="C45">
        <v>5.5</v>
      </c>
      <c r="D45">
        <v>7.4</v>
      </c>
      <c r="E45">
        <v>8.6</v>
      </c>
      <c r="F45">
        <v>12.4</v>
      </c>
      <c r="G45">
        <v>14.6</v>
      </c>
      <c r="H45">
        <v>14.8</v>
      </c>
      <c r="I45">
        <v>13.7</v>
      </c>
      <c r="J45">
        <v>13.4</v>
      </c>
      <c r="K45">
        <v>10.6</v>
      </c>
      <c r="L45">
        <v>6</v>
      </c>
      <c r="M45">
        <v>3.9</v>
      </c>
      <c r="N45">
        <v>4.98</v>
      </c>
      <c r="O45">
        <v>9.47</v>
      </c>
      <c r="P45">
        <v>14.38</v>
      </c>
      <c r="Q45">
        <v>10.01</v>
      </c>
      <c r="R45">
        <v>9.65</v>
      </c>
    </row>
    <row r="46" spans="1:18" ht="15">
      <c r="A46" s="37">
        <v>1921</v>
      </c>
      <c r="B46">
        <v>6.9</v>
      </c>
      <c r="C46">
        <v>4.5</v>
      </c>
      <c r="D46">
        <v>7.4</v>
      </c>
      <c r="E46">
        <v>8.3</v>
      </c>
      <c r="F46">
        <v>11.9</v>
      </c>
      <c r="G46">
        <v>14.1</v>
      </c>
      <c r="H46">
        <v>18.4</v>
      </c>
      <c r="I46">
        <v>16.6</v>
      </c>
      <c r="J46">
        <v>14.9</v>
      </c>
      <c r="K46">
        <v>13.3</v>
      </c>
      <c r="L46">
        <v>4.1</v>
      </c>
      <c r="M46">
        <v>6</v>
      </c>
      <c r="N46">
        <v>5.12</v>
      </c>
      <c r="O46">
        <v>9.2</v>
      </c>
      <c r="P46">
        <v>16.42</v>
      </c>
      <c r="Q46">
        <v>10.77</v>
      </c>
      <c r="R46">
        <v>10.58</v>
      </c>
    </row>
    <row r="47" spans="1:18" ht="15">
      <c r="A47" s="37">
        <v>1922</v>
      </c>
      <c r="B47">
        <v>3.2</v>
      </c>
      <c r="C47">
        <v>4.3</v>
      </c>
      <c r="D47">
        <v>4.8</v>
      </c>
      <c r="E47">
        <v>5.8</v>
      </c>
      <c r="F47">
        <v>13.2</v>
      </c>
      <c r="G47">
        <v>14.1</v>
      </c>
      <c r="H47">
        <v>14.2</v>
      </c>
      <c r="I47">
        <v>14.1</v>
      </c>
      <c r="J47">
        <v>12.4</v>
      </c>
      <c r="K47">
        <v>8.7</v>
      </c>
      <c r="L47">
        <v>5.2</v>
      </c>
      <c r="M47">
        <v>5.3</v>
      </c>
      <c r="N47">
        <v>4.51</v>
      </c>
      <c r="O47">
        <v>7.92</v>
      </c>
      <c r="P47">
        <v>14.14</v>
      </c>
      <c r="Q47">
        <v>8.77</v>
      </c>
      <c r="R47">
        <v>8.8</v>
      </c>
    </row>
    <row r="48" spans="1:18" ht="15">
      <c r="A48" s="37">
        <v>1923</v>
      </c>
      <c r="B48">
        <v>4.6</v>
      </c>
      <c r="C48">
        <v>5.3</v>
      </c>
      <c r="D48">
        <v>6.3</v>
      </c>
      <c r="E48">
        <v>7.8</v>
      </c>
      <c r="F48">
        <v>10</v>
      </c>
      <c r="G48">
        <v>12.2</v>
      </c>
      <c r="H48">
        <v>18.2</v>
      </c>
      <c r="I48">
        <v>16</v>
      </c>
      <c r="J48">
        <v>12.9</v>
      </c>
      <c r="K48">
        <v>10</v>
      </c>
      <c r="L48">
        <v>3.1</v>
      </c>
      <c r="M48">
        <v>2.7</v>
      </c>
      <c r="N48">
        <v>5.05</v>
      </c>
      <c r="O48">
        <v>8.04</v>
      </c>
      <c r="P48">
        <v>15.47</v>
      </c>
      <c r="Q48">
        <v>8.71</v>
      </c>
      <c r="R48">
        <v>9.12</v>
      </c>
    </row>
    <row r="49" spans="1:18" ht="15">
      <c r="A49" s="37">
        <v>1924</v>
      </c>
      <c r="B49">
        <v>3.9</v>
      </c>
      <c r="C49">
        <v>2.4</v>
      </c>
      <c r="D49">
        <v>4</v>
      </c>
      <c r="E49">
        <v>7.3</v>
      </c>
      <c r="F49">
        <v>12.2</v>
      </c>
      <c r="G49">
        <v>14.6</v>
      </c>
      <c r="H49">
        <v>16</v>
      </c>
      <c r="I49">
        <v>14.7</v>
      </c>
      <c r="J49">
        <v>13.9</v>
      </c>
      <c r="K49">
        <v>10.7</v>
      </c>
      <c r="L49">
        <v>6.9</v>
      </c>
      <c r="M49">
        <v>5.9</v>
      </c>
      <c r="N49">
        <v>3.02</v>
      </c>
      <c r="O49">
        <v>7.83</v>
      </c>
      <c r="P49">
        <v>15.11</v>
      </c>
      <c r="Q49">
        <v>10.49</v>
      </c>
      <c r="R49">
        <v>9.4</v>
      </c>
    </row>
    <row r="50" spans="1:18" ht="15">
      <c r="A50" s="37">
        <v>1925</v>
      </c>
      <c r="B50">
        <v>4.8</v>
      </c>
      <c r="C50">
        <v>5</v>
      </c>
      <c r="D50">
        <v>4.6</v>
      </c>
      <c r="E50">
        <v>7.6</v>
      </c>
      <c r="F50">
        <v>12.3</v>
      </c>
      <c r="G50">
        <v>14.5</v>
      </c>
      <c r="H50">
        <v>17.2</v>
      </c>
      <c r="I50">
        <v>16</v>
      </c>
      <c r="J50">
        <v>11.7</v>
      </c>
      <c r="K50">
        <v>10.7</v>
      </c>
      <c r="L50">
        <v>4.4</v>
      </c>
      <c r="M50">
        <v>2.6</v>
      </c>
      <c r="N50">
        <v>5.23</v>
      </c>
      <c r="O50">
        <v>8.16</v>
      </c>
      <c r="P50">
        <v>15.9</v>
      </c>
      <c r="Q50">
        <v>8.97</v>
      </c>
      <c r="R50">
        <v>9.31</v>
      </c>
    </row>
    <row r="51" spans="1:18" ht="15">
      <c r="A51" s="37">
        <v>1926</v>
      </c>
      <c r="B51">
        <v>3.6</v>
      </c>
      <c r="C51">
        <v>6.7</v>
      </c>
      <c r="D51">
        <v>6.5</v>
      </c>
      <c r="E51">
        <v>9.4</v>
      </c>
      <c r="F51">
        <v>10.3</v>
      </c>
      <c r="G51">
        <v>13.6</v>
      </c>
      <c r="H51">
        <v>16.6</v>
      </c>
      <c r="I51">
        <v>16.6</v>
      </c>
      <c r="J51">
        <v>15.2</v>
      </c>
      <c r="K51">
        <v>8.5</v>
      </c>
      <c r="L51">
        <v>6.5</v>
      </c>
      <c r="M51">
        <v>3.8</v>
      </c>
      <c r="N51">
        <v>4.18</v>
      </c>
      <c r="O51">
        <v>8.71</v>
      </c>
      <c r="P51">
        <v>15.61</v>
      </c>
      <c r="Q51">
        <v>10.05</v>
      </c>
      <c r="R51">
        <v>9.77</v>
      </c>
    </row>
    <row r="52" spans="1:18" ht="15">
      <c r="A52" s="37">
        <v>1927</v>
      </c>
      <c r="B52">
        <v>4</v>
      </c>
      <c r="C52">
        <v>3.9</v>
      </c>
      <c r="D52">
        <v>7.3</v>
      </c>
      <c r="E52">
        <v>8.4</v>
      </c>
      <c r="F52">
        <v>11.1</v>
      </c>
      <c r="G52">
        <v>12.9</v>
      </c>
      <c r="H52">
        <v>15.5</v>
      </c>
      <c r="I52">
        <v>16.2</v>
      </c>
      <c r="J52">
        <v>13</v>
      </c>
      <c r="K52">
        <v>10.5</v>
      </c>
      <c r="L52">
        <v>5.9</v>
      </c>
      <c r="M52">
        <v>1.8</v>
      </c>
      <c r="N52">
        <v>3.9</v>
      </c>
      <c r="O52">
        <v>8.94</v>
      </c>
      <c r="P52">
        <v>14.92</v>
      </c>
      <c r="Q52">
        <v>9.79</v>
      </c>
      <c r="R52">
        <v>9.25</v>
      </c>
    </row>
    <row r="53" spans="1:18" ht="15">
      <c r="A53" s="37">
        <v>1928</v>
      </c>
      <c r="B53">
        <v>4.5</v>
      </c>
      <c r="C53">
        <v>5.6</v>
      </c>
      <c r="D53">
        <v>6.1</v>
      </c>
      <c r="E53">
        <v>8</v>
      </c>
      <c r="F53">
        <v>10.3</v>
      </c>
      <c r="G53">
        <v>13.4</v>
      </c>
      <c r="H53">
        <v>17.4</v>
      </c>
      <c r="I53">
        <v>15.8</v>
      </c>
      <c r="J53">
        <v>13.3</v>
      </c>
      <c r="K53">
        <v>10.5</v>
      </c>
      <c r="L53">
        <v>7.7</v>
      </c>
      <c r="M53">
        <v>3.3</v>
      </c>
      <c r="N53">
        <v>3.94</v>
      </c>
      <c r="O53">
        <v>8.14</v>
      </c>
      <c r="P53">
        <v>15.56</v>
      </c>
      <c r="Q53">
        <v>10.53</v>
      </c>
      <c r="R53">
        <v>9.68</v>
      </c>
    </row>
    <row r="54" spans="1:18" ht="15">
      <c r="A54" s="37">
        <v>1929</v>
      </c>
      <c r="B54">
        <v>1.2</v>
      </c>
      <c r="C54">
        <v>-0.6</v>
      </c>
      <c r="D54">
        <v>5.7</v>
      </c>
      <c r="E54">
        <v>6.2</v>
      </c>
      <c r="F54">
        <v>11</v>
      </c>
      <c r="G54">
        <v>13.5</v>
      </c>
      <c r="H54">
        <v>16.4</v>
      </c>
      <c r="I54">
        <v>16.1</v>
      </c>
      <c r="J54">
        <v>16.6</v>
      </c>
      <c r="K54">
        <v>9.9</v>
      </c>
      <c r="L54">
        <v>6.4</v>
      </c>
      <c r="M54">
        <v>5.5</v>
      </c>
      <c r="N54">
        <v>1.34</v>
      </c>
      <c r="O54">
        <v>7.65</v>
      </c>
      <c r="P54">
        <v>15.36</v>
      </c>
      <c r="Q54">
        <v>10.96</v>
      </c>
      <c r="R54">
        <v>9.06</v>
      </c>
    </row>
    <row r="55" spans="1:18" ht="15">
      <c r="A55" s="37">
        <v>1930</v>
      </c>
      <c r="B55">
        <v>5.6</v>
      </c>
      <c r="C55">
        <v>3.1</v>
      </c>
      <c r="D55">
        <v>5.4</v>
      </c>
      <c r="E55">
        <v>8.1</v>
      </c>
      <c r="F55">
        <v>11</v>
      </c>
      <c r="G55">
        <v>15.5</v>
      </c>
      <c r="H55">
        <v>15.7</v>
      </c>
      <c r="I55">
        <v>16.4</v>
      </c>
      <c r="J55">
        <v>14.1</v>
      </c>
      <c r="K55">
        <v>10.7</v>
      </c>
      <c r="L55">
        <v>6.2</v>
      </c>
      <c r="M55">
        <v>3.8</v>
      </c>
      <c r="N55">
        <v>4.8</v>
      </c>
      <c r="O55">
        <v>8.18</v>
      </c>
      <c r="P55">
        <v>15.88</v>
      </c>
      <c r="Q55">
        <v>10.32</v>
      </c>
      <c r="R55">
        <v>9.67</v>
      </c>
    </row>
    <row r="56" spans="1:18" ht="15">
      <c r="A56" s="37">
        <v>1931</v>
      </c>
      <c r="B56">
        <v>3.1</v>
      </c>
      <c r="C56">
        <v>3.4</v>
      </c>
      <c r="D56">
        <v>3.8</v>
      </c>
      <c r="E56">
        <v>8</v>
      </c>
      <c r="F56">
        <v>11.6</v>
      </c>
      <c r="G56">
        <v>14.9</v>
      </c>
      <c r="H56">
        <v>16</v>
      </c>
      <c r="I56">
        <v>14.6</v>
      </c>
      <c r="J56">
        <v>11.8</v>
      </c>
      <c r="K56">
        <v>9.1</v>
      </c>
      <c r="L56">
        <v>7.5</v>
      </c>
      <c r="M56">
        <v>4.9</v>
      </c>
      <c r="N56">
        <v>3.44</v>
      </c>
      <c r="O56">
        <v>7.78</v>
      </c>
      <c r="P56">
        <v>15.17</v>
      </c>
      <c r="Q56">
        <v>9.48</v>
      </c>
      <c r="R56">
        <v>9.09</v>
      </c>
    </row>
    <row r="57" spans="1:18" ht="15">
      <c r="A57" s="37">
        <v>1932</v>
      </c>
      <c r="B57">
        <v>5.6</v>
      </c>
      <c r="C57">
        <v>2.8</v>
      </c>
      <c r="D57">
        <v>4.4</v>
      </c>
      <c r="E57">
        <v>7.1</v>
      </c>
      <c r="F57">
        <v>10.7</v>
      </c>
      <c r="G57">
        <v>13.8</v>
      </c>
      <c r="H57">
        <v>16.6</v>
      </c>
      <c r="I57">
        <v>18.1</v>
      </c>
      <c r="J57">
        <v>13.7</v>
      </c>
      <c r="K57">
        <v>9.1</v>
      </c>
      <c r="L57">
        <v>6.6</v>
      </c>
      <c r="M57">
        <v>5.1</v>
      </c>
      <c r="N57">
        <v>4.46</v>
      </c>
      <c r="O57">
        <v>7.39</v>
      </c>
      <c r="P57">
        <v>16.19</v>
      </c>
      <c r="Q57">
        <v>9.78</v>
      </c>
      <c r="R57">
        <v>9.48</v>
      </c>
    </row>
    <row r="58" spans="1:18" ht="15">
      <c r="A58" s="37">
        <v>1933</v>
      </c>
      <c r="B58">
        <v>2.2</v>
      </c>
      <c r="C58">
        <v>4.1</v>
      </c>
      <c r="D58">
        <v>7.2</v>
      </c>
      <c r="E58">
        <v>9.1</v>
      </c>
      <c r="F58">
        <v>11.8</v>
      </c>
      <c r="G58">
        <v>14.9</v>
      </c>
      <c r="H58">
        <v>18.1</v>
      </c>
      <c r="I58">
        <v>18.3</v>
      </c>
      <c r="J58">
        <v>15.5</v>
      </c>
      <c r="K58">
        <v>10.5</v>
      </c>
      <c r="L58">
        <v>5.8</v>
      </c>
      <c r="M58">
        <v>1.1</v>
      </c>
      <c r="N58">
        <v>3.77</v>
      </c>
      <c r="O58">
        <v>9.36</v>
      </c>
      <c r="P58">
        <v>17.1</v>
      </c>
      <c r="Q58">
        <v>10.6</v>
      </c>
      <c r="R58">
        <v>9.91</v>
      </c>
    </row>
    <row r="59" spans="1:18" ht="15">
      <c r="A59" s="37">
        <v>1934</v>
      </c>
      <c r="B59">
        <v>3.6</v>
      </c>
      <c r="C59">
        <v>3.2</v>
      </c>
      <c r="D59">
        <v>4.8</v>
      </c>
      <c r="E59">
        <v>8.2</v>
      </c>
      <c r="F59">
        <v>11.5</v>
      </c>
      <c r="G59">
        <v>14.8</v>
      </c>
      <c r="H59">
        <v>17.6</v>
      </c>
      <c r="I59">
        <v>16.1</v>
      </c>
      <c r="J59">
        <v>15.2</v>
      </c>
      <c r="K59">
        <v>10.8</v>
      </c>
      <c r="L59">
        <v>6</v>
      </c>
      <c r="M59">
        <v>7.8</v>
      </c>
      <c r="N59">
        <v>2.62</v>
      </c>
      <c r="O59">
        <v>8.17</v>
      </c>
      <c r="P59">
        <v>16.18</v>
      </c>
      <c r="Q59">
        <v>10.66</v>
      </c>
      <c r="R59">
        <v>10</v>
      </c>
    </row>
    <row r="60" spans="1:18" ht="15">
      <c r="A60" s="37">
        <v>1935</v>
      </c>
      <c r="B60">
        <v>4.1</v>
      </c>
      <c r="C60">
        <v>5.6</v>
      </c>
      <c r="D60">
        <v>6.3</v>
      </c>
      <c r="E60">
        <v>8</v>
      </c>
      <c r="F60">
        <v>9.9</v>
      </c>
      <c r="G60">
        <v>15.4</v>
      </c>
      <c r="H60">
        <v>17.7</v>
      </c>
      <c r="I60">
        <v>17.4</v>
      </c>
      <c r="J60">
        <v>14.1</v>
      </c>
      <c r="K60">
        <v>9.8</v>
      </c>
      <c r="L60">
        <v>7.1</v>
      </c>
      <c r="M60">
        <v>2.8</v>
      </c>
      <c r="N60">
        <v>5.84</v>
      </c>
      <c r="O60">
        <v>8.09</v>
      </c>
      <c r="P60">
        <v>16.85</v>
      </c>
      <c r="Q60">
        <v>10.32</v>
      </c>
      <c r="R60">
        <v>9.88</v>
      </c>
    </row>
    <row r="61" spans="1:18" ht="15">
      <c r="A61" s="37">
        <v>1936</v>
      </c>
      <c r="B61">
        <v>3.9</v>
      </c>
      <c r="C61">
        <v>2.2</v>
      </c>
      <c r="D61">
        <v>6.9</v>
      </c>
      <c r="E61">
        <v>6.4</v>
      </c>
      <c r="F61">
        <v>11.3</v>
      </c>
      <c r="G61">
        <v>15</v>
      </c>
      <c r="H61">
        <v>15.8</v>
      </c>
      <c r="I61">
        <v>16.2</v>
      </c>
      <c r="J61">
        <v>14.7</v>
      </c>
      <c r="K61">
        <v>9.2</v>
      </c>
      <c r="L61">
        <v>5.6</v>
      </c>
      <c r="M61">
        <v>4.7</v>
      </c>
      <c r="N61">
        <v>2.98</v>
      </c>
      <c r="O61">
        <v>8.24</v>
      </c>
      <c r="P61">
        <v>15.7</v>
      </c>
      <c r="Q61">
        <v>9.84</v>
      </c>
      <c r="R61">
        <v>9.37</v>
      </c>
    </row>
    <row r="62" spans="1:18" ht="15">
      <c r="A62" s="37">
        <v>1937</v>
      </c>
      <c r="B62">
        <v>4.6</v>
      </c>
      <c r="C62">
        <v>5.4</v>
      </c>
      <c r="D62">
        <v>3.7</v>
      </c>
      <c r="E62">
        <v>8.6</v>
      </c>
      <c r="F62">
        <v>12.2</v>
      </c>
      <c r="G62">
        <v>14.5</v>
      </c>
      <c r="H62">
        <v>16.5</v>
      </c>
      <c r="I62">
        <v>17.3</v>
      </c>
      <c r="J62">
        <v>13.8</v>
      </c>
      <c r="K62">
        <v>11</v>
      </c>
      <c r="L62">
        <v>5.4</v>
      </c>
      <c r="M62">
        <v>2.9</v>
      </c>
      <c r="N62">
        <v>4.9</v>
      </c>
      <c r="O62">
        <v>8.16</v>
      </c>
      <c r="P62">
        <v>16.11</v>
      </c>
      <c r="Q62">
        <v>10.06</v>
      </c>
      <c r="R62">
        <v>9.68</v>
      </c>
    </row>
    <row r="63" spans="1:18" ht="15">
      <c r="A63" s="37">
        <v>1938</v>
      </c>
      <c r="B63">
        <v>5.3</v>
      </c>
      <c r="C63">
        <v>4.7</v>
      </c>
      <c r="D63">
        <v>9.1</v>
      </c>
      <c r="E63">
        <v>7.1</v>
      </c>
      <c r="F63">
        <v>10.6</v>
      </c>
      <c r="G63">
        <v>15.2</v>
      </c>
      <c r="H63">
        <v>15.8</v>
      </c>
      <c r="I63">
        <v>16.6</v>
      </c>
      <c r="J63">
        <v>14.4</v>
      </c>
      <c r="K63">
        <v>10</v>
      </c>
      <c r="L63">
        <v>8.9</v>
      </c>
      <c r="M63">
        <v>3.5</v>
      </c>
      <c r="N63">
        <v>4.26</v>
      </c>
      <c r="O63">
        <v>8.93</v>
      </c>
      <c r="P63">
        <v>15.9</v>
      </c>
      <c r="Q63">
        <v>11.11</v>
      </c>
      <c r="R63">
        <v>10.14</v>
      </c>
    </row>
    <row r="64" spans="1:18" ht="15">
      <c r="A64" s="37">
        <v>1939</v>
      </c>
      <c r="B64">
        <v>4.4</v>
      </c>
      <c r="C64">
        <v>5.3</v>
      </c>
      <c r="D64">
        <v>5.5</v>
      </c>
      <c r="E64">
        <v>8.7</v>
      </c>
      <c r="F64">
        <v>10.8</v>
      </c>
      <c r="G64">
        <v>13.9</v>
      </c>
      <c r="H64">
        <v>16</v>
      </c>
      <c r="I64">
        <v>16.9</v>
      </c>
      <c r="J64">
        <v>15.2</v>
      </c>
      <c r="K64">
        <v>8.7</v>
      </c>
      <c r="L64">
        <v>8.4</v>
      </c>
      <c r="M64">
        <v>2.8</v>
      </c>
      <c r="N64">
        <v>4.36</v>
      </c>
      <c r="O64">
        <v>8.34</v>
      </c>
      <c r="P64">
        <v>15.61</v>
      </c>
      <c r="Q64">
        <v>10.76</v>
      </c>
      <c r="R64">
        <v>9.74</v>
      </c>
    </row>
    <row r="65" spans="1:18" ht="15">
      <c r="A65" s="37">
        <v>1940</v>
      </c>
      <c r="B65">
        <v>-1.5</v>
      </c>
      <c r="C65">
        <v>1.5</v>
      </c>
      <c r="D65">
        <v>5.9</v>
      </c>
      <c r="E65">
        <v>8.5</v>
      </c>
      <c r="F65">
        <v>12.3</v>
      </c>
      <c r="G65">
        <v>16.1</v>
      </c>
      <c r="H65">
        <v>15.5</v>
      </c>
      <c r="I65">
        <v>15.8</v>
      </c>
      <c r="J65">
        <v>13.4</v>
      </c>
      <c r="K65">
        <v>9.8</v>
      </c>
      <c r="L65">
        <v>6.7</v>
      </c>
      <c r="M65">
        <v>3.3</v>
      </c>
      <c r="N65">
        <v>0.94</v>
      </c>
      <c r="O65">
        <v>8.88</v>
      </c>
      <c r="P65">
        <v>15.8</v>
      </c>
      <c r="Q65">
        <v>9.96</v>
      </c>
      <c r="R65">
        <v>8.95</v>
      </c>
    </row>
    <row r="66" spans="1:18" ht="15">
      <c r="A66" s="37">
        <v>1941</v>
      </c>
      <c r="B66">
        <v>0.5</v>
      </c>
      <c r="C66">
        <v>3.2</v>
      </c>
      <c r="D66">
        <v>5</v>
      </c>
      <c r="E66">
        <v>6.7</v>
      </c>
      <c r="F66">
        <v>9</v>
      </c>
      <c r="G66">
        <v>14.9</v>
      </c>
      <c r="H66">
        <v>18.3</v>
      </c>
      <c r="I66">
        <v>15</v>
      </c>
      <c r="J66">
        <v>14.7</v>
      </c>
      <c r="K66">
        <v>10.3</v>
      </c>
      <c r="L66">
        <v>6.1</v>
      </c>
      <c r="M66">
        <v>4.8</v>
      </c>
      <c r="N66">
        <v>2.29</v>
      </c>
      <c r="O66">
        <v>6.91</v>
      </c>
      <c r="P66">
        <v>16.07</v>
      </c>
      <c r="Q66">
        <v>10.37</v>
      </c>
      <c r="R66">
        <v>9.07</v>
      </c>
    </row>
    <row r="67" spans="1:18" ht="15">
      <c r="A67" s="37">
        <v>1942</v>
      </c>
      <c r="B67">
        <v>0.1</v>
      </c>
      <c r="C67">
        <v>-0.3</v>
      </c>
      <c r="D67">
        <v>4.4</v>
      </c>
      <c r="E67">
        <v>8.8</v>
      </c>
      <c r="F67">
        <v>11.2</v>
      </c>
      <c r="G67">
        <v>14.3</v>
      </c>
      <c r="H67">
        <v>15.9</v>
      </c>
      <c r="I67">
        <v>17.2</v>
      </c>
      <c r="J67">
        <v>14.4</v>
      </c>
      <c r="K67">
        <v>11.1</v>
      </c>
      <c r="L67">
        <v>5.4</v>
      </c>
      <c r="M67">
        <v>5.9</v>
      </c>
      <c r="N67">
        <v>1.59</v>
      </c>
      <c r="O67">
        <v>8.12</v>
      </c>
      <c r="P67">
        <v>15.82</v>
      </c>
      <c r="Q67">
        <v>10.3</v>
      </c>
      <c r="R67">
        <v>9.09</v>
      </c>
    </row>
    <row r="68" spans="1:18" ht="15">
      <c r="A68" s="37">
        <v>1943</v>
      </c>
      <c r="B68">
        <v>4.4</v>
      </c>
      <c r="C68">
        <v>5.3</v>
      </c>
      <c r="D68">
        <v>6.4</v>
      </c>
      <c r="E68">
        <v>11.1</v>
      </c>
      <c r="F68">
        <v>12.5</v>
      </c>
      <c r="G68">
        <v>14.7</v>
      </c>
      <c r="H68">
        <v>16.6</v>
      </c>
      <c r="I68">
        <v>16.8</v>
      </c>
      <c r="J68">
        <v>13.9</v>
      </c>
      <c r="K68">
        <v>11.2</v>
      </c>
      <c r="L68">
        <v>5.8</v>
      </c>
      <c r="M68">
        <v>3.5</v>
      </c>
      <c r="N68">
        <v>5.2</v>
      </c>
      <c r="O68">
        <v>9.99</v>
      </c>
      <c r="P68">
        <v>16.06</v>
      </c>
      <c r="Q68">
        <v>10.3</v>
      </c>
      <c r="R68">
        <v>10.21</v>
      </c>
    </row>
    <row r="69" spans="1:18" ht="15">
      <c r="A69" s="37">
        <v>1944</v>
      </c>
      <c r="B69">
        <v>5.5</v>
      </c>
      <c r="C69">
        <v>3.1</v>
      </c>
      <c r="D69">
        <v>4.8</v>
      </c>
      <c r="E69">
        <v>9.8</v>
      </c>
      <c r="F69">
        <v>11.3</v>
      </c>
      <c r="G69">
        <v>13.7</v>
      </c>
      <c r="H69">
        <v>16.7</v>
      </c>
      <c r="I69">
        <v>18</v>
      </c>
      <c r="J69">
        <v>12.9</v>
      </c>
      <c r="K69">
        <v>9.5</v>
      </c>
      <c r="L69">
        <v>6.2</v>
      </c>
      <c r="M69">
        <v>2.9</v>
      </c>
      <c r="N69">
        <v>4.06</v>
      </c>
      <c r="O69">
        <v>8.63</v>
      </c>
      <c r="P69">
        <v>16.15</v>
      </c>
      <c r="Q69">
        <v>9.53</v>
      </c>
      <c r="R69">
        <v>9.57</v>
      </c>
    </row>
    <row r="70" spans="1:18" ht="15">
      <c r="A70" s="37">
        <v>1945</v>
      </c>
      <c r="B70">
        <v>0.2</v>
      </c>
      <c r="C70">
        <v>7</v>
      </c>
      <c r="D70">
        <v>8.1</v>
      </c>
      <c r="E70">
        <v>9.9</v>
      </c>
      <c r="F70">
        <v>12.7</v>
      </c>
      <c r="G70">
        <v>15.1</v>
      </c>
      <c r="H70">
        <v>17.3</v>
      </c>
      <c r="I70">
        <v>16</v>
      </c>
      <c r="J70">
        <v>14.7</v>
      </c>
      <c r="K70">
        <v>11.9</v>
      </c>
      <c r="L70">
        <v>7.4</v>
      </c>
      <c r="M70">
        <v>4.6</v>
      </c>
      <c r="N70">
        <v>3.26</v>
      </c>
      <c r="O70">
        <v>10.21</v>
      </c>
      <c r="P70">
        <v>16.14</v>
      </c>
      <c r="Q70">
        <v>11.35</v>
      </c>
      <c r="R70">
        <v>10.42</v>
      </c>
    </row>
    <row r="71" spans="1:18" ht="15">
      <c r="A71" s="37">
        <v>1946</v>
      </c>
      <c r="B71">
        <v>3.1</v>
      </c>
      <c r="C71">
        <v>5.8</v>
      </c>
      <c r="D71">
        <v>4.9</v>
      </c>
      <c r="E71">
        <v>9.8</v>
      </c>
      <c r="F71">
        <v>10.4</v>
      </c>
      <c r="G71">
        <v>13.5</v>
      </c>
      <c r="H71">
        <v>16.8</v>
      </c>
      <c r="I71">
        <v>15.2</v>
      </c>
      <c r="J71">
        <v>14.3</v>
      </c>
      <c r="K71">
        <v>10.3</v>
      </c>
      <c r="L71">
        <v>7.7</v>
      </c>
      <c r="M71">
        <v>2.5</v>
      </c>
      <c r="N71">
        <v>4.46</v>
      </c>
      <c r="O71">
        <v>8.36</v>
      </c>
      <c r="P71">
        <v>15.18</v>
      </c>
      <c r="Q71">
        <v>10.77</v>
      </c>
      <c r="R71">
        <v>9.54</v>
      </c>
    </row>
    <row r="72" spans="1:18" ht="15">
      <c r="A72" s="37">
        <v>1947</v>
      </c>
      <c r="B72">
        <v>1.4</v>
      </c>
      <c r="C72">
        <v>-2.2</v>
      </c>
      <c r="D72">
        <v>3.7</v>
      </c>
      <c r="E72">
        <v>8.8</v>
      </c>
      <c r="F72">
        <v>13.7</v>
      </c>
      <c r="G72">
        <v>16.2</v>
      </c>
      <c r="H72">
        <v>17.8</v>
      </c>
      <c r="I72">
        <v>18.6</v>
      </c>
      <c r="J72">
        <v>15.7</v>
      </c>
      <c r="K72">
        <v>10.9</v>
      </c>
      <c r="L72">
        <v>7</v>
      </c>
      <c r="M72">
        <v>5</v>
      </c>
      <c r="N72">
        <v>0.65</v>
      </c>
      <c r="O72">
        <v>8.72</v>
      </c>
      <c r="P72">
        <v>17.57</v>
      </c>
      <c r="Q72">
        <v>11.21</v>
      </c>
      <c r="R72">
        <v>9.8</v>
      </c>
    </row>
    <row r="73" spans="1:18" ht="15">
      <c r="A73" s="37">
        <v>1948</v>
      </c>
      <c r="B73">
        <v>5.4</v>
      </c>
      <c r="C73">
        <v>4.5</v>
      </c>
      <c r="D73">
        <v>8</v>
      </c>
      <c r="E73">
        <v>9.2</v>
      </c>
      <c r="F73">
        <v>11.2</v>
      </c>
      <c r="G73">
        <v>14</v>
      </c>
      <c r="H73">
        <v>15.5</v>
      </c>
      <c r="I73">
        <v>15.5</v>
      </c>
      <c r="J73">
        <v>14.3</v>
      </c>
      <c r="K73">
        <v>10.1</v>
      </c>
      <c r="L73">
        <v>6.4</v>
      </c>
      <c r="M73">
        <v>5.7</v>
      </c>
      <c r="N73">
        <v>4.98</v>
      </c>
      <c r="O73">
        <v>9.48</v>
      </c>
      <c r="P73">
        <v>15</v>
      </c>
      <c r="Q73">
        <v>10.29</v>
      </c>
      <c r="R73">
        <v>10.01</v>
      </c>
    </row>
    <row r="74" spans="1:18" ht="15">
      <c r="A74" s="37">
        <v>1949</v>
      </c>
      <c r="B74">
        <v>4.7</v>
      </c>
      <c r="C74">
        <v>5.3</v>
      </c>
      <c r="D74">
        <v>4.4</v>
      </c>
      <c r="E74">
        <v>10.4</v>
      </c>
      <c r="F74">
        <v>10.5</v>
      </c>
      <c r="G74">
        <v>14.4</v>
      </c>
      <c r="H74">
        <v>17.4</v>
      </c>
      <c r="I74">
        <v>17.2</v>
      </c>
      <c r="J74">
        <v>17.2</v>
      </c>
      <c r="K74">
        <v>12</v>
      </c>
      <c r="L74">
        <v>6.2</v>
      </c>
      <c r="M74">
        <v>5.5</v>
      </c>
      <c r="N74">
        <v>5.23</v>
      </c>
      <c r="O74">
        <v>8.44</v>
      </c>
      <c r="P74">
        <v>16.35</v>
      </c>
      <c r="Q74">
        <v>11.79</v>
      </c>
      <c r="R74">
        <v>10.46</v>
      </c>
    </row>
    <row r="75" spans="1:18" ht="15">
      <c r="A75" s="37">
        <v>1950</v>
      </c>
      <c r="B75">
        <v>3.9</v>
      </c>
      <c r="C75">
        <v>5.7</v>
      </c>
      <c r="D75">
        <v>7.3</v>
      </c>
      <c r="E75">
        <v>7.7</v>
      </c>
      <c r="F75">
        <v>10.8</v>
      </c>
      <c r="G75">
        <v>16.7</v>
      </c>
      <c r="H75">
        <v>16.6</v>
      </c>
      <c r="I75">
        <v>16.5</v>
      </c>
      <c r="J75">
        <v>13.5</v>
      </c>
      <c r="K75">
        <v>10</v>
      </c>
      <c r="L75">
        <v>5.8</v>
      </c>
      <c r="M75">
        <v>0.9</v>
      </c>
      <c r="N75">
        <v>5</v>
      </c>
      <c r="O75">
        <v>8.62</v>
      </c>
      <c r="P75">
        <v>16.59</v>
      </c>
      <c r="Q75">
        <v>9.79</v>
      </c>
      <c r="R75">
        <v>9.64</v>
      </c>
    </row>
    <row r="76" spans="1:18" ht="15">
      <c r="A76" s="37">
        <v>1951</v>
      </c>
      <c r="B76">
        <v>3.8</v>
      </c>
      <c r="C76">
        <v>3.5</v>
      </c>
      <c r="D76">
        <v>4.5</v>
      </c>
      <c r="E76">
        <v>6.8</v>
      </c>
      <c r="F76">
        <v>10.2</v>
      </c>
      <c r="G76">
        <v>13.7</v>
      </c>
      <c r="H76">
        <v>16.8</v>
      </c>
      <c r="I76">
        <v>15.6</v>
      </c>
      <c r="J76">
        <v>14.7</v>
      </c>
      <c r="K76">
        <v>9.8</v>
      </c>
      <c r="L76">
        <v>8.2</v>
      </c>
      <c r="M76">
        <v>5.3</v>
      </c>
      <c r="N76">
        <v>2.72</v>
      </c>
      <c r="O76">
        <v>7.17</v>
      </c>
      <c r="P76">
        <v>15.39</v>
      </c>
      <c r="Q76">
        <v>10.91</v>
      </c>
      <c r="R76">
        <v>9.45</v>
      </c>
    </row>
    <row r="77" spans="1:18" ht="15">
      <c r="A77" s="37">
        <v>1952</v>
      </c>
      <c r="B77">
        <v>2.8</v>
      </c>
      <c r="C77">
        <v>2.7</v>
      </c>
      <c r="D77">
        <v>6.2</v>
      </c>
      <c r="E77">
        <v>9.6</v>
      </c>
      <c r="F77">
        <v>13</v>
      </c>
      <c r="G77">
        <v>14.9</v>
      </c>
      <c r="H77">
        <v>17.1</v>
      </c>
      <c r="I77">
        <v>16.9</v>
      </c>
      <c r="J77">
        <v>11.4</v>
      </c>
      <c r="K77">
        <v>9.1</v>
      </c>
      <c r="L77">
        <v>3.9</v>
      </c>
      <c r="M77">
        <v>2.5</v>
      </c>
      <c r="N77">
        <v>3.62</v>
      </c>
      <c r="O77">
        <v>9.6</v>
      </c>
      <c r="P77">
        <v>16.31</v>
      </c>
      <c r="Q77">
        <v>8.13</v>
      </c>
      <c r="R77">
        <v>9.2</v>
      </c>
    </row>
    <row r="78" spans="1:18" ht="15">
      <c r="A78" s="37">
        <v>1953</v>
      </c>
      <c r="B78">
        <v>2.7</v>
      </c>
      <c r="C78">
        <v>3.9</v>
      </c>
      <c r="D78">
        <v>5.2</v>
      </c>
      <c r="E78">
        <v>7.6</v>
      </c>
      <c r="F78">
        <v>12.4</v>
      </c>
      <c r="G78">
        <v>13.8</v>
      </c>
      <c r="H78">
        <v>15.8</v>
      </c>
      <c r="I78">
        <v>16.5</v>
      </c>
      <c r="J78">
        <v>14</v>
      </c>
      <c r="K78">
        <v>10.4</v>
      </c>
      <c r="L78">
        <v>7.9</v>
      </c>
      <c r="M78">
        <v>6.9</v>
      </c>
      <c r="N78">
        <v>2.99</v>
      </c>
      <c r="O78">
        <v>8.4</v>
      </c>
      <c r="P78">
        <v>15.39</v>
      </c>
      <c r="Q78">
        <v>10.77</v>
      </c>
      <c r="R78">
        <v>9.79</v>
      </c>
    </row>
    <row r="79" spans="1:18" ht="15">
      <c r="A79" s="37">
        <v>1954</v>
      </c>
      <c r="B79">
        <v>2.6</v>
      </c>
      <c r="C79">
        <v>2</v>
      </c>
      <c r="D79">
        <v>5.7</v>
      </c>
      <c r="E79">
        <v>7.1</v>
      </c>
      <c r="F79">
        <v>11.4</v>
      </c>
      <c r="G79">
        <v>13.9</v>
      </c>
      <c r="H79">
        <v>14.7</v>
      </c>
      <c r="I79">
        <v>15.2</v>
      </c>
      <c r="J79">
        <v>13.1</v>
      </c>
      <c r="K79">
        <v>12.2</v>
      </c>
      <c r="L79">
        <v>6.8</v>
      </c>
      <c r="M79">
        <v>6.1</v>
      </c>
      <c r="N79">
        <v>3.87</v>
      </c>
      <c r="O79">
        <v>8.08</v>
      </c>
      <c r="P79">
        <v>14.59</v>
      </c>
      <c r="Q79">
        <v>10.75</v>
      </c>
      <c r="R79">
        <v>9.29</v>
      </c>
    </row>
    <row r="80" spans="1:18" ht="15">
      <c r="A80" s="37">
        <v>1955</v>
      </c>
      <c r="B80">
        <v>2</v>
      </c>
      <c r="C80">
        <v>1.2</v>
      </c>
      <c r="D80">
        <v>3</v>
      </c>
      <c r="E80">
        <v>9.3</v>
      </c>
      <c r="F80">
        <v>9.8</v>
      </c>
      <c r="G80">
        <v>13.9</v>
      </c>
      <c r="H80">
        <v>16.7</v>
      </c>
      <c r="I80">
        <v>17.8</v>
      </c>
      <c r="J80">
        <v>14.5</v>
      </c>
      <c r="K80">
        <v>9.3</v>
      </c>
      <c r="L80">
        <v>7.2</v>
      </c>
      <c r="M80">
        <v>5.4</v>
      </c>
      <c r="N80">
        <v>3.17</v>
      </c>
      <c r="O80">
        <v>7.33</v>
      </c>
      <c r="P80">
        <v>16.19</v>
      </c>
      <c r="Q80">
        <v>10.33</v>
      </c>
      <c r="R80">
        <v>9.23</v>
      </c>
    </row>
    <row r="81" spans="1:18" ht="15">
      <c r="A81" s="37">
        <v>1956</v>
      </c>
      <c r="B81">
        <v>3.2</v>
      </c>
      <c r="C81">
        <v>-1.1</v>
      </c>
      <c r="D81">
        <v>5.7</v>
      </c>
      <c r="E81">
        <v>6.1</v>
      </c>
      <c r="F81">
        <v>12.1</v>
      </c>
      <c r="G81">
        <v>12.8</v>
      </c>
      <c r="H81">
        <v>16.1</v>
      </c>
      <c r="I81">
        <v>14</v>
      </c>
      <c r="J81">
        <v>14.6</v>
      </c>
      <c r="K81">
        <v>9.5</v>
      </c>
      <c r="L81">
        <v>5.7</v>
      </c>
      <c r="M81">
        <v>5.7</v>
      </c>
      <c r="N81">
        <v>2.6</v>
      </c>
      <c r="O81">
        <v>8</v>
      </c>
      <c r="P81">
        <v>14.33</v>
      </c>
      <c r="Q81">
        <v>9.92</v>
      </c>
      <c r="R81">
        <v>8.74</v>
      </c>
    </row>
    <row r="82" spans="1:18" ht="15">
      <c r="A82" s="37">
        <v>1957</v>
      </c>
      <c r="B82">
        <v>5.2</v>
      </c>
      <c r="C82">
        <v>5.3</v>
      </c>
      <c r="D82">
        <v>8.9</v>
      </c>
      <c r="E82">
        <v>8.4</v>
      </c>
      <c r="F82">
        <v>10.2</v>
      </c>
      <c r="G82">
        <v>15.1</v>
      </c>
      <c r="H82">
        <v>16.9</v>
      </c>
      <c r="I82">
        <v>15.7</v>
      </c>
      <c r="J82">
        <v>12.8</v>
      </c>
      <c r="K82">
        <v>11</v>
      </c>
      <c r="L82">
        <v>6.5</v>
      </c>
      <c r="M82">
        <v>4</v>
      </c>
      <c r="N82">
        <v>5.39</v>
      </c>
      <c r="O82">
        <v>9.18</v>
      </c>
      <c r="P82">
        <v>15.92</v>
      </c>
      <c r="Q82">
        <v>10.13</v>
      </c>
      <c r="R82">
        <v>10.04</v>
      </c>
    </row>
    <row r="83" spans="1:18" ht="15">
      <c r="A83" s="37">
        <v>1958</v>
      </c>
      <c r="B83">
        <v>3.1</v>
      </c>
      <c r="C83">
        <v>4.6</v>
      </c>
      <c r="D83">
        <v>3.5</v>
      </c>
      <c r="E83">
        <v>7.2</v>
      </c>
      <c r="F83">
        <v>11.6</v>
      </c>
      <c r="G83">
        <v>13.8</v>
      </c>
      <c r="H83">
        <v>16.2</v>
      </c>
      <c r="I83">
        <v>16.3</v>
      </c>
      <c r="J83">
        <v>15.3</v>
      </c>
      <c r="K83">
        <v>11</v>
      </c>
      <c r="L83">
        <v>6.4</v>
      </c>
      <c r="M83">
        <v>4.7</v>
      </c>
      <c r="N83">
        <v>3.91</v>
      </c>
      <c r="O83">
        <v>7.45</v>
      </c>
      <c r="P83">
        <v>15.43</v>
      </c>
      <c r="Q83">
        <v>10.9</v>
      </c>
      <c r="R83">
        <v>9.5</v>
      </c>
    </row>
    <row r="84" spans="1:18" ht="15">
      <c r="A84" s="37">
        <v>1959</v>
      </c>
      <c r="B84">
        <v>1.3</v>
      </c>
      <c r="C84">
        <v>3.9</v>
      </c>
      <c r="D84">
        <v>7.1</v>
      </c>
      <c r="E84">
        <v>9.6</v>
      </c>
      <c r="F84">
        <v>11.7</v>
      </c>
      <c r="G84">
        <v>15.3</v>
      </c>
      <c r="H84">
        <v>17.7</v>
      </c>
      <c r="I84">
        <v>17.9</v>
      </c>
      <c r="J84">
        <v>15.4</v>
      </c>
      <c r="K84">
        <v>12.6</v>
      </c>
      <c r="L84">
        <v>6.5</v>
      </c>
      <c r="M84">
        <v>5.7</v>
      </c>
      <c r="N84">
        <v>3.29</v>
      </c>
      <c r="O84">
        <v>9.47</v>
      </c>
      <c r="P84">
        <v>16.99</v>
      </c>
      <c r="Q84">
        <v>11.49</v>
      </c>
      <c r="R84">
        <v>10.43</v>
      </c>
    </row>
    <row r="85" spans="1:18" ht="15">
      <c r="A85" s="37">
        <v>1960</v>
      </c>
      <c r="B85">
        <v>3.7</v>
      </c>
      <c r="C85">
        <v>4</v>
      </c>
      <c r="D85">
        <v>6</v>
      </c>
      <c r="E85">
        <v>8.7</v>
      </c>
      <c r="F85">
        <v>12.5</v>
      </c>
      <c r="G85">
        <v>15.6</v>
      </c>
      <c r="H85">
        <v>15.3</v>
      </c>
      <c r="I85">
        <v>15.3</v>
      </c>
      <c r="J85">
        <v>13.5</v>
      </c>
      <c r="K85">
        <v>10.6</v>
      </c>
      <c r="L85">
        <v>7.4</v>
      </c>
      <c r="M85">
        <v>4.1</v>
      </c>
      <c r="N85">
        <v>4.46</v>
      </c>
      <c r="O85">
        <v>9.07</v>
      </c>
      <c r="P85">
        <v>15.38</v>
      </c>
      <c r="Q85">
        <v>10.48</v>
      </c>
      <c r="R85">
        <v>9.73</v>
      </c>
    </row>
    <row r="86" spans="1:18" ht="15">
      <c r="A86" s="37">
        <v>1961</v>
      </c>
      <c r="B86">
        <v>3.3</v>
      </c>
      <c r="C86">
        <v>6.6</v>
      </c>
      <c r="D86">
        <v>7.9</v>
      </c>
      <c r="E86">
        <v>10.1</v>
      </c>
      <c r="F86">
        <v>10.9</v>
      </c>
      <c r="G86">
        <v>15</v>
      </c>
      <c r="H86">
        <v>15.6</v>
      </c>
      <c r="I86">
        <v>16</v>
      </c>
      <c r="J86">
        <v>15.6</v>
      </c>
      <c r="K86">
        <v>11.1</v>
      </c>
      <c r="L86">
        <v>6.1</v>
      </c>
      <c r="M86">
        <v>2.7</v>
      </c>
      <c r="N86">
        <v>4.61</v>
      </c>
      <c r="O86">
        <v>9.61</v>
      </c>
      <c r="P86">
        <v>15.56</v>
      </c>
      <c r="Q86">
        <v>10.93</v>
      </c>
      <c r="R86">
        <v>10.09</v>
      </c>
    </row>
    <row r="87" spans="1:18" ht="15">
      <c r="A87" s="37">
        <v>1962</v>
      </c>
      <c r="B87">
        <v>4</v>
      </c>
      <c r="C87">
        <v>3.9</v>
      </c>
      <c r="D87">
        <v>2.4</v>
      </c>
      <c r="E87">
        <v>7.6</v>
      </c>
      <c r="F87">
        <v>10</v>
      </c>
      <c r="G87">
        <v>13.3</v>
      </c>
      <c r="H87">
        <v>14.7</v>
      </c>
      <c r="I87">
        <v>15</v>
      </c>
      <c r="J87">
        <v>12.8</v>
      </c>
      <c r="K87">
        <v>10.6</v>
      </c>
      <c r="L87">
        <v>5.3</v>
      </c>
      <c r="M87">
        <v>1.3</v>
      </c>
      <c r="N87">
        <v>3.55</v>
      </c>
      <c r="O87">
        <v>6.68</v>
      </c>
      <c r="P87">
        <v>14.35</v>
      </c>
      <c r="Q87">
        <v>9.6</v>
      </c>
      <c r="R87">
        <v>8.45</v>
      </c>
    </row>
    <row r="88" spans="1:18" ht="15">
      <c r="A88" s="37">
        <v>1963</v>
      </c>
      <c r="B88">
        <v>-2.5</v>
      </c>
      <c r="C88">
        <v>-1.4</v>
      </c>
      <c r="D88">
        <v>5.7</v>
      </c>
      <c r="E88">
        <v>8.4</v>
      </c>
      <c r="F88">
        <v>10.5</v>
      </c>
      <c r="G88">
        <v>14.7</v>
      </c>
      <c r="H88">
        <v>15.2</v>
      </c>
      <c r="I88">
        <v>14.6</v>
      </c>
      <c r="J88">
        <v>13.2</v>
      </c>
      <c r="K88">
        <v>10.6</v>
      </c>
      <c r="L88">
        <v>8</v>
      </c>
      <c r="M88">
        <v>2.3</v>
      </c>
      <c r="N88">
        <v>-0.81</v>
      </c>
      <c r="O88">
        <v>8.18</v>
      </c>
      <c r="P88">
        <v>14.8</v>
      </c>
      <c r="Q88">
        <v>10.61</v>
      </c>
      <c r="R88">
        <v>8.32</v>
      </c>
    </row>
    <row r="89" spans="1:18" ht="15">
      <c r="A89" s="37">
        <v>1964</v>
      </c>
      <c r="B89">
        <v>2</v>
      </c>
      <c r="C89">
        <v>4.1</v>
      </c>
      <c r="D89">
        <v>3.7</v>
      </c>
      <c r="E89">
        <v>8.6</v>
      </c>
      <c r="F89">
        <v>13.4</v>
      </c>
      <c r="G89">
        <v>14.1</v>
      </c>
      <c r="H89">
        <v>16.6</v>
      </c>
      <c r="I89">
        <v>16.2</v>
      </c>
      <c r="J89">
        <v>14.4</v>
      </c>
      <c r="K89">
        <v>8.6</v>
      </c>
      <c r="L89">
        <v>7.3</v>
      </c>
      <c r="M89">
        <v>3.2</v>
      </c>
      <c r="N89">
        <v>2.77</v>
      </c>
      <c r="O89">
        <v>8.56</v>
      </c>
      <c r="P89">
        <v>15.64</v>
      </c>
      <c r="Q89">
        <v>10.09</v>
      </c>
      <c r="R89">
        <v>9.37</v>
      </c>
    </row>
    <row r="90" spans="1:18" ht="15">
      <c r="A90" s="37">
        <v>1965</v>
      </c>
      <c r="B90">
        <v>3.2</v>
      </c>
      <c r="C90">
        <v>2.9</v>
      </c>
      <c r="D90">
        <v>5.1</v>
      </c>
      <c r="E90">
        <v>8</v>
      </c>
      <c r="F90">
        <v>11.7</v>
      </c>
      <c r="G90">
        <v>14.1</v>
      </c>
      <c r="H90">
        <v>14.2</v>
      </c>
      <c r="I90">
        <v>15.2</v>
      </c>
      <c r="J90">
        <v>12.7</v>
      </c>
      <c r="K90">
        <v>11</v>
      </c>
      <c r="L90">
        <v>4.6</v>
      </c>
      <c r="M90">
        <v>4</v>
      </c>
      <c r="N90">
        <v>3.14</v>
      </c>
      <c r="O90">
        <v>8.27</v>
      </c>
      <c r="P90">
        <v>14.52</v>
      </c>
      <c r="Q90">
        <v>9.44</v>
      </c>
      <c r="R90">
        <v>8.94</v>
      </c>
    </row>
    <row r="91" spans="1:18" ht="15">
      <c r="A91" s="37">
        <v>1966</v>
      </c>
      <c r="B91">
        <v>2.3</v>
      </c>
      <c r="C91">
        <v>5.5</v>
      </c>
      <c r="D91">
        <v>6.1</v>
      </c>
      <c r="E91">
        <v>7.6</v>
      </c>
      <c r="F91">
        <v>11.1</v>
      </c>
      <c r="G91">
        <v>15.6</v>
      </c>
      <c r="H91">
        <v>15</v>
      </c>
      <c r="I91">
        <v>15</v>
      </c>
      <c r="J91">
        <v>14.3</v>
      </c>
      <c r="K91">
        <v>11</v>
      </c>
      <c r="L91">
        <v>5.4</v>
      </c>
      <c r="M91">
        <v>4.6</v>
      </c>
      <c r="N91">
        <v>3.89</v>
      </c>
      <c r="O91">
        <v>8.28</v>
      </c>
      <c r="P91">
        <v>15.19</v>
      </c>
      <c r="Q91">
        <v>10.21</v>
      </c>
      <c r="R91">
        <v>9.47</v>
      </c>
    </row>
    <row r="92" spans="1:18" ht="15">
      <c r="A92" s="37">
        <v>1967</v>
      </c>
      <c r="B92">
        <v>3.9</v>
      </c>
      <c r="C92">
        <v>5.2</v>
      </c>
      <c r="D92">
        <v>7.3</v>
      </c>
      <c r="E92">
        <v>7.4</v>
      </c>
      <c r="F92">
        <v>10.8</v>
      </c>
      <c r="G92">
        <v>13.9</v>
      </c>
      <c r="H92">
        <v>17.6</v>
      </c>
      <c r="I92">
        <v>16.1</v>
      </c>
      <c r="J92">
        <v>14</v>
      </c>
      <c r="K92">
        <v>11.2</v>
      </c>
      <c r="L92">
        <v>5.4</v>
      </c>
      <c r="M92">
        <v>3.5</v>
      </c>
      <c r="N92">
        <v>4.56</v>
      </c>
      <c r="O92">
        <v>8.54</v>
      </c>
      <c r="P92">
        <v>15.89</v>
      </c>
      <c r="Q92">
        <v>10.2</v>
      </c>
      <c r="R92">
        <v>9.73</v>
      </c>
    </row>
    <row r="93" spans="1:18" ht="15">
      <c r="A93" s="37">
        <v>1968</v>
      </c>
      <c r="B93">
        <v>3.6</v>
      </c>
      <c r="C93">
        <v>2</v>
      </c>
      <c r="D93">
        <v>6.6</v>
      </c>
      <c r="E93">
        <v>8.3</v>
      </c>
      <c r="F93">
        <v>10</v>
      </c>
      <c r="G93">
        <v>14.7</v>
      </c>
      <c r="H93">
        <v>15</v>
      </c>
      <c r="I93">
        <v>15.5</v>
      </c>
      <c r="J93">
        <v>14.3</v>
      </c>
      <c r="K93">
        <v>12.7</v>
      </c>
      <c r="L93">
        <v>6.6</v>
      </c>
      <c r="M93">
        <v>2.5</v>
      </c>
      <c r="N93">
        <v>3.09</v>
      </c>
      <c r="O93">
        <v>8.29</v>
      </c>
      <c r="P93">
        <v>15.1</v>
      </c>
      <c r="Q93">
        <v>11.19</v>
      </c>
      <c r="R93">
        <v>9.34</v>
      </c>
    </row>
    <row r="94" spans="1:18" ht="15">
      <c r="A94" s="37">
        <v>1969</v>
      </c>
      <c r="B94">
        <v>5.3</v>
      </c>
      <c r="C94">
        <v>0.7</v>
      </c>
      <c r="D94">
        <v>3.3</v>
      </c>
      <c r="E94">
        <v>7.6</v>
      </c>
      <c r="F94">
        <v>11.8</v>
      </c>
      <c r="G94">
        <v>13.7</v>
      </c>
      <c r="H94">
        <v>17.3</v>
      </c>
      <c r="I94">
        <v>16.4</v>
      </c>
      <c r="J94">
        <v>14.4</v>
      </c>
      <c r="K94">
        <v>13.1</v>
      </c>
      <c r="L94">
        <v>5.6</v>
      </c>
      <c r="M94">
        <v>2.8</v>
      </c>
      <c r="N94">
        <v>2.91</v>
      </c>
      <c r="O94">
        <v>7.56</v>
      </c>
      <c r="P94">
        <v>15.83</v>
      </c>
      <c r="Q94">
        <v>11.05</v>
      </c>
      <c r="R94">
        <v>9.39</v>
      </c>
    </row>
    <row r="95" spans="1:18" ht="15">
      <c r="A95" s="37">
        <v>1970</v>
      </c>
      <c r="B95">
        <v>3.3</v>
      </c>
      <c r="C95">
        <v>2.8</v>
      </c>
      <c r="D95">
        <v>3.2</v>
      </c>
      <c r="E95">
        <v>6.6</v>
      </c>
      <c r="F95">
        <v>12.8</v>
      </c>
      <c r="G95">
        <v>16.1</v>
      </c>
      <c r="H95">
        <v>15.7</v>
      </c>
      <c r="I95">
        <v>16.2</v>
      </c>
      <c r="J95">
        <v>14.8</v>
      </c>
      <c r="K95">
        <v>11.1</v>
      </c>
      <c r="L95">
        <v>7.6</v>
      </c>
      <c r="M95">
        <v>3.9</v>
      </c>
      <c r="N95">
        <v>3</v>
      </c>
      <c r="O95">
        <v>7.56</v>
      </c>
      <c r="P95">
        <v>16.01</v>
      </c>
      <c r="Q95">
        <v>11.17</v>
      </c>
      <c r="R95">
        <v>9.55</v>
      </c>
    </row>
    <row r="96" spans="1:18" ht="15">
      <c r="A96" s="37">
        <v>1971</v>
      </c>
      <c r="B96">
        <v>4.2</v>
      </c>
      <c r="C96">
        <v>4.4</v>
      </c>
      <c r="D96">
        <v>4.7</v>
      </c>
      <c r="E96">
        <v>7.5</v>
      </c>
      <c r="F96">
        <v>11.5</v>
      </c>
      <c r="G96">
        <v>12.6</v>
      </c>
      <c r="H96">
        <v>16.9</v>
      </c>
      <c r="I96">
        <v>16.4</v>
      </c>
      <c r="J96">
        <v>14.1</v>
      </c>
      <c r="K96">
        <v>11.4</v>
      </c>
      <c r="L96">
        <v>5.9</v>
      </c>
      <c r="M96">
        <v>5.9</v>
      </c>
      <c r="N96">
        <v>4.13</v>
      </c>
      <c r="O96">
        <v>7.92</v>
      </c>
      <c r="P96">
        <v>15.32</v>
      </c>
      <c r="Q96">
        <v>10.46</v>
      </c>
      <c r="R96">
        <v>9.66</v>
      </c>
    </row>
    <row r="97" spans="1:18" ht="15">
      <c r="A97" s="37">
        <v>1972</v>
      </c>
      <c r="B97">
        <v>3.3</v>
      </c>
      <c r="C97">
        <v>4.2</v>
      </c>
      <c r="D97">
        <v>6.5</v>
      </c>
      <c r="E97">
        <v>8.3</v>
      </c>
      <c r="F97">
        <v>11</v>
      </c>
      <c r="G97">
        <v>12.3</v>
      </c>
      <c r="H97">
        <v>15.7</v>
      </c>
      <c r="I97">
        <v>15.5</v>
      </c>
      <c r="J97">
        <v>12</v>
      </c>
      <c r="K97">
        <v>10.7</v>
      </c>
      <c r="L97">
        <v>6.1</v>
      </c>
      <c r="M97">
        <v>5.3</v>
      </c>
      <c r="N97">
        <v>4.5</v>
      </c>
      <c r="O97">
        <v>8.59</v>
      </c>
      <c r="P97">
        <v>14.53</v>
      </c>
      <c r="Q97">
        <v>9.62</v>
      </c>
      <c r="R97">
        <v>9.27</v>
      </c>
    </row>
    <row r="98" spans="1:18" ht="15">
      <c r="A98" s="37">
        <v>1973</v>
      </c>
      <c r="B98">
        <v>4.1</v>
      </c>
      <c r="C98">
        <v>3.9</v>
      </c>
      <c r="D98">
        <v>6.2</v>
      </c>
      <c r="E98">
        <v>7.1</v>
      </c>
      <c r="F98">
        <v>11.5</v>
      </c>
      <c r="G98">
        <v>15.3</v>
      </c>
      <c r="H98">
        <v>15.9</v>
      </c>
      <c r="I98">
        <v>17.1</v>
      </c>
      <c r="J98">
        <v>14.8</v>
      </c>
      <c r="K98">
        <v>9.2</v>
      </c>
      <c r="L98">
        <v>5.4</v>
      </c>
      <c r="M98">
        <v>4.5</v>
      </c>
      <c r="N98">
        <v>4.46</v>
      </c>
      <c r="O98">
        <v>8.28</v>
      </c>
      <c r="P98">
        <v>16.09</v>
      </c>
      <c r="Q98">
        <v>9.78</v>
      </c>
      <c r="R98">
        <v>9.61</v>
      </c>
    </row>
    <row r="99" spans="1:18" ht="15">
      <c r="A99" s="37">
        <v>1974</v>
      </c>
      <c r="B99">
        <v>5.6</v>
      </c>
      <c r="C99">
        <v>5.3</v>
      </c>
      <c r="D99">
        <v>5.6</v>
      </c>
      <c r="E99">
        <v>7.9</v>
      </c>
      <c r="F99">
        <v>10.9</v>
      </c>
      <c r="G99">
        <v>13.9</v>
      </c>
      <c r="H99">
        <v>15.5</v>
      </c>
      <c r="I99">
        <v>15.8</v>
      </c>
      <c r="J99">
        <v>12.5</v>
      </c>
      <c r="K99">
        <v>7.5</v>
      </c>
      <c r="L99">
        <v>6.6</v>
      </c>
      <c r="M99">
        <v>7.6</v>
      </c>
      <c r="N99">
        <v>5.15</v>
      </c>
      <c r="O99">
        <v>8.14</v>
      </c>
      <c r="P99">
        <v>15.08</v>
      </c>
      <c r="Q99">
        <v>8.84</v>
      </c>
      <c r="R99">
        <v>9.59</v>
      </c>
    </row>
    <row r="100" spans="1:18" ht="15">
      <c r="A100" s="37">
        <v>1975</v>
      </c>
      <c r="B100">
        <v>6.5</v>
      </c>
      <c r="C100">
        <v>4.4</v>
      </c>
      <c r="D100">
        <v>4.7</v>
      </c>
      <c r="E100">
        <v>8.1</v>
      </c>
      <c r="F100">
        <v>9.8</v>
      </c>
      <c r="G100">
        <v>14.1</v>
      </c>
      <c r="H100">
        <v>17.4</v>
      </c>
      <c r="I100">
        <v>18.9</v>
      </c>
      <c r="J100">
        <v>14.1</v>
      </c>
      <c r="K100">
        <v>9.9</v>
      </c>
      <c r="L100">
        <v>5.7</v>
      </c>
      <c r="M100">
        <v>4.2</v>
      </c>
      <c r="N100">
        <v>6.21</v>
      </c>
      <c r="O100">
        <v>7.51</v>
      </c>
      <c r="P100">
        <v>16.83</v>
      </c>
      <c r="Q100">
        <v>9.94</v>
      </c>
      <c r="R100">
        <v>9.85</v>
      </c>
    </row>
    <row r="101" spans="1:18" ht="15">
      <c r="A101" s="37">
        <v>1976</v>
      </c>
      <c r="B101">
        <v>5.2</v>
      </c>
      <c r="C101">
        <v>4.1</v>
      </c>
      <c r="D101">
        <v>4.6</v>
      </c>
      <c r="E101">
        <v>7.9</v>
      </c>
      <c r="F101">
        <v>12.3</v>
      </c>
      <c r="G101">
        <v>17.5</v>
      </c>
      <c r="H101">
        <v>18.6</v>
      </c>
      <c r="I101">
        <v>17.3</v>
      </c>
      <c r="J101">
        <v>13.9</v>
      </c>
      <c r="K101">
        <v>11.1</v>
      </c>
      <c r="L101">
        <v>6.1</v>
      </c>
      <c r="M101">
        <v>1.9</v>
      </c>
      <c r="N101">
        <v>4.49</v>
      </c>
      <c r="O101">
        <v>8.29</v>
      </c>
      <c r="P101">
        <v>17.79</v>
      </c>
      <c r="Q101">
        <v>10.38</v>
      </c>
      <c r="R101">
        <v>10.07</v>
      </c>
    </row>
    <row r="102" spans="1:18" ht="15">
      <c r="A102" s="37">
        <v>1977</v>
      </c>
      <c r="B102">
        <v>2.6</v>
      </c>
      <c r="C102">
        <v>5.1</v>
      </c>
      <c r="D102">
        <v>6.9</v>
      </c>
      <c r="E102">
        <v>7.2</v>
      </c>
      <c r="F102">
        <v>10.4</v>
      </c>
      <c r="G102">
        <v>12.3</v>
      </c>
      <c r="H102">
        <v>15.9</v>
      </c>
      <c r="I102">
        <v>15.5</v>
      </c>
      <c r="J102">
        <v>13.7</v>
      </c>
      <c r="K102">
        <v>11.9</v>
      </c>
      <c r="L102">
        <v>6.7</v>
      </c>
      <c r="M102">
        <v>6.1</v>
      </c>
      <c r="N102">
        <v>3.16</v>
      </c>
      <c r="O102">
        <v>8.17</v>
      </c>
      <c r="P102">
        <v>14.58</v>
      </c>
      <c r="Q102">
        <v>10.76</v>
      </c>
      <c r="R102">
        <v>9.55</v>
      </c>
    </row>
    <row r="103" spans="1:18" ht="15">
      <c r="A103" s="37">
        <v>1978</v>
      </c>
      <c r="B103">
        <v>2.8</v>
      </c>
      <c r="C103">
        <v>2.4</v>
      </c>
      <c r="D103">
        <v>6.6</v>
      </c>
      <c r="E103">
        <v>6.2</v>
      </c>
      <c r="F103">
        <v>10.7</v>
      </c>
      <c r="G103">
        <v>13.9</v>
      </c>
      <c r="H103">
        <v>14.9</v>
      </c>
      <c r="I103">
        <v>15.2</v>
      </c>
      <c r="J103">
        <v>14.4</v>
      </c>
      <c r="K103">
        <v>11.7</v>
      </c>
      <c r="L103">
        <v>8.1</v>
      </c>
      <c r="M103">
        <v>4.2</v>
      </c>
      <c r="N103">
        <v>3.78</v>
      </c>
      <c r="O103">
        <v>7.87</v>
      </c>
      <c r="P103">
        <v>14.67</v>
      </c>
      <c r="Q103">
        <v>11.42</v>
      </c>
      <c r="R103">
        <v>9.3</v>
      </c>
    </row>
    <row r="104" spans="1:18" ht="15">
      <c r="A104" s="37">
        <v>1979</v>
      </c>
      <c r="B104">
        <v>-0.6</v>
      </c>
      <c r="C104">
        <v>0.9</v>
      </c>
      <c r="D104">
        <v>4.8</v>
      </c>
      <c r="E104">
        <v>7.8</v>
      </c>
      <c r="F104">
        <v>10.9</v>
      </c>
      <c r="G104">
        <v>14.2</v>
      </c>
      <c r="H104">
        <v>16.4</v>
      </c>
      <c r="I104">
        <v>15.6</v>
      </c>
      <c r="J104">
        <v>14</v>
      </c>
      <c r="K104">
        <v>11.5</v>
      </c>
      <c r="L104">
        <v>6.2</v>
      </c>
      <c r="M104">
        <v>5.6</v>
      </c>
      <c r="N104">
        <v>1.54</v>
      </c>
      <c r="O104">
        <v>7.82</v>
      </c>
      <c r="P104">
        <v>15.38</v>
      </c>
      <c r="Q104">
        <v>10.56</v>
      </c>
      <c r="R104">
        <v>8.98</v>
      </c>
    </row>
    <row r="105" spans="1:18" ht="15">
      <c r="A105" s="37">
        <v>1980</v>
      </c>
      <c r="B105">
        <v>2.3</v>
      </c>
      <c r="C105">
        <v>5.4</v>
      </c>
      <c r="D105">
        <v>4.9</v>
      </c>
      <c r="E105">
        <v>8.2</v>
      </c>
      <c r="F105">
        <v>10.6</v>
      </c>
      <c r="G105">
        <v>14.4</v>
      </c>
      <c r="H105">
        <v>14.7</v>
      </c>
      <c r="I105">
        <v>16.4</v>
      </c>
      <c r="J105">
        <v>15.1</v>
      </c>
      <c r="K105">
        <v>9.1</v>
      </c>
      <c r="L105">
        <v>6.3</v>
      </c>
      <c r="M105">
        <v>4.8</v>
      </c>
      <c r="N105">
        <v>4.42</v>
      </c>
      <c r="O105">
        <v>7.89</v>
      </c>
      <c r="P105">
        <v>15.21</v>
      </c>
      <c r="Q105">
        <v>10.17</v>
      </c>
      <c r="R105">
        <v>9.37</v>
      </c>
    </row>
    <row r="106" spans="1:18" ht="15">
      <c r="A106" s="37">
        <v>1981</v>
      </c>
      <c r="B106">
        <v>4.2</v>
      </c>
      <c r="C106">
        <v>2.7</v>
      </c>
      <c r="D106">
        <v>7.9</v>
      </c>
      <c r="E106">
        <v>7.5</v>
      </c>
      <c r="F106">
        <v>11.4</v>
      </c>
      <c r="G106">
        <v>13.6</v>
      </c>
      <c r="H106">
        <v>15.9</v>
      </c>
      <c r="I106">
        <v>16.4</v>
      </c>
      <c r="J106">
        <v>15</v>
      </c>
      <c r="K106">
        <v>8.7</v>
      </c>
      <c r="L106">
        <v>7.3</v>
      </c>
      <c r="M106">
        <v>0.1</v>
      </c>
      <c r="N106">
        <v>3.94</v>
      </c>
      <c r="O106">
        <v>8.98</v>
      </c>
      <c r="P106">
        <v>15.35</v>
      </c>
      <c r="Q106">
        <v>10.3</v>
      </c>
      <c r="R106">
        <v>9.27</v>
      </c>
    </row>
    <row r="107" spans="1:18" ht="15">
      <c r="A107" s="37">
        <v>1982</v>
      </c>
      <c r="B107">
        <v>2.6</v>
      </c>
      <c r="C107">
        <v>4.3</v>
      </c>
      <c r="D107">
        <v>5.8</v>
      </c>
      <c r="E107">
        <v>8.1</v>
      </c>
      <c r="F107">
        <v>11.7</v>
      </c>
      <c r="G107">
        <v>15.6</v>
      </c>
      <c r="H107">
        <v>16.7</v>
      </c>
      <c r="I107">
        <v>16.6</v>
      </c>
      <c r="J107">
        <v>14.9</v>
      </c>
      <c r="K107">
        <v>10.3</v>
      </c>
      <c r="L107">
        <v>8</v>
      </c>
      <c r="M107">
        <v>3.9</v>
      </c>
      <c r="N107">
        <v>2.28</v>
      </c>
      <c r="O107">
        <v>8.57</v>
      </c>
      <c r="P107">
        <v>16.31</v>
      </c>
      <c r="Q107">
        <v>11.04</v>
      </c>
      <c r="R107">
        <v>9.91</v>
      </c>
    </row>
    <row r="108" spans="1:18" ht="15">
      <c r="A108" s="37">
        <v>1983</v>
      </c>
      <c r="B108">
        <v>6.3</v>
      </c>
      <c r="C108">
        <v>1.7</v>
      </c>
      <c r="D108">
        <v>6.2</v>
      </c>
      <c r="E108">
        <v>7.1</v>
      </c>
      <c r="F108">
        <v>10.3</v>
      </c>
      <c r="G108">
        <v>14.5</v>
      </c>
      <c r="H108">
        <v>19</v>
      </c>
      <c r="I108">
        <v>17.6</v>
      </c>
      <c r="J108">
        <v>14.2</v>
      </c>
      <c r="K108">
        <v>10.6</v>
      </c>
      <c r="L108">
        <v>7.4</v>
      </c>
      <c r="M108">
        <v>5.1</v>
      </c>
      <c r="N108">
        <v>4.05</v>
      </c>
      <c r="O108">
        <v>7.9</v>
      </c>
      <c r="P108">
        <v>17.08</v>
      </c>
      <c r="Q108">
        <v>10.75</v>
      </c>
      <c r="R108">
        <v>10.08</v>
      </c>
    </row>
    <row r="109" spans="1:18" ht="15">
      <c r="A109" s="37">
        <v>1984</v>
      </c>
      <c r="B109">
        <v>3.4</v>
      </c>
      <c r="C109">
        <v>3.3</v>
      </c>
      <c r="D109">
        <v>4.6</v>
      </c>
      <c r="E109">
        <v>7.4</v>
      </c>
      <c r="F109">
        <v>9.3</v>
      </c>
      <c r="G109">
        <v>14.2</v>
      </c>
      <c r="H109">
        <v>16.2</v>
      </c>
      <c r="I109">
        <v>17.6</v>
      </c>
      <c r="J109">
        <v>13.8</v>
      </c>
      <c r="K109">
        <v>11.4</v>
      </c>
      <c r="L109">
        <v>8.5</v>
      </c>
      <c r="M109">
        <v>5</v>
      </c>
      <c r="N109">
        <v>3.96</v>
      </c>
      <c r="O109">
        <v>7.1</v>
      </c>
      <c r="P109">
        <v>16.01</v>
      </c>
      <c r="Q109">
        <v>11.23</v>
      </c>
      <c r="R109">
        <v>9.58</v>
      </c>
    </row>
    <row r="110" spans="1:18" ht="15">
      <c r="A110" s="37">
        <v>1985</v>
      </c>
      <c r="B110">
        <v>0.3</v>
      </c>
      <c r="C110">
        <v>1.7</v>
      </c>
      <c r="D110">
        <v>4.5</v>
      </c>
      <c r="E110">
        <v>8.6</v>
      </c>
      <c r="F110">
        <v>10.8</v>
      </c>
      <c r="G110">
        <v>12.8</v>
      </c>
      <c r="H110">
        <v>16.7</v>
      </c>
      <c r="I110">
        <v>15.2</v>
      </c>
      <c r="J110">
        <v>14.8</v>
      </c>
      <c r="K110">
        <v>11.4</v>
      </c>
      <c r="L110">
        <v>3.8</v>
      </c>
      <c r="M110">
        <v>6.6</v>
      </c>
      <c r="N110">
        <v>2.35</v>
      </c>
      <c r="O110">
        <v>7.94</v>
      </c>
      <c r="P110">
        <v>14.93</v>
      </c>
      <c r="Q110">
        <v>10.02</v>
      </c>
      <c r="R110">
        <v>8.98</v>
      </c>
    </row>
    <row r="111" spans="1:18" ht="15">
      <c r="A111" s="37">
        <v>1986</v>
      </c>
      <c r="B111">
        <v>3.3</v>
      </c>
      <c r="C111">
        <v>-1.4</v>
      </c>
      <c r="D111">
        <v>4.9</v>
      </c>
      <c r="E111">
        <v>6.2</v>
      </c>
      <c r="F111">
        <v>11.6</v>
      </c>
      <c r="G111">
        <v>14.7</v>
      </c>
      <c r="H111">
        <v>16.6</v>
      </c>
      <c r="I111">
        <v>14.5</v>
      </c>
      <c r="J111">
        <v>11.6</v>
      </c>
      <c r="K111">
        <v>11.3</v>
      </c>
      <c r="L111">
        <v>7.6</v>
      </c>
      <c r="M111">
        <v>5.6</v>
      </c>
      <c r="N111">
        <v>2.97</v>
      </c>
      <c r="O111">
        <v>7.6</v>
      </c>
      <c r="P111">
        <v>15.3</v>
      </c>
      <c r="Q111">
        <v>10.19</v>
      </c>
      <c r="R111">
        <v>8.96</v>
      </c>
    </row>
    <row r="112" spans="1:18" ht="15">
      <c r="A112" s="37">
        <v>1987</v>
      </c>
      <c r="B112">
        <v>0.4</v>
      </c>
      <c r="C112">
        <v>3.5</v>
      </c>
      <c r="D112">
        <v>3.7</v>
      </c>
      <c r="E112">
        <v>10.2</v>
      </c>
      <c r="F112">
        <v>10</v>
      </c>
      <c r="G112">
        <v>13.3</v>
      </c>
      <c r="H112">
        <v>16</v>
      </c>
      <c r="I112">
        <v>16</v>
      </c>
      <c r="J112">
        <v>14.4</v>
      </c>
      <c r="K112">
        <v>10.4</v>
      </c>
      <c r="L112">
        <v>6.5</v>
      </c>
      <c r="M112">
        <v>5.7</v>
      </c>
      <c r="N112">
        <v>3.14</v>
      </c>
      <c r="O112">
        <v>7.92</v>
      </c>
      <c r="P112">
        <v>15.13</v>
      </c>
      <c r="Q112">
        <v>10.42</v>
      </c>
      <c r="R112">
        <v>9.19</v>
      </c>
    </row>
    <row r="113" spans="1:18" ht="15">
      <c r="A113" s="37">
        <v>1988</v>
      </c>
      <c r="B113">
        <v>5.1</v>
      </c>
      <c r="C113">
        <v>4.6</v>
      </c>
      <c r="D113">
        <v>6.2</v>
      </c>
      <c r="E113">
        <v>8.1</v>
      </c>
      <c r="F113">
        <v>12.1</v>
      </c>
      <c r="G113">
        <v>13.8</v>
      </c>
      <c r="H113">
        <v>15.5</v>
      </c>
      <c r="I113">
        <v>16.1</v>
      </c>
      <c r="J113">
        <v>13.7</v>
      </c>
      <c r="K113">
        <v>11</v>
      </c>
      <c r="L113">
        <v>5.2</v>
      </c>
      <c r="M113">
        <v>6.5</v>
      </c>
      <c r="N113">
        <v>5.14</v>
      </c>
      <c r="O113">
        <v>8.81</v>
      </c>
      <c r="P113">
        <v>15.14</v>
      </c>
      <c r="Q113">
        <v>9.97</v>
      </c>
      <c r="R113">
        <v>9.85</v>
      </c>
    </row>
    <row r="114" spans="1:18" ht="15">
      <c r="A114" s="37">
        <v>1989</v>
      </c>
      <c r="B114">
        <v>5.4</v>
      </c>
      <c r="C114">
        <v>5.6</v>
      </c>
      <c r="D114">
        <v>7.7</v>
      </c>
      <c r="E114">
        <v>6.6</v>
      </c>
      <c r="F114">
        <v>13</v>
      </c>
      <c r="G114">
        <v>14.5</v>
      </c>
      <c r="H114">
        <v>18.2</v>
      </c>
      <c r="I114">
        <v>17.3</v>
      </c>
      <c r="J114">
        <v>15.6</v>
      </c>
      <c r="K114">
        <v>12.3</v>
      </c>
      <c r="L114">
        <v>6.3</v>
      </c>
      <c r="M114">
        <v>5.4</v>
      </c>
      <c r="N114">
        <v>5.86</v>
      </c>
      <c r="O114">
        <v>9.15</v>
      </c>
      <c r="P114">
        <v>16.69</v>
      </c>
      <c r="Q114">
        <v>11.39</v>
      </c>
      <c r="R114">
        <v>10.7</v>
      </c>
    </row>
    <row r="115" spans="1:18" ht="15">
      <c r="A115" s="37">
        <v>1990</v>
      </c>
      <c r="B115">
        <v>6.4</v>
      </c>
      <c r="C115">
        <v>7.6</v>
      </c>
      <c r="D115">
        <v>8.4</v>
      </c>
      <c r="E115">
        <v>8.2</v>
      </c>
      <c r="F115">
        <v>12.6</v>
      </c>
      <c r="G115">
        <v>13.9</v>
      </c>
      <c r="H115">
        <v>16.9</v>
      </c>
      <c r="I115">
        <v>18.8</v>
      </c>
      <c r="J115">
        <v>13.4</v>
      </c>
      <c r="K115">
        <v>12.4</v>
      </c>
      <c r="L115">
        <v>6.9</v>
      </c>
      <c r="M115">
        <v>4.4</v>
      </c>
      <c r="N115">
        <v>6.41</v>
      </c>
      <c r="O115">
        <v>9.73</v>
      </c>
      <c r="P115">
        <v>16.57</v>
      </c>
      <c r="Q115">
        <v>10.96</v>
      </c>
      <c r="R115">
        <v>10.86</v>
      </c>
    </row>
    <row r="116" spans="1:18" ht="15">
      <c r="A116" s="37">
        <v>1991</v>
      </c>
      <c r="B116">
        <v>3.6</v>
      </c>
      <c r="C116">
        <v>1.2</v>
      </c>
      <c r="D116">
        <v>8</v>
      </c>
      <c r="E116">
        <v>7.9</v>
      </c>
      <c r="F116">
        <v>10.3</v>
      </c>
      <c r="G116">
        <v>12.6</v>
      </c>
      <c r="H116">
        <v>17.7</v>
      </c>
      <c r="I116">
        <v>17.9</v>
      </c>
      <c r="J116">
        <v>14.9</v>
      </c>
      <c r="K116">
        <v>10.3</v>
      </c>
      <c r="L116">
        <v>6.5</v>
      </c>
      <c r="M116">
        <v>4.1</v>
      </c>
      <c r="N116">
        <v>3.13</v>
      </c>
      <c r="O116">
        <v>8.75</v>
      </c>
      <c r="P116">
        <v>16.11</v>
      </c>
      <c r="Q116">
        <v>10.57</v>
      </c>
      <c r="R116">
        <v>9.65</v>
      </c>
    </row>
    <row r="117" spans="1:18" ht="15">
      <c r="A117" s="37">
        <v>1992</v>
      </c>
      <c r="B117">
        <v>3.7</v>
      </c>
      <c r="C117">
        <v>5.1</v>
      </c>
      <c r="D117">
        <v>7.3</v>
      </c>
      <c r="E117">
        <v>8.7</v>
      </c>
      <c r="F117">
        <v>13.7</v>
      </c>
      <c r="G117">
        <v>15.8</v>
      </c>
      <c r="H117">
        <v>17.1</v>
      </c>
      <c r="I117">
        <v>16.6</v>
      </c>
      <c r="J117">
        <v>13.9</v>
      </c>
      <c r="K117">
        <v>8.1</v>
      </c>
      <c r="L117">
        <v>7.2</v>
      </c>
      <c r="M117">
        <v>3.7</v>
      </c>
      <c r="N117">
        <v>4.28</v>
      </c>
      <c r="O117">
        <v>9.95</v>
      </c>
      <c r="P117">
        <v>16.5</v>
      </c>
      <c r="Q117">
        <v>9.73</v>
      </c>
      <c r="R117">
        <v>10.1</v>
      </c>
    </row>
    <row r="118" spans="1:18" ht="15">
      <c r="A118" s="37">
        <v>1993</v>
      </c>
      <c r="B118">
        <v>5.7</v>
      </c>
      <c r="C118">
        <v>4.1</v>
      </c>
      <c r="D118">
        <v>6.5</v>
      </c>
      <c r="E118">
        <v>9.7</v>
      </c>
      <c r="F118">
        <v>12</v>
      </c>
      <c r="G118">
        <v>15.1</v>
      </c>
      <c r="H118">
        <v>15.8</v>
      </c>
      <c r="I118">
        <v>15.2</v>
      </c>
      <c r="J118">
        <v>13</v>
      </c>
      <c r="K118">
        <v>9.2</v>
      </c>
      <c r="L118">
        <v>5</v>
      </c>
      <c r="M118">
        <v>5.4</v>
      </c>
      <c r="N118">
        <v>4.54</v>
      </c>
      <c r="O118">
        <v>9.4</v>
      </c>
      <c r="P118">
        <v>15.38</v>
      </c>
      <c r="Q118">
        <v>9.05</v>
      </c>
      <c r="R118">
        <v>9.76</v>
      </c>
    </row>
    <row r="119" spans="1:18" ht="15">
      <c r="A119" s="37">
        <v>1994</v>
      </c>
      <c r="B119">
        <v>5</v>
      </c>
      <c r="C119">
        <v>3.1</v>
      </c>
      <c r="D119">
        <v>7.8</v>
      </c>
      <c r="E119">
        <v>8.4</v>
      </c>
      <c r="F119">
        <v>11</v>
      </c>
      <c r="G119">
        <v>15.1</v>
      </c>
      <c r="H119">
        <v>19</v>
      </c>
      <c r="I119">
        <v>16.9</v>
      </c>
      <c r="J119">
        <v>13.3</v>
      </c>
      <c r="K119">
        <v>10.3</v>
      </c>
      <c r="L119">
        <v>9.8</v>
      </c>
      <c r="M119">
        <v>6.2</v>
      </c>
      <c r="N119">
        <v>4.58</v>
      </c>
      <c r="O119">
        <v>9.07</v>
      </c>
      <c r="P119">
        <v>17.01</v>
      </c>
      <c r="Q119">
        <v>11.09</v>
      </c>
      <c r="R119">
        <v>10.53</v>
      </c>
    </row>
    <row r="120" spans="1:18" ht="15">
      <c r="A120" s="37">
        <v>1995</v>
      </c>
      <c r="B120">
        <v>4.4</v>
      </c>
      <c r="C120">
        <v>6.3</v>
      </c>
      <c r="D120">
        <v>5.6</v>
      </c>
      <c r="E120">
        <v>9.1</v>
      </c>
      <c r="F120">
        <v>11.9</v>
      </c>
      <c r="G120">
        <v>13.8</v>
      </c>
      <c r="H120">
        <v>19.1</v>
      </c>
      <c r="I120">
        <v>19</v>
      </c>
      <c r="J120">
        <v>14</v>
      </c>
      <c r="K120">
        <v>13.2</v>
      </c>
      <c r="L120">
        <v>7.7</v>
      </c>
      <c r="M120">
        <v>2.2</v>
      </c>
      <c r="N120">
        <v>5.62</v>
      </c>
      <c r="O120">
        <v>8.87</v>
      </c>
      <c r="P120">
        <v>17.34</v>
      </c>
      <c r="Q120">
        <v>11.62</v>
      </c>
      <c r="R120">
        <v>10.55</v>
      </c>
    </row>
    <row r="121" spans="1:18" ht="15">
      <c r="A121" s="37">
        <v>1996</v>
      </c>
      <c r="B121">
        <v>3.7</v>
      </c>
      <c r="C121">
        <v>2.2</v>
      </c>
      <c r="D121">
        <v>3.9</v>
      </c>
      <c r="E121">
        <v>8.4</v>
      </c>
      <c r="F121">
        <v>9.1</v>
      </c>
      <c r="G121">
        <v>14.8</v>
      </c>
      <c r="H121">
        <v>16.8</v>
      </c>
      <c r="I121">
        <v>17</v>
      </c>
      <c r="J121">
        <v>13.8</v>
      </c>
      <c r="K121">
        <v>11.5</v>
      </c>
      <c r="L121">
        <v>5.8</v>
      </c>
      <c r="M121">
        <v>2.8</v>
      </c>
      <c r="N121">
        <v>2.7</v>
      </c>
      <c r="O121">
        <v>7.14</v>
      </c>
      <c r="P121">
        <v>16.21</v>
      </c>
      <c r="Q121">
        <v>10.35</v>
      </c>
      <c r="R121">
        <v>9.17</v>
      </c>
    </row>
    <row r="122" spans="1:18" ht="15">
      <c r="A122" s="37">
        <v>1997</v>
      </c>
      <c r="B122">
        <v>1.8</v>
      </c>
      <c r="C122">
        <v>6.4</v>
      </c>
      <c r="D122">
        <v>8.3</v>
      </c>
      <c r="E122">
        <v>8.6</v>
      </c>
      <c r="F122">
        <v>11.8</v>
      </c>
      <c r="G122">
        <v>14.6</v>
      </c>
      <c r="H122">
        <v>16.9</v>
      </c>
      <c r="I122">
        <v>19.9</v>
      </c>
      <c r="J122">
        <v>14.8</v>
      </c>
      <c r="K122">
        <v>10.4</v>
      </c>
      <c r="L122">
        <v>8.3</v>
      </c>
      <c r="M122">
        <v>5.8</v>
      </c>
      <c r="N122">
        <v>3.58</v>
      </c>
      <c r="O122">
        <v>9.58</v>
      </c>
      <c r="P122">
        <v>17.18</v>
      </c>
      <c r="Q122">
        <v>11.17</v>
      </c>
      <c r="R122">
        <v>10.66</v>
      </c>
    </row>
    <row r="123" spans="1:18" ht="15">
      <c r="A123" s="37">
        <v>1998</v>
      </c>
      <c r="B123">
        <v>5.1</v>
      </c>
      <c r="C123">
        <v>7</v>
      </c>
      <c r="D123">
        <v>8</v>
      </c>
      <c r="E123">
        <v>8.4</v>
      </c>
      <c r="F123">
        <v>13</v>
      </c>
      <c r="G123">
        <v>15</v>
      </c>
      <c r="H123">
        <v>16.1</v>
      </c>
      <c r="I123">
        <v>16.5</v>
      </c>
      <c r="J123">
        <v>15.2</v>
      </c>
      <c r="K123">
        <v>10.7</v>
      </c>
      <c r="L123">
        <v>5.2</v>
      </c>
      <c r="M123">
        <v>5.5</v>
      </c>
      <c r="N123">
        <v>5.91</v>
      </c>
      <c r="O123">
        <v>9.79</v>
      </c>
      <c r="P123">
        <v>15.9</v>
      </c>
      <c r="Q123">
        <v>10.38</v>
      </c>
      <c r="R123">
        <v>10.5</v>
      </c>
    </row>
    <row r="124" spans="1:18" ht="15">
      <c r="A124" s="37">
        <v>1999</v>
      </c>
      <c r="B124">
        <v>5.6</v>
      </c>
      <c r="C124">
        <v>4.8</v>
      </c>
      <c r="D124">
        <v>7.6</v>
      </c>
      <c r="E124">
        <v>9.7</v>
      </c>
      <c r="F124">
        <v>13.3</v>
      </c>
      <c r="G124">
        <v>14.1</v>
      </c>
      <c r="H124">
        <v>18.1</v>
      </c>
      <c r="I124">
        <v>16.9</v>
      </c>
      <c r="J124">
        <v>16.5</v>
      </c>
      <c r="K124">
        <v>11</v>
      </c>
      <c r="L124">
        <v>7.7</v>
      </c>
      <c r="M124">
        <v>4.4</v>
      </c>
      <c r="N124">
        <v>5.29</v>
      </c>
      <c r="O124">
        <v>10.18</v>
      </c>
      <c r="P124">
        <v>16.39</v>
      </c>
      <c r="Q124">
        <v>11.72</v>
      </c>
      <c r="R124">
        <v>10.83</v>
      </c>
    </row>
    <row r="125" spans="1:18" ht="15">
      <c r="A125" s="37">
        <v>2000</v>
      </c>
      <c r="B125">
        <v>4.8</v>
      </c>
      <c r="C125">
        <v>6</v>
      </c>
      <c r="D125">
        <v>7.4</v>
      </c>
      <c r="E125">
        <v>8.4</v>
      </c>
      <c r="F125">
        <v>12.4</v>
      </c>
      <c r="G125">
        <v>15.6</v>
      </c>
      <c r="H125">
        <v>15.2</v>
      </c>
      <c r="I125">
        <v>17.4</v>
      </c>
      <c r="J125">
        <v>15.7</v>
      </c>
      <c r="K125">
        <v>10.7</v>
      </c>
      <c r="L125">
        <v>7</v>
      </c>
      <c r="M125">
        <v>5.6</v>
      </c>
      <c r="N125">
        <v>5.06</v>
      </c>
      <c r="O125">
        <v>9.44</v>
      </c>
      <c r="P125">
        <v>16.09</v>
      </c>
      <c r="Q125">
        <v>11.13</v>
      </c>
      <c r="R125">
        <v>10.55</v>
      </c>
    </row>
    <row r="126" spans="1:18" ht="15">
      <c r="A126" s="37">
        <v>2001</v>
      </c>
      <c r="B126">
        <v>3.3</v>
      </c>
      <c r="C126">
        <v>4.6</v>
      </c>
      <c r="D126">
        <v>5.4</v>
      </c>
      <c r="E126">
        <v>8</v>
      </c>
      <c r="F126">
        <v>12.5</v>
      </c>
      <c r="G126">
        <v>14.4</v>
      </c>
      <c r="H126">
        <v>17.8</v>
      </c>
      <c r="I126">
        <v>17.7</v>
      </c>
      <c r="J126">
        <v>13.5</v>
      </c>
      <c r="K126">
        <v>13.9</v>
      </c>
      <c r="L126">
        <v>7.1</v>
      </c>
      <c r="M126">
        <v>3.5</v>
      </c>
      <c r="N126">
        <v>4.51</v>
      </c>
      <c r="O126">
        <v>8.65</v>
      </c>
      <c r="P126">
        <v>16.65</v>
      </c>
      <c r="Q126">
        <v>11.52</v>
      </c>
      <c r="R126">
        <v>10.18</v>
      </c>
    </row>
    <row r="127" spans="1:18" ht="15">
      <c r="A127" s="37">
        <v>2002</v>
      </c>
      <c r="B127">
        <v>5.3</v>
      </c>
      <c r="C127">
        <v>7.1</v>
      </c>
      <c r="D127">
        <v>7.6</v>
      </c>
      <c r="E127">
        <v>9.4</v>
      </c>
      <c r="F127">
        <v>12.2</v>
      </c>
      <c r="G127">
        <v>15.1</v>
      </c>
      <c r="H127">
        <v>16.7</v>
      </c>
      <c r="I127">
        <v>17.9</v>
      </c>
      <c r="J127">
        <v>14.7</v>
      </c>
      <c r="K127">
        <v>10.3</v>
      </c>
      <c r="L127">
        <v>8.4</v>
      </c>
      <c r="M127">
        <v>5.8</v>
      </c>
      <c r="N127">
        <v>5.25</v>
      </c>
      <c r="O127">
        <v>9.72</v>
      </c>
      <c r="P127">
        <v>16.62</v>
      </c>
      <c r="Q127">
        <v>11.11</v>
      </c>
      <c r="R127">
        <v>10.9</v>
      </c>
    </row>
    <row r="128" spans="1:18" ht="15">
      <c r="A128" s="37">
        <v>2003</v>
      </c>
      <c r="B128">
        <v>4.3</v>
      </c>
      <c r="C128">
        <v>3.9</v>
      </c>
      <c r="D128">
        <v>7.3</v>
      </c>
      <c r="E128">
        <v>9.5</v>
      </c>
      <c r="F128">
        <v>12.5</v>
      </c>
      <c r="G128">
        <v>16.6</v>
      </c>
      <c r="H128">
        <v>18.2</v>
      </c>
      <c r="I128">
        <v>18.8</v>
      </c>
      <c r="J128">
        <v>14.7</v>
      </c>
      <c r="K128">
        <v>9.4</v>
      </c>
      <c r="L128">
        <v>8.4</v>
      </c>
      <c r="M128">
        <v>4.9</v>
      </c>
      <c r="N128">
        <v>4.7</v>
      </c>
      <c r="O128">
        <v>9.78</v>
      </c>
      <c r="P128">
        <v>17.89</v>
      </c>
      <c r="Q128">
        <v>10.8</v>
      </c>
      <c r="R128">
        <v>10.75</v>
      </c>
    </row>
    <row r="129" spans="1:18" ht="15">
      <c r="A129" s="37">
        <v>2004</v>
      </c>
      <c r="B129">
        <v>4.9</v>
      </c>
      <c r="C129">
        <v>5.5</v>
      </c>
      <c r="D129">
        <v>6.6</v>
      </c>
      <c r="E129">
        <v>9.6</v>
      </c>
      <c r="F129">
        <v>12.2</v>
      </c>
      <c r="G129">
        <v>15.9</v>
      </c>
      <c r="H129">
        <v>16.5</v>
      </c>
      <c r="I129">
        <v>18.3</v>
      </c>
      <c r="J129">
        <v>15.3</v>
      </c>
      <c r="K129">
        <v>11.2</v>
      </c>
      <c r="L129">
        <v>7.6</v>
      </c>
      <c r="M129">
        <v>4.9</v>
      </c>
      <c r="N129">
        <v>5.07</v>
      </c>
      <c r="O129">
        <v>9.48</v>
      </c>
      <c r="P129">
        <v>16.95</v>
      </c>
      <c r="Q129">
        <v>11.38</v>
      </c>
      <c r="R129">
        <v>10.74</v>
      </c>
    </row>
    <row r="130" spans="1:18" ht="15">
      <c r="A130" s="37">
        <v>2005</v>
      </c>
      <c r="B130">
        <v>5.7</v>
      </c>
      <c r="C130">
        <v>4</v>
      </c>
      <c r="D130">
        <v>6.9</v>
      </c>
      <c r="E130">
        <v>9.3</v>
      </c>
      <c r="F130">
        <v>11.8</v>
      </c>
      <c r="G130">
        <v>15.7</v>
      </c>
      <c r="H130">
        <v>17.1</v>
      </c>
      <c r="I130">
        <v>16.4</v>
      </c>
      <c r="J130">
        <v>15.9</v>
      </c>
      <c r="K130">
        <v>13.7</v>
      </c>
      <c r="L130">
        <v>6.4</v>
      </c>
      <c r="M130">
        <v>4.1</v>
      </c>
      <c r="N130">
        <v>4.92</v>
      </c>
      <c r="O130">
        <v>9.34</v>
      </c>
      <c r="P130">
        <v>16.41</v>
      </c>
      <c r="Q130">
        <v>12.02</v>
      </c>
      <c r="R130">
        <v>10.63</v>
      </c>
    </row>
    <row r="131" spans="1:18" ht="15">
      <c r="A131" s="37">
        <v>2006</v>
      </c>
      <c r="B131">
        <v>4.1</v>
      </c>
      <c r="C131">
        <v>3.9</v>
      </c>
      <c r="D131">
        <v>4.9</v>
      </c>
      <c r="E131">
        <v>8.7</v>
      </c>
      <c r="F131">
        <v>12.7</v>
      </c>
      <c r="G131">
        <v>16</v>
      </c>
      <c r="H131">
        <v>20.4</v>
      </c>
      <c r="I131">
        <v>16.5</v>
      </c>
      <c r="J131">
        <v>17.7</v>
      </c>
      <c r="K131">
        <v>13.6</v>
      </c>
      <c r="L131">
        <v>8.3</v>
      </c>
      <c r="M131">
        <v>6.3</v>
      </c>
      <c r="N131">
        <v>4.06</v>
      </c>
      <c r="O131">
        <v>8.78</v>
      </c>
      <c r="P131">
        <v>17.65</v>
      </c>
      <c r="Q131">
        <v>13.2</v>
      </c>
      <c r="R131">
        <v>11.14</v>
      </c>
    </row>
    <row r="132" spans="1:18" ht="15">
      <c r="A132" s="37">
        <v>2007</v>
      </c>
      <c r="B132">
        <v>7</v>
      </c>
      <c r="C132">
        <v>5.9</v>
      </c>
      <c r="D132">
        <v>7.4</v>
      </c>
      <c r="E132">
        <v>11.3</v>
      </c>
      <c r="F132">
        <v>12.4</v>
      </c>
      <c r="G132">
        <v>15.4</v>
      </c>
      <c r="H132">
        <v>16.3</v>
      </c>
      <c r="I132">
        <v>16.1</v>
      </c>
      <c r="J132">
        <v>14.6</v>
      </c>
      <c r="K132">
        <v>10.9</v>
      </c>
      <c r="L132">
        <v>6.9</v>
      </c>
      <c r="M132">
        <v>5.1</v>
      </c>
      <c r="N132">
        <v>6.4</v>
      </c>
      <c r="O132">
        <v>10.38</v>
      </c>
      <c r="P132">
        <v>15.98</v>
      </c>
      <c r="Q132">
        <v>10.8</v>
      </c>
      <c r="R132">
        <v>10.81</v>
      </c>
    </row>
    <row r="133" spans="1:18" ht="15">
      <c r="A133" s="37">
        <v>2008</v>
      </c>
      <c r="B133">
        <v>6.7</v>
      </c>
      <c r="C133">
        <v>5.3</v>
      </c>
      <c r="D133">
        <v>6.2</v>
      </c>
      <c r="E133">
        <v>8.3</v>
      </c>
      <c r="F133">
        <v>13.3</v>
      </c>
      <c r="G133">
        <v>14.8</v>
      </c>
      <c r="H133">
        <v>17.1</v>
      </c>
      <c r="I133">
        <v>17.3</v>
      </c>
      <c r="J133">
        <v>14</v>
      </c>
      <c r="K133">
        <v>9.8</v>
      </c>
      <c r="L133">
        <v>7.2</v>
      </c>
      <c r="M133">
        <v>3.6</v>
      </c>
      <c r="N133">
        <v>5.7</v>
      </c>
      <c r="O133">
        <v>9.29</v>
      </c>
      <c r="P133">
        <v>16.42</v>
      </c>
      <c r="Q133">
        <v>10.33</v>
      </c>
      <c r="R133">
        <v>10.33</v>
      </c>
    </row>
    <row r="134" spans="1:18" ht="15">
      <c r="A134" s="37">
        <v>2009</v>
      </c>
      <c r="B134">
        <v>2.7</v>
      </c>
      <c r="C134">
        <v>4.1</v>
      </c>
      <c r="D134">
        <v>6.9</v>
      </c>
      <c r="E134">
        <v>10.3</v>
      </c>
      <c r="F134">
        <v>12.8</v>
      </c>
      <c r="G134">
        <v>15</v>
      </c>
      <c r="H134">
        <v>17.1</v>
      </c>
      <c r="I134">
        <v>18.1</v>
      </c>
      <c r="J134">
        <v>15.2</v>
      </c>
      <c r="K134">
        <v>11.7</v>
      </c>
      <c r="L134">
        <v>8.9</v>
      </c>
      <c r="M134">
        <v>3.3</v>
      </c>
      <c r="N134">
        <v>3.48</v>
      </c>
      <c r="O134">
        <v>9.97</v>
      </c>
      <c r="P134">
        <v>16.75</v>
      </c>
      <c r="Q134">
        <v>11.93</v>
      </c>
      <c r="R134">
        <v>10.54</v>
      </c>
    </row>
    <row r="135" spans="1:18" ht="15">
      <c r="A135" s="37">
        <v>2010</v>
      </c>
      <c r="B135">
        <v>1.4</v>
      </c>
      <c r="C135">
        <v>2.8</v>
      </c>
      <c r="D135">
        <v>6.4</v>
      </c>
      <c r="E135">
        <v>9</v>
      </c>
      <c r="F135">
        <v>10.8</v>
      </c>
      <c r="G135">
        <v>15.5</v>
      </c>
      <c r="H135">
        <v>18.8</v>
      </c>
      <c r="I135">
        <v>16.3</v>
      </c>
      <c r="J135">
        <v>14.3</v>
      </c>
      <c r="K135">
        <v>10.9</v>
      </c>
      <c r="L135">
        <v>5.6</v>
      </c>
      <c r="M135">
        <v>0</v>
      </c>
      <c r="N135">
        <v>2.49</v>
      </c>
      <c r="O135">
        <v>8.76</v>
      </c>
      <c r="P135">
        <v>16.89</v>
      </c>
      <c r="Q135">
        <v>10.27</v>
      </c>
      <c r="R135">
        <v>9.36</v>
      </c>
    </row>
    <row r="136" spans="1:18" ht="15">
      <c r="A136" s="37">
        <v>2011</v>
      </c>
      <c r="B136">
        <v>4.2</v>
      </c>
      <c r="C136">
        <v>6.4</v>
      </c>
      <c r="D136">
        <v>6.6</v>
      </c>
      <c r="E136">
        <v>12.1</v>
      </c>
      <c r="F136">
        <v>13.1</v>
      </c>
      <c r="G136">
        <v>15</v>
      </c>
      <c r="H136">
        <v>15.6</v>
      </c>
      <c r="I136">
        <v>16.4</v>
      </c>
      <c r="J136">
        <v>16</v>
      </c>
      <c r="K136">
        <v>13.1</v>
      </c>
      <c r="L136">
        <v>9.6</v>
      </c>
      <c r="M136">
        <v>5.6</v>
      </c>
      <c r="N136">
        <v>3.44</v>
      </c>
      <c r="O136">
        <v>10.6</v>
      </c>
      <c r="P136">
        <v>15.7</v>
      </c>
      <c r="Q136">
        <v>12.88</v>
      </c>
      <c r="R136">
        <v>11.17</v>
      </c>
    </row>
    <row r="137" spans="1:18" ht="15">
      <c r="A137" s="37">
        <v>2012</v>
      </c>
      <c r="B137">
        <v>5.5</v>
      </c>
      <c r="C137">
        <v>3.6</v>
      </c>
      <c r="D137">
        <v>7.8</v>
      </c>
      <c r="E137">
        <v>7.7</v>
      </c>
      <c r="F137">
        <v>12.2</v>
      </c>
      <c r="G137">
        <v>14.1</v>
      </c>
      <c r="H137">
        <v>16.1</v>
      </c>
      <c r="I137">
        <v>17.7</v>
      </c>
      <c r="J137">
        <v>13.8</v>
      </c>
      <c r="K137">
        <v>10.1</v>
      </c>
      <c r="L137">
        <v>6.8</v>
      </c>
      <c r="M137">
        <v>4.7</v>
      </c>
      <c r="N137">
        <v>4.95</v>
      </c>
      <c r="O137">
        <v>9.21</v>
      </c>
      <c r="P137">
        <v>16.01</v>
      </c>
      <c r="Q137">
        <v>10.2</v>
      </c>
      <c r="R137">
        <v>10.03</v>
      </c>
    </row>
    <row r="138" spans="1:18" ht="15">
      <c r="A138" s="37">
        <v>2013</v>
      </c>
      <c r="B138">
        <v>3</v>
      </c>
      <c r="C138">
        <v>2.9</v>
      </c>
      <c r="D138">
        <v>2.9</v>
      </c>
      <c r="E138">
        <v>7.9</v>
      </c>
      <c r="F138">
        <v>10.6</v>
      </c>
      <c r="G138">
        <v>14</v>
      </c>
      <c r="H138">
        <v>18.4</v>
      </c>
      <c r="I138">
        <v>17.9</v>
      </c>
      <c r="J138">
        <v>14.2</v>
      </c>
      <c r="K138">
        <v>12.7</v>
      </c>
      <c r="L138">
        <v>6.5</v>
      </c>
      <c r="M138">
        <v>5.9</v>
      </c>
      <c r="N138">
        <v>3.55</v>
      </c>
      <c r="O138">
        <v>7.13</v>
      </c>
      <c r="P138">
        <v>16.83</v>
      </c>
      <c r="Q138">
        <v>11.13</v>
      </c>
      <c r="R138">
        <v>9.79</v>
      </c>
    </row>
    <row r="139" spans="1:18" ht="15">
      <c r="A139" s="37">
        <v>2014</v>
      </c>
      <c r="B139">
        <v>5.7</v>
      </c>
      <c r="C139">
        <v>6.6</v>
      </c>
      <c r="D139">
        <v>8.1</v>
      </c>
      <c r="E139">
        <v>10.7</v>
      </c>
      <c r="F139">
        <v>12.9</v>
      </c>
      <c r="G139">
        <v>15.4</v>
      </c>
      <c r="H139">
        <v>18.6</v>
      </c>
      <c r="I139">
        <v>16.1</v>
      </c>
      <c r="J139">
        <v>15.6</v>
      </c>
      <c r="K139">
        <v>13.3</v>
      </c>
      <c r="L139">
        <v>8.8</v>
      </c>
      <c r="M139">
        <v>5.3</v>
      </c>
      <c r="N139">
        <v>6.07</v>
      </c>
      <c r="O139">
        <v>10.57</v>
      </c>
      <c r="P139">
        <v>16.69</v>
      </c>
      <c r="Q139">
        <v>12.57</v>
      </c>
      <c r="R139">
        <v>11.45</v>
      </c>
    </row>
    <row r="140" spans="1:18" ht="15">
      <c r="A140" s="37">
        <v>2015</v>
      </c>
      <c r="B140">
        <v>4.3</v>
      </c>
      <c r="C140">
        <v>4.1</v>
      </c>
      <c r="D140">
        <v>6.8</v>
      </c>
      <c r="E140">
        <v>9.1</v>
      </c>
      <c r="F140">
        <v>11.6</v>
      </c>
      <c r="G140">
        <v>14.7</v>
      </c>
      <c r="H140">
        <v>17.2</v>
      </c>
      <c r="I140">
        <v>17.2</v>
      </c>
      <c r="J140">
        <v>13.1</v>
      </c>
      <c r="K140">
        <v>11.2</v>
      </c>
      <c r="L140">
        <v>9.6</v>
      </c>
      <c r="M140">
        <v>9.9</v>
      </c>
      <c r="N140">
        <v>4.56</v>
      </c>
      <c r="O140">
        <v>9.16</v>
      </c>
      <c r="P140">
        <v>16.36</v>
      </c>
      <c r="Q140">
        <v>11.31</v>
      </c>
      <c r="R140">
        <v>10.77</v>
      </c>
    </row>
    <row r="141" spans="1:18" ht="15">
      <c r="A141" s="37">
        <v>2016</v>
      </c>
      <c r="B141">
        <v>5.3</v>
      </c>
      <c r="C141">
        <v>5.1</v>
      </c>
      <c r="D141">
        <v>5.9</v>
      </c>
      <c r="E141">
        <v>7.8</v>
      </c>
      <c r="F141">
        <v>12.7</v>
      </c>
      <c r="G141">
        <v>15.3</v>
      </c>
      <c r="H141">
        <v>17.9</v>
      </c>
      <c r="I141">
        <v>18.2</v>
      </c>
      <c r="J141">
        <v>17.1</v>
      </c>
      <c r="K141">
        <v>11.3</v>
      </c>
      <c r="L141">
        <v>6.1</v>
      </c>
      <c r="M141">
        <v>5.7</v>
      </c>
      <c r="N141">
        <v>6.81</v>
      </c>
      <c r="O141">
        <v>8.82</v>
      </c>
      <c r="P141">
        <v>17.14</v>
      </c>
      <c r="Q141">
        <v>11.52</v>
      </c>
      <c r="R141">
        <v>10.73</v>
      </c>
    </row>
    <row r="142" spans="1:18" ht="15">
      <c r="A142" s="37">
        <v>2017</v>
      </c>
      <c r="B142">
        <v>3.3</v>
      </c>
      <c r="C142">
        <v>6.3</v>
      </c>
      <c r="D142">
        <v>9.1</v>
      </c>
      <c r="E142">
        <v>9.2</v>
      </c>
      <c r="F142">
        <v>13.6</v>
      </c>
      <c r="G142">
        <v>17.1</v>
      </c>
      <c r="H142">
        <v>17.6</v>
      </c>
      <c r="I142">
        <v>16.6</v>
      </c>
      <c r="J142">
        <v>14.1</v>
      </c>
      <c r="K142">
        <v>12.7</v>
      </c>
      <c r="L142">
        <v>6.8</v>
      </c>
      <c r="M142">
        <v>4.7</v>
      </c>
      <c r="N142">
        <v>5.09</v>
      </c>
      <c r="O142">
        <v>10.62</v>
      </c>
      <c r="P142">
        <v>17.12</v>
      </c>
      <c r="Q142">
        <v>11.21</v>
      </c>
      <c r="R142">
        <v>10.95</v>
      </c>
    </row>
    <row r="143" spans="1:18" ht="15">
      <c r="A143" s="37">
        <v>2018</v>
      </c>
      <c r="B143">
        <v>5.4</v>
      </c>
      <c r="C143">
        <v>2.7</v>
      </c>
      <c r="D143">
        <v>5.2</v>
      </c>
      <c r="E143">
        <v>10.5</v>
      </c>
      <c r="F143">
        <v>13.4</v>
      </c>
      <c r="G143">
        <v>16.2</v>
      </c>
      <c r="H143">
        <v>19.9</v>
      </c>
      <c r="I143">
        <v>17.9</v>
      </c>
      <c r="J143">
        <v>14.6</v>
      </c>
      <c r="K143">
        <v>11.5</v>
      </c>
      <c r="L143">
        <v>8.2</v>
      </c>
      <c r="M143">
        <v>6.7</v>
      </c>
      <c r="N143">
        <v>4.3</v>
      </c>
      <c r="O143">
        <v>9.68</v>
      </c>
      <c r="P143">
        <v>17.99</v>
      </c>
      <c r="Q143">
        <v>11.45</v>
      </c>
      <c r="R143">
        <v>11.06</v>
      </c>
    </row>
    <row r="144" spans="1:18" ht="15">
      <c r="A144" s="37">
        <v>2019</v>
      </c>
      <c r="B144">
        <v>3.8</v>
      </c>
      <c r="C144">
        <v>6.7</v>
      </c>
      <c r="D144">
        <v>8.2</v>
      </c>
      <c r="E144">
        <v>8.8</v>
      </c>
      <c r="F144">
        <v>11.6</v>
      </c>
      <c r="G144">
        <v>15.5</v>
      </c>
      <c r="H144">
        <v>18.5</v>
      </c>
      <c r="I144">
        <v>18.2</v>
      </c>
      <c r="J144">
        <v>15</v>
      </c>
      <c r="K144">
        <v>10.8</v>
      </c>
      <c r="L144">
        <v>6.5</v>
      </c>
      <c r="M144">
        <v>5.8</v>
      </c>
      <c r="N144">
        <v>5.67</v>
      </c>
      <c r="O144">
        <v>9.54</v>
      </c>
      <c r="P144">
        <v>17.41</v>
      </c>
      <c r="Q144">
        <v>10.76</v>
      </c>
      <c r="R144">
        <v>10.8</v>
      </c>
    </row>
    <row r="145" spans="1:16" ht="15">
      <c r="A145" s="37">
        <v>2020</v>
      </c>
      <c r="B145">
        <v>6.5</v>
      </c>
      <c r="C145">
        <v>6.8</v>
      </c>
      <c r="D145">
        <v>6.8</v>
      </c>
      <c r="E145">
        <v>10.5</v>
      </c>
      <c r="F145">
        <v>13</v>
      </c>
      <c r="G145">
        <v>15.8</v>
      </c>
      <c r="H145">
        <v>16.9</v>
      </c>
      <c r="I145">
        <v>19.1</v>
      </c>
      <c r="J145">
        <v>15</v>
      </c>
      <c r="K145">
        <v>11</v>
      </c>
      <c r="N145">
        <v>6.35</v>
      </c>
      <c r="O145">
        <v>10.07</v>
      </c>
      <c r="P145" s="38">
        <v>17.27</v>
      </c>
    </row>
    <row r="146" spans="1:13" s="3" customFormat="1" ht="14.25">
      <c r="A146" s="3" t="s">
        <v>86</v>
      </c>
      <c r="B146" s="3">
        <f>AVERAGE(B9:B145)</f>
        <v>3.564963503649636</v>
      </c>
      <c r="C146" s="3">
        <f aca="true" t="shared" si="0" ref="C146:K146">AVERAGE(C9:C145)</f>
        <v>3.846715328467154</v>
      </c>
      <c r="D146" s="3">
        <f t="shared" si="0"/>
        <v>5.739416058394158</v>
      </c>
      <c r="E146" s="3">
        <f t="shared" si="0"/>
        <v>8.164233576642339</v>
      </c>
      <c r="F146" s="3">
        <f t="shared" si="0"/>
        <v>11.44817518248175</v>
      </c>
      <c r="G146" s="3">
        <f t="shared" si="0"/>
        <v>14.459124087591231</v>
      </c>
      <c r="H146" s="3">
        <f t="shared" si="0"/>
        <v>16.527007299270075</v>
      </c>
      <c r="I146" s="3">
        <f t="shared" si="0"/>
        <v>16.395620437956204</v>
      </c>
      <c r="J146" s="3">
        <f t="shared" si="0"/>
        <v>14.090510948905111</v>
      </c>
      <c r="K146" s="3">
        <f t="shared" si="0"/>
        <v>10.437956204379567</v>
      </c>
      <c r="L146" s="3">
        <f>AVERAGE(L9:L145)</f>
        <v>6.489705882352941</v>
      </c>
      <c r="M146" s="3">
        <f>AVERAGE(M9:M145)</f>
        <v>4.273529411764707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70" zoomScaleNormal="90" zoomScaleSheetLayoutView="70" zoomScalePageLayoutView="70" workbookViewId="0" topLeftCell="A1">
      <selection activeCell="A19" sqref="A19"/>
    </sheetView>
  </sheetViews>
  <sheetFormatPr defaultColWidth="3.421875" defaultRowHeight="15"/>
  <cols>
    <col min="1" max="1" width="52.421875" style="0" customWidth="1"/>
    <col min="2" max="2" width="14.28125" style="0" customWidth="1"/>
    <col min="3" max="3" width="15.28125" style="0" customWidth="1"/>
    <col min="4" max="14" width="11.57421875" style="0" customWidth="1"/>
  </cols>
  <sheetData>
    <row r="1" spans="1:15" s="3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 ht="15.75">
      <c r="A2" s="4" t="s">
        <v>15</v>
      </c>
      <c r="B2" s="5">
        <v>3.564963503649636</v>
      </c>
      <c r="C2" s="5">
        <v>3.846715328467154</v>
      </c>
      <c r="D2" s="5">
        <v>5.739416058394158</v>
      </c>
      <c r="E2" s="5">
        <v>8.164233576642339</v>
      </c>
      <c r="F2" s="5">
        <v>11.44817518248175</v>
      </c>
      <c r="G2" s="5">
        <v>14.459124087591231</v>
      </c>
      <c r="H2" s="5">
        <v>16.527007299270075</v>
      </c>
      <c r="I2" s="5">
        <v>16.395620437956204</v>
      </c>
      <c r="J2" s="5">
        <v>14.090510948905111</v>
      </c>
      <c r="K2" s="5">
        <v>10.437956204379567</v>
      </c>
      <c r="L2" s="5">
        <v>6.489705882352941</v>
      </c>
      <c r="M2" s="5">
        <v>4.273529411764707</v>
      </c>
      <c r="N2" s="6"/>
      <c r="O2" s="7" t="s">
        <v>92</v>
      </c>
    </row>
    <row r="3" spans="1:15" ht="15">
      <c r="A3" s="4" t="s">
        <v>16</v>
      </c>
      <c r="B3" s="8">
        <f>IF(B2&gt;0,(0.2*B2)^1.514,0)</f>
        <v>0.599198637058986</v>
      </c>
      <c r="C3" s="8">
        <f aca="true" t="shared" si="0" ref="C3:M3">IF(C2&gt;0,(0.2*C2)^1.514,0)</f>
        <v>0.6723350404292654</v>
      </c>
      <c r="D3" s="8">
        <f t="shared" si="0"/>
        <v>1.232211121092404</v>
      </c>
      <c r="E3" s="8">
        <f t="shared" si="0"/>
        <v>2.1008708793156665</v>
      </c>
      <c r="F3" s="8">
        <f t="shared" si="0"/>
        <v>3.504984654434029</v>
      </c>
      <c r="G3" s="8">
        <f t="shared" si="0"/>
        <v>4.991308099490437</v>
      </c>
      <c r="H3" s="8">
        <f t="shared" si="0"/>
        <v>6.110903995533968</v>
      </c>
      <c r="I3" s="8">
        <f t="shared" si="0"/>
        <v>6.0375033821185395</v>
      </c>
      <c r="J3" s="8">
        <f t="shared" si="0"/>
        <v>4.799925541171423</v>
      </c>
      <c r="K3" s="8">
        <f t="shared" si="0"/>
        <v>3.0474966401458623</v>
      </c>
      <c r="L3" s="8">
        <f t="shared" si="0"/>
        <v>1.484116815333563</v>
      </c>
      <c r="M3" s="8">
        <f t="shared" si="0"/>
        <v>0.7884433110463319</v>
      </c>
      <c r="N3" s="9">
        <f>SUM(B3:M3)</f>
        <v>35.36929811717048</v>
      </c>
      <c r="O3" s="7" t="s">
        <v>17</v>
      </c>
    </row>
    <row r="4" spans="1:20" ht="14.25">
      <c r="A4" s="4" t="s">
        <v>18</v>
      </c>
      <c r="B4" s="9">
        <f>IF(B2&lt;=0,0,IF(AND(B2&gt;0,B2&lt;27),0.53*(((10*B2)/$N$3))^((0.000000675*($N$3^3))-(0.0000771*($N$3^2))+(0.01792*$N$3)+0.49239),-0.015*B2^2+1.093*B2-14.208))</f>
        <v>0.5344522905923494</v>
      </c>
      <c r="C4" s="9">
        <f aca="true" t="shared" si="1" ref="C4:M4">IF(C2&lt;=0,0,IF(AND(C2&gt;0,C2&lt;27),0.53*(((10*C2)/$N$3))^((0.000000675*($N$3^3))-(0.0000771*($N$3^2))+(0.01792*$N$3)+0.49239),-0.015*C2^2+1.093*C2-14.208))</f>
        <v>0.5793133678112954</v>
      </c>
      <c r="D4" s="9">
        <f t="shared" si="1"/>
        <v>0.885222363254285</v>
      </c>
      <c r="E4" s="9">
        <f t="shared" si="1"/>
        <v>1.2859535209997477</v>
      </c>
      <c r="F4" s="9">
        <f t="shared" si="1"/>
        <v>1.839924634013959</v>
      </c>
      <c r="G4" s="9">
        <f t="shared" si="1"/>
        <v>2.3564155379783536</v>
      </c>
      <c r="H4" s="9">
        <f>IF(H2&lt;=0,0,IF(AND(H2&gt;0,H2&lt;27),0.53*(((10*H2)/$N$3))^((0.000000675*($N$3^3))-(0.0000771*($N$3^2))+(0.01792*$N$3)+0.49239),-0.015*H2^2+1.093*H2-14.208))</f>
        <v>2.714972076217171</v>
      </c>
      <c r="I4" s="9">
        <f t="shared" si="1"/>
        <v>2.6921070704145422</v>
      </c>
      <c r="J4" s="9">
        <f t="shared" si="1"/>
        <v>2.292809364741221</v>
      </c>
      <c r="K4" s="9">
        <f t="shared" si="1"/>
        <v>1.668349789231052</v>
      </c>
      <c r="L4" s="9">
        <f t="shared" si="1"/>
        <v>1.0083028906499394</v>
      </c>
      <c r="M4" s="9">
        <f t="shared" si="1"/>
        <v>0.6476416582443338</v>
      </c>
      <c r="N4" s="9"/>
      <c r="O4" s="7" t="s">
        <v>19</v>
      </c>
      <c r="P4" s="7"/>
      <c r="Q4" s="7"/>
      <c r="R4" s="7"/>
      <c r="S4" s="7"/>
      <c r="T4" s="7"/>
    </row>
    <row r="5" spans="1:15" s="7" customFormat="1" ht="14.25">
      <c r="A5" s="10" t="s">
        <v>20</v>
      </c>
      <c r="B5" s="11">
        <v>22.2</v>
      </c>
      <c r="C5" s="11">
        <v>23.4</v>
      </c>
      <c r="D5" s="11">
        <v>30.6</v>
      </c>
      <c r="E5" s="11">
        <v>34.5</v>
      </c>
      <c r="F5" s="11">
        <v>39.9</v>
      </c>
      <c r="G5" s="11">
        <v>40.8</v>
      </c>
      <c r="H5" s="11">
        <v>41.1</v>
      </c>
      <c r="I5" s="11">
        <v>37.5</v>
      </c>
      <c r="J5" s="11">
        <v>31.8</v>
      </c>
      <c r="K5" s="11">
        <v>27.6</v>
      </c>
      <c r="L5" s="11">
        <v>22.8</v>
      </c>
      <c r="M5" s="11">
        <v>21</v>
      </c>
      <c r="N5" s="9"/>
      <c r="O5" s="7" t="s">
        <v>21</v>
      </c>
    </row>
    <row r="6" spans="1:15" ht="14.25">
      <c r="A6" s="10" t="s">
        <v>22</v>
      </c>
      <c r="B6" s="12">
        <f>B4*B5</f>
        <v>11.864840851150158</v>
      </c>
      <c r="C6" s="12">
        <f>C4*C5</f>
        <v>13.55593280678431</v>
      </c>
      <c r="D6" s="12">
        <f aca="true" t="shared" si="2" ref="D6:M6">D4*D5</f>
        <v>27.087804315581124</v>
      </c>
      <c r="E6" s="12">
        <f>E4*E5</f>
        <v>44.3653964744913</v>
      </c>
      <c r="F6" s="12">
        <f t="shared" si="2"/>
        <v>73.41299289715697</v>
      </c>
      <c r="G6" s="12">
        <f t="shared" si="2"/>
        <v>96.14175394951683</v>
      </c>
      <c r="H6" s="12">
        <f t="shared" si="2"/>
        <v>111.58535233252574</v>
      </c>
      <c r="I6" s="12">
        <f t="shared" si="2"/>
        <v>100.95401514054534</v>
      </c>
      <c r="J6" s="12">
        <f t="shared" si="2"/>
        <v>72.91133779877083</v>
      </c>
      <c r="K6" s="12">
        <f t="shared" si="2"/>
        <v>46.04645418277703</v>
      </c>
      <c r="L6" s="12">
        <f t="shared" si="2"/>
        <v>22.98930590681862</v>
      </c>
      <c r="M6" s="12">
        <f t="shared" si="2"/>
        <v>13.60047482313101</v>
      </c>
      <c r="N6" s="9">
        <f>SUM(B6:M6)</f>
        <v>634.5156614792492</v>
      </c>
      <c r="O6" s="7" t="s">
        <v>23</v>
      </c>
    </row>
    <row r="7" spans="1:15" ht="14.25">
      <c r="A7" s="4" t="s">
        <v>24</v>
      </c>
      <c r="B7" s="11">
        <v>50.50188679245283</v>
      </c>
      <c r="C7" s="11">
        <v>39.79685534591191</v>
      </c>
      <c r="D7" s="11">
        <v>41.706289308176096</v>
      </c>
      <c r="E7" s="11">
        <v>41.6062893081761</v>
      </c>
      <c r="F7" s="11">
        <v>45.52264150943396</v>
      </c>
      <c r="G7" s="11">
        <v>49.325786163522025</v>
      </c>
      <c r="H7" s="11">
        <v>57.92578616352204</v>
      </c>
      <c r="I7" s="11">
        <v>57.9874213836478</v>
      </c>
      <c r="J7" s="11">
        <v>52.84654088050317</v>
      </c>
      <c r="K7" s="11">
        <v>61.47232704402517</v>
      </c>
      <c r="L7" s="11">
        <v>60.822784810126585</v>
      </c>
      <c r="M7" s="11">
        <v>55.88417721518986</v>
      </c>
      <c r="N7" s="9">
        <f>SUM(B7:M7)</f>
        <v>615.3987859246876</v>
      </c>
      <c r="O7" s="7" t="s">
        <v>93</v>
      </c>
    </row>
    <row r="8" spans="1:15" ht="14.25">
      <c r="A8" s="4" t="s">
        <v>25</v>
      </c>
      <c r="B8" s="45">
        <f>$B$20</f>
        <v>0.57</v>
      </c>
      <c r="C8" s="45">
        <f aca="true" t="shared" si="3" ref="C8:M8">$B$20</f>
        <v>0.57</v>
      </c>
      <c r="D8" s="45">
        <f t="shared" si="3"/>
        <v>0.57</v>
      </c>
      <c r="E8" s="45">
        <f t="shared" si="3"/>
        <v>0.57</v>
      </c>
      <c r="F8" s="45">
        <f t="shared" si="3"/>
        <v>0.57</v>
      </c>
      <c r="G8" s="45">
        <f t="shared" si="3"/>
        <v>0.57</v>
      </c>
      <c r="H8" s="45">
        <f t="shared" si="3"/>
        <v>0.57</v>
      </c>
      <c r="I8" s="45">
        <f t="shared" si="3"/>
        <v>0.57</v>
      </c>
      <c r="J8" s="45">
        <f t="shared" si="3"/>
        <v>0.57</v>
      </c>
      <c r="K8" s="45">
        <f t="shared" si="3"/>
        <v>0.57</v>
      </c>
      <c r="L8" s="45">
        <f t="shared" si="3"/>
        <v>0.57</v>
      </c>
      <c r="M8" s="45">
        <f t="shared" si="3"/>
        <v>0.57</v>
      </c>
      <c r="N8" s="13"/>
      <c r="O8" s="14"/>
    </row>
    <row r="9" spans="1:15" ht="14.25">
      <c r="A9" s="4" t="s">
        <v>26</v>
      </c>
      <c r="B9" s="12">
        <f>B7*B8</f>
        <v>28.786075471698112</v>
      </c>
      <c r="C9" s="12">
        <f aca="true" t="shared" si="4" ref="C9:M9">C7*C8</f>
        <v>22.684207547169784</v>
      </c>
      <c r="D9" s="12">
        <f t="shared" si="4"/>
        <v>23.772584905660374</v>
      </c>
      <c r="E9" s="12">
        <f>E7*E8</f>
        <v>23.715584905660375</v>
      </c>
      <c r="F9" s="12">
        <f t="shared" si="4"/>
        <v>25.947905660377355</v>
      </c>
      <c r="G9" s="12">
        <f t="shared" si="4"/>
        <v>28.115698113207554</v>
      </c>
      <c r="H9" s="12">
        <f t="shared" si="4"/>
        <v>33.01769811320756</v>
      </c>
      <c r="I9" s="12">
        <f t="shared" si="4"/>
        <v>33.052830188679245</v>
      </c>
      <c r="J9" s="12">
        <f t="shared" si="4"/>
        <v>30.122528301886803</v>
      </c>
      <c r="K9" s="12">
        <f t="shared" si="4"/>
        <v>35.03922641509435</v>
      </c>
      <c r="L9" s="12">
        <f t="shared" si="4"/>
        <v>34.66898734177215</v>
      </c>
      <c r="M9" s="12">
        <f t="shared" si="4"/>
        <v>31.853981012658217</v>
      </c>
      <c r="N9" s="9">
        <f>SUM(B9:M9)</f>
        <v>350.77730797707187</v>
      </c>
      <c r="O9" s="7" t="s">
        <v>27</v>
      </c>
    </row>
    <row r="10" spans="1:15" ht="14.25">
      <c r="A10" s="4" t="s">
        <v>28</v>
      </c>
      <c r="B10" s="12">
        <f>B7-B9</f>
        <v>21.715811320754717</v>
      </c>
      <c r="C10" s="12">
        <f aca="true" t="shared" si="5" ref="C10:M10">C7-C9</f>
        <v>17.112647798742124</v>
      </c>
      <c r="D10" s="12">
        <f t="shared" si="5"/>
        <v>17.933704402515723</v>
      </c>
      <c r="E10" s="12">
        <f>E7-E9</f>
        <v>17.890704402515727</v>
      </c>
      <c r="F10" s="12">
        <f t="shared" si="5"/>
        <v>19.574735849056605</v>
      </c>
      <c r="G10" s="12">
        <f t="shared" si="5"/>
        <v>21.21008805031447</v>
      </c>
      <c r="H10" s="12">
        <f t="shared" si="5"/>
        <v>24.908088050314483</v>
      </c>
      <c r="I10" s="12">
        <f t="shared" si="5"/>
        <v>24.934591194968554</v>
      </c>
      <c r="J10" s="12">
        <f t="shared" si="5"/>
        <v>22.724012578616367</v>
      </c>
      <c r="K10" s="12">
        <f t="shared" si="5"/>
        <v>26.433100628930823</v>
      </c>
      <c r="L10" s="12">
        <f t="shared" si="5"/>
        <v>26.153797468354433</v>
      </c>
      <c r="M10" s="12">
        <f t="shared" si="5"/>
        <v>24.03019620253164</v>
      </c>
      <c r="N10" s="9">
        <f>SUM(B10:M10)</f>
        <v>264.6214779476157</v>
      </c>
      <c r="O10" s="7" t="s">
        <v>29</v>
      </c>
    </row>
    <row r="11" spans="1:15" ht="14.25">
      <c r="A11" s="4" t="s">
        <v>30</v>
      </c>
      <c r="B11" s="12">
        <f>B10-B6</f>
        <v>9.85097046960456</v>
      </c>
      <c r="C11" s="12">
        <f>C10-C6</f>
        <v>3.556714991957813</v>
      </c>
      <c r="D11" s="12">
        <f aca="true" t="shared" si="6" ref="D11:M11">D10-D6</f>
        <v>-9.154099913065401</v>
      </c>
      <c r="E11" s="12">
        <f>E10-E6</f>
        <v>-26.47469207197557</v>
      </c>
      <c r="F11" s="12">
        <f t="shared" si="6"/>
        <v>-53.83825704810036</v>
      </c>
      <c r="G11" s="12">
        <f>G10-G6</f>
        <v>-74.93166589920236</v>
      </c>
      <c r="H11" s="12">
        <f t="shared" si="6"/>
        <v>-86.67726428221127</v>
      </c>
      <c r="I11" s="12">
        <f t="shared" si="6"/>
        <v>-76.01942394557679</v>
      </c>
      <c r="J11" s="12">
        <f t="shared" si="6"/>
        <v>-50.18732522015446</v>
      </c>
      <c r="K11" s="12">
        <f t="shared" si="6"/>
        <v>-19.61335355384621</v>
      </c>
      <c r="L11" s="12">
        <f t="shared" si="6"/>
        <v>3.164491561535815</v>
      </c>
      <c r="M11" s="12">
        <f t="shared" si="6"/>
        <v>10.42972137940063</v>
      </c>
      <c r="N11" s="9"/>
      <c r="O11" s="14"/>
    </row>
    <row r="12" spans="1:16" ht="14.25">
      <c r="A12" s="10" t="s">
        <v>31</v>
      </c>
      <c r="B12" s="12">
        <f>IF(B11&gt;=0,0,B11)</f>
        <v>0</v>
      </c>
      <c r="C12" s="12">
        <f>IF(C11&gt;=0,B12,C11+B12)</f>
        <v>0</v>
      </c>
      <c r="D12" s="12">
        <f aca="true" t="shared" si="7" ref="D12:M12">IF(D11&gt;=0,C12,D11+C12)</f>
        <v>-9.154099913065401</v>
      </c>
      <c r="E12" s="12">
        <f>IF(E11&gt;=0,D12,E11+D12)</f>
        <v>-35.628791985040976</v>
      </c>
      <c r="F12" s="12">
        <f t="shared" si="7"/>
        <v>-89.46704903314134</v>
      </c>
      <c r="G12" s="12">
        <f>IF(G11&gt;=0,F12,G11+F12)</f>
        <v>-164.3987149323437</v>
      </c>
      <c r="H12" s="12">
        <f t="shared" si="7"/>
        <v>-251.07597921455496</v>
      </c>
      <c r="I12" s="12">
        <f t="shared" si="7"/>
        <v>-327.09540316013175</v>
      </c>
      <c r="J12" s="12">
        <f t="shared" si="7"/>
        <v>-377.28272838028624</v>
      </c>
      <c r="K12" s="12">
        <f t="shared" si="7"/>
        <v>-396.89608193413244</v>
      </c>
      <c r="L12" s="12">
        <f t="shared" si="7"/>
        <v>-396.89608193413244</v>
      </c>
      <c r="M12" s="12">
        <f t="shared" si="7"/>
        <v>-396.89608193413244</v>
      </c>
      <c r="N12" s="9"/>
      <c r="O12" s="7" t="s">
        <v>32</v>
      </c>
      <c r="P12" s="7"/>
    </row>
    <row r="13" spans="1:14" ht="14.25">
      <c r="A13" s="10" t="s">
        <v>33</v>
      </c>
      <c r="B13" s="12">
        <f>IF(AND(B12=0,C12&lt;0),$B$25,IF(B11&lt;0,($B$23*$B$24)*10^((0.455/($B$23*$B$24))*B11),IF(B11+M13&lt;($B$23*$B$24),B11+M13,$B$23*$B$24)))</f>
        <v>75</v>
      </c>
      <c r="C13" s="12">
        <f aca="true" t="shared" si="8" ref="C13:M13">IF(AND(C12=0,D12&lt;0),$B$25,IF(C11&lt;0,($B$23*$B$24)*10^((0.455/($B$23*$B$24))*C11),IF(C11+B13&lt;($B$23*$B$24),C11+B13,$B$23*$B$24)))</f>
        <v>75</v>
      </c>
      <c r="D13" s="12">
        <f t="shared" si="8"/>
        <v>65.9973337360688</v>
      </c>
      <c r="E13" s="12">
        <f t="shared" si="8"/>
        <v>51.814120584653445</v>
      </c>
      <c r="F13" s="12">
        <f t="shared" si="8"/>
        <v>35.35432125894719</v>
      </c>
      <c r="G13" s="12">
        <f t="shared" si="8"/>
        <v>26.33151356770479</v>
      </c>
      <c r="H13" s="12">
        <f t="shared" si="8"/>
        <v>22.34699816915201</v>
      </c>
      <c r="I13" s="12">
        <f t="shared" si="8"/>
        <v>25.934433035425382</v>
      </c>
      <c r="J13" s="12">
        <f t="shared" si="8"/>
        <v>37.2041588827662</v>
      </c>
      <c r="K13" s="12">
        <f t="shared" si="8"/>
        <v>57.02608868784924</v>
      </c>
      <c r="L13" s="12">
        <f t="shared" si="8"/>
        <v>60.19058024938505</v>
      </c>
      <c r="M13" s="12">
        <f t="shared" si="8"/>
        <v>70.62030162878568</v>
      </c>
      <c r="N13" s="13"/>
    </row>
    <row r="14" spans="1:14" ht="14.25">
      <c r="A14" s="4" t="s">
        <v>34</v>
      </c>
      <c r="B14" s="12">
        <f>IF(B12=0,0,B13-M13)</f>
        <v>0</v>
      </c>
      <c r="C14" s="12">
        <f aca="true" t="shared" si="9" ref="C14:M14">IF(C12=0,0,C13-B13)</f>
        <v>0</v>
      </c>
      <c r="D14" s="12">
        <f t="shared" si="9"/>
        <v>-9.002666263931204</v>
      </c>
      <c r="E14" s="12">
        <f t="shared" si="9"/>
        <v>-14.183213151415352</v>
      </c>
      <c r="F14" s="12">
        <f t="shared" si="9"/>
        <v>-16.459799325706257</v>
      </c>
      <c r="G14" s="12">
        <f t="shared" si="9"/>
        <v>-9.022807691242399</v>
      </c>
      <c r="H14" s="12">
        <f t="shared" si="9"/>
        <v>-3.98451539855278</v>
      </c>
      <c r="I14" s="12">
        <f t="shared" si="9"/>
        <v>3.587434866273373</v>
      </c>
      <c r="J14" s="12">
        <f t="shared" si="9"/>
        <v>11.269725847340819</v>
      </c>
      <c r="K14" s="12">
        <f t="shared" si="9"/>
        <v>19.821929805083037</v>
      </c>
      <c r="L14" s="12">
        <f t="shared" si="9"/>
        <v>3.1644915615358116</v>
      </c>
      <c r="M14" s="12">
        <f t="shared" si="9"/>
        <v>10.429721379400632</v>
      </c>
      <c r="N14" s="9"/>
    </row>
    <row r="15" spans="1:14" ht="14.25">
      <c r="A15" s="4" t="s">
        <v>35</v>
      </c>
      <c r="B15" s="12">
        <f>IF(B11&gt;=0,B6,(B6+(B11-B14)))</f>
        <v>11.864840851150158</v>
      </c>
      <c r="C15" s="12">
        <f aca="true" t="shared" si="10" ref="C15:M15">IF(C11&gt;=0,C6,(C6+(C11-C14)))</f>
        <v>13.55593280678431</v>
      </c>
      <c r="D15" s="12">
        <f t="shared" si="10"/>
        <v>26.936370666446926</v>
      </c>
      <c r="E15" s="12">
        <f t="shared" si="10"/>
        <v>32.07391755393108</v>
      </c>
      <c r="F15" s="12">
        <f t="shared" si="10"/>
        <v>36.034535174762865</v>
      </c>
      <c r="G15" s="12">
        <f t="shared" si="10"/>
        <v>30.232895741556874</v>
      </c>
      <c r="H15" s="12">
        <f t="shared" si="10"/>
        <v>28.892603448867263</v>
      </c>
      <c r="I15" s="12">
        <f t="shared" si="10"/>
        <v>21.347156328695178</v>
      </c>
      <c r="J15" s="12">
        <f t="shared" si="10"/>
        <v>11.454286731275545</v>
      </c>
      <c r="K15" s="12">
        <f t="shared" si="10"/>
        <v>6.611170823847786</v>
      </c>
      <c r="L15" s="12">
        <f t="shared" si="10"/>
        <v>22.98930590681862</v>
      </c>
      <c r="M15" s="12">
        <f t="shared" si="10"/>
        <v>13.60047482313101</v>
      </c>
      <c r="N15" s="9">
        <f>SUM(B15:M15)</f>
        <v>255.5934908572676</v>
      </c>
    </row>
    <row r="16" spans="1:16" ht="14.25">
      <c r="A16" s="4" t="s">
        <v>36</v>
      </c>
      <c r="B16" s="12">
        <f>IF(B11&lt;=0,0,MAX(B11-B14,0))</f>
        <v>9.85097046960456</v>
      </c>
      <c r="C16" s="12">
        <f aca="true" t="shared" si="11" ref="C16:M16">IF(C11&lt;=0,0,MAX(C11-C14,0))</f>
        <v>3.556714991957813</v>
      </c>
      <c r="D16" s="12">
        <f t="shared" si="11"/>
        <v>0</v>
      </c>
      <c r="E16" s="12">
        <f t="shared" si="11"/>
        <v>0</v>
      </c>
      <c r="F16" s="12">
        <f t="shared" si="11"/>
        <v>0</v>
      </c>
      <c r="G16" s="12">
        <f t="shared" si="11"/>
        <v>0</v>
      </c>
      <c r="H16" s="12">
        <f t="shared" si="11"/>
        <v>0</v>
      </c>
      <c r="I16" s="12">
        <f t="shared" si="11"/>
        <v>0</v>
      </c>
      <c r="J16" s="12">
        <f t="shared" si="11"/>
        <v>0</v>
      </c>
      <c r="K16" s="12">
        <f t="shared" si="11"/>
        <v>0</v>
      </c>
      <c r="L16" s="12">
        <f t="shared" si="11"/>
        <v>3.552713678800501E-15</v>
      </c>
      <c r="M16" s="12">
        <f t="shared" si="11"/>
        <v>0</v>
      </c>
      <c r="N16" s="9">
        <f>SUM(B16:M16)</f>
        <v>13.407685461562377</v>
      </c>
      <c r="O16" s="7"/>
      <c r="P16" s="7"/>
    </row>
    <row r="17" spans="1:14" ht="14.25">
      <c r="A17" s="4" t="s">
        <v>37</v>
      </c>
      <c r="B17" s="12">
        <f>B16+B15+B14+B9</f>
        <v>50.50188679245283</v>
      </c>
      <c r="C17" s="12">
        <f aca="true" t="shared" si="12" ref="C17:M17">C16+C15+C14+C9</f>
        <v>39.79685534591191</v>
      </c>
      <c r="D17" s="12">
        <f t="shared" si="12"/>
        <v>41.706289308176096</v>
      </c>
      <c r="E17" s="12">
        <f t="shared" si="12"/>
        <v>41.6062893081761</v>
      </c>
      <c r="F17" s="12">
        <f t="shared" si="12"/>
        <v>45.52264150943397</v>
      </c>
      <c r="G17" s="12">
        <f t="shared" si="12"/>
        <v>49.325786163522025</v>
      </c>
      <c r="H17" s="12">
        <f t="shared" si="12"/>
        <v>57.92578616352204</v>
      </c>
      <c r="I17" s="12">
        <f t="shared" si="12"/>
        <v>57.9874213836478</v>
      </c>
      <c r="J17" s="12">
        <f t="shared" si="12"/>
        <v>52.84654088050317</v>
      </c>
      <c r="K17" s="12">
        <f t="shared" si="12"/>
        <v>61.47232704402517</v>
      </c>
      <c r="L17" s="12">
        <f t="shared" si="12"/>
        <v>60.822784810126585</v>
      </c>
      <c r="M17" s="12">
        <f t="shared" si="12"/>
        <v>55.88417721518986</v>
      </c>
      <c r="N17" s="9">
        <f>SUM(B17:M17)</f>
        <v>615.3987859246876</v>
      </c>
    </row>
    <row r="18" spans="1:14" ht="14.25">
      <c r="A18" s="4" t="s">
        <v>38</v>
      </c>
      <c r="B18" s="15">
        <f>(B16*0.001)/(60*60*24*30)</f>
        <v>3.800528730557315E-09</v>
      </c>
      <c r="C18" s="15">
        <f aca="true" t="shared" si="13" ref="C18:M18">(C16*0.001)/(60*60*24*30)</f>
        <v>1.3721894259096501E-09</v>
      </c>
      <c r="D18" s="15">
        <f t="shared" si="13"/>
        <v>0</v>
      </c>
      <c r="E18" s="15">
        <f t="shared" si="13"/>
        <v>0</v>
      </c>
      <c r="F18" s="15">
        <f t="shared" si="13"/>
        <v>0</v>
      </c>
      <c r="G18" s="15">
        <f t="shared" si="13"/>
        <v>0</v>
      </c>
      <c r="H18" s="15">
        <f t="shared" si="13"/>
        <v>0</v>
      </c>
      <c r="I18" s="15">
        <f t="shared" si="13"/>
        <v>0</v>
      </c>
      <c r="J18" s="15">
        <f t="shared" si="13"/>
        <v>0</v>
      </c>
      <c r="K18" s="15">
        <f t="shared" si="13"/>
        <v>0</v>
      </c>
      <c r="L18" s="15">
        <f t="shared" si="13"/>
        <v>1.3706457094137735E-24</v>
      </c>
      <c r="M18" s="15">
        <f t="shared" si="13"/>
        <v>0</v>
      </c>
      <c r="N18" s="16"/>
    </row>
    <row r="19" spans="2:13" ht="14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9" ht="14.25">
      <c r="A20" s="48" t="s">
        <v>39</v>
      </c>
      <c r="B20" s="49">
        <v>0.57</v>
      </c>
      <c r="C20" s="18" t="s">
        <v>40</v>
      </c>
      <c r="D20" s="32">
        <f>6/300</f>
        <v>0.02</v>
      </c>
      <c r="E20" s="19" t="s">
        <v>94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4.25">
      <c r="A21" s="48"/>
      <c r="B21" s="50"/>
      <c r="C21" s="18" t="s">
        <v>41</v>
      </c>
      <c r="D21" s="21" t="s">
        <v>60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4.25">
      <c r="A22" s="48"/>
      <c r="B22" s="51"/>
      <c r="C22" s="22" t="s">
        <v>42</v>
      </c>
      <c r="D22" s="21" t="s">
        <v>59</v>
      </c>
      <c r="E22" s="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4.25">
      <c r="A23" s="7" t="s">
        <v>43</v>
      </c>
      <c r="B23" s="11">
        <v>200</v>
      </c>
      <c r="C23" s="24" t="s">
        <v>44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14"/>
      <c r="P23" s="14"/>
      <c r="Q23" s="14"/>
      <c r="R23" s="14"/>
      <c r="S23" s="14"/>
    </row>
    <row r="24" spans="1:19" ht="14.25">
      <c r="A24" t="s">
        <v>45</v>
      </c>
      <c r="B24" s="33">
        <v>0.375</v>
      </c>
      <c r="C24" s="26" t="s">
        <v>61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4"/>
      <c r="O24" s="14"/>
      <c r="P24" s="14"/>
      <c r="Q24" s="14"/>
      <c r="R24" s="14"/>
      <c r="S24" s="14"/>
    </row>
    <row r="25" spans="1:19" ht="14.25">
      <c r="A25" t="s">
        <v>46</v>
      </c>
      <c r="B25" s="12">
        <f>B23*B24</f>
        <v>75</v>
      </c>
      <c r="C25" s="7" t="s">
        <v>47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4"/>
      <c r="O25" s="14"/>
      <c r="P25" s="14"/>
      <c r="Q25" s="14"/>
      <c r="R25" s="14"/>
      <c r="S25" s="14"/>
    </row>
    <row r="26" spans="2:19" ht="6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  <c r="O26" s="14"/>
      <c r="P26" s="14"/>
      <c r="Q26" s="14"/>
      <c r="R26" s="14"/>
      <c r="S26" s="14"/>
    </row>
    <row r="27" spans="2:22" ht="14.25">
      <c r="B27" s="26" t="s">
        <v>48</v>
      </c>
      <c r="C27" s="26" t="s">
        <v>49</v>
      </c>
      <c r="D27" s="25"/>
      <c r="E27" s="25"/>
      <c r="F27" s="25"/>
      <c r="G27" s="25"/>
      <c r="H27" s="2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8"/>
      <c r="V27" s="29"/>
    </row>
    <row r="28" spans="1:22" ht="14.25">
      <c r="A28" t="s">
        <v>50</v>
      </c>
      <c r="B28" s="12">
        <f>N7</f>
        <v>615.3987859246876</v>
      </c>
      <c r="C28" s="12">
        <f>(B28/$N$7)*100</f>
        <v>100</v>
      </c>
      <c r="D28" s="25"/>
      <c r="E28" s="25"/>
      <c r="F28" s="25"/>
      <c r="G28" s="25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9"/>
    </row>
    <row r="29" spans="1:22" ht="14.25">
      <c r="A29" t="s">
        <v>51</v>
      </c>
      <c r="B29" s="12">
        <f>N9</f>
        <v>350.77730797707187</v>
      </c>
      <c r="C29" s="12">
        <f>(B29/$N$7)*100</f>
        <v>56.99999999999999</v>
      </c>
      <c r="D29" s="25"/>
      <c r="E29" s="25"/>
      <c r="F29" s="26"/>
      <c r="G29" s="26"/>
      <c r="H29" s="26"/>
      <c r="I29" s="24"/>
      <c r="J29" s="24"/>
      <c r="K29" s="24"/>
      <c r="L29" s="24"/>
      <c r="M29" s="24"/>
      <c r="N29" s="27"/>
      <c r="O29" s="27"/>
      <c r="P29" s="27"/>
      <c r="Q29" s="27"/>
      <c r="R29" s="27"/>
      <c r="S29" s="27"/>
      <c r="T29" s="28"/>
      <c r="U29" s="28"/>
      <c r="V29" s="29"/>
    </row>
    <row r="30" spans="1:22" ht="14.25">
      <c r="A30" t="s">
        <v>52</v>
      </c>
      <c r="B30" s="12">
        <f>N15</f>
        <v>255.5934908572676</v>
      </c>
      <c r="C30" s="12">
        <f>(B30/$N$7)*100</f>
        <v>41.53298587893982</v>
      </c>
      <c r="D30" s="25"/>
      <c r="E30" s="25"/>
      <c r="F30" s="26"/>
      <c r="G30" s="26"/>
      <c r="H30" s="26"/>
      <c r="I30" s="24"/>
      <c r="J30" s="24"/>
      <c r="K30" s="24"/>
      <c r="L30" s="24"/>
      <c r="M30" s="24"/>
      <c r="N30" s="30"/>
      <c r="O30" s="30"/>
      <c r="P30" s="30"/>
      <c r="Q30" s="30"/>
      <c r="R30" s="30"/>
      <c r="S30" s="30"/>
      <c r="T30" s="29"/>
      <c r="U30" s="29"/>
      <c r="V30" s="29"/>
    </row>
    <row r="31" spans="1:19" ht="14.25">
      <c r="A31" t="s">
        <v>53</v>
      </c>
      <c r="B31" s="12">
        <f>N16</f>
        <v>13.407685461562377</v>
      </c>
      <c r="C31" s="12">
        <f>(B31/$N$7)*100</f>
        <v>2.1786987183304594</v>
      </c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14"/>
      <c r="O31" s="14"/>
      <c r="P31" s="14"/>
      <c r="Q31" s="14"/>
      <c r="R31" s="14"/>
      <c r="S31" s="14"/>
    </row>
    <row r="32" spans="1:13" ht="14.25">
      <c r="A32" t="s">
        <v>54</v>
      </c>
      <c r="B32" s="12">
        <f>B29/B31</f>
        <v>26.162405806930106</v>
      </c>
      <c r="C32" s="26"/>
      <c r="D32" s="17"/>
      <c r="E32" s="17"/>
      <c r="F32" s="26"/>
      <c r="G32" s="26"/>
      <c r="H32" s="26"/>
      <c r="I32" s="26"/>
      <c r="J32" s="26"/>
      <c r="K32" s="26"/>
      <c r="L32" s="26"/>
      <c r="M32" s="26"/>
    </row>
    <row r="33" spans="2:13" ht="14.25">
      <c r="B33" s="17"/>
      <c r="C33" s="17"/>
      <c r="D33" s="17"/>
      <c r="E33" s="17"/>
      <c r="F33" s="26"/>
      <c r="G33" s="26"/>
      <c r="H33" s="26"/>
      <c r="I33" s="26"/>
      <c r="J33" s="26"/>
      <c r="K33" s="26"/>
      <c r="L33" s="26"/>
      <c r="M33" s="26"/>
    </row>
    <row r="34" spans="1:13" ht="14.25">
      <c r="A34" s="3" t="s">
        <v>55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4.25">
      <c r="A35" t="s">
        <v>96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ht="14.25">
      <c r="A36" t="s">
        <v>97</v>
      </c>
    </row>
  </sheetData>
  <sheetProtection/>
  <mergeCells count="2">
    <mergeCell ref="A20:A22"/>
    <mergeCell ref="B20:B22"/>
  </mergeCells>
  <printOptions/>
  <pageMargins left="0.7" right="0.7" top="0.75" bottom="0.75" header="0.3" footer="0.3"/>
  <pageSetup fitToHeight="1" fitToWidth="1" horizontalDpi="600" verticalDpi="600" orientation="landscape" paperSize="8" scale="82" r:id="rId1"/>
  <headerFooter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0" zoomScaleNormal="90" zoomScaleSheetLayoutView="70" zoomScalePageLayoutView="70" workbookViewId="0" topLeftCell="A1">
      <selection activeCell="A19" sqref="A19"/>
    </sheetView>
  </sheetViews>
  <sheetFormatPr defaultColWidth="3.421875" defaultRowHeight="15"/>
  <cols>
    <col min="1" max="1" width="52.421875" style="0" customWidth="1"/>
    <col min="2" max="2" width="14.28125" style="0" customWidth="1"/>
    <col min="3" max="3" width="15.28125" style="0" customWidth="1"/>
    <col min="4" max="14" width="11.57421875" style="0" customWidth="1"/>
  </cols>
  <sheetData>
    <row r="1" spans="1:15" s="3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 ht="15.75">
      <c r="A2" s="4" t="s">
        <v>15</v>
      </c>
      <c r="B2" s="5">
        <v>3.564963503649636</v>
      </c>
      <c r="C2" s="5">
        <v>3.846715328467154</v>
      </c>
      <c r="D2" s="5">
        <v>5.739416058394158</v>
      </c>
      <c r="E2" s="5">
        <v>8.164233576642339</v>
      </c>
      <c r="F2" s="5">
        <v>11.44817518248175</v>
      </c>
      <c r="G2" s="5">
        <v>14.459124087591231</v>
      </c>
      <c r="H2" s="5">
        <v>16.527007299270075</v>
      </c>
      <c r="I2" s="5">
        <v>16.395620437956204</v>
      </c>
      <c r="J2" s="5">
        <v>14.090510948905111</v>
      </c>
      <c r="K2" s="5">
        <v>10.437956204379567</v>
      </c>
      <c r="L2" s="5">
        <v>6.489705882352941</v>
      </c>
      <c r="M2" s="5">
        <v>4.273529411764707</v>
      </c>
      <c r="N2" s="6"/>
      <c r="O2" s="7" t="s">
        <v>92</v>
      </c>
    </row>
    <row r="3" spans="1:15" ht="15">
      <c r="A3" s="4" t="s">
        <v>16</v>
      </c>
      <c r="B3" s="8">
        <f>IF(B2&gt;0,(0.2*B2)^1.514,0)</f>
        <v>0.599198637058986</v>
      </c>
      <c r="C3" s="8">
        <f aca="true" t="shared" si="0" ref="C3:M3">IF(C2&gt;0,(0.2*C2)^1.514,0)</f>
        <v>0.6723350404292654</v>
      </c>
      <c r="D3" s="8">
        <f t="shared" si="0"/>
        <v>1.232211121092404</v>
      </c>
      <c r="E3" s="8">
        <f t="shared" si="0"/>
        <v>2.1008708793156665</v>
      </c>
      <c r="F3" s="8">
        <f t="shared" si="0"/>
        <v>3.504984654434029</v>
      </c>
      <c r="G3" s="8">
        <f t="shared" si="0"/>
        <v>4.991308099490437</v>
      </c>
      <c r="H3" s="8">
        <f t="shared" si="0"/>
        <v>6.110903995533968</v>
      </c>
      <c r="I3" s="8">
        <f t="shared" si="0"/>
        <v>6.0375033821185395</v>
      </c>
      <c r="J3" s="8">
        <f t="shared" si="0"/>
        <v>4.799925541171423</v>
      </c>
      <c r="K3" s="8">
        <f t="shared" si="0"/>
        <v>3.0474966401458623</v>
      </c>
      <c r="L3" s="8">
        <f t="shared" si="0"/>
        <v>1.484116815333563</v>
      </c>
      <c r="M3" s="8">
        <f t="shared" si="0"/>
        <v>0.7884433110463319</v>
      </c>
      <c r="N3" s="9">
        <f>SUM(B3:M3)</f>
        <v>35.36929811717048</v>
      </c>
      <c r="O3" s="7" t="s">
        <v>17</v>
      </c>
    </row>
    <row r="4" spans="1:20" ht="14.25">
      <c r="A4" s="4" t="s">
        <v>18</v>
      </c>
      <c r="B4" s="9">
        <f>IF(B2&lt;=0,0,IF(AND(B2&gt;0,B2&lt;27),0.53*(((10*B2)/$N$3))^((0.000000675*($N$3^3))-(0.0000771*($N$3^2))+(0.01792*$N$3)+0.49239),-0.015*B2^2+1.093*B2-14.208))</f>
        <v>0.5344522905923494</v>
      </c>
      <c r="C4" s="9">
        <f aca="true" t="shared" si="1" ref="C4:M4">IF(C2&lt;=0,0,IF(AND(C2&gt;0,C2&lt;27),0.53*(((10*C2)/$N$3))^((0.000000675*($N$3^3))-(0.0000771*($N$3^2))+(0.01792*$N$3)+0.49239),-0.015*C2^2+1.093*C2-14.208))</f>
        <v>0.5793133678112954</v>
      </c>
      <c r="D4" s="9">
        <f t="shared" si="1"/>
        <v>0.885222363254285</v>
      </c>
      <c r="E4" s="9">
        <f t="shared" si="1"/>
        <v>1.2859535209997477</v>
      </c>
      <c r="F4" s="9">
        <f t="shared" si="1"/>
        <v>1.839924634013959</v>
      </c>
      <c r="G4" s="9">
        <f t="shared" si="1"/>
        <v>2.3564155379783536</v>
      </c>
      <c r="H4" s="9">
        <f>IF(H2&lt;=0,0,IF(AND(H2&gt;0,H2&lt;27),0.53*(((10*H2)/$N$3))^((0.000000675*($N$3^3))-(0.0000771*($N$3^2))+(0.01792*$N$3)+0.49239),-0.015*H2^2+1.093*H2-14.208))</f>
        <v>2.714972076217171</v>
      </c>
      <c r="I4" s="9">
        <f t="shared" si="1"/>
        <v>2.6921070704145422</v>
      </c>
      <c r="J4" s="9">
        <f t="shared" si="1"/>
        <v>2.292809364741221</v>
      </c>
      <c r="K4" s="9">
        <f t="shared" si="1"/>
        <v>1.668349789231052</v>
      </c>
      <c r="L4" s="9">
        <f t="shared" si="1"/>
        <v>1.0083028906499394</v>
      </c>
      <c r="M4" s="9">
        <f t="shared" si="1"/>
        <v>0.6476416582443338</v>
      </c>
      <c r="N4" s="9"/>
      <c r="O4" s="7" t="s">
        <v>19</v>
      </c>
      <c r="P4" s="7"/>
      <c r="Q4" s="7"/>
      <c r="R4" s="7"/>
      <c r="S4" s="7"/>
      <c r="T4" s="7"/>
    </row>
    <row r="5" spans="1:15" s="7" customFormat="1" ht="14.25">
      <c r="A5" s="10" t="s">
        <v>20</v>
      </c>
      <c r="B5" s="11">
        <v>22.2</v>
      </c>
      <c r="C5" s="11">
        <v>23.4</v>
      </c>
      <c r="D5" s="11">
        <v>30.6</v>
      </c>
      <c r="E5" s="11">
        <v>34.5</v>
      </c>
      <c r="F5" s="11">
        <v>39.9</v>
      </c>
      <c r="G5" s="11">
        <v>40.8</v>
      </c>
      <c r="H5" s="11">
        <v>41.1</v>
      </c>
      <c r="I5" s="11">
        <v>37.5</v>
      </c>
      <c r="J5" s="11">
        <v>31.8</v>
      </c>
      <c r="K5" s="11">
        <v>27.6</v>
      </c>
      <c r="L5" s="11">
        <v>22.8</v>
      </c>
      <c r="M5" s="11">
        <v>21</v>
      </c>
      <c r="N5" s="9"/>
      <c r="O5" s="7" t="s">
        <v>21</v>
      </c>
    </row>
    <row r="6" spans="1:15" ht="14.25">
      <c r="A6" s="10" t="s">
        <v>22</v>
      </c>
      <c r="B6" s="12">
        <f>B4*B5</f>
        <v>11.864840851150158</v>
      </c>
      <c r="C6" s="12">
        <f>C4*C5</f>
        <v>13.55593280678431</v>
      </c>
      <c r="D6" s="12">
        <f aca="true" t="shared" si="2" ref="D6:M6">D4*D5</f>
        <v>27.087804315581124</v>
      </c>
      <c r="E6" s="12">
        <f>E4*E5</f>
        <v>44.3653964744913</v>
      </c>
      <c r="F6" s="12">
        <f t="shared" si="2"/>
        <v>73.41299289715697</v>
      </c>
      <c r="G6" s="12">
        <f t="shared" si="2"/>
        <v>96.14175394951683</v>
      </c>
      <c r="H6" s="12">
        <f t="shared" si="2"/>
        <v>111.58535233252574</v>
      </c>
      <c r="I6" s="12">
        <f t="shared" si="2"/>
        <v>100.95401514054534</v>
      </c>
      <c r="J6" s="12">
        <f t="shared" si="2"/>
        <v>72.91133779877083</v>
      </c>
      <c r="K6" s="12">
        <f t="shared" si="2"/>
        <v>46.04645418277703</v>
      </c>
      <c r="L6" s="12">
        <f t="shared" si="2"/>
        <v>22.98930590681862</v>
      </c>
      <c r="M6" s="12">
        <f t="shared" si="2"/>
        <v>13.60047482313101</v>
      </c>
      <c r="N6" s="9">
        <f>SUM(B6:M6)</f>
        <v>634.5156614792492</v>
      </c>
      <c r="O6" s="7" t="s">
        <v>23</v>
      </c>
    </row>
    <row r="7" spans="1:15" ht="14.25">
      <c r="A7" s="4" t="s">
        <v>24</v>
      </c>
      <c r="B7" s="11">
        <v>50.50188679245283</v>
      </c>
      <c r="C7" s="11">
        <v>39.79685534591191</v>
      </c>
      <c r="D7" s="11">
        <v>41.706289308176096</v>
      </c>
      <c r="E7" s="11">
        <v>41.6062893081761</v>
      </c>
      <c r="F7" s="11">
        <v>45.52264150943396</v>
      </c>
      <c r="G7" s="11">
        <v>49.325786163522025</v>
      </c>
      <c r="H7" s="11">
        <v>57.92578616352204</v>
      </c>
      <c r="I7" s="11">
        <v>57.9874213836478</v>
      </c>
      <c r="J7" s="11">
        <v>52.84654088050317</v>
      </c>
      <c r="K7" s="11">
        <v>61.47232704402517</v>
      </c>
      <c r="L7" s="11">
        <v>60.822784810126585</v>
      </c>
      <c r="M7" s="11">
        <v>55.88417721518986</v>
      </c>
      <c r="N7" s="9">
        <f>SUM(B7:M7)</f>
        <v>615.3987859246876</v>
      </c>
      <c r="O7" s="7" t="s">
        <v>93</v>
      </c>
    </row>
    <row r="8" spans="1:15" ht="14.25">
      <c r="A8" s="4" t="s">
        <v>25</v>
      </c>
      <c r="B8" s="45">
        <f>$B$23</f>
        <v>0.4275</v>
      </c>
      <c r="C8" s="45">
        <f aca="true" t="shared" si="3" ref="C8:M8">$B$23</f>
        <v>0.4275</v>
      </c>
      <c r="D8" s="45">
        <f t="shared" si="3"/>
        <v>0.4275</v>
      </c>
      <c r="E8" s="45">
        <f t="shared" si="3"/>
        <v>0.4275</v>
      </c>
      <c r="F8" s="45">
        <f t="shared" si="3"/>
        <v>0.4275</v>
      </c>
      <c r="G8" s="45">
        <f t="shared" si="3"/>
        <v>0.4275</v>
      </c>
      <c r="H8" s="45">
        <f t="shared" si="3"/>
        <v>0.4275</v>
      </c>
      <c r="I8" s="45">
        <f t="shared" si="3"/>
        <v>0.4275</v>
      </c>
      <c r="J8" s="45">
        <f t="shared" si="3"/>
        <v>0.4275</v>
      </c>
      <c r="K8" s="45">
        <f t="shared" si="3"/>
        <v>0.4275</v>
      </c>
      <c r="L8" s="45">
        <f t="shared" si="3"/>
        <v>0.4275</v>
      </c>
      <c r="M8" s="45">
        <f t="shared" si="3"/>
        <v>0.4275</v>
      </c>
      <c r="N8" s="13"/>
      <c r="O8" s="14"/>
    </row>
    <row r="9" spans="1:15" ht="14.25">
      <c r="A9" s="4" t="s">
        <v>26</v>
      </c>
      <c r="B9" s="12">
        <f>B7*B8</f>
        <v>21.589556603773584</v>
      </c>
      <c r="C9" s="12">
        <f aca="true" t="shared" si="4" ref="C9:M9">C7*C8</f>
        <v>17.01315566037734</v>
      </c>
      <c r="D9" s="12">
        <f t="shared" si="4"/>
        <v>17.829438679245282</v>
      </c>
      <c r="E9" s="12">
        <f>E7*E8</f>
        <v>17.786688679245284</v>
      </c>
      <c r="F9" s="12">
        <f t="shared" si="4"/>
        <v>19.46092924528302</v>
      </c>
      <c r="G9" s="12">
        <f t="shared" si="4"/>
        <v>21.086773584905664</v>
      </c>
      <c r="H9" s="12">
        <f t="shared" si="4"/>
        <v>24.763273584905672</v>
      </c>
      <c r="I9" s="12">
        <f t="shared" si="4"/>
        <v>24.789622641509435</v>
      </c>
      <c r="J9" s="12">
        <f t="shared" si="4"/>
        <v>22.591896226415106</v>
      </c>
      <c r="K9" s="12">
        <f t="shared" si="4"/>
        <v>26.27941981132076</v>
      </c>
      <c r="L9" s="12">
        <f t="shared" si="4"/>
        <v>26.001740506329114</v>
      </c>
      <c r="M9" s="12">
        <f t="shared" si="4"/>
        <v>23.890485759493664</v>
      </c>
      <c r="N9" s="9">
        <f>SUM(B9:M9)</f>
        <v>263.082980982804</v>
      </c>
      <c r="O9" s="7" t="s">
        <v>27</v>
      </c>
    </row>
    <row r="10" spans="1:15" ht="14.25">
      <c r="A10" s="4" t="s">
        <v>28</v>
      </c>
      <c r="B10" s="12">
        <f>B7-B9</f>
        <v>28.912330188679245</v>
      </c>
      <c r="C10" s="12">
        <f aca="true" t="shared" si="5" ref="C10:M10">C7-C9</f>
        <v>22.783699685534568</v>
      </c>
      <c r="D10" s="12">
        <f t="shared" si="5"/>
        <v>23.876850628930814</v>
      </c>
      <c r="E10" s="12">
        <f>E7-E9</f>
        <v>23.819600628930818</v>
      </c>
      <c r="F10" s="12">
        <f t="shared" si="5"/>
        <v>26.06171226415094</v>
      </c>
      <c r="G10" s="12">
        <f t="shared" si="5"/>
        <v>28.23901257861636</v>
      </c>
      <c r="H10" s="12">
        <f t="shared" si="5"/>
        <v>33.16251257861637</v>
      </c>
      <c r="I10" s="12">
        <f t="shared" si="5"/>
        <v>33.19779874213836</v>
      </c>
      <c r="J10" s="12">
        <f t="shared" si="5"/>
        <v>30.254644654088064</v>
      </c>
      <c r="K10" s="12">
        <f t="shared" si="5"/>
        <v>35.192907232704414</v>
      </c>
      <c r="L10" s="12">
        <f t="shared" si="5"/>
        <v>34.82104430379747</v>
      </c>
      <c r="M10" s="12">
        <f t="shared" si="5"/>
        <v>31.993691455696194</v>
      </c>
      <c r="N10" s="9">
        <f>SUM(B10:M10)</f>
        <v>352.31580494188364</v>
      </c>
      <c r="O10" s="7" t="s">
        <v>29</v>
      </c>
    </row>
    <row r="11" spans="1:15" ht="14.25">
      <c r="A11" s="4" t="s">
        <v>30</v>
      </c>
      <c r="B11" s="12">
        <f>B10-B6</f>
        <v>17.047489337529086</v>
      </c>
      <c r="C11" s="12">
        <f>C10-C6</f>
        <v>9.227766878750257</v>
      </c>
      <c r="D11" s="12">
        <f aca="true" t="shared" si="6" ref="D11:M11">D10-D6</f>
        <v>-3.21095368665031</v>
      </c>
      <c r="E11" s="12">
        <f>E10-E6</f>
        <v>-20.54579584556048</v>
      </c>
      <c r="F11" s="12">
        <f t="shared" si="6"/>
        <v>-47.35128063300603</v>
      </c>
      <c r="G11" s="12">
        <f>G10-G6</f>
        <v>-67.90274137090046</v>
      </c>
      <c r="H11" s="12">
        <f t="shared" si="6"/>
        <v>-78.42283975390937</v>
      </c>
      <c r="I11" s="12">
        <f t="shared" si="6"/>
        <v>-67.75621639840698</v>
      </c>
      <c r="J11" s="12">
        <f t="shared" si="6"/>
        <v>-42.65669314468276</v>
      </c>
      <c r="K11" s="12">
        <f t="shared" si="6"/>
        <v>-10.85354695007262</v>
      </c>
      <c r="L11" s="12">
        <f t="shared" si="6"/>
        <v>11.831738396978853</v>
      </c>
      <c r="M11" s="12">
        <f t="shared" si="6"/>
        <v>18.393216632565185</v>
      </c>
      <c r="N11" s="9"/>
      <c r="O11" s="14"/>
    </row>
    <row r="12" spans="1:16" ht="14.25">
      <c r="A12" s="10" t="s">
        <v>31</v>
      </c>
      <c r="B12" s="12">
        <f>IF(B11&gt;=0,0,B11)</f>
        <v>0</v>
      </c>
      <c r="C12" s="12">
        <f>IF(C11&gt;=0,B12,C11+B12)</f>
        <v>0</v>
      </c>
      <c r="D12" s="12">
        <f aca="true" t="shared" si="7" ref="D12:M12">IF(D11&gt;=0,C12,D11+C12)</f>
        <v>-3.21095368665031</v>
      </c>
      <c r="E12" s="12">
        <f>IF(E11&gt;=0,D12,E11+D12)</f>
        <v>-23.75674953221079</v>
      </c>
      <c r="F12" s="12">
        <f t="shared" si="7"/>
        <v>-71.10803016521682</v>
      </c>
      <c r="G12" s="12">
        <f>IF(G11&gt;=0,F12,G11+F12)</f>
        <v>-139.01077153611726</v>
      </c>
      <c r="H12" s="12">
        <f t="shared" si="7"/>
        <v>-217.43361129002665</v>
      </c>
      <c r="I12" s="12">
        <f t="shared" si="7"/>
        <v>-285.18982768843364</v>
      </c>
      <c r="J12" s="12">
        <f t="shared" si="7"/>
        <v>-327.8465208331164</v>
      </c>
      <c r="K12" s="12">
        <f t="shared" si="7"/>
        <v>-338.700067783189</v>
      </c>
      <c r="L12" s="12">
        <f t="shared" si="7"/>
        <v>-338.700067783189</v>
      </c>
      <c r="M12" s="12">
        <f t="shared" si="7"/>
        <v>-338.700067783189</v>
      </c>
      <c r="N12" s="9"/>
      <c r="O12" s="7" t="s">
        <v>32</v>
      </c>
      <c r="P12" s="7"/>
    </row>
    <row r="13" spans="1:14" ht="14.25">
      <c r="A13" s="10" t="s">
        <v>33</v>
      </c>
      <c r="B13" s="12">
        <f>IF(AND(B12=0,C12&lt;0),$B$26,IF(B11&lt;0,($B$24*$B$25)*10^((0.455/($B$24*$B$25))*B11),IF(B11+M13&lt;($B$24*$B$25),B11+M13,$B$24*$B$25)))</f>
        <v>75</v>
      </c>
      <c r="C13" s="12">
        <f aca="true" t="shared" si="8" ref="C13:M13">IF(AND(C12=0,D12&lt;0),$B$26,IF(C11&lt;0,($B$24*$B$25)*10^((0.455/($B$24*$B$25))*C11),IF(C11+B13&lt;($B$24*$B$25),C11+B13,$B$24*$B$25)))</f>
        <v>75</v>
      </c>
      <c r="D13" s="12">
        <f t="shared" si="8"/>
        <v>71.71028981487001</v>
      </c>
      <c r="E13" s="12">
        <f t="shared" si="8"/>
        <v>56.28812323365966</v>
      </c>
      <c r="F13" s="12">
        <f t="shared" si="8"/>
        <v>38.707651970370776</v>
      </c>
      <c r="G13" s="12">
        <f t="shared" si="8"/>
        <v>29.04811570121112</v>
      </c>
      <c r="H13" s="12">
        <f t="shared" si="8"/>
        <v>25.078181173600438</v>
      </c>
      <c r="I13" s="12">
        <f t="shared" si="8"/>
        <v>29.107632555806262</v>
      </c>
      <c r="J13" s="12">
        <f t="shared" si="8"/>
        <v>41.331134363749364</v>
      </c>
      <c r="K13" s="12">
        <f t="shared" si="8"/>
        <v>64.44903394321183</v>
      </c>
      <c r="L13" s="12">
        <f t="shared" si="8"/>
        <v>75</v>
      </c>
      <c r="M13" s="12">
        <f t="shared" si="8"/>
        <v>75</v>
      </c>
      <c r="N13" s="13"/>
    </row>
    <row r="14" spans="1:14" ht="14.25">
      <c r="A14" s="4" t="s">
        <v>34</v>
      </c>
      <c r="B14" s="12">
        <f>IF(B12=0,0,B13-M13)</f>
        <v>0</v>
      </c>
      <c r="C14" s="12">
        <f aca="true" t="shared" si="9" ref="C14:M14">IF(C12=0,0,C13-B13)</f>
        <v>0</v>
      </c>
      <c r="D14" s="12">
        <f t="shared" si="9"/>
        <v>-3.289710185129991</v>
      </c>
      <c r="E14" s="12">
        <f t="shared" si="9"/>
        <v>-15.422166581210348</v>
      </c>
      <c r="F14" s="12">
        <f t="shared" si="9"/>
        <v>-17.580471263288885</v>
      </c>
      <c r="G14" s="12">
        <f t="shared" si="9"/>
        <v>-9.659536269159656</v>
      </c>
      <c r="H14" s="12">
        <f t="shared" si="9"/>
        <v>-3.9699345276106826</v>
      </c>
      <c r="I14" s="12">
        <f t="shared" si="9"/>
        <v>4.029451382205824</v>
      </c>
      <c r="J14" s="12">
        <f t="shared" si="9"/>
        <v>12.223501807943101</v>
      </c>
      <c r="K14" s="12">
        <f t="shared" si="9"/>
        <v>23.117899579462467</v>
      </c>
      <c r="L14" s="12">
        <f t="shared" si="9"/>
        <v>10.55096605678817</v>
      </c>
      <c r="M14" s="12">
        <f t="shared" si="9"/>
        <v>0</v>
      </c>
      <c r="N14" s="9"/>
    </row>
    <row r="15" spans="1:14" ht="14.25">
      <c r="A15" s="4" t="s">
        <v>35</v>
      </c>
      <c r="B15" s="12">
        <f>IF(B11&gt;=0,B6,(B6+(B11-B14)))</f>
        <v>11.864840851150158</v>
      </c>
      <c r="C15" s="12">
        <f aca="true" t="shared" si="10" ref="C15:M15">IF(C11&gt;=0,C6,(C6+(C11-C14)))</f>
        <v>13.55593280678431</v>
      </c>
      <c r="D15" s="12">
        <f t="shared" si="10"/>
        <v>27.166560814060805</v>
      </c>
      <c r="E15" s="12">
        <f t="shared" si="10"/>
        <v>39.24176721014116</v>
      </c>
      <c r="F15" s="12">
        <f t="shared" si="10"/>
        <v>43.642183527439826</v>
      </c>
      <c r="G15" s="12">
        <f t="shared" si="10"/>
        <v>37.89854884777603</v>
      </c>
      <c r="H15" s="12">
        <f t="shared" si="10"/>
        <v>37.13244710622705</v>
      </c>
      <c r="I15" s="12">
        <f t="shared" si="10"/>
        <v>29.16834735993254</v>
      </c>
      <c r="J15" s="12">
        <f t="shared" si="10"/>
        <v>18.031142846144967</v>
      </c>
      <c r="K15" s="12">
        <f t="shared" si="10"/>
        <v>12.075007653241947</v>
      </c>
      <c r="L15" s="12">
        <f t="shared" si="10"/>
        <v>22.98930590681862</v>
      </c>
      <c r="M15" s="12">
        <f t="shared" si="10"/>
        <v>13.60047482313101</v>
      </c>
      <c r="N15" s="9">
        <f>SUM(B15:M15)</f>
        <v>306.3665597528484</v>
      </c>
    </row>
    <row r="16" spans="1:16" ht="14.25">
      <c r="A16" s="4" t="s">
        <v>36</v>
      </c>
      <c r="B16" s="12">
        <f>IF(B11&lt;=0,0,MAX(B11-B14,0))</f>
        <v>17.047489337529086</v>
      </c>
      <c r="C16" s="12">
        <f aca="true" t="shared" si="11" ref="C16:M16">IF(C11&lt;=0,0,MAX(C11-C14,0))</f>
        <v>9.227766878750257</v>
      </c>
      <c r="D16" s="12">
        <f t="shared" si="11"/>
        <v>0</v>
      </c>
      <c r="E16" s="12">
        <f t="shared" si="11"/>
        <v>0</v>
      </c>
      <c r="F16" s="12">
        <f t="shared" si="11"/>
        <v>0</v>
      </c>
      <c r="G16" s="12">
        <f t="shared" si="11"/>
        <v>0</v>
      </c>
      <c r="H16" s="12">
        <f t="shared" si="11"/>
        <v>0</v>
      </c>
      <c r="I16" s="12">
        <f t="shared" si="11"/>
        <v>0</v>
      </c>
      <c r="J16" s="12">
        <f t="shared" si="11"/>
        <v>0</v>
      </c>
      <c r="K16" s="12">
        <f t="shared" si="11"/>
        <v>0</v>
      </c>
      <c r="L16" s="12">
        <f t="shared" si="11"/>
        <v>1.2807723401906834</v>
      </c>
      <c r="M16" s="12">
        <f t="shared" si="11"/>
        <v>18.393216632565185</v>
      </c>
      <c r="N16" s="9">
        <f>SUM(B16:M16)</f>
        <v>45.94924518903521</v>
      </c>
      <c r="O16" s="7"/>
      <c r="P16" s="7"/>
    </row>
    <row r="17" spans="1:14" ht="14.25">
      <c r="A17" s="4" t="s">
        <v>37</v>
      </c>
      <c r="B17" s="12">
        <f>B16+B15+B14+B9</f>
        <v>50.50188679245282</v>
      </c>
      <c r="C17" s="12">
        <f aca="true" t="shared" si="12" ref="C17:M17">C16+C15+C14+C9</f>
        <v>39.79685534591191</v>
      </c>
      <c r="D17" s="12">
        <f t="shared" si="12"/>
        <v>41.706289308176096</v>
      </c>
      <c r="E17" s="12">
        <f t="shared" si="12"/>
        <v>41.6062893081761</v>
      </c>
      <c r="F17" s="12">
        <f t="shared" si="12"/>
        <v>45.52264150943396</v>
      </c>
      <c r="G17" s="12">
        <f t="shared" si="12"/>
        <v>49.32578616352204</v>
      </c>
      <c r="H17" s="12">
        <f t="shared" si="12"/>
        <v>57.925786163522034</v>
      </c>
      <c r="I17" s="12">
        <f t="shared" si="12"/>
        <v>57.9874213836478</v>
      </c>
      <c r="J17" s="12">
        <f t="shared" si="12"/>
        <v>52.84654088050317</v>
      </c>
      <c r="K17" s="12">
        <f t="shared" si="12"/>
        <v>61.47232704402518</v>
      </c>
      <c r="L17" s="12">
        <f t="shared" si="12"/>
        <v>60.822784810126585</v>
      </c>
      <c r="M17" s="12">
        <f t="shared" si="12"/>
        <v>55.88417721518986</v>
      </c>
      <c r="N17" s="9">
        <f>SUM(B17:M17)</f>
        <v>615.3987859246876</v>
      </c>
    </row>
    <row r="18" spans="1:14" ht="14.25">
      <c r="A18" s="4" t="s">
        <v>38</v>
      </c>
      <c r="B18" s="15">
        <f>(B16*0.001)/(60*60*24*30)</f>
        <v>6.5769634789849876E-09</v>
      </c>
      <c r="C18" s="15">
        <f aca="true" t="shared" si="13" ref="C18:M18">(C16*0.001)/(60*60*24*30)</f>
        <v>3.560095246431427E-09</v>
      </c>
      <c r="D18" s="15">
        <f t="shared" si="13"/>
        <v>0</v>
      </c>
      <c r="E18" s="15">
        <f t="shared" si="13"/>
        <v>0</v>
      </c>
      <c r="F18" s="15">
        <f t="shared" si="13"/>
        <v>0</v>
      </c>
      <c r="G18" s="15">
        <f t="shared" si="13"/>
        <v>0</v>
      </c>
      <c r="H18" s="15">
        <f t="shared" si="13"/>
        <v>0</v>
      </c>
      <c r="I18" s="15">
        <f t="shared" si="13"/>
        <v>0</v>
      </c>
      <c r="J18" s="15">
        <f t="shared" si="13"/>
        <v>0</v>
      </c>
      <c r="K18" s="15">
        <f t="shared" si="13"/>
        <v>0</v>
      </c>
      <c r="L18" s="15">
        <f t="shared" si="13"/>
        <v>4.941251312464056E-10</v>
      </c>
      <c r="M18" s="15">
        <f t="shared" si="13"/>
        <v>7.0961483921933585E-09</v>
      </c>
      <c r="N18" s="16"/>
    </row>
    <row r="19" spans="2:13" ht="14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9" ht="14.25">
      <c r="A20" s="48" t="s">
        <v>39</v>
      </c>
      <c r="B20" s="49">
        <v>0.57</v>
      </c>
      <c r="C20" s="18" t="s">
        <v>40</v>
      </c>
      <c r="D20" s="32">
        <f>6/300</f>
        <v>0.02</v>
      </c>
      <c r="E20" s="19" t="s">
        <v>94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4.25">
      <c r="A21" s="48"/>
      <c r="B21" s="50"/>
      <c r="C21" s="18" t="s">
        <v>41</v>
      </c>
      <c r="D21" s="21" t="s">
        <v>60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4.25">
      <c r="A22" s="48"/>
      <c r="B22" s="51"/>
      <c r="C22" s="22" t="s">
        <v>42</v>
      </c>
      <c r="D22" s="21" t="s">
        <v>59</v>
      </c>
      <c r="E22" s="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s="29" customFormat="1" ht="14.25">
      <c r="A23" s="40" t="s">
        <v>98</v>
      </c>
      <c r="B23" s="44">
        <f>B20*0.75</f>
        <v>0.4275</v>
      </c>
      <c r="C23" s="43" t="s">
        <v>99</v>
      </c>
      <c r="D23" s="39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4.25">
      <c r="A24" s="7" t="s">
        <v>43</v>
      </c>
      <c r="B24" s="11">
        <v>200</v>
      </c>
      <c r="C24" s="24" t="s">
        <v>44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4"/>
      <c r="O24" s="14"/>
      <c r="P24" s="14"/>
      <c r="Q24" s="14"/>
      <c r="R24" s="14"/>
      <c r="S24" s="14"/>
    </row>
    <row r="25" spans="1:19" ht="14.25">
      <c r="A25" t="s">
        <v>45</v>
      </c>
      <c r="B25" s="33">
        <v>0.375</v>
      </c>
      <c r="C25" s="26" t="s">
        <v>61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4"/>
      <c r="O25" s="14"/>
      <c r="P25" s="14"/>
      <c r="Q25" s="14"/>
      <c r="R25" s="14"/>
      <c r="S25" s="14"/>
    </row>
    <row r="26" spans="1:19" ht="14.25">
      <c r="A26" t="s">
        <v>46</v>
      </c>
      <c r="B26" s="12">
        <f>B24*B25</f>
        <v>75</v>
      </c>
      <c r="C26" s="7" t="s">
        <v>47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  <c r="O26" s="14"/>
      <c r="P26" s="14"/>
      <c r="Q26" s="14"/>
      <c r="R26" s="14"/>
      <c r="S26" s="14"/>
    </row>
    <row r="27" spans="2:19" ht="6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4"/>
      <c r="O27" s="14"/>
      <c r="P27" s="14"/>
      <c r="Q27" s="14"/>
      <c r="R27" s="14"/>
      <c r="S27" s="14"/>
    </row>
    <row r="28" spans="2:22" ht="14.25">
      <c r="B28" s="26" t="s">
        <v>48</v>
      </c>
      <c r="C28" s="26" t="s">
        <v>49</v>
      </c>
      <c r="D28" s="25"/>
      <c r="E28" s="25"/>
      <c r="F28" s="25"/>
      <c r="G28" s="25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9"/>
    </row>
    <row r="29" spans="1:22" ht="14.25">
      <c r="A29" t="s">
        <v>50</v>
      </c>
      <c r="B29" s="12">
        <f>N7</f>
        <v>615.3987859246876</v>
      </c>
      <c r="C29" s="12">
        <f>(B29/$N$7)*100</f>
        <v>100</v>
      </c>
      <c r="D29" s="25"/>
      <c r="E29" s="25"/>
      <c r="F29" s="25"/>
      <c r="G29" s="25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9"/>
    </row>
    <row r="30" spans="1:22" ht="14.25">
      <c r="A30" t="s">
        <v>51</v>
      </c>
      <c r="B30" s="12">
        <f>N9</f>
        <v>263.082980982804</v>
      </c>
      <c r="C30" s="12">
        <f>(B30/$N$7)*100</f>
        <v>42.75000000000001</v>
      </c>
      <c r="D30" s="25"/>
      <c r="E30" s="25"/>
      <c r="F30" s="26"/>
      <c r="G30" s="26"/>
      <c r="H30" s="26"/>
      <c r="I30" s="24"/>
      <c r="J30" s="24"/>
      <c r="K30" s="24"/>
      <c r="L30" s="24"/>
      <c r="M30" s="24"/>
      <c r="N30" s="27"/>
      <c r="O30" s="27"/>
      <c r="P30" s="27"/>
      <c r="Q30" s="27"/>
      <c r="R30" s="27"/>
      <c r="S30" s="27"/>
      <c r="T30" s="28"/>
      <c r="U30" s="28"/>
      <c r="V30" s="29"/>
    </row>
    <row r="31" spans="1:22" ht="14.25">
      <c r="A31" t="s">
        <v>52</v>
      </c>
      <c r="B31" s="12">
        <f>N15</f>
        <v>306.3665597528484</v>
      </c>
      <c r="C31" s="12">
        <f>(B31/$N$7)*100</f>
        <v>49.783419590681724</v>
      </c>
      <c r="D31" s="25"/>
      <c r="E31" s="25"/>
      <c r="F31" s="26"/>
      <c r="G31" s="26"/>
      <c r="H31" s="26"/>
      <c r="I31" s="24"/>
      <c r="J31" s="24"/>
      <c r="K31" s="24"/>
      <c r="L31" s="24"/>
      <c r="M31" s="24"/>
      <c r="N31" s="30"/>
      <c r="O31" s="30"/>
      <c r="P31" s="30"/>
      <c r="Q31" s="30"/>
      <c r="R31" s="30"/>
      <c r="S31" s="30"/>
      <c r="T31" s="29"/>
      <c r="U31" s="29"/>
      <c r="V31" s="29"/>
    </row>
    <row r="32" spans="1:19" ht="14.25">
      <c r="A32" t="s">
        <v>53</v>
      </c>
      <c r="B32" s="12">
        <f>N16</f>
        <v>45.94924518903521</v>
      </c>
      <c r="C32" s="12">
        <f>(B32/$N$7)*100</f>
        <v>7.466580409318271</v>
      </c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14"/>
      <c r="O32" s="14"/>
      <c r="P32" s="14"/>
      <c r="Q32" s="14"/>
      <c r="R32" s="14"/>
      <c r="S32" s="14"/>
    </row>
    <row r="33" spans="1:13" ht="14.25">
      <c r="A33" t="s">
        <v>54</v>
      </c>
      <c r="B33" s="12">
        <f>B30/B32</f>
        <v>5.725512571544549</v>
      </c>
      <c r="C33" s="26"/>
      <c r="D33" s="17"/>
      <c r="E33" s="17"/>
      <c r="F33" s="26"/>
      <c r="G33" s="26"/>
      <c r="H33" s="26"/>
      <c r="I33" s="26"/>
      <c r="J33" s="26"/>
      <c r="K33" s="26"/>
      <c r="L33" s="26"/>
      <c r="M33" s="26"/>
    </row>
    <row r="34" spans="2:13" ht="14.25">
      <c r="B34" s="17"/>
      <c r="C34" s="17"/>
      <c r="D34" s="17"/>
      <c r="E34" s="17"/>
      <c r="F34" s="26"/>
      <c r="G34" s="26"/>
      <c r="H34" s="26"/>
      <c r="I34" s="26"/>
      <c r="J34" s="26"/>
      <c r="K34" s="26"/>
      <c r="L34" s="26"/>
      <c r="M34" s="26"/>
    </row>
    <row r="35" spans="1:13" ht="14.25">
      <c r="A35" s="3" t="s">
        <v>55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4.25">
      <c r="A36" t="s">
        <v>96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ht="14.25">
      <c r="A37" t="s">
        <v>97</v>
      </c>
    </row>
  </sheetData>
  <sheetProtection/>
  <mergeCells count="2">
    <mergeCell ref="A20:A22"/>
    <mergeCell ref="B20:B22"/>
  </mergeCells>
  <printOptions/>
  <pageMargins left="0.7" right="0.7" top="0.75" bottom="0.75" header="0.3" footer="0.3"/>
  <pageSetup fitToHeight="1" fitToWidth="1" horizontalDpi="600" verticalDpi="600" orientation="landscape" paperSize="8" scale="82" r:id="rId1"/>
  <headerFooter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70" zoomScaleNormal="90" zoomScaleSheetLayoutView="70" zoomScalePageLayoutView="70" workbookViewId="0" topLeftCell="A1">
      <selection activeCell="A19" sqref="A19"/>
    </sheetView>
  </sheetViews>
  <sheetFormatPr defaultColWidth="3.421875" defaultRowHeight="15"/>
  <cols>
    <col min="1" max="1" width="52.421875" style="0" customWidth="1"/>
    <col min="2" max="2" width="14.28125" style="0" customWidth="1"/>
    <col min="3" max="3" width="15.28125" style="0" customWidth="1"/>
    <col min="4" max="14" width="11.57421875" style="0" customWidth="1"/>
  </cols>
  <sheetData>
    <row r="1" spans="1:15" s="3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 ht="15.75">
      <c r="A2" s="4" t="s">
        <v>15</v>
      </c>
      <c r="B2" s="5">
        <v>3.564963503649636</v>
      </c>
      <c r="C2" s="5">
        <v>3.846715328467154</v>
      </c>
      <c r="D2" s="5">
        <v>5.739416058394158</v>
      </c>
      <c r="E2" s="5">
        <v>8.164233576642339</v>
      </c>
      <c r="F2" s="5">
        <v>11.44817518248175</v>
      </c>
      <c r="G2" s="5">
        <v>14.459124087591231</v>
      </c>
      <c r="H2" s="5">
        <v>16.527007299270075</v>
      </c>
      <c r="I2" s="5">
        <v>16.395620437956204</v>
      </c>
      <c r="J2" s="5">
        <v>14.090510948905111</v>
      </c>
      <c r="K2" s="5">
        <v>10.437956204379567</v>
      </c>
      <c r="L2" s="5">
        <v>6.489705882352941</v>
      </c>
      <c r="M2" s="5">
        <v>4.273529411764707</v>
      </c>
      <c r="N2" s="6"/>
      <c r="O2" s="7" t="s">
        <v>92</v>
      </c>
    </row>
    <row r="3" spans="1:15" ht="15">
      <c r="A3" s="4" t="s">
        <v>16</v>
      </c>
      <c r="B3" s="8">
        <f>IF(B2&gt;0,(0.2*B2)^1.514,0)</f>
        <v>0.599198637058986</v>
      </c>
      <c r="C3" s="8">
        <f aca="true" t="shared" si="0" ref="C3:M3">IF(C2&gt;0,(0.2*C2)^1.514,0)</f>
        <v>0.6723350404292654</v>
      </c>
      <c r="D3" s="8">
        <f t="shared" si="0"/>
        <v>1.232211121092404</v>
      </c>
      <c r="E3" s="8">
        <f t="shared" si="0"/>
        <v>2.1008708793156665</v>
      </c>
      <c r="F3" s="8">
        <f t="shared" si="0"/>
        <v>3.504984654434029</v>
      </c>
      <c r="G3" s="8">
        <f t="shared" si="0"/>
        <v>4.991308099490437</v>
      </c>
      <c r="H3" s="8">
        <f t="shared" si="0"/>
        <v>6.110903995533968</v>
      </c>
      <c r="I3" s="8">
        <f t="shared" si="0"/>
        <v>6.0375033821185395</v>
      </c>
      <c r="J3" s="8">
        <f t="shared" si="0"/>
        <v>4.799925541171423</v>
      </c>
      <c r="K3" s="8">
        <f t="shared" si="0"/>
        <v>3.0474966401458623</v>
      </c>
      <c r="L3" s="8">
        <f t="shared" si="0"/>
        <v>1.484116815333563</v>
      </c>
      <c r="M3" s="8">
        <f t="shared" si="0"/>
        <v>0.7884433110463319</v>
      </c>
      <c r="N3" s="9">
        <f>SUM(B3:M3)</f>
        <v>35.36929811717048</v>
      </c>
      <c r="O3" s="7" t="s">
        <v>17</v>
      </c>
    </row>
    <row r="4" spans="1:20" ht="14.25">
      <c r="A4" s="4" t="s">
        <v>18</v>
      </c>
      <c r="B4" s="9">
        <f>IF(B2&lt;=0,0,IF(AND(B2&gt;0,B2&lt;27),0.53*(((10*B2)/$N$3))^((0.000000675*($N$3^3))-(0.0000771*($N$3^2))+(0.01792*$N$3)+0.49239),-0.015*B2^2+1.093*B2-14.208))</f>
        <v>0.5344522905923494</v>
      </c>
      <c r="C4" s="9">
        <f aca="true" t="shared" si="1" ref="C4:M4">IF(C2&lt;=0,0,IF(AND(C2&gt;0,C2&lt;27),0.53*(((10*C2)/$N$3))^((0.000000675*($N$3^3))-(0.0000771*($N$3^2))+(0.01792*$N$3)+0.49239),-0.015*C2^2+1.093*C2-14.208))</f>
        <v>0.5793133678112954</v>
      </c>
      <c r="D4" s="9">
        <f t="shared" si="1"/>
        <v>0.885222363254285</v>
      </c>
      <c r="E4" s="9">
        <f t="shared" si="1"/>
        <v>1.2859535209997477</v>
      </c>
      <c r="F4" s="9">
        <f t="shared" si="1"/>
        <v>1.839924634013959</v>
      </c>
      <c r="G4" s="9">
        <f t="shared" si="1"/>
        <v>2.3564155379783536</v>
      </c>
      <c r="H4" s="9">
        <f>IF(H2&lt;=0,0,IF(AND(H2&gt;0,H2&lt;27),0.53*(((10*H2)/$N$3))^((0.000000675*($N$3^3))-(0.0000771*($N$3^2))+(0.01792*$N$3)+0.49239),-0.015*H2^2+1.093*H2-14.208))</f>
        <v>2.714972076217171</v>
      </c>
      <c r="I4" s="9">
        <f t="shared" si="1"/>
        <v>2.6921070704145422</v>
      </c>
      <c r="J4" s="9">
        <f t="shared" si="1"/>
        <v>2.292809364741221</v>
      </c>
      <c r="K4" s="9">
        <f t="shared" si="1"/>
        <v>1.668349789231052</v>
      </c>
      <c r="L4" s="9">
        <f t="shared" si="1"/>
        <v>1.0083028906499394</v>
      </c>
      <c r="M4" s="9">
        <f t="shared" si="1"/>
        <v>0.6476416582443338</v>
      </c>
      <c r="N4" s="9"/>
      <c r="O4" s="7" t="s">
        <v>19</v>
      </c>
      <c r="P4" s="7"/>
      <c r="Q4" s="7"/>
      <c r="R4" s="7"/>
      <c r="S4" s="7"/>
      <c r="T4" s="7"/>
    </row>
    <row r="5" spans="1:15" s="7" customFormat="1" ht="14.25">
      <c r="A5" s="10" t="s">
        <v>20</v>
      </c>
      <c r="B5" s="11">
        <v>22.2</v>
      </c>
      <c r="C5" s="11">
        <v>23.4</v>
      </c>
      <c r="D5" s="11">
        <v>30.6</v>
      </c>
      <c r="E5" s="11">
        <v>34.5</v>
      </c>
      <c r="F5" s="11">
        <v>39.9</v>
      </c>
      <c r="G5" s="11">
        <v>40.8</v>
      </c>
      <c r="H5" s="11">
        <v>41.1</v>
      </c>
      <c r="I5" s="11">
        <v>37.5</v>
      </c>
      <c r="J5" s="11">
        <v>31.8</v>
      </c>
      <c r="K5" s="11">
        <v>27.6</v>
      </c>
      <c r="L5" s="11">
        <v>22.8</v>
      </c>
      <c r="M5" s="11">
        <v>21</v>
      </c>
      <c r="N5" s="9"/>
      <c r="O5" s="7" t="s">
        <v>21</v>
      </c>
    </row>
    <row r="6" spans="1:15" ht="14.25">
      <c r="A6" s="10" t="s">
        <v>22</v>
      </c>
      <c r="B6" s="12">
        <f>B4*B5</f>
        <v>11.864840851150158</v>
      </c>
      <c r="C6" s="12">
        <f>C4*C5</f>
        <v>13.55593280678431</v>
      </c>
      <c r="D6" s="12">
        <f aca="true" t="shared" si="2" ref="D6:M6">D4*D5</f>
        <v>27.087804315581124</v>
      </c>
      <c r="E6" s="12">
        <f>E4*E5</f>
        <v>44.3653964744913</v>
      </c>
      <c r="F6" s="12">
        <f t="shared" si="2"/>
        <v>73.41299289715697</v>
      </c>
      <c r="G6" s="12">
        <f t="shared" si="2"/>
        <v>96.14175394951683</v>
      </c>
      <c r="H6" s="12">
        <f t="shared" si="2"/>
        <v>111.58535233252574</v>
      </c>
      <c r="I6" s="12">
        <f t="shared" si="2"/>
        <v>100.95401514054534</v>
      </c>
      <c r="J6" s="12">
        <f t="shared" si="2"/>
        <v>72.91133779877083</v>
      </c>
      <c r="K6" s="12">
        <f t="shared" si="2"/>
        <v>46.04645418277703</v>
      </c>
      <c r="L6" s="12">
        <f t="shared" si="2"/>
        <v>22.98930590681862</v>
      </c>
      <c r="M6" s="12">
        <f t="shared" si="2"/>
        <v>13.60047482313101</v>
      </c>
      <c r="N6" s="9">
        <f>SUM(B6:M6)</f>
        <v>634.5156614792492</v>
      </c>
      <c r="O6" s="7" t="s">
        <v>23</v>
      </c>
    </row>
    <row r="7" spans="1:15" ht="14.25">
      <c r="A7" s="4" t="s">
        <v>24</v>
      </c>
      <c r="B7" s="11">
        <v>50.50188679245283</v>
      </c>
      <c r="C7" s="11">
        <v>39.79685534591191</v>
      </c>
      <c r="D7" s="11">
        <v>41.706289308176096</v>
      </c>
      <c r="E7" s="11">
        <v>41.6062893081761</v>
      </c>
      <c r="F7" s="11">
        <v>45.52264150943396</v>
      </c>
      <c r="G7" s="11">
        <v>49.325786163522025</v>
      </c>
      <c r="H7" s="11">
        <v>57.92578616352204</v>
      </c>
      <c r="I7" s="11">
        <v>57.9874213836478</v>
      </c>
      <c r="J7" s="11">
        <v>52.84654088050317</v>
      </c>
      <c r="K7" s="11">
        <v>61.47232704402517</v>
      </c>
      <c r="L7" s="11">
        <v>60.822784810126585</v>
      </c>
      <c r="M7" s="11">
        <v>55.88417721518986</v>
      </c>
      <c r="N7" s="9">
        <f>SUM(B7:M7)</f>
        <v>615.3987859246876</v>
      </c>
      <c r="O7" s="7" t="s">
        <v>93</v>
      </c>
    </row>
    <row r="8" spans="1:15" ht="14.25">
      <c r="A8" s="4" t="s">
        <v>25</v>
      </c>
      <c r="B8" s="45">
        <f>$B$20</f>
        <v>0.59</v>
      </c>
      <c r="C8" s="45">
        <f aca="true" t="shared" si="3" ref="C8:M8">$B$20</f>
        <v>0.59</v>
      </c>
      <c r="D8" s="45">
        <f t="shared" si="3"/>
        <v>0.59</v>
      </c>
      <c r="E8" s="45">
        <f t="shared" si="3"/>
        <v>0.59</v>
      </c>
      <c r="F8" s="45">
        <f t="shared" si="3"/>
        <v>0.59</v>
      </c>
      <c r="G8" s="45">
        <f t="shared" si="3"/>
        <v>0.59</v>
      </c>
      <c r="H8" s="45">
        <f t="shared" si="3"/>
        <v>0.59</v>
      </c>
      <c r="I8" s="45">
        <f t="shared" si="3"/>
        <v>0.59</v>
      </c>
      <c r="J8" s="45">
        <f t="shared" si="3"/>
        <v>0.59</v>
      </c>
      <c r="K8" s="45">
        <f t="shared" si="3"/>
        <v>0.59</v>
      </c>
      <c r="L8" s="45">
        <f t="shared" si="3"/>
        <v>0.59</v>
      </c>
      <c r="M8" s="45">
        <f t="shared" si="3"/>
        <v>0.59</v>
      </c>
      <c r="N8" s="13"/>
      <c r="O8" s="14"/>
    </row>
    <row r="9" spans="1:15" ht="14.25">
      <c r="A9" s="4" t="s">
        <v>26</v>
      </c>
      <c r="B9" s="12">
        <f>B7*B8</f>
        <v>29.79611320754717</v>
      </c>
      <c r="C9" s="12">
        <f aca="true" t="shared" si="4" ref="C9:M9">C7*C8</f>
        <v>23.480144654088026</v>
      </c>
      <c r="D9" s="12">
        <f t="shared" si="4"/>
        <v>24.606710691823896</v>
      </c>
      <c r="E9" s="12">
        <f>E7*E8</f>
        <v>24.547710691823898</v>
      </c>
      <c r="F9" s="12">
        <f t="shared" si="4"/>
        <v>26.858358490566037</v>
      </c>
      <c r="G9" s="12">
        <f t="shared" si="4"/>
        <v>29.102213836477993</v>
      </c>
      <c r="H9" s="12">
        <f t="shared" si="4"/>
        <v>34.176213836478006</v>
      </c>
      <c r="I9" s="12">
        <f t="shared" si="4"/>
        <v>34.2125786163522</v>
      </c>
      <c r="J9" s="12">
        <f t="shared" si="4"/>
        <v>31.17945911949687</v>
      </c>
      <c r="K9" s="12">
        <f t="shared" si="4"/>
        <v>36.26867295597485</v>
      </c>
      <c r="L9" s="12">
        <f t="shared" si="4"/>
        <v>35.88544303797468</v>
      </c>
      <c r="M9" s="12">
        <f t="shared" si="4"/>
        <v>32.97166455696201</v>
      </c>
      <c r="N9" s="9">
        <f>SUM(B9:M9)</f>
        <v>363.0852836955657</v>
      </c>
      <c r="O9" s="7" t="s">
        <v>27</v>
      </c>
    </row>
    <row r="10" spans="1:15" ht="14.25">
      <c r="A10" s="4" t="s">
        <v>28</v>
      </c>
      <c r="B10" s="12">
        <f>B7-B9</f>
        <v>20.70577358490566</v>
      </c>
      <c r="C10" s="12">
        <f aca="true" t="shared" si="5" ref="C10:M10">C7-C9</f>
        <v>16.316710691823882</v>
      </c>
      <c r="D10" s="12">
        <f t="shared" si="5"/>
        <v>17.0995786163522</v>
      </c>
      <c r="E10" s="12">
        <f>E7-E9</f>
        <v>17.058578616352204</v>
      </c>
      <c r="F10" s="12">
        <f t="shared" si="5"/>
        <v>18.664283018867923</v>
      </c>
      <c r="G10" s="12">
        <f t="shared" si="5"/>
        <v>20.22357232704403</v>
      </c>
      <c r="H10" s="12">
        <f t="shared" si="5"/>
        <v>23.749572327044035</v>
      </c>
      <c r="I10" s="12">
        <f t="shared" si="5"/>
        <v>23.774842767295603</v>
      </c>
      <c r="J10" s="12">
        <f t="shared" si="5"/>
        <v>21.6670817610063</v>
      </c>
      <c r="K10" s="12">
        <f t="shared" si="5"/>
        <v>25.20365408805032</v>
      </c>
      <c r="L10" s="12">
        <f t="shared" si="5"/>
        <v>24.937341772151903</v>
      </c>
      <c r="M10" s="12">
        <f t="shared" si="5"/>
        <v>22.912512658227847</v>
      </c>
      <c r="N10" s="9">
        <f>SUM(B10:M10)</f>
        <v>252.31350222912192</v>
      </c>
      <c r="O10" s="7" t="s">
        <v>29</v>
      </c>
    </row>
    <row r="11" spans="1:15" ht="14.25">
      <c r="A11" s="4" t="s">
        <v>30</v>
      </c>
      <c r="B11" s="12">
        <f>B10-B6</f>
        <v>8.840932733755503</v>
      </c>
      <c r="C11" s="12">
        <f>C10-C6</f>
        <v>2.7607778850395714</v>
      </c>
      <c r="D11" s="12">
        <f aca="true" t="shared" si="6" ref="D11:M11">D10-D6</f>
        <v>-9.988225699228924</v>
      </c>
      <c r="E11" s="12">
        <f>E10-E6</f>
        <v>-27.306817858139095</v>
      </c>
      <c r="F11" s="12">
        <f t="shared" si="6"/>
        <v>-54.74870987828905</v>
      </c>
      <c r="G11" s="12">
        <f>G10-G6</f>
        <v>-75.91818162247279</v>
      </c>
      <c r="H11" s="12">
        <f t="shared" si="6"/>
        <v>-87.83578000548171</v>
      </c>
      <c r="I11" s="12">
        <f t="shared" si="6"/>
        <v>-77.17917237324974</v>
      </c>
      <c r="J11" s="12">
        <f t="shared" si="6"/>
        <v>-51.24425603776453</v>
      </c>
      <c r="K11" s="12">
        <f t="shared" si="6"/>
        <v>-20.842800094726712</v>
      </c>
      <c r="L11" s="12">
        <f t="shared" si="6"/>
        <v>1.948035865333285</v>
      </c>
      <c r="M11" s="12">
        <f t="shared" si="6"/>
        <v>9.312037835096836</v>
      </c>
      <c r="N11" s="9"/>
      <c r="O11" s="14"/>
    </row>
    <row r="12" spans="1:16" ht="14.25">
      <c r="A12" s="10" t="s">
        <v>31</v>
      </c>
      <c r="B12" s="12">
        <f>IF(B11&gt;=0,0,B11)</f>
        <v>0</v>
      </c>
      <c r="C12" s="12">
        <f>IF(C11&gt;=0,B12,C11+B12)</f>
        <v>0</v>
      </c>
      <c r="D12" s="12">
        <f aca="true" t="shared" si="7" ref="D12:M12">IF(D11&gt;=0,C12,D11+C12)</f>
        <v>-9.988225699228924</v>
      </c>
      <c r="E12" s="12">
        <f>IF(E11&gt;=0,D12,E11+D12)</f>
        <v>-37.29504355736802</v>
      </c>
      <c r="F12" s="12">
        <f t="shared" si="7"/>
        <v>-92.04375343565707</v>
      </c>
      <c r="G12" s="12">
        <f>IF(G11&gt;=0,F12,G11+F12)</f>
        <v>-167.96193505812985</v>
      </c>
      <c r="H12" s="12">
        <f t="shared" si="7"/>
        <v>-255.79771506361158</v>
      </c>
      <c r="I12" s="12">
        <f t="shared" si="7"/>
        <v>-332.9768874368613</v>
      </c>
      <c r="J12" s="12">
        <f t="shared" si="7"/>
        <v>-384.2211434746258</v>
      </c>
      <c r="K12" s="12">
        <f t="shared" si="7"/>
        <v>-405.06394356935255</v>
      </c>
      <c r="L12" s="12">
        <f t="shared" si="7"/>
        <v>-405.06394356935255</v>
      </c>
      <c r="M12" s="12">
        <f t="shared" si="7"/>
        <v>-405.06394356935255</v>
      </c>
      <c r="N12" s="9"/>
      <c r="O12" s="7" t="s">
        <v>32</v>
      </c>
      <c r="P12" s="7"/>
    </row>
    <row r="13" spans="1:14" ht="14.25">
      <c r="A13" s="10" t="s">
        <v>33</v>
      </c>
      <c r="B13" s="12">
        <f>IF(AND(B12=0,C12&lt;0),$B$25,IF(B11&lt;0,($B$23*$B$24)*10^((0.455/($B$23*$B$24))*B11),IF(B11+M13&lt;($B$23*$B$24),B11+M13,$B$23*$B$24)))</f>
        <v>75</v>
      </c>
      <c r="C13" s="12">
        <f aca="true" t="shared" si="8" ref="C13:M13">IF(AND(C12=0,D12&lt;0),$B$25,IF(C11&lt;0,($B$23*$B$24)*10^((0.455/($B$23*$B$24))*C11),IF(C11+B13&lt;($B$23*$B$24),C11+B13,$B$23*$B$24)))</f>
        <v>75</v>
      </c>
      <c r="D13" s="12">
        <f t="shared" si="8"/>
        <v>65.23280108973597</v>
      </c>
      <c r="E13" s="12">
        <f t="shared" si="8"/>
        <v>51.21532131240141</v>
      </c>
      <c r="F13" s="12">
        <f t="shared" si="8"/>
        <v>34.90752760469594</v>
      </c>
      <c r="G13" s="12">
        <f t="shared" si="8"/>
        <v>25.971136902204726</v>
      </c>
      <c r="H13" s="12">
        <f t="shared" si="8"/>
        <v>21.988260053474452</v>
      </c>
      <c r="I13" s="12">
        <f t="shared" si="8"/>
        <v>25.517666136736068</v>
      </c>
      <c r="J13" s="12">
        <f t="shared" si="8"/>
        <v>36.65890119882276</v>
      </c>
      <c r="K13" s="12">
        <f t="shared" si="8"/>
        <v>56.05507562449949</v>
      </c>
      <c r="L13" s="12">
        <f t="shared" si="8"/>
        <v>58.003111489832776</v>
      </c>
      <c r="M13" s="12">
        <f t="shared" si="8"/>
        <v>67.3151493249296</v>
      </c>
      <c r="N13" s="13"/>
    </row>
    <row r="14" spans="1:14" ht="14.25">
      <c r="A14" s="4" t="s">
        <v>34</v>
      </c>
      <c r="B14" s="12">
        <f>IF(B12=0,0,B13-M13)</f>
        <v>0</v>
      </c>
      <c r="C14" s="12">
        <f aca="true" t="shared" si="9" ref="C14:M14">IF(C12=0,0,C13-B13)</f>
        <v>0</v>
      </c>
      <c r="D14" s="12">
        <f t="shared" si="9"/>
        <v>-9.767198910264028</v>
      </c>
      <c r="E14" s="12">
        <f t="shared" si="9"/>
        <v>-14.017479777334565</v>
      </c>
      <c r="F14" s="12">
        <f t="shared" si="9"/>
        <v>-16.307793707705464</v>
      </c>
      <c r="G14" s="12">
        <f t="shared" si="9"/>
        <v>-8.936390702491217</v>
      </c>
      <c r="H14" s="12">
        <f t="shared" si="9"/>
        <v>-3.9828768487302746</v>
      </c>
      <c r="I14" s="12">
        <f t="shared" si="9"/>
        <v>3.529406083261616</v>
      </c>
      <c r="J14" s="12">
        <f t="shared" si="9"/>
        <v>11.141235062086693</v>
      </c>
      <c r="K14" s="12">
        <f t="shared" si="9"/>
        <v>19.396174425676726</v>
      </c>
      <c r="L14" s="12">
        <f t="shared" si="9"/>
        <v>1.9480358653332885</v>
      </c>
      <c r="M14" s="12">
        <f t="shared" si="9"/>
        <v>9.312037835096831</v>
      </c>
      <c r="N14" s="9"/>
    </row>
    <row r="15" spans="1:14" ht="14.25">
      <c r="A15" s="4" t="s">
        <v>35</v>
      </c>
      <c r="B15" s="12">
        <f>IF(B11&gt;=0,B6,(B6+(B11-B14)))</f>
        <v>11.864840851150158</v>
      </c>
      <c r="C15" s="12">
        <f aca="true" t="shared" si="10" ref="C15:M15">IF(C11&gt;=0,C6,(C6+(C11-C14)))</f>
        <v>13.55593280678431</v>
      </c>
      <c r="D15" s="12">
        <f t="shared" si="10"/>
        <v>26.86677752661623</v>
      </c>
      <c r="E15" s="12">
        <f t="shared" si="10"/>
        <v>31.07605839368677</v>
      </c>
      <c r="F15" s="12">
        <f t="shared" si="10"/>
        <v>34.972076726573384</v>
      </c>
      <c r="G15" s="12">
        <f t="shared" si="10"/>
        <v>29.159963029535263</v>
      </c>
      <c r="H15" s="12">
        <f t="shared" si="10"/>
        <v>27.732449175774306</v>
      </c>
      <c r="I15" s="12">
        <f t="shared" si="10"/>
        <v>20.245436684033976</v>
      </c>
      <c r="J15" s="12">
        <f t="shared" si="10"/>
        <v>10.525846698919608</v>
      </c>
      <c r="K15" s="12">
        <f t="shared" si="10"/>
        <v>5.807479662373595</v>
      </c>
      <c r="L15" s="12">
        <f t="shared" si="10"/>
        <v>22.98930590681862</v>
      </c>
      <c r="M15" s="12">
        <f t="shared" si="10"/>
        <v>13.60047482313101</v>
      </c>
      <c r="N15" s="9">
        <f>SUM(B15:M15)</f>
        <v>248.39664228539726</v>
      </c>
    </row>
    <row r="16" spans="1:16" ht="14.25">
      <c r="A16" s="4" t="s">
        <v>36</v>
      </c>
      <c r="B16" s="12">
        <f>IF(B11&lt;=0,0,MAX(B11-B14,0))</f>
        <v>8.840932733755503</v>
      </c>
      <c r="C16" s="12">
        <f aca="true" t="shared" si="11" ref="C16:M16">IF(C11&lt;=0,0,MAX(C11-C14,0))</f>
        <v>2.7607778850395714</v>
      </c>
      <c r="D16" s="12">
        <f t="shared" si="11"/>
        <v>0</v>
      </c>
      <c r="E16" s="12">
        <f t="shared" si="11"/>
        <v>0</v>
      </c>
      <c r="F16" s="12">
        <f t="shared" si="11"/>
        <v>0</v>
      </c>
      <c r="G16" s="12">
        <f t="shared" si="11"/>
        <v>0</v>
      </c>
      <c r="H16" s="12">
        <f t="shared" si="11"/>
        <v>0</v>
      </c>
      <c r="I16" s="12">
        <f t="shared" si="11"/>
        <v>0</v>
      </c>
      <c r="J16" s="12">
        <f t="shared" si="11"/>
        <v>0</v>
      </c>
      <c r="K16" s="12">
        <f t="shared" si="11"/>
        <v>0</v>
      </c>
      <c r="L16" s="12">
        <f t="shared" si="11"/>
        <v>0</v>
      </c>
      <c r="M16" s="12">
        <f t="shared" si="11"/>
        <v>5.329070518200751E-15</v>
      </c>
      <c r="N16" s="9">
        <f>SUM(B16:M16)</f>
        <v>11.60171061879508</v>
      </c>
      <c r="O16" s="7"/>
      <c r="P16" s="7"/>
    </row>
    <row r="17" spans="1:14" ht="14.25">
      <c r="A17" s="4" t="s">
        <v>37</v>
      </c>
      <c r="B17" s="12">
        <f>B16+B15+B14+B9</f>
        <v>50.50188679245283</v>
      </c>
      <c r="C17" s="12">
        <f aca="true" t="shared" si="12" ref="C17:M17">C16+C15+C14+C9</f>
        <v>39.79685534591191</v>
      </c>
      <c r="D17" s="12">
        <f t="shared" si="12"/>
        <v>41.706289308176096</v>
      </c>
      <c r="E17" s="12">
        <f t="shared" si="12"/>
        <v>41.6062893081761</v>
      </c>
      <c r="F17" s="12">
        <f t="shared" si="12"/>
        <v>45.52264150943395</v>
      </c>
      <c r="G17" s="12">
        <f t="shared" si="12"/>
        <v>49.32578616352204</v>
      </c>
      <c r="H17" s="12">
        <f t="shared" si="12"/>
        <v>57.925786163522034</v>
      </c>
      <c r="I17" s="12">
        <f t="shared" si="12"/>
        <v>57.987421383647785</v>
      </c>
      <c r="J17" s="12">
        <f t="shared" si="12"/>
        <v>52.84654088050317</v>
      </c>
      <c r="K17" s="12">
        <f t="shared" si="12"/>
        <v>61.47232704402517</v>
      </c>
      <c r="L17" s="12">
        <f t="shared" si="12"/>
        <v>60.82278481012659</v>
      </c>
      <c r="M17" s="12">
        <f t="shared" si="12"/>
        <v>55.88417721518986</v>
      </c>
      <c r="N17" s="9">
        <f>SUM(B17:M17)</f>
        <v>615.3987859246876</v>
      </c>
    </row>
    <row r="18" spans="1:14" ht="14.25">
      <c r="A18" s="4" t="s">
        <v>38</v>
      </c>
      <c r="B18" s="15">
        <f>(B16*0.001)/(60*60*24*30)</f>
        <v>3.4108536781464135E-09</v>
      </c>
      <c r="C18" s="15">
        <f aca="true" t="shared" si="13" ref="C18:K18">(C16*0.001)/(60*60*24*30)</f>
        <v>1.0651149247837853E-09</v>
      </c>
      <c r="D18" s="15">
        <f t="shared" si="13"/>
        <v>0</v>
      </c>
      <c r="E18" s="15">
        <f t="shared" si="13"/>
        <v>0</v>
      </c>
      <c r="F18" s="15">
        <f t="shared" si="13"/>
        <v>0</v>
      </c>
      <c r="G18" s="15">
        <f t="shared" si="13"/>
        <v>0</v>
      </c>
      <c r="H18" s="15">
        <f t="shared" si="13"/>
        <v>0</v>
      </c>
      <c r="I18" s="15">
        <f t="shared" si="13"/>
        <v>0</v>
      </c>
      <c r="J18" s="15">
        <f t="shared" si="13"/>
        <v>0</v>
      </c>
      <c r="K18" s="15">
        <f t="shared" si="13"/>
        <v>0</v>
      </c>
      <c r="L18" s="15">
        <f>(L16*0.001)/(60*60*24*30)</f>
        <v>0</v>
      </c>
      <c r="M18" s="15">
        <f>(M16*0.001)/(60*60*24*30)</f>
        <v>2.0559685641206602E-24</v>
      </c>
      <c r="N18" s="16"/>
    </row>
    <row r="19" spans="2:13" ht="14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9" ht="14.25">
      <c r="A20" s="48" t="s">
        <v>39</v>
      </c>
      <c r="B20" s="49">
        <v>0.59</v>
      </c>
      <c r="C20" s="18" t="s">
        <v>40</v>
      </c>
      <c r="D20" s="32">
        <f>6/210</f>
        <v>0.02857142857142857</v>
      </c>
      <c r="E20" s="19" t="s">
        <v>95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4.25">
      <c r="A21" s="48"/>
      <c r="B21" s="50"/>
      <c r="C21" s="18" t="s">
        <v>41</v>
      </c>
      <c r="D21" s="21" t="s">
        <v>60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4.25">
      <c r="A22" s="48"/>
      <c r="B22" s="51"/>
      <c r="C22" s="22" t="s">
        <v>42</v>
      </c>
      <c r="D22" s="21" t="s">
        <v>59</v>
      </c>
      <c r="E22" s="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4.25">
      <c r="A23" s="7" t="s">
        <v>43</v>
      </c>
      <c r="B23" s="11">
        <v>200</v>
      </c>
      <c r="C23" s="24" t="s">
        <v>44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14"/>
      <c r="P23" s="14"/>
      <c r="Q23" s="14"/>
      <c r="R23" s="14"/>
      <c r="S23" s="14"/>
    </row>
    <row r="24" spans="1:19" ht="14.25">
      <c r="A24" t="s">
        <v>45</v>
      </c>
      <c r="B24" s="33">
        <v>0.375</v>
      </c>
      <c r="C24" s="26" t="s">
        <v>61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4"/>
      <c r="O24" s="14"/>
      <c r="P24" s="14"/>
      <c r="Q24" s="14"/>
      <c r="R24" s="14"/>
      <c r="S24" s="14"/>
    </row>
    <row r="25" spans="1:19" ht="14.25">
      <c r="A25" t="s">
        <v>46</v>
      </c>
      <c r="B25" s="12">
        <f>B23*B24</f>
        <v>75</v>
      </c>
      <c r="C25" s="7" t="s">
        <v>47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4"/>
      <c r="O25" s="14"/>
      <c r="P25" s="14"/>
      <c r="Q25" s="14"/>
      <c r="R25" s="14"/>
      <c r="S25" s="14"/>
    </row>
    <row r="26" spans="2:19" ht="6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  <c r="O26" s="14"/>
      <c r="P26" s="14"/>
      <c r="Q26" s="14"/>
      <c r="R26" s="14"/>
      <c r="S26" s="14"/>
    </row>
    <row r="27" spans="2:22" ht="14.25">
      <c r="B27" s="26" t="s">
        <v>48</v>
      </c>
      <c r="C27" s="26" t="s">
        <v>49</v>
      </c>
      <c r="D27" s="25"/>
      <c r="E27" s="25"/>
      <c r="F27" s="25"/>
      <c r="G27" s="25"/>
      <c r="H27" s="2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8"/>
      <c r="V27" s="29"/>
    </row>
    <row r="28" spans="1:22" ht="14.25">
      <c r="A28" t="s">
        <v>50</v>
      </c>
      <c r="B28" s="12">
        <f>N7</f>
        <v>615.3987859246876</v>
      </c>
      <c r="C28" s="12">
        <f>(B28/$N$7)*100</f>
        <v>100</v>
      </c>
      <c r="D28" s="25"/>
      <c r="E28" s="25"/>
      <c r="F28" s="25"/>
      <c r="G28" s="25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9"/>
    </row>
    <row r="29" spans="1:22" ht="14.25">
      <c r="A29" t="s">
        <v>51</v>
      </c>
      <c r="B29" s="12">
        <f>N9</f>
        <v>363.0852836955657</v>
      </c>
      <c r="C29" s="12">
        <f>(B29/$N$7)*100</f>
        <v>59.00000000000001</v>
      </c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9"/>
    </row>
    <row r="30" spans="1:22" ht="14.25">
      <c r="A30" t="s">
        <v>52</v>
      </c>
      <c r="B30" s="12">
        <f>N15</f>
        <v>248.39664228539726</v>
      </c>
      <c r="C30" s="12">
        <f>(B30/$N$7)*100</f>
        <v>40.36352491533775</v>
      </c>
      <c r="D30" s="25"/>
      <c r="E30" s="25"/>
      <c r="F30" s="25"/>
      <c r="G30" s="26"/>
      <c r="H30" s="26"/>
      <c r="I30" s="24"/>
      <c r="J30" s="27"/>
      <c r="K30" s="27"/>
      <c r="L30" s="27"/>
      <c r="M30" s="27"/>
      <c r="N30" s="30"/>
      <c r="O30" s="30"/>
      <c r="P30" s="30"/>
      <c r="Q30" s="30"/>
      <c r="R30" s="30"/>
      <c r="S30" s="30"/>
      <c r="T30" s="29"/>
      <c r="U30" s="29"/>
      <c r="V30" s="29"/>
    </row>
    <row r="31" spans="1:19" ht="14.25">
      <c r="A31" t="s">
        <v>53</v>
      </c>
      <c r="B31" s="12">
        <f>N16</f>
        <v>11.60171061879508</v>
      </c>
      <c r="C31" s="12">
        <f>(B31/$N$7)*100</f>
        <v>1.8852345640173063</v>
      </c>
      <c r="D31" s="25"/>
      <c r="E31" s="25"/>
      <c r="F31" s="25"/>
      <c r="G31" s="26"/>
      <c r="H31" s="26"/>
      <c r="I31" s="26"/>
      <c r="J31" s="25"/>
      <c r="K31" s="25"/>
      <c r="L31" s="25"/>
      <c r="M31" s="25"/>
      <c r="N31" s="14"/>
      <c r="O31" s="14"/>
      <c r="P31" s="14"/>
      <c r="Q31" s="14"/>
      <c r="R31" s="14"/>
      <c r="S31" s="14"/>
    </row>
    <row r="32" spans="1:13" ht="14.25">
      <c r="A32" t="s">
        <v>54</v>
      </c>
      <c r="B32" s="12">
        <f>B29/B31</f>
        <v>31.295840382999888</v>
      </c>
      <c r="C32" s="26"/>
      <c r="D32" s="17"/>
      <c r="E32" s="17"/>
      <c r="F32" s="17"/>
      <c r="G32" s="26"/>
      <c r="H32" s="26"/>
      <c r="I32" s="26"/>
      <c r="J32" s="17"/>
      <c r="K32" s="17"/>
      <c r="L32" s="17"/>
      <c r="M32" s="17"/>
    </row>
    <row r="33" spans="2:13" ht="14.25">
      <c r="B33" s="17"/>
      <c r="C33" s="17"/>
      <c r="D33" s="17"/>
      <c r="E33" s="17"/>
      <c r="F33" s="17"/>
      <c r="G33" s="26"/>
      <c r="H33" s="26"/>
      <c r="I33" s="26"/>
      <c r="J33" s="17"/>
      <c r="K33" s="17"/>
      <c r="L33" s="17"/>
      <c r="M33" s="17"/>
    </row>
    <row r="34" spans="1:13" ht="14.25">
      <c r="A34" s="3" t="s">
        <v>55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4.25">
      <c r="A35" t="s">
        <v>96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ht="14.25">
      <c r="A36" t="s">
        <v>97</v>
      </c>
    </row>
  </sheetData>
  <sheetProtection/>
  <mergeCells count="2">
    <mergeCell ref="A20:A22"/>
    <mergeCell ref="B20:B22"/>
  </mergeCells>
  <printOptions/>
  <pageMargins left="0.7" right="0.7" top="0.75" bottom="0.75" header="0.3" footer="0.3"/>
  <pageSetup fitToHeight="1" fitToWidth="1" horizontalDpi="600" verticalDpi="600" orientation="landscape" paperSize="8" scale="82" r:id="rId1"/>
  <headerFooter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0" zoomScaleNormal="90" zoomScaleSheetLayoutView="70" zoomScalePageLayoutView="70" workbookViewId="0" topLeftCell="A1">
      <selection activeCell="A19" sqref="A19"/>
    </sheetView>
  </sheetViews>
  <sheetFormatPr defaultColWidth="3.421875" defaultRowHeight="15"/>
  <cols>
    <col min="1" max="1" width="52.421875" style="0" customWidth="1"/>
    <col min="2" max="2" width="14.28125" style="0" customWidth="1"/>
    <col min="3" max="3" width="15.28125" style="0" customWidth="1"/>
    <col min="4" max="14" width="11.57421875" style="0" customWidth="1"/>
  </cols>
  <sheetData>
    <row r="1" spans="1:15" s="3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 ht="15.75">
      <c r="A2" s="4" t="s">
        <v>15</v>
      </c>
      <c r="B2" s="5">
        <v>3.564963503649636</v>
      </c>
      <c r="C2" s="5">
        <v>3.846715328467154</v>
      </c>
      <c r="D2" s="5">
        <v>5.739416058394158</v>
      </c>
      <c r="E2" s="5">
        <v>8.164233576642339</v>
      </c>
      <c r="F2" s="5">
        <v>11.44817518248175</v>
      </c>
      <c r="G2" s="5">
        <v>14.459124087591231</v>
      </c>
      <c r="H2" s="5">
        <v>16.527007299270075</v>
      </c>
      <c r="I2" s="5">
        <v>16.395620437956204</v>
      </c>
      <c r="J2" s="5">
        <v>14.090510948905111</v>
      </c>
      <c r="K2" s="5">
        <v>10.437956204379567</v>
      </c>
      <c r="L2" s="5">
        <v>6.489705882352941</v>
      </c>
      <c r="M2" s="5">
        <v>4.273529411764707</v>
      </c>
      <c r="N2" s="6"/>
      <c r="O2" s="7" t="s">
        <v>92</v>
      </c>
    </row>
    <row r="3" spans="1:15" ht="15">
      <c r="A3" s="4" t="s">
        <v>16</v>
      </c>
      <c r="B3" s="8">
        <f>IF(B2&gt;0,(0.2*B2)^1.514,0)</f>
        <v>0.599198637058986</v>
      </c>
      <c r="C3" s="8">
        <f aca="true" t="shared" si="0" ref="C3:M3">IF(C2&gt;0,(0.2*C2)^1.514,0)</f>
        <v>0.6723350404292654</v>
      </c>
      <c r="D3" s="8">
        <f t="shared" si="0"/>
        <v>1.232211121092404</v>
      </c>
      <c r="E3" s="8">
        <f t="shared" si="0"/>
        <v>2.1008708793156665</v>
      </c>
      <c r="F3" s="8">
        <f t="shared" si="0"/>
        <v>3.504984654434029</v>
      </c>
      <c r="G3" s="8">
        <f t="shared" si="0"/>
        <v>4.991308099490437</v>
      </c>
      <c r="H3" s="8">
        <f t="shared" si="0"/>
        <v>6.110903995533968</v>
      </c>
      <c r="I3" s="8">
        <f t="shared" si="0"/>
        <v>6.0375033821185395</v>
      </c>
      <c r="J3" s="8">
        <f t="shared" si="0"/>
        <v>4.799925541171423</v>
      </c>
      <c r="K3" s="8">
        <f t="shared" si="0"/>
        <v>3.0474966401458623</v>
      </c>
      <c r="L3" s="8">
        <f t="shared" si="0"/>
        <v>1.484116815333563</v>
      </c>
      <c r="M3" s="8">
        <f t="shared" si="0"/>
        <v>0.7884433110463319</v>
      </c>
      <c r="N3" s="9">
        <f>SUM(B3:M3)</f>
        <v>35.36929811717048</v>
      </c>
      <c r="O3" s="7" t="s">
        <v>17</v>
      </c>
    </row>
    <row r="4" spans="1:20" ht="14.25">
      <c r="A4" s="4" t="s">
        <v>18</v>
      </c>
      <c r="B4" s="9">
        <f>IF(B2&lt;=0,0,IF(AND(B2&gt;0,B2&lt;27),0.53*(((10*B2)/$N$3))^((0.000000675*($N$3^3))-(0.0000771*($N$3^2))+(0.01792*$N$3)+0.49239),-0.015*B2^2+1.093*B2-14.208))</f>
        <v>0.5344522905923494</v>
      </c>
      <c r="C4" s="9">
        <f aca="true" t="shared" si="1" ref="C4:M4">IF(C2&lt;=0,0,IF(AND(C2&gt;0,C2&lt;27),0.53*(((10*C2)/$N$3))^((0.000000675*($N$3^3))-(0.0000771*($N$3^2))+(0.01792*$N$3)+0.49239),-0.015*C2^2+1.093*C2-14.208))</f>
        <v>0.5793133678112954</v>
      </c>
      <c r="D4" s="9">
        <f t="shared" si="1"/>
        <v>0.885222363254285</v>
      </c>
      <c r="E4" s="9">
        <f t="shared" si="1"/>
        <v>1.2859535209997477</v>
      </c>
      <c r="F4" s="9">
        <f t="shared" si="1"/>
        <v>1.839924634013959</v>
      </c>
      <c r="G4" s="9">
        <f t="shared" si="1"/>
        <v>2.3564155379783536</v>
      </c>
      <c r="H4" s="9">
        <f>IF(H2&lt;=0,0,IF(AND(H2&gt;0,H2&lt;27),0.53*(((10*H2)/$N$3))^((0.000000675*($N$3^3))-(0.0000771*($N$3^2))+(0.01792*$N$3)+0.49239),-0.015*H2^2+1.093*H2-14.208))</f>
        <v>2.714972076217171</v>
      </c>
      <c r="I4" s="9">
        <f t="shared" si="1"/>
        <v>2.6921070704145422</v>
      </c>
      <c r="J4" s="9">
        <f t="shared" si="1"/>
        <v>2.292809364741221</v>
      </c>
      <c r="K4" s="9">
        <f t="shared" si="1"/>
        <v>1.668349789231052</v>
      </c>
      <c r="L4" s="9">
        <f t="shared" si="1"/>
        <v>1.0083028906499394</v>
      </c>
      <c r="M4" s="9">
        <f t="shared" si="1"/>
        <v>0.6476416582443338</v>
      </c>
      <c r="N4" s="9"/>
      <c r="O4" s="7" t="s">
        <v>19</v>
      </c>
      <c r="P4" s="7"/>
      <c r="Q4" s="7"/>
      <c r="R4" s="7"/>
      <c r="S4" s="7"/>
      <c r="T4" s="7"/>
    </row>
    <row r="5" spans="1:15" s="7" customFormat="1" ht="14.25">
      <c r="A5" s="10" t="s">
        <v>20</v>
      </c>
      <c r="B5" s="11">
        <v>22.2</v>
      </c>
      <c r="C5" s="11">
        <v>23.4</v>
      </c>
      <c r="D5" s="11">
        <v>30.6</v>
      </c>
      <c r="E5" s="11">
        <v>34.5</v>
      </c>
      <c r="F5" s="11">
        <v>39.9</v>
      </c>
      <c r="G5" s="11">
        <v>40.8</v>
      </c>
      <c r="H5" s="11">
        <v>41.1</v>
      </c>
      <c r="I5" s="11">
        <v>37.5</v>
      </c>
      <c r="J5" s="11">
        <v>31.8</v>
      </c>
      <c r="K5" s="11">
        <v>27.6</v>
      </c>
      <c r="L5" s="11">
        <v>22.8</v>
      </c>
      <c r="M5" s="11">
        <v>21</v>
      </c>
      <c r="N5" s="9"/>
      <c r="O5" s="7" t="s">
        <v>21</v>
      </c>
    </row>
    <row r="6" spans="1:15" ht="14.25">
      <c r="A6" s="10" t="s">
        <v>22</v>
      </c>
      <c r="B6" s="12">
        <f>B4*B5</f>
        <v>11.864840851150158</v>
      </c>
      <c r="C6" s="12">
        <f>C4*C5</f>
        <v>13.55593280678431</v>
      </c>
      <c r="D6" s="12">
        <f aca="true" t="shared" si="2" ref="D6:M6">D4*D5</f>
        <v>27.087804315581124</v>
      </c>
      <c r="E6" s="12">
        <f>E4*E5</f>
        <v>44.3653964744913</v>
      </c>
      <c r="F6" s="12">
        <f t="shared" si="2"/>
        <v>73.41299289715697</v>
      </c>
      <c r="G6" s="12">
        <f t="shared" si="2"/>
        <v>96.14175394951683</v>
      </c>
      <c r="H6" s="12">
        <f t="shared" si="2"/>
        <v>111.58535233252574</v>
      </c>
      <c r="I6" s="12">
        <f t="shared" si="2"/>
        <v>100.95401514054534</v>
      </c>
      <c r="J6" s="12">
        <f t="shared" si="2"/>
        <v>72.91133779877083</v>
      </c>
      <c r="K6" s="12">
        <f t="shared" si="2"/>
        <v>46.04645418277703</v>
      </c>
      <c r="L6" s="12">
        <f t="shared" si="2"/>
        <v>22.98930590681862</v>
      </c>
      <c r="M6" s="12">
        <f t="shared" si="2"/>
        <v>13.60047482313101</v>
      </c>
      <c r="N6" s="9">
        <f>SUM(B6:M6)</f>
        <v>634.5156614792492</v>
      </c>
      <c r="O6" s="7" t="s">
        <v>23</v>
      </c>
    </row>
    <row r="7" spans="1:15" ht="14.25">
      <c r="A7" s="4" t="s">
        <v>24</v>
      </c>
      <c r="B7" s="11">
        <v>50.50188679245283</v>
      </c>
      <c r="C7" s="11">
        <v>39.79685534591191</v>
      </c>
      <c r="D7" s="11">
        <v>41.706289308176096</v>
      </c>
      <c r="E7" s="11">
        <v>41.6062893081761</v>
      </c>
      <c r="F7" s="11">
        <v>45.52264150943396</v>
      </c>
      <c r="G7" s="11">
        <v>49.325786163522025</v>
      </c>
      <c r="H7" s="11">
        <v>57.92578616352204</v>
      </c>
      <c r="I7" s="11">
        <v>57.9874213836478</v>
      </c>
      <c r="J7" s="11">
        <v>52.84654088050317</v>
      </c>
      <c r="K7" s="11">
        <v>61.47232704402517</v>
      </c>
      <c r="L7" s="11">
        <v>60.822784810126585</v>
      </c>
      <c r="M7" s="11">
        <v>55.88417721518986</v>
      </c>
      <c r="N7" s="9">
        <f>SUM(B7:M7)</f>
        <v>615.3987859246876</v>
      </c>
      <c r="O7" s="7" t="s">
        <v>93</v>
      </c>
    </row>
    <row r="8" spans="1:15" ht="14.25">
      <c r="A8" s="4" t="s">
        <v>25</v>
      </c>
      <c r="B8" s="46">
        <f>$B$23</f>
        <v>0.4425</v>
      </c>
      <c r="C8" s="46">
        <f aca="true" t="shared" si="3" ref="C8:M8">$B$23</f>
        <v>0.4425</v>
      </c>
      <c r="D8" s="46">
        <f t="shared" si="3"/>
        <v>0.4425</v>
      </c>
      <c r="E8" s="46">
        <f t="shared" si="3"/>
        <v>0.4425</v>
      </c>
      <c r="F8" s="46">
        <f t="shared" si="3"/>
        <v>0.4425</v>
      </c>
      <c r="G8" s="46">
        <f t="shared" si="3"/>
        <v>0.4425</v>
      </c>
      <c r="H8" s="46">
        <f t="shared" si="3"/>
        <v>0.4425</v>
      </c>
      <c r="I8" s="46">
        <f t="shared" si="3"/>
        <v>0.4425</v>
      </c>
      <c r="J8" s="46">
        <f t="shared" si="3"/>
        <v>0.4425</v>
      </c>
      <c r="K8" s="46">
        <f t="shared" si="3"/>
        <v>0.4425</v>
      </c>
      <c r="L8" s="46">
        <f t="shared" si="3"/>
        <v>0.4425</v>
      </c>
      <c r="M8" s="46">
        <f t="shared" si="3"/>
        <v>0.4425</v>
      </c>
      <c r="N8" s="13"/>
      <c r="O8" s="14"/>
    </row>
    <row r="9" spans="1:15" ht="14.25">
      <c r="A9" s="4" t="s">
        <v>26</v>
      </c>
      <c r="B9" s="12">
        <f>B7*B8</f>
        <v>22.347084905660378</v>
      </c>
      <c r="C9" s="12">
        <f aca="true" t="shared" si="4" ref="C9:M9">C7*C8</f>
        <v>17.61010849056602</v>
      </c>
      <c r="D9" s="12">
        <f t="shared" si="4"/>
        <v>18.455033018867923</v>
      </c>
      <c r="E9" s="12">
        <f>E7*E8</f>
        <v>18.410783018867924</v>
      </c>
      <c r="F9" s="12">
        <f t="shared" si="4"/>
        <v>20.14376886792453</v>
      </c>
      <c r="G9" s="12">
        <f t="shared" si="4"/>
        <v>21.826660377358497</v>
      </c>
      <c r="H9" s="12">
        <f t="shared" si="4"/>
        <v>25.632160377358503</v>
      </c>
      <c r="I9" s="12">
        <f t="shared" si="4"/>
        <v>25.659433962264153</v>
      </c>
      <c r="J9" s="12">
        <f t="shared" si="4"/>
        <v>23.38459433962265</v>
      </c>
      <c r="K9" s="12">
        <f t="shared" si="4"/>
        <v>27.201504716981137</v>
      </c>
      <c r="L9" s="12">
        <f t="shared" si="4"/>
        <v>26.914082278481015</v>
      </c>
      <c r="M9" s="12">
        <f t="shared" si="4"/>
        <v>24.728748417721512</v>
      </c>
      <c r="N9" s="9">
        <f>SUM(B9:M9)</f>
        <v>272.31396277167426</v>
      </c>
      <c r="O9" s="7" t="s">
        <v>27</v>
      </c>
    </row>
    <row r="10" spans="1:15" ht="14.25">
      <c r="A10" s="4" t="s">
        <v>28</v>
      </c>
      <c r="B10" s="12">
        <f>B7-B9</f>
        <v>28.154801886792452</v>
      </c>
      <c r="C10" s="12">
        <f aca="true" t="shared" si="5" ref="C10:M10">C7-C9</f>
        <v>22.186746855345888</v>
      </c>
      <c r="D10" s="12">
        <f t="shared" si="5"/>
        <v>23.251256289308174</v>
      </c>
      <c r="E10" s="12">
        <f>E7-E9</f>
        <v>23.195506289308177</v>
      </c>
      <c r="F10" s="12">
        <f t="shared" si="5"/>
        <v>25.37887264150943</v>
      </c>
      <c r="G10" s="12">
        <f t="shared" si="5"/>
        <v>27.49912578616353</v>
      </c>
      <c r="H10" s="12">
        <f t="shared" si="5"/>
        <v>32.29362578616354</v>
      </c>
      <c r="I10" s="12">
        <f t="shared" si="5"/>
        <v>32.32798742138365</v>
      </c>
      <c r="J10" s="12">
        <f t="shared" si="5"/>
        <v>29.46194654088052</v>
      </c>
      <c r="K10" s="12">
        <f t="shared" si="5"/>
        <v>34.27082232704403</v>
      </c>
      <c r="L10" s="12">
        <f t="shared" si="5"/>
        <v>33.908702531645574</v>
      </c>
      <c r="M10" s="12">
        <f t="shared" si="5"/>
        <v>31.155428797468346</v>
      </c>
      <c r="N10" s="9">
        <f>SUM(B10:M10)</f>
        <v>343.08482315301336</v>
      </c>
      <c r="O10" s="7" t="s">
        <v>29</v>
      </c>
    </row>
    <row r="11" spans="1:15" ht="14.25">
      <c r="A11" s="4" t="s">
        <v>30</v>
      </c>
      <c r="B11" s="12">
        <f>B10-B6</f>
        <v>16.289961035642293</v>
      </c>
      <c r="C11" s="12">
        <f>C10-C6</f>
        <v>8.630814048561577</v>
      </c>
      <c r="D11" s="12">
        <f aca="true" t="shared" si="6" ref="D11:M11">D10-D6</f>
        <v>-3.8365480262729506</v>
      </c>
      <c r="E11" s="12">
        <f>E10-E6</f>
        <v>-21.16989018518312</v>
      </c>
      <c r="F11" s="12">
        <f t="shared" si="6"/>
        <v>-48.03412025564754</v>
      </c>
      <c r="G11" s="12">
        <f>G10-G6</f>
        <v>-68.6426281633533</v>
      </c>
      <c r="H11" s="12">
        <f t="shared" si="6"/>
        <v>-79.29172654636221</v>
      </c>
      <c r="I11" s="12">
        <f t="shared" si="6"/>
        <v>-68.6260277191617</v>
      </c>
      <c r="J11" s="12">
        <f t="shared" si="6"/>
        <v>-43.44939125789031</v>
      </c>
      <c r="K11" s="12">
        <f t="shared" si="6"/>
        <v>-11.775631855733003</v>
      </c>
      <c r="L11" s="12">
        <f t="shared" si="6"/>
        <v>10.919396624826955</v>
      </c>
      <c r="M11" s="12">
        <f t="shared" si="6"/>
        <v>17.554953974337337</v>
      </c>
      <c r="N11" s="9"/>
      <c r="O11" s="14"/>
    </row>
    <row r="12" spans="1:16" ht="14.25">
      <c r="A12" s="10" t="s">
        <v>31</v>
      </c>
      <c r="B12" s="12">
        <f>IF(B11&gt;=0,0,B11)</f>
        <v>0</v>
      </c>
      <c r="C12" s="12">
        <f>IF(C11&gt;=0,B12,C11+B12)</f>
        <v>0</v>
      </c>
      <c r="D12" s="12">
        <f aca="true" t="shared" si="7" ref="D12:M12">IF(D11&gt;=0,C12,D11+C12)</f>
        <v>-3.8365480262729506</v>
      </c>
      <c r="E12" s="12">
        <f>IF(E11&gt;=0,D12,E11+D12)</f>
        <v>-25.00643821145607</v>
      </c>
      <c r="F12" s="12">
        <f t="shared" si="7"/>
        <v>-73.04055846710361</v>
      </c>
      <c r="G12" s="12">
        <f>IF(G11&gt;=0,F12,G11+F12)</f>
        <v>-141.6831866304569</v>
      </c>
      <c r="H12" s="12">
        <f t="shared" si="7"/>
        <v>-220.97491317681911</v>
      </c>
      <c r="I12" s="12">
        <f t="shared" si="7"/>
        <v>-289.6009408959808</v>
      </c>
      <c r="J12" s="12">
        <f t="shared" si="7"/>
        <v>-333.05033215387107</v>
      </c>
      <c r="K12" s="12">
        <f t="shared" si="7"/>
        <v>-344.8259640096041</v>
      </c>
      <c r="L12" s="12">
        <f t="shared" si="7"/>
        <v>-344.8259640096041</v>
      </c>
      <c r="M12" s="12">
        <f t="shared" si="7"/>
        <v>-344.8259640096041</v>
      </c>
      <c r="N12" s="9"/>
      <c r="O12" s="7" t="s">
        <v>32</v>
      </c>
      <c r="P12" s="7"/>
    </row>
    <row r="13" spans="1:14" ht="14.25">
      <c r="A13" s="10" t="s">
        <v>33</v>
      </c>
      <c r="B13" s="12">
        <f>IF(AND(B12=0,C12&lt;0),$B$26,IF(B11&lt;0,($B$24*$B$25)*10^((0.455/($B$24*$B$25))*B11),IF(B11+M13&lt;($B$24*$B$25),B11+M13,$B$24*$B$25)))</f>
        <v>75</v>
      </c>
      <c r="C13" s="12">
        <f aca="true" t="shared" si="8" ref="C13:M13">IF(AND(C12=0,D12&lt;0),$B$26,IF(C11&lt;0,($B$24*$B$25)*10^((0.455/($B$24*$B$25))*C11),IF(C11+B13&lt;($B$24*$B$25),C11+B13,$B$24*$B$25)))</f>
        <v>75</v>
      </c>
      <c r="D13" s="12">
        <f t="shared" si="8"/>
        <v>71.08634833879938</v>
      </c>
      <c r="E13" s="12">
        <f t="shared" si="8"/>
        <v>55.799537115660485</v>
      </c>
      <c r="F13" s="12">
        <f t="shared" si="8"/>
        <v>38.34019056691336</v>
      </c>
      <c r="G13" s="12">
        <f t="shared" si="8"/>
        <v>28.749435336921024</v>
      </c>
      <c r="H13" s="12">
        <f t="shared" si="8"/>
        <v>24.7756346996183</v>
      </c>
      <c r="I13" s="12">
        <f t="shared" si="8"/>
        <v>28.75610287041139</v>
      </c>
      <c r="J13" s="12">
        <f t="shared" si="8"/>
        <v>40.87599052025056</v>
      </c>
      <c r="K13" s="12">
        <f t="shared" si="8"/>
        <v>63.624213990805565</v>
      </c>
      <c r="L13" s="12">
        <f t="shared" si="8"/>
        <v>74.54361061563252</v>
      </c>
      <c r="M13" s="12">
        <f t="shared" si="8"/>
        <v>75</v>
      </c>
      <c r="N13" s="13"/>
    </row>
    <row r="14" spans="1:14" ht="14.25">
      <c r="A14" s="4" t="s">
        <v>34</v>
      </c>
      <c r="B14" s="12">
        <f>IF(B12=0,0,B13-M13)</f>
        <v>0</v>
      </c>
      <c r="C14" s="12">
        <f aca="true" t="shared" si="9" ref="C14:M14">IF(C12=0,0,C13-B13)</f>
        <v>0</v>
      </c>
      <c r="D14" s="12">
        <f t="shared" si="9"/>
        <v>-3.9136516612006176</v>
      </c>
      <c r="E14" s="12">
        <f t="shared" si="9"/>
        <v>-15.286811223138898</v>
      </c>
      <c r="F14" s="12">
        <f t="shared" si="9"/>
        <v>-17.459346548747128</v>
      </c>
      <c r="G14" s="12">
        <f t="shared" si="9"/>
        <v>-9.590755229992332</v>
      </c>
      <c r="H14" s="12">
        <f t="shared" si="9"/>
        <v>-3.9738006373027233</v>
      </c>
      <c r="I14" s="12">
        <f t="shared" si="9"/>
        <v>3.9804681707930882</v>
      </c>
      <c r="J14" s="12">
        <f t="shared" si="9"/>
        <v>12.119887649839171</v>
      </c>
      <c r="K14" s="12">
        <f t="shared" si="9"/>
        <v>22.748223470555004</v>
      </c>
      <c r="L14" s="12">
        <f t="shared" si="9"/>
        <v>10.919396624826952</v>
      </c>
      <c r="M14" s="12">
        <f t="shared" si="9"/>
        <v>0.45638938436748333</v>
      </c>
      <c r="N14" s="9"/>
    </row>
    <row r="15" spans="1:14" ht="14.25">
      <c r="A15" s="4" t="s">
        <v>35</v>
      </c>
      <c r="B15" s="12">
        <f>IF(B11&gt;=0,B6,(B6+(B11-B14)))</f>
        <v>11.864840851150158</v>
      </c>
      <c r="C15" s="12">
        <f aca="true" t="shared" si="10" ref="C15:M15">IF(C11&gt;=0,C6,(C6+(C11-C14)))</f>
        <v>13.55593280678431</v>
      </c>
      <c r="D15" s="12">
        <f>IF(D11&gt;=0,D6,(D6+(D11-D14)))</f>
        <v>27.16490795050879</v>
      </c>
      <c r="E15" s="12">
        <f t="shared" si="10"/>
        <v>38.482317512447075</v>
      </c>
      <c r="F15" s="12">
        <f t="shared" si="10"/>
        <v>42.83821919025656</v>
      </c>
      <c r="G15" s="12">
        <f t="shared" si="10"/>
        <v>37.089881016155864</v>
      </c>
      <c r="H15" s="12">
        <f t="shared" si="10"/>
        <v>36.26742642346626</v>
      </c>
      <c r="I15" s="12">
        <f t="shared" si="10"/>
        <v>28.34751925059055</v>
      </c>
      <c r="J15" s="12">
        <f t="shared" si="10"/>
        <v>17.342058891041347</v>
      </c>
      <c r="K15" s="12">
        <f t="shared" si="10"/>
        <v>11.522598856489026</v>
      </c>
      <c r="L15" s="12">
        <f t="shared" si="10"/>
        <v>22.98930590681862</v>
      </c>
      <c r="M15" s="12">
        <f t="shared" si="10"/>
        <v>13.60047482313101</v>
      </c>
      <c r="N15" s="9">
        <f>SUM(B15:M15)</f>
        <v>301.0654834788396</v>
      </c>
    </row>
    <row r="16" spans="1:16" ht="14.25">
      <c r="A16" s="4" t="s">
        <v>36</v>
      </c>
      <c r="B16" s="12">
        <f>IF(B11&lt;=0,0,MAX(B11-B14,0))</f>
        <v>16.289961035642293</v>
      </c>
      <c r="C16" s="12">
        <f aca="true" t="shared" si="11" ref="C16:M16">IF(C11&lt;=0,0,MAX(C11-C14,0))</f>
        <v>8.630814048561577</v>
      </c>
      <c r="D16" s="12">
        <f t="shared" si="11"/>
        <v>0</v>
      </c>
      <c r="E16" s="12">
        <f t="shared" si="11"/>
        <v>0</v>
      </c>
      <c r="F16" s="12">
        <f t="shared" si="11"/>
        <v>0</v>
      </c>
      <c r="G16" s="12">
        <f t="shared" si="11"/>
        <v>0</v>
      </c>
      <c r="H16" s="12">
        <f t="shared" si="11"/>
        <v>0</v>
      </c>
      <c r="I16" s="12">
        <f t="shared" si="11"/>
        <v>0</v>
      </c>
      <c r="J16" s="12">
        <f t="shared" si="11"/>
        <v>0</v>
      </c>
      <c r="K16" s="12">
        <f t="shared" si="11"/>
        <v>0</v>
      </c>
      <c r="L16" s="12">
        <f t="shared" si="11"/>
        <v>3.552713678800501E-15</v>
      </c>
      <c r="M16" s="12">
        <f t="shared" si="11"/>
        <v>17.098564589969854</v>
      </c>
      <c r="N16" s="9">
        <f>SUM(B16:M16)</f>
        <v>42.01933967417372</v>
      </c>
      <c r="O16" s="7"/>
      <c r="P16" s="7"/>
    </row>
    <row r="17" spans="1:14" ht="14.25">
      <c r="A17" s="4" t="s">
        <v>37</v>
      </c>
      <c r="B17" s="12">
        <f>B16+B15+B14+B9</f>
        <v>50.50188679245282</v>
      </c>
      <c r="C17" s="12">
        <f aca="true" t="shared" si="12" ref="C17:M17">C16+C15+C14+C9</f>
        <v>39.79685534591191</v>
      </c>
      <c r="D17" s="12">
        <f t="shared" si="12"/>
        <v>41.706289308176096</v>
      </c>
      <c r="E17" s="12">
        <f t="shared" si="12"/>
        <v>41.6062893081761</v>
      </c>
      <c r="F17" s="12">
        <f t="shared" si="12"/>
        <v>45.52264150943396</v>
      </c>
      <c r="G17" s="12">
        <f t="shared" si="12"/>
        <v>49.325786163522025</v>
      </c>
      <c r="H17" s="12">
        <f t="shared" si="12"/>
        <v>57.92578616352204</v>
      </c>
      <c r="I17" s="12">
        <f t="shared" si="12"/>
        <v>57.98742138364779</v>
      </c>
      <c r="J17" s="12">
        <f t="shared" si="12"/>
        <v>52.84654088050317</v>
      </c>
      <c r="K17" s="12">
        <f t="shared" si="12"/>
        <v>61.472327044025164</v>
      </c>
      <c r="L17" s="12">
        <f t="shared" si="12"/>
        <v>60.82278481012659</v>
      </c>
      <c r="M17" s="12">
        <f t="shared" si="12"/>
        <v>55.88417721518986</v>
      </c>
      <c r="N17" s="9">
        <f>SUM(B17:M17)</f>
        <v>615.3987859246876</v>
      </c>
    </row>
    <row r="18" spans="1:14" ht="14.25">
      <c r="A18" s="4" t="s">
        <v>38</v>
      </c>
      <c r="B18" s="15">
        <f>(B16*0.001)/(60*60*24*30)</f>
        <v>6.284707189676811E-09</v>
      </c>
      <c r="C18" s="15">
        <f aca="true" t="shared" si="13" ref="C18:K18">(C16*0.001)/(60*60*24*30)</f>
        <v>3.3297893705870284E-09</v>
      </c>
      <c r="D18" s="15">
        <f t="shared" si="13"/>
        <v>0</v>
      </c>
      <c r="E18" s="15">
        <f t="shared" si="13"/>
        <v>0</v>
      </c>
      <c r="F18" s="15">
        <f t="shared" si="13"/>
        <v>0</v>
      </c>
      <c r="G18" s="15">
        <f t="shared" si="13"/>
        <v>0</v>
      </c>
      <c r="H18" s="15">
        <f t="shared" si="13"/>
        <v>0</v>
      </c>
      <c r="I18" s="15">
        <f t="shared" si="13"/>
        <v>0</v>
      </c>
      <c r="J18" s="15">
        <f t="shared" si="13"/>
        <v>0</v>
      </c>
      <c r="K18" s="15">
        <f t="shared" si="13"/>
        <v>0</v>
      </c>
      <c r="L18" s="15">
        <f>(L16*0.001)/(60*60*24*30)</f>
        <v>1.3706457094137735E-24</v>
      </c>
      <c r="M18" s="15">
        <f>(M16*0.001)/(60*60*24*30)</f>
        <v>6.59666843748837E-09</v>
      </c>
      <c r="N18" s="16"/>
    </row>
    <row r="19" spans="2:13" ht="14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9" ht="14.25">
      <c r="A20" s="48" t="s">
        <v>39</v>
      </c>
      <c r="B20" s="49">
        <v>0.59</v>
      </c>
      <c r="C20" s="18" t="s">
        <v>40</v>
      </c>
      <c r="D20" s="32">
        <f>6/210</f>
        <v>0.02857142857142857</v>
      </c>
      <c r="E20" s="19" t="s">
        <v>95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4.25">
      <c r="A21" s="48"/>
      <c r="B21" s="50"/>
      <c r="C21" s="18" t="s">
        <v>41</v>
      </c>
      <c r="D21" s="21" t="s">
        <v>60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4.25">
      <c r="A22" s="48"/>
      <c r="B22" s="51"/>
      <c r="C22" s="22" t="s">
        <v>42</v>
      </c>
      <c r="D22" s="21" t="s">
        <v>59</v>
      </c>
      <c r="E22" s="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4.25">
      <c r="A23" s="40" t="s">
        <v>98</v>
      </c>
      <c r="B23" s="47">
        <f>B20*0.75</f>
        <v>0.4425</v>
      </c>
      <c r="C23" s="43" t="s">
        <v>99</v>
      </c>
      <c r="D23" s="39"/>
      <c r="E23" s="2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4.25">
      <c r="A24" s="7" t="s">
        <v>43</v>
      </c>
      <c r="B24" s="11">
        <v>200</v>
      </c>
      <c r="C24" s="24" t="s">
        <v>44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4"/>
      <c r="O24" s="14"/>
      <c r="P24" s="14"/>
      <c r="Q24" s="14"/>
      <c r="R24" s="14"/>
      <c r="S24" s="14"/>
    </row>
    <row r="25" spans="1:19" ht="14.25">
      <c r="A25" t="s">
        <v>45</v>
      </c>
      <c r="B25" s="33">
        <v>0.375</v>
      </c>
      <c r="C25" s="26" t="s">
        <v>61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4"/>
      <c r="O25" s="14"/>
      <c r="P25" s="14"/>
      <c r="Q25" s="14"/>
      <c r="R25" s="14"/>
      <c r="S25" s="14"/>
    </row>
    <row r="26" spans="1:19" ht="14.25">
      <c r="A26" t="s">
        <v>46</v>
      </c>
      <c r="B26" s="12">
        <f>B24*B25</f>
        <v>75</v>
      </c>
      <c r="C26" s="7" t="s">
        <v>47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  <c r="O26" s="14"/>
      <c r="P26" s="14"/>
      <c r="Q26" s="14"/>
      <c r="R26" s="14"/>
      <c r="S26" s="14"/>
    </row>
    <row r="27" spans="2:19" ht="6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4"/>
      <c r="O27" s="14"/>
      <c r="P27" s="14"/>
      <c r="Q27" s="14"/>
      <c r="R27" s="14"/>
      <c r="S27" s="14"/>
    </row>
    <row r="28" spans="2:22" ht="14.25">
      <c r="B28" s="26" t="s">
        <v>48</v>
      </c>
      <c r="C28" s="26" t="s">
        <v>49</v>
      </c>
      <c r="D28" s="25"/>
      <c r="E28" s="25"/>
      <c r="F28" s="25"/>
      <c r="G28" s="25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9"/>
    </row>
    <row r="29" spans="1:22" ht="14.25">
      <c r="A29" t="s">
        <v>50</v>
      </c>
      <c r="B29" s="12">
        <f>N7</f>
        <v>615.3987859246876</v>
      </c>
      <c r="C29" s="12">
        <f>(B29/$N$7)*100</f>
        <v>100</v>
      </c>
      <c r="D29" s="25"/>
      <c r="E29" s="25"/>
      <c r="F29" s="25"/>
      <c r="G29" s="25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9"/>
    </row>
    <row r="30" spans="1:22" ht="14.25">
      <c r="A30" t="s">
        <v>51</v>
      </c>
      <c r="B30" s="12">
        <f>N9</f>
        <v>272.31396277167426</v>
      </c>
      <c r="C30" s="12">
        <f>(B30/$N$7)*100</f>
        <v>44.25</v>
      </c>
      <c r="D30" s="25"/>
      <c r="E30" s="25"/>
      <c r="F30" s="25"/>
      <c r="G30" s="26"/>
      <c r="H30" s="26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9"/>
    </row>
    <row r="31" spans="1:22" ht="14.25">
      <c r="A31" t="s">
        <v>52</v>
      </c>
      <c r="B31" s="12">
        <f>N15</f>
        <v>301.0654834788396</v>
      </c>
      <c r="C31" s="12">
        <f>(B31/$N$7)*100</f>
        <v>48.92201453183952</v>
      </c>
      <c r="D31" s="25"/>
      <c r="E31" s="25"/>
      <c r="F31" s="25"/>
      <c r="G31" s="26"/>
      <c r="H31" s="26"/>
      <c r="I31" s="24"/>
      <c r="J31" s="27"/>
      <c r="K31" s="27"/>
      <c r="L31" s="27"/>
      <c r="M31" s="27"/>
      <c r="N31" s="30"/>
      <c r="O31" s="30"/>
      <c r="P31" s="30"/>
      <c r="Q31" s="30"/>
      <c r="R31" s="30"/>
      <c r="S31" s="30"/>
      <c r="T31" s="29"/>
      <c r="U31" s="29"/>
      <c r="V31" s="29"/>
    </row>
    <row r="32" spans="1:19" ht="14.25">
      <c r="A32" t="s">
        <v>53</v>
      </c>
      <c r="B32" s="12">
        <f>N16</f>
        <v>42.01933967417372</v>
      </c>
      <c r="C32" s="12">
        <f>(B32/$N$7)*100</f>
        <v>6.8279854681604855</v>
      </c>
      <c r="D32" s="25"/>
      <c r="E32" s="25"/>
      <c r="F32" s="25"/>
      <c r="G32" s="26"/>
      <c r="H32" s="26"/>
      <c r="I32" s="26"/>
      <c r="J32" s="25"/>
      <c r="K32" s="25"/>
      <c r="L32" s="25"/>
      <c r="M32" s="25"/>
      <c r="N32" s="14"/>
      <c r="O32" s="14"/>
      <c r="P32" s="14"/>
      <c r="Q32" s="14"/>
      <c r="R32" s="14"/>
      <c r="S32" s="14"/>
    </row>
    <row r="33" spans="1:13" ht="14.25">
      <c r="A33" t="s">
        <v>54</v>
      </c>
      <c r="B33" s="12">
        <f>B30/B32</f>
        <v>6.480681630964471</v>
      </c>
      <c r="C33" s="26"/>
      <c r="D33" s="17"/>
      <c r="E33" s="17"/>
      <c r="F33" s="17"/>
      <c r="G33" s="26"/>
      <c r="H33" s="26"/>
      <c r="I33" s="26"/>
      <c r="J33" s="17"/>
      <c r="K33" s="17"/>
      <c r="L33" s="17"/>
      <c r="M33" s="17"/>
    </row>
    <row r="34" spans="2:13" ht="14.25">
      <c r="B34" s="17"/>
      <c r="C34" s="17"/>
      <c r="D34" s="17"/>
      <c r="E34" s="17"/>
      <c r="F34" s="17"/>
      <c r="G34" s="26"/>
      <c r="H34" s="26"/>
      <c r="I34" s="26"/>
      <c r="J34" s="17"/>
      <c r="K34" s="17"/>
      <c r="L34" s="17"/>
      <c r="M34" s="17"/>
    </row>
    <row r="35" spans="1:13" ht="14.25">
      <c r="A35" s="3" t="s">
        <v>55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4.25">
      <c r="A36" t="s">
        <v>96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ht="14.25">
      <c r="A37" t="s">
        <v>97</v>
      </c>
    </row>
  </sheetData>
  <sheetProtection/>
  <mergeCells count="2">
    <mergeCell ref="A20:A22"/>
    <mergeCell ref="B20:B22"/>
  </mergeCells>
  <printOptions/>
  <pageMargins left="0.7" right="0.7" top="0.75" bottom="0.75" header="0.3" footer="0.3"/>
  <pageSetup fitToHeight="1" fitToWidth="1" horizontalDpi="600" verticalDpi="600" orientation="landscape" paperSize="8" scale="82" r:id="rId1"/>
  <headerFooter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</dc:creator>
  <cp:keywords/>
  <dc:description/>
  <cp:lastModifiedBy>Registered User</cp:lastModifiedBy>
  <dcterms:created xsi:type="dcterms:W3CDTF">2019-10-02T11:48:15Z</dcterms:created>
  <dcterms:modified xsi:type="dcterms:W3CDTF">2021-03-11T13:57:07Z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