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wight\Desktop\FB3809MM V003 ext consultation\"/>
    </mc:Choice>
  </mc:AlternateContent>
  <xr:revisionPtr revIDLastSave="0" documentId="8_{3DCDD54E-EC99-4BF7-9378-E54060FA6587}" xr6:coauthVersionLast="47" xr6:coauthVersionMax="47" xr10:uidLastSave="{00000000-0000-0000-0000-000000000000}"/>
  <bookViews>
    <workbookView xWindow="-120" yWindow="-120" windowWidth="20730" windowHeight="11160" firstSheet="2" activeTab="2" xr2:uid="{F3B90D4F-231E-4ABD-817C-FA7877EBBCF8}"/>
  </bookViews>
  <sheets>
    <sheet name="Process Returns" sheetId="1" r:id="rId1"/>
    <sheet name="Cake Pad Run off" sheetId="3" r:id="rId2"/>
    <sheet name="Application response Figures" sheetId="2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1" l="1"/>
  <c r="C12" i="3"/>
  <c r="C5" i="3"/>
  <c r="E17" i="1"/>
  <c r="E20" i="1" s="1"/>
  <c r="E26" i="1" s="1"/>
  <c r="G5" i="1"/>
  <c r="G6" i="3" l="1"/>
  <c r="J6" i="3" s="1"/>
  <c r="G13" i="3"/>
  <c r="G16" i="3" s="1"/>
  <c r="C14" i="3"/>
  <c r="E10" i="1"/>
  <c r="E11" i="1" l="1"/>
  <c r="E13" i="1" s="1"/>
  <c r="E21" i="1" s="1"/>
  <c r="M10" i="1" l="1"/>
  <c r="I11" i="1"/>
  <c r="E25" i="1"/>
  <c r="E28" i="1" l="1"/>
  <c r="I25" i="1" s="1"/>
  <c r="I31" i="1" s="1"/>
  <c r="I32" i="1" s="1"/>
  <c r="M17" i="1" l="1"/>
  <c r="M18" i="1"/>
  <c r="G18" i="3"/>
  <c r="G20" i="3" s="1"/>
  <c r="B1" i="2"/>
  <c r="B4" i="2" s="1"/>
  <c r="B2" i="2" l="1"/>
  <c r="B3" i="2" l="1"/>
  <c r="B5" i="2" s="1"/>
</calcChain>
</file>

<file path=xl/sharedStrings.xml><?xml version="1.0" encoding="utf-8"?>
<sst xmlns="http://schemas.openxmlformats.org/spreadsheetml/2006/main" count="88" uniqueCount="67">
  <si>
    <t>Tonnage</t>
  </si>
  <si>
    <t>Imports</t>
  </si>
  <si>
    <t>Indigenous</t>
  </si>
  <si>
    <t>figures above amended in line with application</t>
  </si>
  <si>
    <t>Volume</t>
  </si>
  <si>
    <t>*centrate considered inconsequential and excluded from calculation</t>
  </si>
  <si>
    <t>%DS</t>
  </si>
  <si>
    <t>assume 1:1 for t to m3</t>
  </si>
  <si>
    <t>Thickener</t>
  </si>
  <si>
    <t>Input Volume</t>
  </si>
  <si>
    <t xml:space="preserve">Thickener Return Liquor </t>
  </si>
  <si>
    <t>Daily digester throughput cf. 259 in application</t>
  </si>
  <si>
    <t>Input %DS</t>
  </si>
  <si>
    <t>Target Thickness</t>
  </si>
  <si>
    <t>Volume to digesters</t>
  </si>
  <si>
    <t>Cake</t>
  </si>
  <si>
    <t>Digester</t>
  </si>
  <si>
    <t>What is the total influent volume at Knostrop WwTW? (M3/d)</t>
  </si>
  <si>
    <t>Feed %DS</t>
  </si>
  <si>
    <t>dry weather flow</t>
  </si>
  <si>
    <t>%VS</t>
  </si>
  <si>
    <t>fft i.e. max capacity</t>
  </si>
  <si>
    <t>%VS destruction</t>
  </si>
  <si>
    <t>Output %DS</t>
  </si>
  <si>
    <t>Output Volume</t>
  </si>
  <si>
    <t>Centrifuge</t>
  </si>
  <si>
    <t>Centrifuge Return Liquor (Via Liquor Treatment Plant)</t>
  </si>
  <si>
    <t>Target Solids</t>
  </si>
  <si>
    <t>Cake Volume</t>
  </si>
  <si>
    <t>Total Sum (annum)</t>
  </si>
  <si>
    <r>
      <t>M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/yr</t>
    </r>
  </si>
  <si>
    <t>Total per day</t>
  </si>
  <si>
    <r>
      <t>M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/d</t>
    </r>
  </si>
  <si>
    <t>Cake pad width</t>
  </si>
  <si>
    <t xml:space="preserve">m </t>
  </si>
  <si>
    <t>Cake pad Length</t>
  </si>
  <si>
    <t>m</t>
  </si>
  <si>
    <t>Cake pad surface area</t>
  </si>
  <si>
    <r>
      <t>m</t>
    </r>
    <r>
      <rPr>
        <vertAlign val="superscript"/>
        <sz val="11"/>
        <color theme="1"/>
        <rFont val="Calibri"/>
        <family val="2"/>
        <scheme val="minor"/>
      </rPr>
      <t>2</t>
    </r>
  </si>
  <si>
    <t>Expected cake pad runoff (annum)</t>
  </si>
  <si>
    <t>Litres</t>
  </si>
  <si>
    <t>~</t>
  </si>
  <si>
    <t>Average Rainfall (annum)</t>
  </si>
  <si>
    <t>mm</t>
  </si>
  <si>
    <t>Source: https://www.metoffice.gov.uk/binaries/content/assets/metofficegovuk/pdf/weather/learn-about/uk-past-events/regional-climates/north-east-england_-climate---met-office.pdf</t>
  </si>
  <si>
    <t>Highest monthly rainfall (mm)</t>
  </si>
  <si>
    <t>Daily rainfall (mm) (averaged)</t>
  </si>
  <si>
    <t>Estimated cake pad runoff per day (based on highest monthly rainfall data)</t>
  </si>
  <si>
    <t>L/d</t>
  </si>
  <si>
    <t xml:space="preserve">Highest run off (cubic metres per day) </t>
  </si>
  <si>
    <t>+</t>
  </si>
  <si>
    <t>Process returns</t>
  </si>
  <si>
    <t>=</t>
  </si>
  <si>
    <t>Sum worst case cake pad run off and process returns</t>
  </si>
  <si>
    <r>
      <t>M</t>
    </r>
    <r>
      <rPr>
        <b/>
        <vertAlign val="superscript"/>
        <sz val="11"/>
        <color theme="1"/>
        <rFont val="Calibri"/>
        <family val="2"/>
        <scheme val="minor"/>
      </rPr>
      <t>3</t>
    </r>
    <r>
      <rPr>
        <b/>
        <sz val="11"/>
        <color theme="1"/>
        <rFont val="Calibri"/>
        <family val="2"/>
        <scheme val="minor"/>
      </rPr>
      <t>/d</t>
    </r>
  </si>
  <si>
    <t xml:space="preserve">3a What is the daily dry weather flow? </t>
  </si>
  <si>
    <t>cubic metres</t>
  </si>
  <si>
    <t>i.e. figure for liquor returns only shown on K15</t>
  </si>
  <si>
    <t xml:space="preserve">3b What is the maximum volume of effluent you will discharge in a day? </t>
  </si>
  <si>
    <t xml:space="preserve">i.e. process returns (q3a above) plus highest monthly rainfall runoff from cake pad.  </t>
  </si>
  <si>
    <t>3c What is the maximum rate of discharge?</t>
  </si>
  <si>
    <t xml:space="preserve"> litres a second</t>
  </si>
  <si>
    <t xml:space="preserve">i.e. answer to 3b above divided by (24*60*60).  Guidance states that this should be based on 1 in 30 year storm event. </t>
  </si>
  <si>
    <t>3dWhat is the maximum volume of non‐rainfall dependent effluent you will discharge in a day?</t>
  </si>
  <si>
    <t xml:space="preserve">i.e. same as 3a </t>
  </si>
  <si>
    <t>3e What is the maximum rate of rainfall dependent discharge?</t>
  </si>
  <si>
    <t xml:space="preserve">i.e. same as 3c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</si>
</sst>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0.0%"/>
    <numFmt numFmtId="165" formatCode="0.0"/>
    <numFmt numFmtId="166" formatCode="#,##0.0000"/>
    <numFmt numFmtId="167" formatCode="_-* #,##0_-;\-* #,##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8"/>
      <color theme="0" tint="-0.34998626667073579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 tint="0.34998626667073579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6"/>
      <color rgb="FFCDF1FF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8"/>
      <color rgb="FFCDF1FF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4C6C"/>
        <bgColor indexed="64"/>
      </patternFill>
    </fill>
    <fill>
      <patternFill patternType="solid">
        <fgColor rgb="FFCDF1FF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ck">
        <color rgb="FF004C6C"/>
      </left>
      <right/>
      <top style="thick">
        <color rgb="FF004C6C"/>
      </top>
      <bottom/>
      <diagonal/>
    </border>
    <border>
      <left/>
      <right style="thick">
        <color rgb="FF004C6C"/>
      </right>
      <top style="thick">
        <color rgb="FF004C6C"/>
      </top>
      <bottom/>
      <diagonal/>
    </border>
    <border>
      <left style="thick">
        <color rgb="FF004C6C"/>
      </left>
      <right/>
      <top/>
      <bottom/>
      <diagonal/>
    </border>
    <border>
      <left/>
      <right style="thick">
        <color rgb="FF004C6C"/>
      </right>
      <top/>
      <bottom/>
      <diagonal/>
    </border>
    <border>
      <left style="thick">
        <color rgb="FF004C6C"/>
      </left>
      <right/>
      <top/>
      <bottom style="thick">
        <color rgb="FF004C6C"/>
      </bottom>
      <diagonal/>
    </border>
    <border>
      <left/>
      <right style="thick">
        <color rgb="FF004C6C"/>
      </right>
      <top/>
      <bottom style="thick">
        <color rgb="FF004C6C"/>
      </bottom>
      <diagonal/>
    </border>
    <border>
      <left/>
      <right/>
      <top style="thick">
        <color rgb="FF004C6C"/>
      </top>
      <bottom/>
      <diagonal/>
    </border>
    <border>
      <left/>
      <right/>
      <top/>
      <bottom style="thick">
        <color rgb="FF004C6C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/>
      <diagonal/>
    </border>
    <border>
      <left/>
      <right/>
      <top/>
      <bottom style="thin">
        <color theme="1" tint="0.499984740745262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66">
    <xf numFmtId="0" fontId="0" fillId="0" borderId="0" xfId="0"/>
    <xf numFmtId="0" fontId="0" fillId="0" borderId="1" xfId="0" applyBorder="1"/>
    <xf numFmtId="165" fontId="0" fillId="0" borderId="0" xfId="0" applyNumberFormat="1"/>
    <xf numFmtId="0" fontId="0" fillId="0" borderId="0" xfId="0" applyAlignment="1">
      <alignment wrapText="1"/>
    </xf>
    <xf numFmtId="3" fontId="0" fillId="0" borderId="0" xfId="0" applyNumberFormat="1"/>
    <xf numFmtId="166" fontId="0" fillId="0" borderId="0" xfId="0" applyNumberFormat="1"/>
    <xf numFmtId="0" fontId="1" fillId="0" borderId="0" xfId="0" applyFont="1"/>
    <xf numFmtId="3" fontId="0" fillId="0" borderId="5" xfId="0" applyNumberFormat="1" applyBorder="1"/>
    <xf numFmtId="164" fontId="0" fillId="0" borderId="5" xfId="0" applyNumberFormat="1" applyBorder="1"/>
    <xf numFmtId="0" fontId="0" fillId="0" borderId="6" xfId="0" applyBorder="1"/>
    <xf numFmtId="165" fontId="0" fillId="0" borderId="7" xfId="0" applyNumberFormat="1" applyBorder="1"/>
    <xf numFmtId="0" fontId="3" fillId="2" borderId="2" xfId="0" applyFont="1" applyFill="1" applyBorder="1"/>
    <xf numFmtId="0" fontId="4" fillId="2" borderId="3" xfId="0" applyFont="1" applyFill="1" applyBorder="1"/>
    <xf numFmtId="164" fontId="0" fillId="3" borderId="5" xfId="0" applyNumberFormat="1" applyFill="1" applyBorder="1"/>
    <xf numFmtId="3" fontId="0" fillId="3" borderId="5" xfId="0" applyNumberFormat="1" applyFill="1" applyBorder="1"/>
    <xf numFmtId="10" fontId="0" fillId="3" borderId="7" xfId="0" applyNumberFormat="1" applyFill="1" applyBorder="1"/>
    <xf numFmtId="0" fontId="5" fillId="0" borderId="0" xfId="0" applyFont="1"/>
    <xf numFmtId="0" fontId="0" fillId="0" borderId="7" xfId="0" applyBorder="1"/>
    <xf numFmtId="9" fontId="0" fillId="0" borderId="5" xfId="0" applyNumberFormat="1" applyBorder="1"/>
    <xf numFmtId="9" fontId="0" fillId="3" borderId="5" xfId="0" applyNumberFormat="1" applyFill="1" applyBorder="1"/>
    <xf numFmtId="43" fontId="0" fillId="0" borderId="5" xfId="1" applyFont="1" applyBorder="1"/>
    <xf numFmtId="0" fontId="4" fillId="0" borderId="0" xfId="0" applyFont="1"/>
    <xf numFmtId="43" fontId="0" fillId="0" borderId="0" xfId="1" applyFont="1" applyFill="1" applyBorder="1"/>
    <xf numFmtId="3" fontId="7" fillId="3" borderId="0" xfId="0" applyNumberFormat="1" applyFont="1" applyFill="1"/>
    <xf numFmtId="0" fontId="7" fillId="0" borderId="3" xfId="0" applyFont="1" applyBorder="1"/>
    <xf numFmtId="0" fontId="7" fillId="0" borderId="7" xfId="0" applyFont="1" applyBorder="1"/>
    <xf numFmtId="165" fontId="7" fillId="0" borderId="2" xfId="0" applyNumberFormat="1" applyFont="1" applyBorder="1"/>
    <xf numFmtId="165" fontId="7" fillId="0" borderId="6" xfId="0" applyNumberFormat="1" applyFont="1" applyBorder="1"/>
    <xf numFmtId="0" fontId="8" fillId="0" borderId="4" xfId="0" applyFont="1" applyBorder="1"/>
    <xf numFmtId="0" fontId="8" fillId="0" borderId="6" xfId="0" applyFont="1" applyBorder="1"/>
    <xf numFmtId="165" fontId="5" fillId="0" borderId="0" xfId="0" applyNumberFormat="1" applyFont="1"/>
    <xf numFmtId="0" fontId="4" fillId="0" borderId="1" xfId="0" applyFont="1" applyBorder="1"/>
    <xf numFmtId="3" fontId="0" fillId="0" borderId="1" xfId="0" applyNumberFormat="1" applyBorder="1"/>
    <xf numFmtId="43" fontId="0" fillId="0" borderId="1" xfId="1" applyFont="1" applyFill="1" applyBorder="1"/>
    <xf numFmtId="43" fontId="0" fillId="0" borderId="0" xfId="1" applyFont="1" applyBorder="1"/>
    <xf numFmtId="165" fontId="0" fillId="0" borderId="3" xfId="0" applyNumberFormat="1" applyBorder="1"/>
    <xf numFmtId="4" fontId="0" fillId="0" borderId="8" xfId="0" applyNumberFormat="1" applyBorder="1"/>
    <xf numFmtId="4" fontId="0" fillId="0" borderId="9" xfId="0" applyNumberFormat="1" applyBorder="1"/>
    <xf numFmtId="0" fontId="4" fillId="2" borderId="2" xfId="0" applyFont="1" applyFill="1" applyBorder="1"/>
    <xf numFmtId="0" fontId="4" fillId="2" borderId="6" xfId="0" applyFont="1" applyFill="1" applyBorder="1"/>
    <xf numFmtId="0" fontId="4" fillId="2" borderId="10" xfId="0" applyFont="1" applyFill="1" applyBorder="1"/>
    <xf numFmtId="0" fontId="0" fillId="0" borderId="10" xfId="0" applyBorder="1"/>
    <xf numFmtId="4" fontId="0" fillId="0" borderId="10" xfId="0" applyNumberFormat="1" applyBorder="1"/>
    <xf numFmtId="0" fontId="4" fillId="0" borderId="11" xfId="0" applyFont="1" applyBorder="1"/>
    <xf numFmtId="4" fontId="0" fillId="0" borderId="11" xfId="0" applyNumberFormat="1" applyBorder="1"/>
    <xf numFmtId="0" fontId="0" fillId="0" borderId="11" xfId="0" applyBorder="1"/>
    <xf numFmtId="0" fontId="4" fillId="0" borderId="12" xfId="0" applyFont="1" applyBorder="1"/>
    <xf numFmtId="4" fontId="0" fillId="0" borderId="12" xfId="0" applyNumberFormat="1" applyBorder="1"/>
    <xf numFmtId="0" fontId="0" fillId="0" borderId="12" xfId="0" applyBorder="1"/>
    <xf numFmtId="2" fontId="0" fillId="0" borderId="10" xfId="0" applyNumberFormat="1" applyBorder="1"/>
    <xf numFmtId="3" fontId="0" fillId="0" borderId="10" xfId="0" applyNumberFormat="1" applyBorder="1"/>
    <xf numFmtId="0" fontId="0" fillId="0" borderId="10" xfId="0" applyBorder="1" applyAlignment="1">
      <alignment horizontal="left"/>
    </xf>
    <xf numFmtId="4" fontId="0" fillId="0" borderId="10" xfId="0" applyNumberFormat="1" applyBorder="1" applyAlignment="1">
      <alignment horizontal="right"/>
    </xf>
    <xf numFmtId="0" fontId="0" fillId="0" borderId="10" xfId="0" applyBorder="1" applyAlignment="1">
      <alignment horizontal="right"/>
    </xf>
    <xf numFmtId="4" fontId="0" fillId="0" borderId="0" xfId="0" applyNumberFormat="1"/>
    <xf numFmtId="0" fontId="10" fillId="0" borderId="0" xfId="0" applyFont="1" applyAlignment="1">
      <alignment horizontal="center"/>
    </xf>
    <xf numFmtId="2" fontId="9" fillId="0" borderId="10" xfId="0" applyNumberFormat="1" applyFont="1" applyBorder="1"/>
    <xf numFmtId="0" fontId="9" fillId="0" borderId="10" xfId="0" applyFont="1" applyBorder="1"/>
    <xf numFmtId="0" fontId="12" fillId="0" borderId="0" xfId="0" applyFont="1" applyAlignment="1">
      <alignment horizontal="center" vertical="top"/>
    </xf>
    <xf numFmtId="3" fontId="7" fillId="0" borderId="8" xfId="0" applyNumberFormat="1" applyFont="1" applyBorder="1"/>
    <xf numFmtId="3" fontId="7" fillId="0" borderId="9" xfId="0" applyNumberFormat="1" applyFont="1" applyBorder="1"/>
    <xf numFmtId="0" fontId="0" fillId="4" borderId="0" xfId="0" applyFill="1"/>
    <xf numFmtId="167" fontId="0" fillId="0" borderId="7" xfId="1" applyNumberFormat="1" applyFont="1" applyBorder="1"/>
    <xf numFmtId="167" fontId="0" fillId="0" borderId="5" xfId="1" applyNumberFormat="1" applyFont="1" applyBorder="1"/>
    <xf numFmtId="0" fontId="0" fillId="0" borderId="0" xfId="0" applyAlignment="1">
      <alignment horizontal="center" wrapText="1"/>
    </xf>
    <xf numFmtId="0" fontId="10" fillId="0" borderId="11" xfId="0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CDF1FF"/>
      <color rgb="FF004C6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svg"/><Relationship Id="rId1" Type="http://schemas.openxmlformats.org/officeDocument/2006/relationships/image" Target="../media/image1.png"/><Relationship Id="rId4" Type="http://schemas.openxmlformats.org/officeDocument/2006/relationships/image" Target="../media/image4.sv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10</xdr:row>
      <xdr:rowOff>95250</xdr:rowOff>
    </xdr:from>
    <xdr:to>
      <xdr:col>7</xdr:col>
      <xdr:colOff>0</xdr:colOff>
      <xdr:row>10</xdr:row>
      <xdr:rowOff>95250</xdr:rowOff>
    </xdr:to>
    <xdr:cxnSp macro="">
      <xdr:nvCxnSpPr>
        <xdr:cNvPr id="7" name="Straight Arrow Connector 6">
          <a:extLst>
            <a:ext uri="{FF2B5EF4-FFF2-40B4-BE49-F238E27FC236}">
              <a16:creationId xmlns:a16="http://schemas.microsoft.com/office/drawing/2014/main" id="{44121694-EE8B-491E-92F9-06093CD56001}"/>
            </a:ext>
          </a:extLst>
        </xdr:cNvPr>
        <xdr:cNvCxnSpPr/>
      </xdr:nvCxnSpPr>
      <xdr:spPr>
        <a:xfrm>
          <a:off x="3714750" y="1905000"/>
          <a:ext cx="1333500" cy="0"/>
        </a:xfrm>
        <a:prstGeom prst="straightConnector1">
          <a:avLst/>
        </a:prstGeom>
        <a:ln w="28575">
          <a:solidFill>
            <a:srgbClr val="004C6C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1034415</xdr:colOff>
      <xdr:row>21</xdr:row>
      <xdr:rowOff>0</xdr:rowOff>
    </xdr:from>
    <xdr:to>
      <xdr:col>3</xdr:col>
      <xdr:colOff>1034415</xdr:colOff>
      <xdr:row>23</xdr:row>
      <xdr:rowOff>0</xdr:rowOff>
    </xdr:to>
    <xdr:cxnSp macro="">
      <xdr:nvCxnSpPr>
        <xdr:cNvPr id="9" name="Straight Arrow Connector 8">
          <a:extLst>
            <a:ext uri="{FF2B5EF4-FFF2-40B4-BE49-F238E27FC236}">
              <a16:creationId xmlns:a16="http://schemas.microsoft.com/office/drawing/2014/main" id="{CA0E5DD8-6034-41D1-B09C-5EFD97F66A4F}"/>
            </a:ext>
          </a:extLst>
        </xdr:cNvPr>
        <xdr:cNvCxnSpPr/>
      </xdr:nvCxnSpPr>
      <xdr:spPr>
        <a:xfrm>
          <a:off x="2863215" y="3800475"/>
          <a:ext cx="0" cy="361950"/>
        </a:xfrm>
        <a:prstGeom prst="straightConnector1">
          <a:avLst/>
        </a:prstGeom>
        <a:ln w="28575">
          <a:solidFill>
            <a:srgbClr val="004C6C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21981</xdr:colOff>
      <xdr:row>24</xdr:row>
      <xdr:rowOff>91440</xdr:rowOff>
    </xdr:from>
    <xdr:to>
      <xdr:col>6</xdr:col>
      <xdr:colOff>600075</xdr:colOff>
      <xdr:row>24</xdr:row>
      <xdr:rowOff>91440</xdr:rowOff>
    </xdr:to>
    <xdr:cxnSp macro="">
      <xdr:nvCxnSpPr>
        <xdr:cNvPr id="12" name="Straight Arrow Connector 11">
          <a:extLst>
            <a:ext uri="{FF2B5EF4-FFF2-40B4-BE49-F238E27FC236}">
              <a16:creationId xmlns:a16="http://schemas.microsoft.com/office/drawing/2014/main" id="{9D246CBA-1D00-4038-B8CC-9268092A160E}"/>
            </a:ext>
          </a:extLst>
        </xdr:cNvPr>
        <xdr:cNvCxnSpPr/>
      </xdr:nvCxnSpPr>
      <xdr:spPr>
        <a:xfrm>
          <a:off x="3824654" y="4905228"/>
          <a:ext cx="1281479" cy="0"/>
        </a:xfrm>
        <a:prstGeom prst="straightConnector1">
          <a:avLst/>
        </a:prstGeom>
        <a:ln w="28575">
          <a:solidFill>
            <a:srgbClr val="004C6C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7329</xdr:colOff>
      <xdr:row>4</xdr:row>
      <xdr:rowOff>3</xdr:rowOff>
    </xdr:from>
    <xdr:to>
      <xdr:col>3</xdr:col>
      <xdr:colOff>554180</xdr:colOff>
      <xdr:row>8</xdr:row>
      <xdr:rowOff>0</xdr:rowOff>
    </xdr:to>
    <xdr:cxnSp macro="">
      <xdr:nvCxnSpPr>
        <xdr:cNvPr id="5" name="Connector: Elbow 4">
          <a:extLst>
            <a:ext uri="{FF2B5EF4-FFF2-40B4-BE49-F238E27FC236}">
              <a16:creationId xmlns:a16="http://schemas.microsoft.com/office/drawing/2014/main" id="{DA7E5D79-4E9F-4CA3-8B03-66BE1C3AB8FE}"/>
            </a:ext>
          </a:extLst>
        </xdr:cNvPr>
        <xdr:cNvCxnSpPr/>
      </xdr:nvCxnSpPr>
      <xdr:spPr>
        <a:xfrm rot="16200000" flipH="1">
          <a:off x="1713170" y="895220"/>
          <a:ext cx="783978" cy="546851"/>
        </a:xfrm>
        <a:prstGeom prst="bentConnector3">
          <a:avLst>
            <a:gd name="adj1" fmla="val -468"/>
          </a:avLst>
        </a:prstGeom>
        <a:ln w="19050">
          <a:solidFill>
            <a:srgbClr val="004C6C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14658</xdr:colOff>
      <xdr:row>3</xdr:row>
      <xdr:rowOff>152400</xdr:rowOff>
    </xdr:from>
    <xdr:to>
      <xdr:col>5</xdr:col>
      <xdr:colOff>0</xdr:colOff>
      <xdr:row>8</xdr:row>
      <xdr:rowOff>7329</xdr:rowOff>
    </xdr:to>
    <xdr:cxnSp macro="">
      <xdr:nvCxnSpPr>
        <xdr:cNvPr id="11" name="Connector: Elbow 10">
          <a:extLst>
            <a:ext uri="{FF2B5EF4-FFF2-40B4-BE49-F238E27FC236}">
              <a16:creationId xmlns:a16="http://schemas.microsoft.com/office/drawing/2014/main" id="{C09ED666-1BAC-4D6A-A68F-DC54777B5031}"/>
            </a:ext>
          </a:extLst>
        </xdr:cNvPr>
        <xdr:cNvCxnSpPr/>
      </xdr:nvCxnSpPr>
      <xdr:spPr>
        <a:xfrm rot="5400000">
          <a:off x="3024450" y="794765"/>
          <a:ext cx="850972" cy="731014"/>
        </a:xfrm>
        <a:prstGeom prst="bentConnector3">
          <a:avLst>
            <a:gd name="adj1" fmla="val 3948"/>
          </a:avLst>
        </a:prstGeom>
        <a:ln w="19050">
          <a:solidFill>
            <a:srgbClr val="004C6C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984491</xdr:colOff>
      <xdr:row>26</xdr:row>
      <xdr:rowOff>3613</xdr:rowOff>
    </xdr:from>
    <xdr:to>
      <xdr:col>7</xdr:col>
      <xdr:colOff>985345</xdr:colOff>
      <xdr:row>29</xdr:row>
      <xdr:rowOff>190500</xdr:rowOff>
    </xdr:to>
    <xdr:cxnSp macro="">
      <xdr:nvCxnSpPr>
        <xdr:cNvPr id="8" name="Straight Arrow Connector 7">
          <a:extLst>
            <a:ext uri="{FF2B5EF4-FFF2-40B4-BE49-F238E27FC236}">
              <a16:creationId xmlns:a16="http://schemas.microsoft.com/office/drawing/2014/main" id="{FE2A77C6-2F20-4B53-BDBA-BAD7497BE8DB}"/>
            </a:ext>
          </a:extLst>
        </xdr:cNvPr>
        <xdr:cNvCxnSpPr/>
      </xdr:nvCxnSpPr>
      <xdr:spPr>
        <a:xfrm>
          <a:off x="6114853" y="5127406"/>
          <a:ext cx="854" cy="778094"/>
        </a:xfrm>
        <a:prstGeom prst="straightConnector1">
          <a:avLst/>
        </a:prstGeom>
        <a:ln w="28575">
          <a:solidFill>
            <a:srgbClr val="004C6C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5561</xdr:colOff>
      <xdr:row>10</xdr:row>
      <xdr:rowOff>106622</xdr:rowOff>
    </xdr:from>
    <xdr:to>
      <xdr:col>9</xdr:col>
      <xdr:colOff>131379</xdr:colOff>
      <xdr:row>29</xdr:row>
      <xdr:rowOff>190503</xdr:rowOff>
    </xdr:to>
    <xdr:cxnSp macro="">
      <xdr:nvCxnSpPr>
        <xdr:cNvPr id="10" name="Connector: Elbow 9">
          <a:extLst>
            <a:ext uri="{FF2B5EF4-FFF2-40B4-BE49-F238E27FC236}">
              <a16:creationId xmlns:a16="http://schemas.microsoft.com/office/drawing/2014/main" id="{07608D84-BF50-4466-A632-E9F8D08B7E08}"/>
            </a:ext>
          </a:extLst>
        </xdr:cNvPr>
        <xdr:cNvCxnSpPr/>
      </xdr:nvCxnSpPr>
      <xdr:spPr>
        <a:xfrm rot="16200000" flipH="1">
          <a:off x="5278418" y="3925214"/>
          <a:ext cx="3834760" cy="125818"/>
        </a:xfrm>
        <a:prstGeom prst="bentConnector3">
          <a:avLst>
            <a:gd name="adj1" fmla="val -191"/>
          </a:avLst>
        </a:prstGeom>
        <a:ln w="19050">
          <a:solidFill>
            <a:srgbClr val="004C6C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33338</xdr:colOff>
      <xdr:row>16</xdr:row>
      <xdr:rowOff>119062</xdr:rowOff>
    </xdr:from>
    <xdr:to>
      <xdr:col>2</xdr:col>
      <xdr:colOff>547688</xdr:colOff>
      <xdr:row>16</xdr:row>
      <xdr:rowOff>128587</xdr:rowOff>
    </xdr:to>
    <xdr:cxnSp macro="">
      <xdr:nvCxnSpPr>
        <xdr:cNvPr id="2" name="Elbow Connector 1">
          <a:extLst>
            <a:ext uri="{FF2B5EF4-FFF2-40B4-BE49-F238E27FC236}">
              <a16:creationId xmlns:a16="http://schemas.microsoft.com/office/drawing/2014/main" id="{BA5F8D82-75C8-4947-AC55-5DB08D4D6B7C}"/>
            </a:ext>
            <a:ext uri="{147F2762-F138-4A5C-976F-8EAC2B608ADB}">
              <a16:predDERef xmlns:a16="http://schemas.microsoft.com/office/drawing/2014/main" pred="{07608D84-BF50-4466-A632-E9F8D08B7E08}"/>
            </a:ext>
          </a:extLst>
        </xdr:cNvPr>
        <xdr:cNvCxnSpPr>
          <a:cxnSpLocks/>
        </xdr:cNvCxnSpPr>
      </xdr:nvCxnSpPr>
      <xdr:spPr>
        <a:xfrm rot="16200000">
          <a:off x="1504950" y="3028950"/>
          <a:ext cx="9525" cy="514350"/>
        </a:xfrm>
        <a:prstGeom prst="bentConnector3">
          <a:avLst>
            <a:gd name="adj1" fmla="val -468"/>
          </a:avLst>
        </a:prstGeom>
        <a:ln w="19050">
          <a:solidFill>
            <a:srgbClr val="004C6C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238123</xdr:colOff>
      <xdr:row>4</xdr:row>
      <xdr:rowOff>208360</xdr:rowOff>
    </xdr:from>
    <xdr:to>
      <xdr:col>5</xdr:col>
      <xdr:colOff>86914</xdr:colOff>
      <xdr:row>6</xdr:row>
      <xdr:rowOff>63102</xdr:rowOff>
    </xdr:to>
    <xdr:pic>
      <xdr:nvPicPr>
        <xdr:cNvPr id="5" name="Graphic 4" descr="Merger with solid fill">
          <a:extLst>
            <a:ext uri="{FF2B5EF4-FFF2-40B4-BE49-F238E27FC236}">
              <a16:creationId xmlns:a16="http://schemas.microsoft.com/office/drawing/2014/main" id="{D9FF6CB0-AE7C-484D-868F-495A399151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 flipH="1">
          <a:off x="4006451" y="970360"/>
          <a:ext cx="527447" cy="384570"/>
        </a:xfrm>
        <a:prstGeom prst="rect">
          <a:avLst/>
        </a:prstGeom>
      </xdr:spPr>
    </xdr:pic>
    <xdr:clientData/>
  </xdr:twoCellAnchor>
  <xdr:twoCellAnchor editAs="oneCell">
    <xdr:from>
      <xdr:col>2</xdr:col>
      <xdr:colOff>511968</xdr:colOff>
      <xdr:row>2</xdr:row>
      <xdr:rowOff>190499</xdr:rowOff>
    </xdr:from>
    <xdr:to>
      <xdr:col>3</xdr:col>
      <xdr:colOff>69056</xdr:colOff>
      <xdr:row>3</xdr:row>
      <xdr:rowOff>336946</xdr:rowOff>
    </xdr:to>
    <xdr:pic>
      <xdr:nvPicPr>
        <xdr:cNvPr id="8" name="Graphic 7" descr="Arrow Down with solid fill">
          <a:extLst>
            <a:ext uri="{FF2B5EF4-FFF2-40B4-BE49-F238E27FC236}">
              <a16:creationId xmlns:a16="http://schemas.microsoft.com/office/drawing/2014/main" id="{C9FD1C83-D74A-418F-A576-6EAE09D3EA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>
          <a:off x="3500437" y="571499"/>
          <a:ext cx="336947" cy="336947"/>
        </a:xfrm>
        <a:prstGeom prst="rect">
          <a:avLst/>
        </a:prstGeom>
      </xdr:spPr>
    </xdr:pic>
    <xdr:clientData/>
  </xdr:twoCellAnchor>
  <xdr:twoCellAnchor editAs="oneCell">
    <xdr:from>
      <xdr:col>2</xdr:col>
      <xdr:colOff>511968</xdr:colOff>
      <xdr:row>10</xdr:row>
      <xdr:rowOff>5952</xdr:rowOff>
    </xdr:from>
    <xdr:to>
      <xdr:col>3</xdr:col>
      <xdr:colOff>69056</xdr:colOff>
      <xdr:row>10</xdr:row>
      <xdr:rowOff>342899</xdr:rowOff>
    </xdr:to>
    <xdr:pic>
      <xdr:nvPicPr>
        <xdr:cNvPr id="9" name="Graphic 8" descr="Arrow Down with solid fill">
          <a:extLst>
            <a:ext uri="{FF2B5EF4-FFF2-40B4-BE49-F238E27FC236}">
              <a16:creationId xmlns:a16="http://schemas.microsoft.com/office/drawing/2014/main" id="{42A66092-E53B-47A9-927B-18EE5AE8BD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>
          <a:off x="3500437" y="2214561"/>
          <a:ext cx="336947" cy="336947"/>
        </a:xfrm>
        <a:prstGeom prst="rect">
          <a:avLst/>
        </a:prstGeom>
      </xdr:spPr>
    </xdr:pic>
    <xdr:clientData/>
  </xdr:twoCellAnchor>
  <xdr:twoCellAnchor editAs="oneCell">
    <xdr:from>
      <xdr:col>3</xdr:col>
      <xdr:colOff>238123</xdr:colOff>
      <xdr:row>11</xdr:row>
      <xdr:rowOff>125015</xdr:rowOff>
    </xdr:from>
    <xdr:to>
      <xdr:col>5</xdr:col>
      <xdr:colOff>86914</xdr:colOff>
      <xdr:row>13</xdr:row>
      <xdr:rowOff>63100</xdr:rowOff>
    </xdr:to>
    <xdr:pic>
      <xdr:nvPicPr>
        <xdr:cNvPr id="10" name="Graphic 9" descr="Merger with solid fill">
          <a:extLst>
            <a:ext uri="{FF2B5EF4-FFF2-40B4-BE49-F238E27FC236}">
              <a16:creationId xmlns:a16="http://schemas.microsoft.com/office/drawing/2014/main" id="{56A7B340-9916-45D4-98D4-4DDA242C5E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 flipH="1">
          <a:off x="4006451" y="2684859"/>
          <a:ext cx="527447" cy="384570"/>
        </a:xfrm>
        <a:prstGeom prst="rect">
          <a:avLst/>
        </a:prstGeom>
      </xdr:spPr>
    </xdr:pic>
    <xdr:clientData/>
  </xdr:twoCellAnchor>
  <xdr:twoCellAnchor editAs="oneCell">
    <xdr:from>
      <xdr:col>6</xdr:col>
      <xdr:colOff>384571</xdr:colOff>
      <xdr:row>12</xdr:row>
      <xdr:rowOff>253602</xdr:rowOff>
    </xdr:from>
    <xdr:to>
      <xdr:col>6</xdr:col>
      <xdr:colOff>721518</xdr:colOff>
      <xdr:row>15</xdr:row>
      <xdr:rowOff>7142</xdr:rowOff>
    </xdr:to>
    <xdr:pic>
      <xdr:nvPicPr>
        <xdr:cNvPr id="11" name="Graphic 10" descr="Arrow Down with solid fill">
          <a:extLst>
            <a:ext uri="{FF2B5EF4-FFF2-40B4-BE49-F238E27FC236}">
              <a16:creationId xmlns:a16="http://schemas.microsoft.com/office/drawing/2014/main" id="{2851899C-6220-46F6-807C-C7FB67159B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>
          <a:off x="9201149" y="3003946"/>
          <a:ext cx="336947" cy="3369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A199A2-A4F8-4FF9-BEA4-D103EA939454}">
  <dimension ref="A1:O33"/>
  <sheetViews>
    <sheetView showGridLines="0" zoomScale="80" zoomScaleNormal="80" workbookViewId="0">
      <selection activeCell="I32" sqref="I32"/>
    </sheetView>
  </sheetViews>
  <sheetFormatPr defaultRowHeight="15" x14ac:dyDescent="0.25"/>
  <cols>
    <col min="4" max="4" width="18.5703125" bestFit="1" customWidth="1"/>
    <col min="5" max="5" width="13.42578125" bestFit="1" customWidth="1"/>
    <col min="6" max="6" width="10.5703125" bestFit="1" customWidth="1"/>
    <col min="7" max="7" width="9.85546875" customWidth="1"/>
    <col min="8" max="8" width="19.85546875" customWidth="1"/>
    <col min="9" max="9" width="13.85546875" customWidth="1"/>
    <col min="10" max="10" width="7.42578125" customWidth="1"/>
    <col min="11" max="11" width="6.42578125" customWidth="1"/>
    <col min="12" max="12" width="8.5703125" style="1" customWidth="1"/>
    <col min="13" max="13" width="19.85546875" customWidth="1"/>
    <col min="14" max="14" width="11.5703125" customWidth="1"/>
    <col min="15" max="15" width="25.42578125" customWidth="1"/>
  </cols>
  <sheetData>
    <row r="1" spans="1:15" x14ac:dyDescent="0.25">
      <c r="N1" t="s">
        <v>0</v>
      </c>
    </row>
    <row r="2" spans="1:15" x14ac:dyDescent="0.25">
      <c r="M2" t="s">
        <v>1</v>
      </c>
      <c r="N2" s="23">
        <v>300000</v>
      </c>
      <c r="O2" s="64"/>
    </row>
    <row r="3" spans="1:15" ht="15.75" thickBot="1" x14ac:dyDescent="0.3">
      <c r="M3" t="s">
        <v>2</v>
      </c>
      <c r="N3" s="23">
        <v>2700000</v>
      </c>
      <c r="O3" s="64"/>
    </row>
    <row r="4" spans="1:15" ht="15.75" thickTop="1" x14ac:dyDescent="0.25">
      <c r="B4" s="11" t="s">
        <v>1</v>
      </c>
      <c r="C4" s="12"/>
      <c r="F4" s="11" t="s">
        <v>2</v>
      </c>
      <c r="G4" s="12"/>
      <c r="I4" s="61"/>
      <c r="M4" s="16"/>
      <c r="N4" s="16" t="s">
        <v>3</v>
      </c>
    </row>
    <row r="5" spans="1:15" x14ac:dyDescent="0.25">
      <c r="B5" s="28" t="s">
        <v>4</v>
      </c>
      <c r="C5" s="14">
        <f>N2</f>
        <v>300000</v>
      </c>
      <c r="F5" s="28" t="s">
        <v>4</v>
      </c>
      <c r="G5" s="14">
        <f>N3</f>
        <v>2700000</v>
      </c>
      <c r="N5" s="16" t="s">
        <v>5</v>
      </c>
    </row>
    <row r="6" spans="1:15" ht="15.75" thickBot="1" x14ac:dyDescent="0.3">
      <c r="B6" s="29" t="s">
        <v>6</v>
      </c>
      <c r="C6" s="15">
        <v>2.5000000000000001E-2</v>
      </c>
      <c r="F6" s="29" t="s">
        <v>6</v>
      </c>
      <c r="G6" s="15">
        <v>1.2999999999999999E-2</v>
      </c>
    </row>
    <row r="7" spans="1:15" ht="15.75" thickTop="1" x14ac:dyDescent="0.25">
      <c r="B7" s="16" t="s">
        <v>7</v>
      </c>
    </row>
    <row r="8" spans="1:15" ht="15.75" thickBot="1" x14ac:dyDescent="0.3"/>
    <row r="9" spans="1:15" ht="16.5" thickTop="1" thickBot="1" x14ac:dyDescent="0.3">
      <c r="D9" s="11" t="s">
        <v>8</v>
      </c>
      <c r="E9" s="12"/>
    </row>
    <row r="10" spans="1:15" ht="15.75" thickTop="1" x14ac:dyDescent="0.25">
      <c r="D10" s="28" t="s">
        <v>9</v>
      </c>
      <c r="E10" s="7">
        <f>C5+G5</f>
        <v>3000000</v>
      </c>
      <c r="H10" s="11" t="s">
        <v>10</v>
      </c>
      <c r="I10" s="12"/>
      <c r="J10" s="21"/>
      <c r="K10" s="21"/>
      <c r="L10" s="31"/>
      <c r="M10" s="30">
        <f>E13/365</f>
        <v>1945.2054794520548</v>
      </c>
      <c r="N10" s="16" t="s">
        <v>11</v>
      </c>
    </row>
    <row r="11" spans="1:15" x14ac:dyDescent="0.25">
      <c r="D11" s="28" t="s">
        <v>12</v>
      </c>
      <c r="E11" s="8">
        <f>((C5*C6)+(G5*G6))/E10</f>
        <v>1.4200000000000001E-2</v>
      </c>
      <c r="H11" s="28" t="s">
        <v>4</v>
      </c>
      <c r="I11" s="7">
        <f>E10-E13</f>
        <v>2290000</v>
      </c>
      <c r="J11" s="4"/>
      <c r="K11" s="4"/>
      <c r="L11" s="32"/>
    </row>
    <row r="12" spans="1:15" ht="15.75" thickBot="1" x14ac:dyDescent="0.3">
      <c r="D12" s="28" t="s">
        <v>13</v>
      </c>
      <c r="E12" s="13">
        <v>0.06</v>
      </c>
      <c r="H12" s="9"/>
      <c r="I12" s="17"/>
    </row>
    <row r="13" spans="1:15" ht="16.5" thickTop="1" thickBot="1" x14ac:dyDescent="0.3">
      <c r="D13" s="29" t="s">
        <v>14</v>
      </c>
      <c r="E13" s="10">
        <f>(E10*E11)/E12</f>
        <v>710000</v>
      </c>
    </row>
    <row r="14" spans="1:15" ht="15.75" thickTop="1" x14ac:dyDescent="0.25"/>
    <row r="16" spans="1:15" x14ac:dyDescent="0.25">
      <c r="A16" s="11" t="s">
        <v>15</v>
      </c>
      <c r="B16" s="12"/>
      <c r="D16" s="11" t="s">
        <v>16</v>
      </c>
      <c r="E16" s="12"/>
      <c r="M16" s="16" t="s">
        <v>17</v>
      </c>
      <c r="N16" s="6"/>
    </row>
    <row r="17" spans="1:15" x14ac:dyDescent="0.25">
      <c r="A17" s="28" t="s">
        <v>4</v>
      </c>
      <c r="B17" s="14">
        <v>100000</v>
      </c>
      <c r="D17" s="28" t="s">
        <v>18</v>
      </c>
      <c r="E17" s="18">
        <f>E12</f>
        <v>0.06</v>
      </c>
      <c r="M17" s="26">
        <f>I32/N17*100</f>
        <v>4.0312233751314706</v>
      </c>
      <c r="N17" s="59">
        <v>213600</v>
      </c>
      <c r="O17" s="24" t="s">
        <v>19</v>
      </c>
    </row>
    <row r="18" spans="1:15" x14ac:dyDescent="0.25">
      <c r="A18" s="29" t="s">
        <v>6</v>
      </c>
      <c r="B18" s="15">
        <v>0.2</v>
      </c>
      <c r="D18" s="28" t="s">
        <v>20</v>
      </c>
      <c r="E18" s="19">
        <v>0.75</v>
      </c>
      <c r="M18" s="27">
        <f>I32/N18*100</f>
        <v>1.5285398789481124</v>
      </c>
      <c r="N18" s="60">
        <v>563328</v>
      </c>
      <c r="O18" s="25" t="s">
        <v>21</v>
      </c>
    </row>
    <row r="19" spans="1:15" x14ac:dyDescent="0.25">
      <c r="D19" s="28" t="s">
        <v>22</v>
      </c>
      <c r="E19" s="19">
        <v>0.45</v>
      </c>
    </row>
    <row r="20" spans="1:15" x14ac:dyDescent="0.25">
      <c r="D20" s="28" t="s">
        <v>23</v>
      </c>
      <c r="E20" s="8">
        <f>E17-(E17*E18*E19)</f>
        <v>3.9749999999999994E-2</v>
      </c>
    </row>
    <row r="21" spans="1:15" ht="15.75" thickBot="1" x14ac:dyDescent="0.3">
      <c r="D21" s="29" t="s">
        <v>24</v>
      </c>
      <c r="E21" s="62">
        <f>(E13+((B17*B18)/E12))*(1-(E17-E20))</f>
        <v>1022205.8333333334</v>
      </c>
    </row>
    <row r="22" spans="1:15" ht="15.75" thickTop="1" x14ac:dyDescent="0.25">
      <c r="E22" s="2"/>
    </row>
    <row r="23" spans="1:15" ht="15.75" thickBot="1" x14ac:dyDescent="0.3"/>
    <row r="24" spans="1:15" ht="15.75" thickTop="1" x14ac:dyDescent="0.25">
      <c r="D24" s="11" t="s">
        <v>25</v>
      </c>
      <c r="E24" s="12"/>
      <c r="H24" s="11" t="s">
        <v>26</v>
      </c>
      <c r="I24" s="12"/>
      <c r="J24" s="21"/>
      <c r="K24" s="21"/>
      <c r="L24" s="31"/>
    </row>
    <row r="25" spans="1:15" x14ac:dyDescent="0.25">
      <c r="D25" s="28" t="s">
        <v>9</v>
      </c>
      <c r="E25" s="63">
        <f>E21</f>
        <v>1022205.8333333334</v>
      </c>
      <c r="H25" s="28" t="s">
        <v>4</v>
      </c>
      <c r="I25" s="20">
        <f>E25-E28</f>
        <v>852902.9921875</v>
      </c>
      <c r="J25" s="34"/>
      <c r="K25" s="22"/>
      <c r="L25" s="33"/>
    </row>
    <row r="26" spans="1:15" ht="15.75" thickBot="1" x14ac:dyDescent="0.3">
      <c r="D26" s="28" t="s">
        <v>12</v>
      </c>
      <c r="E26" s="8">
        <f>E20</f>
        <v>3.9749999999999994E-2</v>
      </c>
      <c r="H26" s="9"/>
      <c r="I26" s="17"/>
    </row>
    <row r="27" spans="1:15" ht="15.75" thickTop="1" x14ac:dyDescent="0.25">
      <c r="D27" s="28" t="s">
        <v>27</v>
      </c>
      <c r="E27" s="19">
        <v>0.24</v>
      </c>
    </row>
    <row r="28" spans="1:15" ht="15.75" thickBot="1" x14ac:dyDescent="0.3">
      <c r="D28" s="29" t="s">
        <v>28</v>
      </c>
      <c r="E28" s="62">
        <f>(E25*E26)/E27</f>
        <v>169302.84114583331</v>
      </c>
    </row>
    <row r="29" spans="1:15" ht="15.75" thickTop="1" x14ac:dyDescent="0.25"/>
    <row r="30" spans="1:15" ht="15.75" thickBot="1" x14ac:dyDescent="0.3"/>
    <row r="31" spans="1:15" ht="18" thickTop="1" x14ac:dyDescent="0.25">
      <c r="H31" s="38" t="s">
        <v>29</v>
      </c>
      <c r="I31" s="36">
        <f>SUM(I11+I25)</f>
        <v>3142902.9921875</v>
      </c>
      <c r="J31" s="35" t="s">
        <v>30</v>
      </c>
      <c r="K31" s="2"/>
    </row>
    <row r="32" spans="1:15" ht="18" thickBot="1" x14ac:dyDescent="0.3">
      <c r="H32" s="39" t="s">
        <v>31</v>
      </c>
      <c r="I32" s="37">
        <f>I31/365</f>
        <v>8610.6931292808222</v>
      </c>
      <c r="J32" s="17" t="s">
        <v>32</v>
      </c>
    </row>
    <row r="33" ht="15.75" thickTop="1" x14ac:dyDescent="0.25"/>
  </sheetData>
  <mergeCells count="1">
    <mergeCell ref="O2:O3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E0D8E9-861F-46D9-A283-B9764B68E0F3}">
  <dimension ref="B2:K20"/>
  <sheetViews>
    <sheetView showGridLines="0" zoomScale="80" zoomScaleNormal="80" workbookViewId="0">
      <selection activeCell="J6" sqref="J6"/>
    </sheetView>
  </sheetViews>
  <sheetFormatPr defaultRowHeight="15" x14ac:dyDescent="0.25"/>
  <cols>
    <col min="2" max="2" width="35.5703125" customWidth="1"/>
    <col min="3" max="3" width="11.5703125" customWidth="1"/>
    <col min="4" max="4" width="6.42578125" customWidth="1"/>
    <col min="5" max="5" width="3.5703125" customWidth="1"/>
    <col min="6" max="6" width="65.5703125" customWidth="1"/>
    <col min="7" max="7" width="11.5703125" customWidth="1"/>
    <col min="8" max="8" width="6.42578125" customWidth="1"/>
  </cols>
  <sheetData>
    <row r="2" spans="2:11" x14ac:dyDescent="0.25">
      <c r="B2" s="40" t="s">
        <v>33</v>
      </c>
      <c r="C2" s="53">
        <v>28</v>
      </c>
      <c r="D2" s="51" t="s">
        <v>34</v>
      </c>
    </row>
    <row r="3" spans="2:11" x14ac:dyDescent="0.25">
      <c r="B3" s="40" t="s">
        <v>35</v>
      </c>
      <c r="C3" s="53">
        <v>90</v>
      </c>
      <c r="D3" s="51" t="s">
        <v>36</v>
      </c>
    </row>
    <row r="4" spans="2:11" ht="27" customHeight="1" x14ac:dyDescent="0.25">
      <c r="B4" s="43"/>
      <c r="C4" s="44"/>
      <c r="D4" s="45"/>
    </row>
    <row r="5" spans="2:11" ht="21.75" customHeight="1" x14ac:dyDescent="0.25">
      <c r="B5" s="40" t="s">
        <v>37</v>
      </c>
      <c r="C5" s="52">
        <f>C2*C3</f>
        <v>2520</v>
      </c>
      <c r="D5" s="51" t="s">
        <v>38</v>
      </c>
    </row>
    <row r="6" spans="2:11" ht="20.25" customHeight="1" x14ac:dyDescent="0.25">
      <c r="B6" s="43"/>
      <c r="C6" s="44"/>
      <c r="D6" s="45"/>
      <c r="F6" s="40" t="s">
        <v>39</v>
      </c>
      <c r="G6" s="50">
        <f>C5*C7</f>
        <v>2520000</v>
      </c>
      <c r="H6" s="41" t="s">
        <v>40</v>
      </c>
      <c r="I6" s="58" t="s">
        <v>41</v>
      </c>
      <c r="J6" s="49">
        <f>(G6/365)/1000</f>
        <v>6.904109589041096</v>
      </c>
      <c r="K6" s="51" t="s">
        <v>32</v>
      </c>
    </row>
    <row r="7" spans="2:11" ht="17.25" customHeight="1" x14ac:dyDescent="0.25">
      <c r="B7" s="40" t="s">
        <v>42</v>
      </c>
      <c r="C7" s="41">
        <v>1000</v>
      </c>
      <c r="D7" s="41" t="s">
        <v>43</v>
      </c>
      <c r="G7" s="65"/>
      <c r="H7" s="65"/>
    </row>
    <row r="8" spans="2:11" x14ac:dyDescent="0.25">
      <c r="B8" s="16" t="s">
        <v>44</v>
      </c>
    </row>
    <row r="9" spans="2:11" x14ac:dyDescent="0.25">
      <c r="B9" s="16" t="s">
        <v>44</v>
      </c>
      <c r="C9" s="54"/>
    </row>
    <row r="10" spans="2:11" x14ac:dyDescent="0.25">
      <c r="B10" s="40" t="s">
        <v>45</v>
      </c>
      <c r="C10" s="41">
        <v>92</v>
      </c>
      <c r="D10" s="41" t="s">
        <v>43</v>
      </c>
    </row>
    <row r="11" spans="2:11" ht="27.75" customHeight="1" x14ac:dyDescent="0.25"/>
    <row r="12" spans="2:11" x14ac:dyDescent="0.25">
      <c r="B12" s="40" t="s">
        <v>46</v>
      </c>
      <c r="C12" s="49">
        <f>C10/30</f>
        <v>3.0666666666666669</v>
      </c>
      <c r="D12" s="41" t="s">
        <v>43</v>
      </c>
    </row>
    <row r="13" spans="2:11" ht="20.25" customHeight="1" x14ac:dyDescent="0.25">
      <c r="B13" s="46"/>
      <c r="C13" s="47"/>
      <c r="D13" s="48"/>
      <c r="F13" s="40" t="s">
        <v>47</v>
      </c>
      <c r="G13" s="42">
        <f>C5*C12</f>
        <v>7728.0000000000009</v>
      </c>
      <c r="H13" s="41" t="s">
        <v>48</v>
      </c>
    </row>
    <row r="14" spans="2:11" ht="17.25" x14ac:dyDescent="0.25">
      <c r="B14" s="40" t="s">
        <v>37</v>
      </c>
      <c r="C14" s="52">
        <f>C5</f>
        <v>2520</v>
      </c>
      <c r="D14" s="51" t="s">
        <v>38</v>
      </c>
    </row>
    <row r="15" spans="2:11" ht="8.25" customHeight="1" x14ac:dyDescent="0.25"/>
    <row r="16" spans="2:11" ht="17.25" x14ac:dyDescent="0.25">
      <c r="F16" s="40" t="s">
        <v>49</v>
      </c>
      <c r="G16" s="49">
        <f>G13/1000</f>
        <v>7.7280000000000006</v>
      </c>
      <c r="H16" s="51" t="s">
        <v>32</v>
      </c>
    </row>
    <row r="17" spans="6:8" ht="31.5" customHeight="1" x14ac:dyDescent="0.5">
      <c r="F17" s="55" t="s">
        <v>50</v>
      </c>
    </row>
    <row r="18" spans="6:8" ht="17.25" x14ac:dyDescent="0.25">
      <c r="F18" s="40" t="s">
        <v>51</v>
      </c>
      <c r="G18" s="49">
        <f>'Process Returns'!I32</f>
        <v>8610.6931292808222</v>
      </c>
      <c r="H18" s="41" t="s">
        <v>32</v>
      </c>
    </row>
    <row r="19" spans="6:8" ht="27.75" customHeight="1" x14ac:dyDescent="0.5">
      <c r="F19" s="55" t="s">
        <v>52</v>
      </c>
    </row>
    <row r="20" spans="6:8" ht="17.25" x14ac:dyDescent="0.25">
      <c r="F20" s="40" t="s">
        <v>53</v>
      </c>
      <c r="G20" s="56">
        <f>SUM(G16+G18)</f>
        <v>8618.4211292808213</v>
      </c>
      <c r="H20" s="57" t="s">
        <v>54</v>
      </c>
    </row>
  </sheetData>
  <mergeCells count="1">
    <mergeCell ref="G7:H7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799E54-4303-4B0E-A09D-FABB2B1DB7D6}">
  <dimension ref="A1:D5"/>
  <sheetViews>
    <sheetView tabSelected="1" workbookViewId="0">
      <selection activeCell="B3" sqref="B3"/>
    </sheetView>
  </sheetViews>
  <sheetFormatPr defaultRowHeight="15" x14ac:dyDescent="0.25"/>
  <cols>
    <col min="1" max="1" width="32.42578125" style="3" customWidth="1"/>
    <col min="2" max="2" width="16" style="4" bestFit="1" customWidth="1"/>
    <col min="3" max="3" width="16.85546875" customWidth="1"/>
    <col min="4" max="4" width="9.140625" style="6"/>
  </cols>
  <sheetData>
    <row r="1" spans="1:4" ht="30" x14ac:dyDescent="0.25">
      <c r="A1" s="3" t="s">
        <v>55</v>
      </c>
      <c r="B1" s="4">
        <f>'Process Returns'!I32</f>
        <v>8610.6931292808222</v>
      </c>
      <c r="C1" t="s">
        <v>56</v>
      </c>
      <c r="D1" s="6" t="s">
        <v>57</v>
      </c>
    </row>
    <row r="2" spans="1:4" ht="45" x14ac:dyDescent="0.25">
      <c r="A2" s="3" t="s">
        <v>58</v>
      </c>
      <c r="B2" s="4">
        <f>'Cake Pad Run off'!G20</f>
        <v>8618.4211292808213</v>
      </c>
      <c r="C2" t="s">
        <v>56</v>
      </c>
      <c r="D2" s="6" t="s">
        <v>59</v>
      </c>
    </row>
    <row r="3" spans="1:4" ht="30" x14ac:dyDescent="0.25">
      <c r="A3" s="3" t="s">
        <v>60</v>
      </c>
      <c r="B3" s="5">
        <f>B2/86400</f>
        <v>9.9750244551861364E-2</v>
      </c>
      <c r="C3" t="s">
        <v>61</v>
      </c>
      <c r="D3" s="6" t="s">
        <v>62</v>
      </c>
    </row>
    <row r="4" spans="1:4" ht="45" x14ac:dyDescent="0.25">
      <c r="A4" s="3" t="s">
        <v>63</v>
      </c>
      <c r="B4" s="4">
        <f>B1</f>
        <v>8610.6931292808222</v>
      </c>
      <c r="C4" t="s">
        <v>56</v>
      </c>
      <c r="D4" s="6" t="s">
        <v>64</v>
      </c>
    </row>
    <row r="5" spans="1:4" ht="29.1" customHeight="1" x14ac:dyDescent="0.25">
      <c r="A5" s="3" t="s">
        <v>65</v>
      </c>
      <c r="B5" s="5">
        <f>B3</f>
        <v>9.9750244551861364E-2</v>
      </c>
      <c r="C5" t="s">
        <v>61</v>
      </c>
      <c r="D5" s="6" t="s">
        <v>66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Permit File" ma:contentTypeID="0x0101000E9AD557692E154F9D2697C8C6432F760056E373D105EEC340838F4C20D6107928" ma:contentTypeVersion="45" ma:contentTypeDescription="Create a new document." ma:contentTypeScope="" ma:versionID="882ff95c9adbdc96fa254c98b2be3ce9">
  <xsd:schema xmlns:xsd="http://www.w3.org/2001/XMLSchema" xmlns:xs="http://www.w3.org/2001/XMLSchema" xmlns:p="http://schemas.microsoft.com/office/2006/metadata/properties" xmlns:ns2="dbe221e7-66db-4bdb-a92c-aa517c005f15" xmlns:ns3="662745e8-e224-48e8-a2e3-254862b8c2f5" xmlns:ns4="eebef177-55b5-4448-a5fb-28ea454417ee" xmlns:ns5="5ffd8e36-f429-4edc-ab50-c5be84842779" xmlns:ns6="da21e935-9c4e-465c-9eca-732bd850eeb1" targetNamespace="http://schemas.microsoft.com/office/2006/metadata/properties" ma:root="true" ma:fieldsID="58ecfe421633e7af1f772d9f5d5093d2" ns2:_="" ns3:_="" ns4:_="" ns5:_="" ns6:_="">
    <xsd:import namespace="dbe221e7-66db-4bdb-a92c-aa517c005f15"/>
    <xsd:import namespace="662745e8-e224-48e8-a2e3-254862b8c2f5"/>
    <xsd:import namespace="eebef177-55b5-4448-a5fb-28ea454417ee"/>
    <xsd:import namespace="5ffd8e36-f429-4edc-ab50-c5be84842779"/>
    <xsd:import namespace="da21e935-9c4e-465c-9eca-732bd850eeb1"/>
    <xsd:element name="properties">
      <xsd:complexType>
        <xsd:sequence>
          <xsd:element name="documentManagement">
            <xsd:complexType>
              <xsd:all>
                <xsd:element ref="ns2:d3564be703db47eda46ec138bc1ba091" minOccurs="0"/>
                <xsd:element ref="ns3:TaxCatchAll" minOccurs="0"/>
                <xsd:element ref="ns3:TaxCatchAllLabel" minOccurs="0"/>
                <xsd:element ref="ns4:DocumentDate"/>
                <xsd:element ref="ns4:EAReceivedDate"/>
                <xsd:element ref="ns4:ExternalAuthor"/>
                <xsd:element ref="ns2:c52c737aaa794145b5e1ab0b33580095" minOccurs="0"/>
                <xsd:element ref="ns2:ncb1594ff73b435992550f571a78c184" minOccurs="0"/>
                <xsd:element ref="ns2:p517ccc45a7e4674ae144f9410147bb3" minOccurs="0"/>
                <xsd:element ref="ns2:f91636ce86a943e5a85e589048b494b2" minOccurs="0"/>
                <xsd:element ref="ns4:PermitNumber"/>
                <xsd:element ref="ns4:OtherReference" minOccurs="0"/>
                <xsd:element ref="ns4:EPRNumber" minOccurs="0"/>
                <xsd:element ref="ns4:Customer_x002f_OperatorName"/>
                <xsd:element ref="ns4:SiteName"/>
                <xsd:element ref="ns4:FacilityAddress"/>
                <xsd:element ref="ns4:FacilityAddressPostcode"/>
                <xsd:element ref="ns2:ga477587807b4e8dbd9d142e03c014fa" minOccurs="0"/>
                <xsd:element ref="ns2:la34db7254a948be973d9738b9f07ba7" minOccurs="0"/>
                <xsd:element ref="ns2:bf174f8632e04660b372cf372c1956fe" minOccurs="0"/>
                <xsd:element ref="ns2:mb0b523b12654e57a98fd73f451222f6" minOccurs="0"/>
                <xsd:element ref="ns4:CessationDate" minOccurs="0"/>
                <xsd:element ref="ns4:NationalSecurity" minOccurs="0"/>
                <xsd:element ref="ns2:ed3cfd1978f244c4af5dc9d642a18018" minOccurs="0"/>
                <xsd:element ref="ns4:CurrentPermit" minOccurs="0"/>
                <xsd:element ref="ns5:EventLink" minOccurs="0"/>
                <xsd:element ref="ns2:m63bd5d2e6554c968a3f4ff9289590fe" minOccurs="0"/>
                <xsd:element ref="ns2:d22401b98bfe4ec6b8dacbec81c66a1e" minOccurs="0"/>
                <xsd:element ref="ns6:MediaServiceMetadata" minOccurs="0"/>
                <xsd:element ref="ns6:MediaServiceFastMetadata" minOccurs="0"/>
                <xsd:element ref="ns6:MediaServiceDateTaken" minOccurs="0"/>
                <xsd:element ref="ns6:MediaServiceAutoTags" minOccurs="0"/>
                <xsd:element ref="ns6:MediaServiceGenerationTime" minOccurs="0"/>
                <xsd:element ref="ns6:MediaServiceEventHashCode" minOccurs="0"/>
                <xsd:element ref="ns6:MediaServiceAutoKeyPoints" minOccurs="0"/>
                <xsd:element ref="ns6:MediaServiceKeyPoints" minOccurs="0"/>
                <xsd:element ref="ns6:MediaServiceOCR" minOccurs="0"/>
                <xsd:element ref="ns6:MediaServiceLocation" minOccurs="0"/>
                <xsd:element ref="ns6:MediaLengthInSeconds" minOccurs="0"/>
                <xsd:element ref="ns6:lcf76f155ced4ddcb4097134ff3c332f" minOccurs="0"/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e221e7-66db-4bdb-a92c-aa517c005f15" elementFormDefault="qualified">
    <xsd:import namespace="http://schemas.microsoft.com/office/2006/documentManagement/types"/>
    <xsd:import namespace="http://schemas.microsoft.com/office/infopath/2007/PartnerControls"/>
    <xsd:element name="d3564be703db47eda46ec138bc1ba091" ma:index="8" ma:taxonomy="true" ma:internalName="d3564be703db47eda46ec138bc1ba091" ma:taxonomyFieldName="ActivityGrouping" ma:displayName="Activity Grouping" ma:default="1;#Unassigned|cb01650a-31a4-4ad3-af7c-01edd0cc5fa8" ma:fieldId="{d3564be7-03db-47ed-a46e-c138bc1ba091}" ma:sspId="d1117845-93f6-4da3-abaa-fcb4fa669c78" ma:termSetId="c26d6a6f-914d-4d0c-bc0a-7a709b431a1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c52c737aaa794145b5e1ab0b33580095" ma:index="15" ma:taxonomy="true" ma:internalName="c52c737aaa794145b5e1ab0b33580095" ma:taxonomyFieldName="DisclosureStatus" ma:displayName="Disclosure Status" ma:fieldId="{c52c737a-aa79-4145-b5e1-ab0b33580095}" ma:sspId="d1117845-93f6-4da3-abaa-fcb4fa669c78" ma:termSetId="be5a9b7f-442f-4603-a8b8-76f5f1ec70c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ncb1594ff73b435992550f571a78c184" ma:index="17" ma:taxonomy="true" ma:internalName="ncb1594ff73b435992550f571a78c184" ma:taxonomyFieldName="Regime" ma:displayName="Regime" ma:fieldId="{7cb1594f-f73b-4359-9255-0f571a78c184}" ma:taxonomyMulti="true" ma:sspId="d1117845-93f6-4da3-abaa-fcb4fa669c78" ma:termSetId="79e1bcb8-4c43-4df4-ad15-4ec7b927a84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517ccc45a7e4674ae144f9410147bb3" ma:index="19" ma:taxonomy="true" ma:internalName="p517ccc45a7e4674ae144f9410147bb3" ma:taxonomyFieldName="RegulatedActivityClass" ma:displayName="Regulated Activity Class" ma:fieldId="{9517ccc4-5a7e-4674-ae14-4f9410147bb3}" ma:taxonomyMulti="true" ma:sspId="d1117845-93f6-4da3-abaa-fcb4fa669c78" ma:termSetId="41ee975a-727d-4c90-bb75-bfa3c8eb72d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f91636ce86a943e5a85e589048b494b2" ma:index="21" nillable="true" ma:taxonomy="true" ma:internalName="f91636ce86a943e5a85e589048b494b2" ma:taxonomyFieldName="RegulatedActivitySub_x002d_Class" ma:displayName="Regulated Activity Sub-Class" ma:fieldId="{f91636ce-86a9-43e5-a85e-589048b494b2}" ma:taxonomyMulti="true" ma:sspId="d1117845-93f6-4da3-abaa-fcb4fa669c78" ma:termSetId="3c5ee371-f842-4910-b55e-fca1c7c0857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ga477587807b4e8dbd9d142e03c014fa" ma:index="30" nillable="true" ma:taxonomy="true" ma:internalName="ga477587807b4e8dbd9d142e03c014fa" ma:taxonomyFieldName="Catchment" ma:displayName="Catchment" ma:fieldId="{0a477587-807b-4e8d-bd9d-142e03c014fa}" ma:sspId="d1117845-93f6-4da3-abaa-fcb4fa669c78" ma:termSetId="a3d7cc5e-3544-4097-ac09-3626e2dfc58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la34db7254a948be973d9738b9f07ba7" ma:index="32" ma:taxonomy="true" ma:internalName="la34db7254a948be973d9738b9f07ba7" ma:taxonomyFieldName="TypeofPermit" ma:displayName="Type of Permit" ma:default="-1;#N/A - Do not select for New Permits|0430e4c2-ee0a-4b2d-9af6-df735aafbcb2" ma:fieldId="{5a34db72-54a9-48be-973d-9738b9f07ba7}" ma:taxonomyMulti="true" ma:sspId="d1117845-93f6-4da3-abaa-fcb4fa669c78" ma:termSetId="7d47b671-38b6-4716-ba29-cfb8e9b10e5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f174f8632e04660b372cf372c1956fe" ma:index="34" nillable="true" ma:taxonomy="true" ma:internalName="bf174f8632e04660b372cf372c1956fe" ma:taxonomyFieldName="StandardRulesID" ma:displayName="StandardRulesID" ma:fieldId="{bf174f86-32e0-4660-b372-cf372c1956fe}" ma:taxonomyMulti="true" ma:sspId="d1117845-93f6-4da3-abaa-fcb4fa669c78" ma:termSetId="8e138792-83d5-43de-b6e8-7ca5b827ccd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b0b523b12654e57a98fd73f451222f6" ma:index="36" nillable="true" ma:taxonomy="true" ma:internalName="mb0b523b12654e57a98fd73f451222f6" ma:taxonomyFieldName="CessationStatus" ma:displayName="Cessation Status" ma:fieldId="{6b0b523b-1265-4e57-a98f-d73f451222f6}" ma:sspId="d1117845-93f6-4da3-abaa-fcb4fa669c78" ma:termSetId="8efff926-82ca-4afb-81c6-bc22e4acfd6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d3cfd1978f244c4af5dc9d642a18018" ma:index="40" nillable="true" ma:taxonomy="true" ma:internalName="ed3cfd1978f244c4af5dc9d642a18018" ma:taxonomyFieldName="MajorProjectID" ma:displayName="Major Project ID" ma:fieldId="{ed3cfd19-78f2-44c4-af5d-c9d642a18018}" ma:sspId="d1117845-93f6-4da3-abaa-fcb4fa669c78" ma:termSetId="d4a353e3-1bf8-453f-805b-242d6a6db91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63bd5d2e6554c968a3f4ff9289590fe" ma:index="44" nillable="true" ma:taxonomy="true" ma:internalName="m63bd5d2e6554c968a3f4ff9289590fe" ma:taxonomyFieldName="EventType1" ma:displayName="Event Type" ma:readOnly="false" ma:fieldId="{663bd5d2-e655-4c96-8a3f-4ff9289590fe}" ma:sspId="d1117845-93f6-4da3-abaa-fcb4fa669c78" ma:termSetId="6eb2a3b8-caae-450e-a142-afb8c0df352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22401b98bfe4ec6b8dacbec81c66a1e" ma:index="46" nillable="true" ma:taxonomy="true" ma:internalName="d22401b98bfe4ec6b8dacbec81c66a1e" ma:taxonomyFieldName="PermitDocumentType" ma:displayName="Permit Document Type" ma:readOnly="false" ma:fieldId="{d22401b9-8bfe-4ec6-b8da-cbec81c66a1e}" ma:sspId="d1117845-93f6-4da3-abaa-fcb4fa669c78" ma:termSetId="1e9654a3-ed8b-47e0-af9b-cd306150e83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aredWithUsers" ma:index="6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6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2745e8-e224-48e8-a2e3-254862b8c2f5" elementFormDefault="qualified">
    <xsd:import namespace="http://schemas.microsoft.com/office/2006/documentManagement/types"/>
    <xsd:import namespace="http://schemas.microsoft.com/office/infopath/2007/PartnerControls"/>
    <xsd:element name="TaxCatchAll" ma:index="9" nillable="true" ma:displayName="Taxonomy Catch All Column" ma:hidden="true" ma:list="{543e4e61-1be0-4b06-bd98-8598df83c830}" ma:internalName="TaxCatchAll" ma:showField="CatchAllData" ma:web="dbe221e7-66db-4bdb-a92c-aa517c005f1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543e4e61-1be0-4b06-bd98-8598df83c830}" ma:internalName="TaxCatchAllLabel" ma:readOnly="true" ma:showField="CatchAllDataLabel" ma:web="dbe221e7-66db-4bdb-a92c-aa517c005f1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bef177-55b5-4448-a5fb-28ea454417ee" elementFormDefault="qualified">
    <xsd:import namespace="http://schemas.microsoft.com/office/2006/documentManagement/types"/>
    <xsd:import namespace="http://schemas.microsoft.com/office/infopath/2007/PartnerControls"/>
    <xsd:element name="DocumentDate" ma:index="12" ma:displayName="Document Date" ma:format="DateOnly" ma:internalName="DocumentDate">
      <xsd:simpleType>
        <xsd:restriction base="dms:DateTime"/>
      </xsd:simpleType>
    </xsd:element>
    <xsd:element name="EAReceivedDate" ma:index="13" ma:displayName="Received Date" ma:format="DateOnly" ma:internalName="EAReceivedDate">
      <xsd:simpleType>
        <xsd:restriction base="dms:DateTime"/>
      </xsd:simpleType>
    </xsd:element>
    <xsd:element name="ExternalAuthor" ma:index="14" ma:displayName="External Author" ma:internalName="ExternalAuthor">
      <xsd:simpleType>
        <xsd:restriction base="dms:Text">
          <xsd:maxLength value="255"/>
        </xsd:restriction>
      </xsd:simpleType>
    </xsd:element>
    <xsd:element name="PermitNumber" ma:index="23" ma:displayName="Permit Number" ma:internalName="PermitNumber">
      <xsd:simpleType>
        <xsd:restriction base="dms:Text">
          <xsd:maxLength value="255"/>
        </xsd:restriction>
      </xsd:simpleType>
    </xsd:element>
    <xsd:element name="OtherReference" ma:index="24" nillable="true" ma:displayName="Other Reference" ma:internalName="OtherReference">
      <xsd:simpleType>
        <xsd:restriction base="dms:Text">
          <xsd:maxLength value="255"/>
        </xsd:restriction>
      </xsd:simpleType>
    </xsd:element>
    <xsd:element name="EPRNumber" ma:index="25" nillable="true" ma:displayName="EPR Number" ma:internalName="EPRNumber">
      <xsd:simpleType>
        <xsd:restriction base="dms:Text">
          <xsd:maxLength value="255"/>
        </xsd:restriction>
      </xsd:simpleType>
    </xsd:element>
    <xsd:element name="Customer_x002f_OperatorName" ma:index="26" ma:displayName="Customer / Operator Name" ma:internalName="Customer_x002F_OperatorName">
      <xsd:simpleType>
        <xsd:restriction base="dms:Text">
          <xsd:maxLength value="255"/>
        </xsd:restriction>
      </xsd:simpleType>
    </xsd:element>
    <xsd:element name="SiteName" ma:index="27" ma:displayName="Facility Name" ma:internalName="SiteName">
      <xsd:simpleType>
        <xsd:restriction base="dms:Text">
          <xsd:maxLength value="255"/>
        </xsd:restriction>
      </xsd:simpleType>
    </xsd:element>
    <xsd:element name="FacilityAddress" ma:index="28" ma:displayName="Facility Address" ma:internalName="FacilityAddress">
      <xsd:simpleType>
        <xsd:restriction base="dms:Note">
          <xsd:maxLength value="255"/>
        </xsd:restriction>
      </xsd:simpleType>
    </xsd:element>
    <xsd:element name="FacilityAddressPostcode" ma:index="29" ma:displayName="Facility Address Postcode" ma:internalName="FacilityAddressPostcode">
      <xsd:simpleType>
        <xsd:restriction base="dms:Text">
          <xsd:maxLength value="255"/>
        </xsd:restriction>
      </xsd:simpleType>
    </xsd:element>
    <xsd:element name="CessationDate" ma:index="38" nillable="true" ma:displayName="Cessation Date" ma:format="DateOnly" ma:internalName="CessationDate">
      <xsd:simpleType>
        <xsd:restriction base="dms:DateTime"/>
      </xsd:simpleType>
    </xsd:element>
    <xsd:element name="NationalSecurity" ma:index="39" nillable="true" ma:displayName="National Security" ma:default="No" ma:format="Dropdown" ma:internalName="NationalSecurity">
      <xsd:simpleType>
        <xsd:restriction base="dms:Choice">
          <xsd:enumeration value="Yes"/>
          <xsd:enumeration value="No"/>
        </xsd:restriction>
      </xsd:simpleType>
    </xsd:element>
    <xsd:element name="CurrentPermit" ma:index="42" nillable="true" ma:displayName="Current Permit" ma:default="N/A - Do not select for New Permits" ma:format="Dropdown" ma:internalName="CurrentPermit">
      <xsd:simpleType>
        <xsd:restriction base="dms:Choice">
          <xsd:enumeration value="Yes"/>
          <xsd:enumeration value="No"/>
          <xsd:enumeration value="N/A - Do not select for New Permit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fd8e36-f429-4edc-ab50-c5be84842779" elementFormDefault="qualified">
    <xsd:import namespace="http://schemas.microsoft.com/office/2006/documentManagement/types"/>
    <xsd:import namespace="http://schemas.microsoft.com/office/infopath/2007/PartnerControls"/>
    <xsd:element name="EventLink" ma:index="43" nillable="true" ma:displayName="Event Link" ma:internalName="EventLink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a21e935-9c4e-465c-9eca-732bd850eeb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4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4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5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51" nillable="true" ma:displayName="Tags" ma:internalName="MediaServiceAutoTags" ma:readOnly="true">
      <xsd:simpleType>
        <xsd:restriction base="dms:Text"/>
      </xsd:simpleType>
    </xsd:element>
    <xsd:element name="MediaServiceGenerationTime" ma:index="5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5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5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5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5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57" nillable="true" ma:displayName="Location" ma:internalName="MediaServiceLocation" ma:readOnly="true">
      <xsd:simpleType>
        <xsd:restriction base="dms:Text"/>
      </xsd:simpleType>
    </xsd:element>
    <xsd:element name="MediaLengthInSeconds" ma:index="58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60" nillable="true" ma:taxonomy="true" ma:internalName="lcf76f155ced4ddcb4097134ff3c332f" ma:taxonomyFieldName="MediaServiceImageTags" ma:displayName="Image Tags" ma:readOnly="false" ma:fieldId="{5cf76f15-5ced-4ddc-b409-7134ff3c332f}" ma:taxonomyMulti="true" ma:sspId="d1117845-93f6-4da3-abaa-fcb4fa669c7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662745e8-e224-48e8-a2e3-254862b8c2f5">
      <Value>32</Value>
      <Value>49</Value>
      <Value>14</Value>
      <Value>11</Value>
      <Value>41</Value>
      <Value>40</Value>
    </TaxCatchAll>
    <EAReceivedDate xmlns="eebef177-55b5-4448-a5fb-28ea454417ee">2022-06-08T23:00:00+00:00</EAReceivedDate>
    <ga477587807b4e8dbd9d142e03c014fa xmlns="dbe221e7-66db-4bdb-a92c-aa517c005f15">
      <Terms xmlns="http://schemas.microsoft.com/office/infopath/2007/PartnerControls"/>
    </ga477587807b4e8dbd9d142e03c014fa>
    <lcf76f155ced4ddcb4097134ff3c332f xmlns="da21e935-9c4e-465c-9eca-732bd850eeb1">
      <Terms xmlns="http://schemas.microsoft.com/office/infopath/2007/PartnerControls"/>
    </lcf76f155ced4ddcb4097134ff3c332f>
    <PermitNumber xmlns="eebef177-55b5-4448-a5fb-28ea454417ee">EPR-FB3809MM</PermitNumber>
    <bf174f8632e04660b372cf372c1956fe xmlns="dbe221e7-66db-4bdb-a92c-aa517c005f15">
      <Terms xmlns="http://schemas.microsoft.com/office/infopath/2007/PartnerControls"/>
    </bf174f8632e04660b372cf372c1956fe>
    <CessationDate xmlns="eebef177-55b5-4448-a5fb-28ea454417ee" xsi:nil="true"/>
    <NationalSecurity xmlns="eebef177-55b5-4448-a5fb-28ea454417ee">No</NationalSecurity>
    <OtherReference xmlns="eebef177-55b5-4448-a5fb-28ea454417ee">EPR/EP3705MY</OtherReference>
    <EventLink xmlns="5ffd8e36-f429-4edc-ab50-c5be84842779" xsi:nil="true"/>
    <Customer_x002f_OperatorName xmlns="eebef177-55b5-4448-a5fb-28ea454417ee">Yorkshire Water Services Limited</Customer_x002f_OperatorName>
    <m63bd5d2e6554c968a3f4ff9289590fe xmlns="dbe221e7-66db-4bdb-a92c-aa517c005f15">
      <Terms xmlns="http://schemas.microsoft.com/office/infopath/2007/PartnerControls"/>
    </m63bd5d2e6554c968a3f4ff9289590fe>
    <ncb1594ff73b435992550f571a78c184 xmlns="dbe221e7-66db-4bdb-a92c-aa517c005f15">
      <Terms xmlns="http://schemas.microsoft.com/office/infopath/2007/PartnerControls">
        <TermInfo xmlns="http://schemas.microsoft.com/office/infopath/2007/PartnerControls">
          <TermName xmlns="http://schemas.microsoft.com/office/infopath/2007/PartnerControls">EPR</TermName>
          <TermId xmlns="http://schemas.microsoft.com/office/infopath/2007/PartnerControls">0e5af97d-1a8c-4d8f-a20b-528a11cab1f6</TermId>
        </TermInfo>
      </Terms>
    </ncb1594ff73b435992550f571a78c184>
    <d22401b98bfe4ec6b8dacbec81c66a1e xmlns="dbe221e7-66db-4bdb-a92c-aa517c005f15">
      <Terms xmlns="http://schemas.microsoft.com/office/infopath/2007/PartnerControls"/>
    </d22401b98bfe4ec6b8dacbec81c66a1e>
    <DocumentDate xmlns="eebef177-55b5-4448-a5fb-28ea454417ee">2022-06-08T23:00:00+00:00</DocumentDate>
    <CurrentPermit xmlns="eebef177-55b5-4448-a5fb-28ea454417ee">N/A - Do not select for New Permits</CurrentPermit>
    <c52c737aaa794145b5e1ab0b33580095 xmlns="dbe221e7-66db-4bdb-a92c-aa517c005f15">
      <Terms xmlns="http://schemas.microsoft.com/office/infopath/2007/PartnerControls">
        <TermInfo xmlns="http://schemas.microsoft.com/office/infopath/2007/PartnerControls">
          <TermName xmlns="http://schemas.microsoft.com/office/infopath/2007/PartnerControls">Public Register</TermName>
          <TermId xmlns="http://schemas.microsoft.com/office/infopath/2007/PartnerControls">f1fcf6a6-5d97-4f1d-964e-a2f916eb1f18</TermId>
        </TermInfo>
      </Terms>
    </c52c737aaa794145b5e1ab0b33580095>
    <f91636ce86a943e5a85e589048b494b2 xmlns="dbe221e7-66db-4bdb-a92c-aa517c005f15">
      <Terms xmlns="http://schemas.microsoft.com/office/infopath/2007/PartnerControls"/>
    </f91636ce86a943e5a85e589048b494b2>
    <mb0b523b12654e57a98fd73f451222f6 xmlns="dbe221e7-66db-4bdb-a92c-aa517c005f15">
      <Terms xmlns="http://schemas.microsoft.com/office/infopath/2007/PartnerControls"/>
    </mb0b523b12654e57a98fd73f451222f6>
    <d3564be703db47eda46ec138bc1ba091 xmlns="dbe221e7-66db-4bdb-a92c-aa517c005f15">
      <Terms xmlns="http://schemas.microsoft.com/office/infopath/2007/PartnerControls">
        <TermInfo xmlns="http://schemas.microsoft.com/office/infopath/2007/PartnerControls">
          <TermName xmlns="http://schemas.microsoft.com/office/infopath/2007/PartnerControls">Application ＆ Associated Docs</TermName>
          <TermId xmlns="http://schemas.microsoft.com/office/infopath/2007/PartnerControls">5eadfd3c-6deb-44e1-b7e1-16accd427bec</TermId>
        </TermInfo>
      </Terms>
    </d3564be703db47eda46ec138bc1ba091>
    <EPRNumber xmlns="eebef177-55b5-4448-a5fb-28ea454417ee">EPR/FB3809MM</EPRNumber>
    <FacilityAddressPostcode xmlns="eebef177-55b5-4448-a5fb-28ea454417ee">LS9 0PJ</FacilityAddressPostcode>
    <ed3cfd1978f244c4af5dc9d642a18018 xmlns="dbe221e7-66db-4bdb-a92c-aa517c005f15">
      <Terms xmlns="http://schemas.microsoft.com/office/infopath/2007/PartnerControls"/>
    </ed3cfd1978f244c4af5dc9d642a18018>
    <ExternalAuthor xmlns="eebef177-55b5-4448-a5fb-28ea454417ee">Yorkshire Water Services Limited</ExternalAuthor>
    <SiteName xmlns="eebef177-55b5-4448-a5fb-28ea454417ee">Knostrop Sludge Treatment Facility</SiteName>
    <p517ccc45a7e4674ae144f9410147bb3 xmlns="dbe221e7-66db-4bdb-a92c-aa517c005f15">
      <Terms xmlns="http://schemas.microsoft.com/office/infopath/2007/PartnerControls">
        <TermInfo xmlns="http://schemas.microsoft.com/office/infopath/2007/PartnerControls">
          <TermName xmlns="http://schemas.microsoft.com/office/infopath/2007/PartnerControls">Installations</TermName>
          <TermId xmlns="http://schemas.microsoft.com/office/infopath/2007/PartnerControls">645f1c9c-65df-490a-9ce3-4a2aa7c5ff7f</TermId>
        </TermInfo>
        <TermInfo xmlns="http://schemas.microsoft.com/office/infopath/2007/PartnerControls">
          <TermName xmlns="http://schemas.microsoft.com/office/infopath/2007/PartnerControls">Waste Operations</TermName>
          <TermId xmlns="http://schemas.microsoft.com/office/infopath/2007/PartnerControls">dc63c9b7-da6e-463c-b2cf-265b08d49156</TermId>
        </TermInfo>
      </Terms>
    </p517ccc45a7e4674ae144f9410147bb3>
    <FacilityAddress xmlns="eebef177-55b5-4448-a5fb-28ea454417ee">Knostrop Sludge Treatment Facility</FacilityAddress>
    <la34db7254a948be973d9738b9f07ba7 xmlns="dbe221e7-66db-4bdb-a92c-aa517c005f15">
      <Terms xmlns="http://schemas.microsoft.com/office/infopath/2007/PartnerControls">
        <TermInfo xmlns="http://schemas.microsoft.com/office/infopath/2007/PartnerControls">
          <TermName xmlns="http://schemas.microsoft.com/office/infopath/2007/PartnerControls">Bespoke</TermName>
          <TermId xmlns="http://schemas.microsoft.com/office/infopath/2007/PartnerControls">743fbb82-64b4-442a-8bac-afa632175399</TermId>
        </TermInfo>
      </Terms>
    </la34db7254a948be973d9738b9f07ba7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63EF304-684A-492D-86EB-5E54F20E00E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e221e7-66db-4bdb-a92c-aa517c005f15"/>
    <ds:schemaRef ds:uri="662745e8-e224-48e8-a2e3-254862b8c2f5"/>
    <ds:schemaRef ds:uri="eebef177-55b5-4448-a5fb-28ea454417ee"/>
    <ds:schemaRef ds:uri="5ffd8e36-f429-4edc-ab50-c5be84842779"/>
    <ds:schemaRef ds:uri="da21e935-9c4e-465c-9eca-732bd850eeb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CF4705F-8731-4899-A5BB-F1C2C4375FDE}">
  <ds:schemaRefs>
    <ds:schemaRef ds:uri="http://schemas.microsoft.com/office/2006/metadata/properties"/>
    <ds:schemaRef ds:uri="http://schemas.microsoft.com/office/infopath/2007/PartnerControls"/>
    <ds:schemaRef ds:uri="662745e8-e224-48e8-a2e3-254862b8c2f5"/>
    <ds:schemaRef ds:uri="eebef177-55b5-4448-a5fb-28ea454417ee"/>
    <ds:schemaRef ds:uri="dbe221e7-66db-4bdb-a92c-aa517c005f15"/>
    <ds:schemaRef ds:uri="da21e935-9c4e-465c-9eca-732bd850eeb1"/>
    <ds:schemaRef ds:uri="5ffd8e36-f429-4edc-ab50-c5be84842779"/>
  </ds:schemaRefs>
</ds:datastoreItem>
</file>

<file path=customXml/itemProps3.xml><?xml version="1.0" encoding="utf-8"?>
<ds:datastoreItem xmlns:ds="http://schemas.openxmlformats.org/officeDocument/2006/customXml" ds:itemID="{83B9F2D4-2776-4957-806C-502289811F6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Process Returns</vt:lpstr>
      <vt:lpstr>Cake Pad Run off</vt:lpstr>
      <vt:lpstr>Application response Figures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Local Administrator</dc:creator>
  <cp:keywords/>
  <dc:description/>
  <cp:lastModifiedBy>Wight, Jonathan </cp:lastModifiedBy>
  <cp:revision/>
  <dcterms:created xsi:type="dcterms:W3CDTF">2022-03-23T14:44:01Z</dcterms:created>
  <dcterms:modified xsi:type="dcterms:W3CDTF">2022-08-09T12:27:00Z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04dfc70-0289-4bbf-a1df-2e48919102f8_Enabled">
    <vt:lpwstr>true</vt:lpwstr>
  </property>
  <property fmtid="{D5CDD505-2E9C-101B-9397-08002B2CF9AE}" pid="3" name="MSIP_Label_d04dfc70-0289-4bbf-a1df-2e48919102f8_SetDate">
    <vt:lpwstr>2022-03-30T14:06:04Z</vt:lpwstr>
  </property>
  <property fmtid="{D5CDD505-2E9C-101B-9397-08002B2CF9AE}" pid="4" name="MSIP_Label_d04dfc70-0289-4bbf-a1df-2e48919102f8_Method">
    <vt:lpwstr>Standard</vt:lpwstr>
  </property>
  <property fmtid="{D5CDD505-2E9C-101B-9397-08002B2CF9AE}" pid="5" name="MSIP_Label_d04dfc70-0289-4bbf-a1df-2e48919102f8_Name">
    <vt:lpwstr>Private2</vt:lpwstr>
  </property>
  <property fmtid="{D5CDD505-2E9C-101B-9397-08002B2CF9AE}" pid="6" name="MSIP_Label_d04dfc70-0289-4bbf-a1df-2e48919102f8_SiteId">
    <vt:lpwstr>92ebd22d-0a9c-4516-a68f-ba966853a8f3</vt:lpwstr>
  </property>
  <property fmtid="{D5CDD505-2E9C-101B-9397-08002B2CF9AE}" pid="7" name="MSIP_Label_d04dfc70-0289-4bbf-a1df-2e48919102f8_ActionId">
    <vt:lpwstr>f5ab0800-f410-4d17-bb61-eee7730023d6</vt:lpwstr>
  </property>
  <property fmtid="{D5CDD505-2E9C-101B-9397-08002B2CF9AE}" pid="8" name="MSIP_Label_d04dfc70-0289-4bbf-a1df-2e48919102f8_ContentBits">
    <vt:lpwstr>0</vt:lpwstr>
  </property>
  <property fmtid="{D5CDD505-2E9C-101B-9397-08002B2CF9AE}" pid="9" name="ContentTypeId">
    <vt:lpwstr>0x0101000E9AD557692E154F9D2697C8C6432F760056E373D105EEC340838F4C20D6107928</vt:lpwstr>
  </property>
  <property fmtid="{D5CDD505-2E9C-101B-9397-08002B2CF9AE}" pid="10" name="YWSProjectReference">
    <vt:lpwstr>4;#New Project Scheme|05367ec5-9e2d-46cb-8506-3b5d57a47452</vt:lpwstr>
  </property>
  <property fmtid="{D5CDD505-2E9C-101B-9397-08002B2CF9AE}" pid="11" name="PermitDocumentType">
    <vt:lpwstr/>
  </property>
  <property fmtid="{D5CDD505-2E9C-101B-9397-08002B2CF9AE}" pid="12" name="MediaServiceImageTags">
    <vt:lpwstr/>
  </property>
  <property fmtid="{D5CDD505-2E9C-101B-9397-08002B2CF9AE}" pid="13" name="TypeofPermit">
    <vt:lpwstr>32;#Bespoke|743fbb82-64b4-442a-8bac-afa632175399</vt:lpwstr>
  </property>
  <property fmtid="{D5CDD505-2E9C-101B-9397-08002B2CF9AE}" pid="14" name="DisclosureStatus">
    <vt:lpwstr>41;#Public Register|f1fcf6a6-5d97-4f1d-964e-a2f916eb1f18</vt:lpwstr>
  </property>
  <property fmtid="{D5CDD505-2E9C-101B-9397-08002B2CF9AE}" pid="15" name="RegulatedActivitySub-Class">
    <vt:lpwstr/>
  </property>
  <property fmtid="{D5CDD505-2E9C-101B-9397-08002B2CF9AE}" pid="16" name="EventType1">
    <vt:lpwstr/>
  </property>
  <property fmtid="{D5CDD505-2E9C-101B-9397-08002B2CF9AE}" pid="17" name="ActivityGrouping">
    <vt:lpwstr>14;#Application ＆ Associated Docs|5eadfd3c-6deb-44e1-b7e1-16accd427bec</vt:lpwstr>
  </property>
  <property fmtid="{D5CDD505-2E9C-101B-9397-08002B2CF9AE}" pid="18" name="RegulatedActivityClass">
    <vt:lpwstr>49;#Installations|645f1c9c-65df-490a-9ce3-4a2aa7c5ff7f;#40;#Waste Operations|dc63c9b7-da6e-463c-b2cf-265b08d49156</vt:lpwstr>
  </property>
  <property fmtid="{D5CDD505-2E9C-101B-9397-08002B2CF9AE}" pid="19" name="Catchment">
    <vt:lpwstr/>
  </property>
  <property fmtid="{D5CDD505-2E9C-101B-9397-08002B2CF9AE}" pid="20" name="MajorProjectID">
    <vt:lpwstr/>
  </property>
  <property fmtid="{D5CDD505-2E9C-101B-9397-08002B2CF9AE}" pid="21" name="StandardRulesID">
    <vt:lpwstr/>
  </property>
  <property fmtid="{D5CDD505-2E9C-101B-9397-08002B2CF9AE}" pid="22" name="CessationStatus">
    <vt:lpwstr/>
  </property>
  <property fmtid="{D5CDD505-2E9C-101B-9397-08002B2CF9AE}" pid="23" name="Regime">
    <vt:lpwstr>11;#EPR|0e5af97d-1a8c-4d8f-a20b-528a11cab1f6</vt:lpwstr>
  </property>
</Properties>
</file>