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ght\Desktop\FB3809MM V003 ext consultation\"/>
    </mc:Choice>
  </mc:AlternateContent>
  <xr:revisionPtr revIDLastSave="0" documentId="8_{3DCDD54E-EC99-4BF7-9378-E54060FA6587}" xr6:coauthVersionLast="47" xr6:coauthVersionMax="47" xr10:uidLastSave="{00000000-0000-0000-0000-000000000000}"/>
  <bookViews>
    <workbookView xWindow="-120" yWindow="-120" windowWidth="20730" windowHeight="11160" firstSheet="2" activeTab="2" xr2:uid="{F3B90D4F-231E-4ABD-817C-FA7877EBBCF8}"/>
  </bookViews>
  <sheets>
    <sheet name="Process Returns" sheetId="1" r:id="rId1"/>
    <sheet name="Cake Pad Run off" sheetId="3" r:id="rId2"/>
    <sheet name="Application response Figur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12" i="3"/>
  <c r="C5" i="3"/>
  <c r="E17" i="1"/>
  <c r="E20" i="1" s="1"/>
  <c r="E26" i="1" s="1"/>
  <c r="G5" i="1"/>
  <c r="G6" i="3" l="1"/>
  <c r="J6" i="3" s="1"/>
  <c r="G13" i="3"/>
  <c r="G16" i="3" s="1"/>
  <c r="C14" i="3"/>
  <c r="E10" i="1"/>
  <c r="E11" i="1" l="1"/>
  <c r="E13" i="1" s="1"/>
  <c r="E21" i="1" s="1"/>
  <c r="M10" i="1" l="1"/>
  <c r="I11" i="1"/>
  <c r="E25" i="1"/>
  <c r="E28" i="1" l="1"/>
  <c r="I25" i="1" s="1"/>
  <c r="I31" i="1" s="1"/>
  <c r="I32" i="1" s="1"/>
  <c r="M17" i="1" l="1"/>
  <c r="M18" i="1"/>
  <c r="G18" i="3"/>
  <c r="G20" i="3" s="1"/>
  <c r="B1" i="2"/>
  <c r="B4" i="2" s="1"/>
  <c r="B2" i="2" l="1"/>
  <c r="B3" i="2" l="1"/>
  <c r="B5" i="2" s="1"/>
</calcChain>
</file>

<file path=xl/sharedStrings.xml><?xml version="1.0" encoding="utf-8"?>
<sst xmlns="http://schemas.openxmlformats.org/spreadsheetml/2006/main" count="88" uniqueCount="67">
  <si>
    <t>Tonnage</t>
  </si>
  <si>
    <t>Imports</t>
  </si>
  <si>
    <t>Indigenous</t>
  </si>
  <si>
    <t>figures above amended in line with application</t>
  </si>
  <si>
    <t>Volume</t>
  </si>
  <si>
    <t>*centrate considered inconsequential and excluded from calculation</t>
  </si>
  <si>
    <t>%DS</t>
  </si>
  <si>
    <t>assume 1:1 for t to m3</t>
  </si>
  <si>
    <t>Thickener</t>
  </si>
  <si>
    <t>Input Volume</t>
  </si>
  <si>
    <t xml:space="preserve">Thickener Return Liquor </t>
  </si>
  <si>
    <t>Daily digester throughput cf. 259 in application</t>
  </si>
  <si>
    <t>Input %DS</t>
  </si>
  <si>
    <t>Target Thickness</t>
  </si>
  <si>
    <t>Volume to digesters</t>
  </si>
  <si>
    <t>Cake</t>
  </si>
  <si>
    <t>Digester</t>
  </si>
  <si>
    <t>What is the total influent volume at Knostrop WwTW? (M3/d)</t>
  </si>
  <si>
    <t>Feed %DS</t>
  </si>
  <si>
    <t>dry weather flow</t>
  </si>
  <si>
    <t>%VS</t>
  </si>
  <si>
    <t>fft i.e. max capacity</t>
  </si>
  <si>
    <t>%VS destruction</t>
  </si>
  <si>
    <t>Output %DS</t>
  </si>
  <si>
    <t>Output Volume</t>
  </si>
  <si>
    <t>Centrifuge</t>
  </si>
  <si>
    <t>Centrifuge Return Liquor (Via Liquor Treatment Plant)</t>
  </si>
  <si>
    <t>Target Solids</t>
  </si>
  <si>
    <t>Cake Volume</t>
  </si>
  <si>
    <t>Total Sum (annum)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</si>
  <si>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/yr</t>
    </r>
  </si>
  <si>
    <t>Total per day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</si>
  <si>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</t>
    </r>
  </si>
  <si>
    <t>Cake pad width</t>
  </si>
  <si>
    <t xml:space="preserve">m </t>
  </si>
  <si>
    <t>Cake pad Length</t>
  </si>
  <si>
    <t>m</t>
  </si>
  <si>
    <t>Cake pad surface area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</si>
  <si>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</si>
  <si>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Expected cake pad runoff (annum)</t>
  </si>
  <si>
    <t>Litres</t>
  </si>
  <si>
    <t>~</t>
  </si>
  <si>
    <t>Average Rainfall (annum)</t>
  </si>
  <si>
    <t>mm</t>
  </si>
  <si>
    <t>Source: https://www.metoffice.gov.uk/binaries/content/assets/metofficegovuk/pdf/weather/learn-about/uk-past-events/regional-climates/north-east-england_-climate---met-office.pdf</t>
  </si>
  <si>
    <t>Highest monthly rainfall (mm)</t>
  </si>
  <si>
    <t>Daily rainfall (mm) (averaged)</t>
  </si>
  <si>
    <t>Estimated cake pad runoff per day (based on highest monthly rainfall data)</t>
  </si>
  <si>
    <t>L/d</t>
  </si>
  <si>
    <t xml:space="preserve">Highest run off (cubic metres per day) </t>
  </si>
  <si>
    <t>+</t>
  </si>
  <si>
    <t>Process returns</t>
  </si>
  <si>
    <t>=</t>
  </si>
  <si>
    <t>Sum worst case cake pad run off and process returns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</si>
  <si>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</t>
    </r>
  </si>
  <si>
    <t xml:space="preserve">3a What is the daily dry weather flow? </t>
  </si>
  <si>
    <t>cubic metres</t>
  </si>
  <si>
    <t>i.e. figure for liquor returns only shown on K15</t>
  </si>
  <si>
    <t xml:space="preserve">3b What is the maximum volume of effluent you will discharge in a day? </t>
  </si>
  <si>
    <t xml:space="preserve">i.e. process returns (q3a above) plus highest monthly rainfall runoff from cake pad.  </t>
  </si>
  <si>
    <t>3c What is the maximum rate of discharge?</t>
  </si>
  <si>
    <t xml:space="preserve"> litres a second</t>
  </si>
  <si>
    <t xml:space="preserve">i.e. answer to 3b above divided by (24*60*60).  Guidance states that this should be based on 1 in 30 year storm event. </t>
  </si>
  <si>
    <t>3dWhat is the maximum volume of non‐rainfall dependent effluent you will discharge in a day?</t>
  </si>
  <si>
    <t xml:space="preserve">i.e. same as 3a </t>
  </si>
  <si>
    <t>3e What is the maximum rate of rainfall dependent discharge?</t>
  </si>
  <si>
    <t xml:space="preserve">i.e. same as 3c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</si>
</sst>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#,##0.0000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CDF1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8"/>
      <color rgb="FFCDF1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6C"/>
        <bgColor indexed="64"/>
      </patternFill>
    </fill>
    <fill>
      <patternFill patternType="solid">
        <fgColor rgb="FFCDF1F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004C6C"/>
      </left>
      <right/>
      <top style="thick">
        <color rgb="FF004C6C"/>
      </top>
      <bottom/>
      <diagonal/>
    </border>
    <border>
      <left/>
      <right style="thick">
        <color rgb="FF004C6C"/>
      </right>
      <top style="thick">
        <color rgb="FF004C6C"/>
      </top>
      <bottom/>
      <diagonal/>
    </border>
    <border>
      <left style="thick">
        <color rgb="FF004C6C"/>
      </left>
      <right/>
      <top/>
      <bottom/>
      <diagonal/>
    </border>
    <border>
      <left/>
      <right style="thick">
        <color rgb="FF004C6C"/>
      </right>
      <top/>
      <bottom/>
      <diagonal/>
    </border>
    <border>
      <left style="thick">
        <color rgb="FF004C6C"/>
      </left>
      <right/>
      <top/>
      <bottom style="thick">
        <color rgb="FF004C6C"/>
      </bottom>
      <diagonal/>
    </border>
    <border>
      <left/>
      <right style="thick">
        <color rgb="FF004C6C"/>
      </right>
      <top/>
      <bottom style="thick">
        <color rgb="FF004C6C"/>
      </bottom>
      <diagonal/>
    </border>
    <border>
      <left/>
      <right/>
      <top style="thick">
        <color rgb="FF004C6C"/>
      </top>
      <bottom/>
      <diagonal/>
    </border>
    <border>
      <left/>
      <right/>
      <top/>
      <bottom style="thick">
        <color rgb="FF004C6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165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6" fontId="0" fillId="0" borderId="0" xfId="0" applyNumberFormat="1"/>
    <xf numFmtId="0" fontId="1" fillId="0" borderId="0" xfId="0" applyFont="1"/>
    <xf numFmtId="3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0" fontId="3" fillId="2" borderId="2" xfId="0" applyFont="1" applyFill="1" applyBorder="1"/>
    <xf numFmtId="0" fontId="4" fillId="2" borderId="3" xfId="0" applyFont="1" applyFill="1" applyBorder="1"/>
    <xf numFmtId="164" fontId="0" fillId="3" borderId="5" xfId="0" applyNumberFormat="1" applyFill="1" applyBorder="1"/>
    <xf numFmtId="3" fontId="0" fillId="3" borderId="5" xfId="0" applyNumberFormat="1" applyFill="1" applyBorder="1"/>
    <xf numFmtId="10" fontId="0" fillId="3" borderId="7" xfId="0" applyNumberFormat="1" applyFill="1" applyBorder="1"/>
    <xf numFmtId="0" fontId="5" fillId="0" borderId="0" xfId="0" applyFont="1"/>
    <xf numFmtId="0" fontId="0" fillId="0" borderId="7" xfId="0" applyBorder="1"/>
    <xf numFmtId="9" fontId="0" fillId="0" borderId="5" xfId="0" applyNumberFormat="1" applyBorder="1"/>
    <xf numFmtId="9" fontId="0" fillId="3" borderId="5" xfId="0" applyNumberFormat="1" applyFill="1" applyBorder="1"/>
    <xf numFmtId="43" fontId="0" fillId="0" borderId="5" xfId="1" applyFont="1" applyBorder="1"/>
    <xf numFmtId="0" fontId="4" fillId="0" borderId="0" xfId="0" applyFont="1"/>
    <xf numFmtId="43" fontId="0" fillId="0" borderId="0" xfId="1" applyFont="1" applyFill="1" applyBorder="1"/>
    <xf numFmtId="3" fontId="7" fillId="3" borderId="0" xfId="0" applyNumberFormat="1" applyFont="1" applyFill="1"/>
    <xf numFmtId="0" fontId="7" fillId="0" borderId="3" xfId="0" applyFont="1" applyBorder="1"/>
    <xf numFmtId="0" fontId="7" fillId="0" borderId="7" xfId="0" applyFont="1" applyBorder="1"/>
    <xf numFmtId="165" fontId="7" fillId="0" borderId="2" xfId="0" applyNumberFormat="1" applyFont="1" applyBorder="1"/>
    <xf numFmtId="165" fontId="7" fillId="0" borderId="6" xfId="0" applyNumberFormat="1" applyFont="1" applyBorder="1"/>
    <xf numFmtId="0" fontId="8" fillId="0" borderId="4" xfId="0" applyFont="1" applyBorder="1"/>
    <xf numFmtId="0" fontId="8" fillId="0" borderId="6" xfId="0" applyFont="1" applyBorder="1"/>
    <xf numFmtId="165" fontId="5" fillId="0" borderId="0" xfId="0" applyNumberFormat="1" applyFont="1"/>
    <xf numFmtId="0" fontId="4" fillId="0" borderId="1" xfId="0" applyFont="1" applyBorder="1"/>
    <xf numFmtId="3" fontId="0" fillId="0" borderId="1" xfId="0" applyNumberFormat="1" applyBorder="1"/>
    <xf numFmtId="43" fontId="0" fillId="0" borderId="1" xfId="1" applyFont="1" applyFill="1" applyBorder="1"/>
    <xf numFmtId="43" fontId="0" fillId="0" borderId="0" xfId="1" applyFont="1" applyBorder="1"/>
    <xf numFmtId="165" fontId="0" fillId="0" borderId="3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10" xfId="0" applyFont="1" applyFill="1" applyBorder="1"/>
    <xf numFmtId="0" fontId="0" fillId="0" borderId="10" xfId="0" applyBorder="1"/>
    <xf numFmtId="4" fontId="0" fillId="0" borderId="10" xfId="0" applyNumberFormat="1" applyBorder="1"/>
    <xf numFmtId="0" fontId="4" fillId="0" borderId="11" xfId="0" applyFont="1" applyBorder="1"/>
    <xf numFmtId="4" fontId="0" fillId="0" borderId="11" xfId="0" applyNumberFormat="1" applyBorder="1"/>
    <xf numFmtId="0" fontId="0" fillId="0" borderId="11" xfId="0" applyBorder="1"/>
    <xf numFmtId="0" fontId="4" fillId="0" borderId="12" xfId="0" applyFont="1" applyBorder="1"/>
    <xf numFmtId="4" fontId="0" fillId="0" borderId="12" xfId="0" applyNumberFormat="1" applyBorder="1"/>
    <xf numFmtId="0" fontId="0" fillId="0" borderId="12" xfId="0" applyBorder="1"/>
    <xf numFmtId="2" fontId="0" fillId="0" borderId="10" xfId="0" applyNumberFormat="1" applyBorder="1"/>
    <xf numFmtId="3" fontId="0" fillId="0" borderId="10" xfId="0" applyNumberFormat="1" applyBorder="1"/>
    <xf numFmtId="0" fontId="0" fillId="0" borderId="10" xfId="0" applyBorder="1" applyAlignment="1">
      <alignment horizontal="left"/>
    </xf>
    <xf numFmtId="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" fontId="0" fillId="0" borderId="0" xfId="0" applyNumberFormat="1"/>
    <xf numFmtId="0" fontId="10" fillId="0" borderId="0" xfId="0" applyFont="1" applyAlignment="1">
      <alignment horizontal="center"/>
    </xf>
    <xf numFmtId="2" fontId="9" fillId="0" borderId="10" xfId="0" applyNumberFormat="1" applyFont="1" applyBorder="1"/>
    <xf numFmtId="0" fontId="9" fillId="0" borderId="10" xfId="0" applyFont="1" applyBorder="1"/>
    <xf numFmtId="0" fontId="12" fillId="0" borderId="0" xfId="0" applyFont="1" applyAlignment="1">
      <alignment horizontal="center" vertical="top"/>
    </xf>
    <xf numFmtId="3" fontId="7" fillId="0" borderId="8" xfId="0" applyNumberFormat="1" applyFont="1" applyBorder="1"/>
    <xf numFmtId="3" fontId="7" fillId="0" borderId="9" xfId="0" applyNumberFormat="1" applyFont="1" applyBorder="1"/>
    <xf numFmtId="0" fontId="0" fillId="4" borderId="0" xfId="0" applyFill="1"/>
    <xf numFmtId="167" fontId="0" fillId="0" borderId="7" xfId="1" applyNumberFormat="1" applyFont="1" applyBorder="1"/>
    <xf numFmtId="167" fontId="0" fillId="0" borderId="5" xfId="1" applyNumberFormat="1" applyFont="1" applyBorder="1"/>
    <xf numFmtId="0" fontId="0" fillId="0" borderId="0" xfId="0" applyAlignment="1">
      <alignment horizontal="center" wrapText="1"/>
    </xf>
    <xf numFmtId="0" fontId="10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DF1FF"/>
      <color rgb="FF004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95250</xdr:rowOff>
    </xdr:from>
    <xdr:to>
      <xdr:col>7</xdr:col>
      <xdr:colOff>0</xdr:colOff>
      <xdr:row>10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4121694-EE8B-491E-92F9-06093CD56001}"/>
            </a:ext>
          </a:extLst>
        </xdr:cNvPr>
        <xdr:cNvCxnSpPr/>
      </xdr:nvCxnSpPr>
      <xdr:spPr>
        <a:xfrm>
          <a:off x="3714750" y="1905000"/>
          <a:ext cx="1333500" cy="0"/>
        </a:xfrm>
        <a:prstGeom prst="straightConnector1">
          <a:avLst/>
        </a:prstGeom>
        <a:ln w="28575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1034415</xdr:colOff>
      <xdr:row>21</xdr:row>
      <xdr:rowOff>0</xdr:rowOff>
    </xdr:from>
    <xdr:to>
      <xdr:col>3</xdr:col>
      <xdr:colOff>1034415</xdr:colOff>
      <xdr:row>23</xdr:row>
      <xdr:rowOff>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A0E5DD8-6034-41D1-B09C-5EFD97F66A4F}"/>
            </a:ext>
          </a:extLst>
        </xdr:cNvPr>
        <xdr:cNvCxnSpPr/>
      </xdr:nvCxnSpPr>
      <xdr:spPr>
        <a:xfrm>
          <a:off x="2863215" y="3800475"/>
          <a:ext cx="0" cy="361950"/>
        </a:xfrm>
        <a:prstGeom prst="straightConnector1">
          <a:avLst/>
        </a:prstGeom>
        <a:ln w="28575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21981</xdr:colOff>
      <xdr:row>24</xdr:row>
      <xdr:rowOff>91440</xdr:rowOff>
    </xdr:from>
    <xdr:to>
      <xdr:col>6</xdr:col>
      <xdr:colOff>600075</xdr:colOff>
      <xdr:row>24</xdr:row>
      <xdr:rowOff>91440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D246CBA-1D00-4038-B8CC-9268092A160E}"/>
            </a:ext>
          </a:extLst>
        </xdr:cNvPr>
        <xdr:cNvCxnSpPr/>
      </xdr:nvCxnSpPr>
      <xdr:spPr>
        <a:xfrm>
          <a:off x="3824654" y="4905228"/>
          <a:ext cx="1281479" cy="0"/>
        </a:xfrm>
        <a:prstGeom prst="straightConnector1">
          <a:avLst/>
        </a:prstGeom>
        <a:ln w="28575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7329</xdr:colOff>
      <xdr:row>4</xdr:row>
      <xdr:rowOff>3</xdr:rowOff>
    </xdr:from>
    <xdr:to>
      <xdr:col>3</xdr:col>
      <xdr:colOff>554180</xdr:colOff>
      <xdr:row>8</xdr:row>
      <xdr:rowOff>0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DA7E5D79-4E9F-4CA3-8B03-66BE1C3AB8FE}"/>
            </a:ext>
          </a:extLst>
        </xdr:cNvPr>
        <xdr:cNvCxnSpPr/>
      </xdr:nvCxnSpPr>
      <xdr:spPr>
        <a:xfrm rot="16200000" flipH="1">
          <a:off x="1713170" y="895220"/>
          <a:ext cx="783978" cy="546851"/>
        </a:xfrm>
        <a:prstGeom prst="bentConnector3">
          <a:avLst>
            <a:gd name="adj1" fmla="val -468"/>
          </a:avLst>
        </a:prstGeom>
        <a:ln w="19050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14658</xdr:colOff>
      <xdr:row>3</xdr:row>
      <xdr:rowOff>152400</xdr:rowOff>
    </xdr:from>
    <xdr:to>
      <xdr:col>5</xdr:col>
      <xdr:colOff>0</xdr:colOff>
      <xdr:row>8</xdr:row>
      <xdr:rowOff>7329</xdr:rowOff>
    </xdr:to>
    <xdr:cxnSp macro="">
      <xdr:nvCxnSpPr>
        <xdr:cNvPr id="11" name="Connector: Elbow 10">
          <a:extLst>
            <a:ext uri="{FF2B5EF4-FFF2-40B4-BE49-F238E27FC236}">
              <a16:creationId xmlns:a16="http://schemas.microsoft.com/office/drawing/2014/main" id="{C09ED666-1BAC-4D6A-A68F-DC54777B5031}"/>
            </a:ext>
          </a:extLst>
        </xdr:cNvPr>
        <xdr:cNvCxnSpPr/>
      </xdr:nvCxnSpPr>
      <xdr:spPr>
        <a:xfrm rot="5400000">
          <a:off x="3024450" y="794765"/>
          <a:ext cx="850972" cy="731014"/>
        </a:xfrm>
        <a:prstGeom prst="bentConnector3">
          <a:avLst>
            <a:gd name="adj1" fmla="val 3948"/>
          </a:avLst>
        </a:prstGeom>
        <a:ln w="19050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984491</xdr:colOff>
      <xdr:row>26</xdr:row>
      <xdr:rowOff>3613</xdr:rowOff>
    </xdr:from>
    <xdr:to>
      <xdr:col>7</xdr:col>
      <xdr:colOff>985345</xdr:colOff>
      <xdr:row>29</xdr:row>
      <xdr:rowOff>190500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E2A77C6-2F20-4B53-BDBA-BAD7497BE8DB}"/>
            </a:ext>
          </a:extLst>
        </xdr:cNvPr>
        <xdr:cNvCxnSpPr/>
      </xdr:nvCxnSpPr>
      <xdr:spPr>
        <a:xfrm>
          <a:off x="6114853" y="5127406"/>
          <a:ext cx="854" cy="778094"/>
        </a:xfrm>
        <a:prstGeom prst="straightConnector1">
          <a:avLst/>
        </a:prstGeom>
        <a:ln w="28575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5561</xdr:colOff>
      <xdr:row>10</xdr:row>
      <xdr:rowOff>106622</xdr:rowOff>
    </xdr:from>
    <xdr:to>
      <xdr:col>9</xdr:col>
      <xdr:colOff>131379</xdr:colOff>
      <xdr:row>29</xdr:row>
      <xdr:rowOff>190503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id="{07608D84-BF50-4466-A632-E9F8D08B7E08}"/>
            </a:ext>
          </a:extLst>
        </xdr:cNvPr>
        <xdr:cNvCxnSpPr/>
      </xdr:nvCxnSpPr>
      <xdr:spPr>
        <a:xfrm rot="16200000" flipH="1">
          <a:off x="5278418" y="3925214"/>
          <a:ext cx="3834760" cy="125818"/>
        </a:xfrm>
        <a:prstGeom prst="bentConnector3">
          <a:avLst>
            <a:gd name="adj1" fmla="val -191"/>
          </a:avLst>
        </a:prstGeom>
        <a:ln w="19050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33338</xdr:colOff>
      <xdr:row>16</xdr:row>
      <xdr:rowOff>119062</xdr:rowOff>
    </xdr:from>
    <xdr:to>
      <xdr:col>2</xdr:col>
      <xdr:colOff>547688</xdr:colOff>
      <xdr:row>16</xdr:row>
      <xdr:rowOff>128587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BA5F8D82-75C8-4947-AC55-5DB08D4D6B7C}"/>
            </a:ext>
            <a:ext uri="{147F2762-F138-4A5C-976F-8EAC2B608ADB}">
              <a16:predDERef xmlns:a16="http://schemas.microsoft.com/office/drawing/2014/main" pred="{07608D84-BF50-4466-A632-E9F8D08B7E08}"/>
            </a:ext>
          </a:extLst>
        </xdr:cNvPr>
        <xdr:cNvCxnSpPr>
          <a:cxnSpLocks/>
        </xdr:cNvCxnSpPr>
      </xdr:nvCxnSpPr>
      <xdr:spPr>
        <a:xfrm rot="16200000">
          <a:off x="1504950" y="3028950"/>
          <a:ext cx="9525" cy="514350"/>
        </a:xfrm>
        <a:prstGeom prst="bentConnector3">
          <a:avLst>
            <a:gd name="adj1" fmla="val -468"/>
          </a:avLst>
        </a:prstGeom>
        <a:ln w="19050">
          <a:solidFill>
            <a:srgbClr val="004C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238123</xdr:colOff>
      <xdr:row>4</xdr:row>
      <xdr:rowOff>208360</xdr:rowOff>
    </xdr:from>
    <xdr:to>
      <xdr:col>5</xdr:col>
      <xdr:colOff>86914</xdr:colOff>
      <xdr:row>6</xdr:row>
      <xdr:rowOff>63102</xdr:rowOff>
    </xdr:to>
    <xdr:pic>
      <xdr:nvPicPr>
        <xdr:cNvPr id="5" name="Graphic 4" descr="Merger with solid fill">
          <a:extLst>
            <a:ext uri="{FF2B5EF4-FFF2-40B4-BE49-F238E27FC236}">
              <a16:creationId xmlns:a16="http://schemas.microsoft.com/office/drawing/2014/main" id="{D9FF6CB0-AE7C-484D-868F-495A39915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4006451" y="970360"/>
          <a:ext cx="527447" cy="384570"/>
        </a:xfrm>
        <a:prstGeom prst="rect">
          <a:avLst/>
        </a:prstGeom>
      </xdr:spPr>
    </xdr:pic>
    <xdr:clientData/>
  </xdr:twoCellAnchor>
  <xdr:twoCellAnchor editAs="oneCell">
    <xdr:from>
      <xdr:col>2</xdr:col>
      <xdr:colOff>511968</xdr:colOff>
      <xdr:row>2</xdr:row>
      <xdr:rowOff>190499</xdr:rowOff>
    </xdr:from>
    <xdr:to>
      <xdr:col>3</xdr:col>
      <xdr:colOff>69056</xdr:colOff>
      <xdr:row>3</xdr:row>
      <xdr:rowOff>336946</xdr:rowOff>
    </xdr:to>
    <xdr:pic>
      <xdr:nvPicPr>
        <xdr:cNvPr id="8" name="Graphic 7" descr="Arrow Down with solid fill">
          <a:extLst>
            <a:ext uri="{FF2B5EF4-FFF2-40B4-BE49-F238E27FC236}">
              <a16:creationId xmlns:a16="http://schemas.microsoft.com/office/drawing/2014/main" id="{C9FD1C83-D74A-418F-A576-6EAE09D3E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00437" y="571499"/>
          <a:ext cx="336947" cy="336947"/>
        </a:xfrm>
        <a:prstGeom prst="rect">
          <a:avLst/>
        </a:prstGeom>
      </xdr:spPr>
    </xdr:pic>
    <xdr:clientData/>
  </xdr:twoCellAnchor>
  <xdr:twoCellAnchor editAs="oneCell">
    <xdr:from>
      <xdr:col>2</xdr:col>
      <xdr:colOff>511968</xdr:colOff>
      <xdr:row>10</xdr:row>
      <xdr:rowOff>5952</xdr:rowOff>
    </xdr:from>
    <xdr:to>
      <xdr:col>3</xdr:col>
      <xdr:colOff>69056</xdr:colOff>
      <xdr:row>10</xdr:row>
      <xdr:rowOff>342899</xdr:rowOff>
    </xdr:to>
    <xdr:pic>
      <xdr:nvPicPr>
        <xdr:cNvPr id="9" name="Graphic 8" descr="Arrow Down with solid fill">
          <a:extLst>
            <a:ext uri="{FF2B5EF4-FFF2-40B4-BE49-F238E27FC236}">
              <a16:creationId xmlns:a16="http://schemas.microsoft.com/office/drawing/2014/main" id="{42A66092-E53B-47A9-927B-18EE5AE8B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00437" y="2214561"/>
          <a:ext cx="336947" cy="336947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238123</xdr:colOff>
      <xdr:row>11</xdr:row>
      <xdr:rowOff>125015</xdr:rowOff>
    </xdr:from>
    <xdr:to>
      <xdr:col>5</xdr:col>
      <xdr:colOff>86914</xdr:colOff>
      <xdr:row>13</xdr:row>
      <xdr:rowOff>63100</xdr:rowOff>
    </xdr:to>
    <xdr:pic>
      <xdr:nvPicPr>
        <xdr:cNvPr id="10" name="Graphic 9" descr="Merger with solid fill">
          <a:extLst>
            <a:ext uri="{FF2B5EF4-FFF2-40B4-BE49-F238E27FC236}">
              <a16:creationId xmlns:a16="http://schemas.microsoft.com/office/drawing/2014/main" id="{56A7B340-9916-45D4-98D4-4DDA242C5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4006451" y="2684859"/>
          <a:ext cx="527447" cy="384570"/>
        </a:xfrm>
        <a:prstGeom prst="rect">
          <a:avLst/>
        </a:prstGeom>
      </xdr:spPr>
    </xdr:pic>
    <xdr:clientData/>
  </xdr:twoCellAnchor>
  <xdr:twoCellAnchor editAs="oneCell">
    <xdr:from>
      <xdr:col>6</xdr:col>
      <xdr:colOff>384571</xdr:colOff>
      <xdr:row>12</xdr:row>
      <xdr:rowOff>253602</xdr:rowOff>
    </xdr:from>
    <xdr:to>
      <xdr:col>6</xdr:col>
      <xdr:colOff>721518</xdr:colOff>
      <xdr:row>15</xdr:row>
      <xdr:rowOff>7142</xdr:rowOff>
    </xdr:to>
    <xdr:pic>
      <xdr:nvPicPr>
        <xdr:cNvPr id="11" name="Graphic 10" descr="Arrow Down with solid fill">
          <a:extLst>
            <a:ext uri="{FF2B5EF4-FFF2-40B4-BE49-F238E27FC236}">
              <a16:creationId xmlns:a16="http://schemas.microsoft.com/office/drawing/2014/main" id="{2851899C-6220-46F6-807C-C7FB6715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01149" y="3003946"/>
          <a:ext cx="336947" cy="336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99A2-A4F8-4FF9-BEA4-D103EA939454}">
  <dimension ref="A1:O33"/>
  <sheetViews>
    <sheetView showGridLines="0" zoomScale="80" zoomScaleNormal="80" workbookViewId="0">
      <selection activeCell="I32" sqref="I32"/>
    </sheetView>
  </sheetViews>
  <sheetFormatPr defaultRowHeight="15" x14ac:dyDescent="0.25"/>
  <cols>
    <col min="4" max="4" width="18.5703125" bestFit="1" customWidth="1"/>
    <col min="5" max="5" width="13.42578125" bestFit="1" customWidth="1"/>
    <col min="6" max="6" width="10.5703125" bestFit="1" customWidth="1"/>
    <col min="7" max="7" width="9.85546875" customWidth="1"/>
    <col min="8" max="8" width="19.85546875" customWidth="1"/>
    <col min="9" max="9" width="13.85546875" customWidth="1"/>
    <col min="10" max="10" width="7.42578125" customWidth="1"/>
    <col min="11" max="11" width="6.42578125" customWidth="1"/>
    <col min="12" max="12" width="8.5703125" style="1" customWidth="1"/>
    <col min="13" max="13" width="19.85546875" customWidth="1"/>
    <col min="14" max="14" width="11.5703125" customWidth="1"/>
    <col min="15" max="15" width="25.42578125" customWidth="1"/>
  </cols>
  <sheetData>
    <row r="1" spans="1:15" x14ac:dyDescent="0.25">
      <c r="N1" t="s">
        <v>0</v>
      </c>
    </row>
    <row r="2" spans="1:15" x14ac:dyDescent="0.25">
      <c r="M2" t="s">
        <v>1</v>
      </c>
      <c r="N2" s="23">
        <v>300000</v>
      </c>
      <c r="O2" s="64"/>
    </row>
    <row r="3" spans="1:15" ht="15.75" thickBot="1" x14ac:dyDescent="0.3">
      <c r="M3" t="s">
        <v>2</v>
      </c>
      <c r="N3" s="23">
        <v>2700000</v>
      </c>
      <c r="O3" s="64"/>
    </row>
    <row r="4" spans="1:15" ht="15.75" thickTop="1" x14ac:dyDescent="0.25">
      <c r="B4" s="11" t="s">
        <v>1</v>
      </c>
      <c r="C4" s="12"/>
      <c r="F4" s="11" t="s">
        <v>2</v>
      </c>
      <c r="G4" s="12"/>
      <c r="I4" s="61"/>
      <c r="M4" s="16"/>
      <c r="N4" s="16" t="s">
        <v>3</v>
      </c>
    </row>
    <row r="5" spans="1:15" x14ac:dyDescent="0.25">
      <c r="B5" s="28" t="s">
        <v>4</v>
      </c>
      <c r="C5" s="14">
        <f>N2</f>
        <v>300000</v>
      </c>
      <c r="F5" s="28" t="s">
        <v>4</v>
      </c>
      <c r="G5" s="14">
        <f>N3</f>
        <v>2700000</v>
      </c>
      <c r="N5" s="16" t="s">
        <v>5</v>
      </c>
    </row>
    <row r="6" spans="1:15" ht="15.75" thickBot="1" x14ac:dyDescent="0.3">
      <c r="B6" s="29" t="s">
        <v>6</v>
      </c>
      <c r="C6" s="15">
        <v>2.5000000000000001E-2</v>
      </c>
      <c r="F6" s="29" t="s">
        <v>6</v>
      </c>
      <c r="G6" s="15">
        <v>1.2999999999999999E-2</v>
      </c>
    </row>
    <row r="7" spans="1:15" ht="15.75" thickTop="1" x14ac:dyDescent="0.25">
      <c r="B7" s="16" t="s">
        <v>7</v>
      </c>
    </row>
    <row r="8" spans="1:15" ht="15.75" thickBot="1" x14ac:dyDescent="0.3"/>
    <row r="9" spans="1:15" ht="16.5" thickTop="1" thickBot="1" x14ac:dyDescent="0.3">
      <c r="D9" s="11" t="s">
        <v>8</v>
      </c>
      <c r="E9" s="12"/>
    </row>
    <row r="10" spans="1:15" ht="15.75" thickTop="1" x14ac:dyDescent="0.25">
      <c r="D10" s="28" t="s">
        <v>9</v>
      </c>
      <c r="E10" s="7">
        <f>C5+G5</f>
        <v>3000000</v>
      </c>
      <c r="H10" s="11" t="s">
        <v>10</v>
      </c>
      <c r="I10" s="12"/>
      <c r="J10" s="21"/>
      <c r="K10" s="21"/>
      <c r="L10" s="31"/>
      <c r="M10" s="30">
        <f>E13/365</f>
        <v>1945.2054794520548</v>
      </c>
      <c r="N10" s="16" t="s">
        <v>11</v>
      </c>
    </row>
    <row r="11" spans="1:15" x14ac:dyDescent="0.25">
      <c r="D11" s="28" t="s">
        <v>12</v>
      </c>
      <c r="E11" s="8">
        <f>((C5*C6)+(G5*G6))/E10</f>
        <v>1.4200000000000001E-2</v>
      </c>
      <c r="H11" s="28" t="s">
        <v>4</v>
      </c>
      <c r="I11" s="7">
        <f>E10-E13</f>
        <v>2290000</v>
      </c>
      <c r="J11" s="4"/>
      <c r="K11" s="4"/>
      <c r="L11" s="32"/>
    </row>
    <row r="12" spans="1:15" ht="15.75" thickBot="1" x14ac:dyDescent="0.3">
      <c r="D12" s="28" t="s">
        <v>13</v>
      </c>
      <c r="E12" s="13">
        <v>0.06</v>
      </c>
      <c r="H12" s="9"/>
      <c r="I12" s="17"/>
    </row>
    <row r="13" spans="1:15" ht="16.5" thickTop="1" thickBot="1" x14ac:dyDescent="0.3">
      <c r="D13" s="29" t="s">
        <v>14</v>
      </c>
      <c r="E13" s="10">
        <f>(E10*E11)/E12</f>
        <v>710000</v>
      </c>
    </row>
    <row r="14" spans="1:15" ht="15.75" thickTop="1" x14ac:dyDescent="0.25"/>
    <row r="16" spans="1:15" x14ac:dyDescent="0.25">
      <c r="A16" s="11" t="s">
        <v>15</v>
      </c>
      <c r="B16" s="12"/>
      <c r="D16" s="11" t="s">
        <v>16</v>
      </c>
      <c r="E16" s="12"/>
      <c r="M16" s="16" t="s">
        <v>17</v>
      </c>
      <c r="N16" s="6"/>
    </row>
    <row r="17" spans="1:15" x14ac:dyDescent="0.25">
      <c r="A17" s="28" t="s">
        <v>4</v>
      </c>
      <c r="B17" s="14">
        <v>100000</v>
      </c>
      <c r="D17" s="28" t="s">
        <v>18</v>
      </c>
      <c r="E17" s="18">
        <f>E12</f>
        <v>0.06</v>
      </c>
      <c r="M17" s="26">
        <f>I32/N17*100</f>
        <v>4.0312233751314706</v>
      </c>
      <c r="N17" s="59">
        <v>213600</v>
      </c>
      <c r="O17" s="24" t="s">
        <v>19</v>
      </c>
    </row>
    <row r="18" spans="1:15" x14ac:dyDescent="0.25">
      <c r="A18" s="29" t="s">
        <v>6</v>
      </c>
      <c r="B18" s="15">
        <v>0.2</v>
      </c>
      <c r="D18" s="28" t="s">
        <v>20</v>
      </c>
      <c r="E18" s="19">
        <v>0.75</v>
      </c>
      <c r="M18" s="27">
        <f>I32/N18*100</f>
        <v>1.5285398789481124</v>
      </c>
      <c r="N18" s="60">
        <v>563328</v>
      </c>
      <c r="O18" s="25" t="s">
        <v>21</v>
      </c>
    </row>
    <row r="19" spans="1:15" x14ac:dyDescent="0.25">
      <c r="D19" s="28" t="s">
        <v>22</v>
      </c>
      <c r="E19" s="19">
        <v>0.45</v>
      </c>
    </row>
    <row r="20" spans="1:15" x14ac:dyDescent="0.25">
      <c r="D20" s="28" t="s">
        <v>23</v>
      </c>
      <c r="E20" s="8">
        <f>E17-(E17*E18*E19)</f>
        <v>3.9749999999999994E-2</v>
      </c>
    </row>
    <row r="21" spans="1:15" ht="15.75" thickBot="1" x14ac:dyDescent="0.3">
      <c r="D21" s="29" t="s">
        <v>24</v>
      </c>
      <c r="E21" s="62">
        <f>(E13+((B17*B18)/E12))*(1-(E17-E20))</f>
        <v>1022205.8333333334</v>
      </c>
    </row>
    <row r="22" spans="1:15" ht="15.75" thickTop="1" x14ac:dyDescent="0.25">
      <c r="E22" s="2"/>
    </row>
    <row r="23" spans="1:15" ht="15.75" thickBot="1" x14ac:dyDescent="0.3"/>
    <row r="24" spans="1:15" ht="15.75" thickTop="1" x14ac:dyDescent="0.25">
      <c r="D24" s="11" t="s">
        <v>25</v>
      </c>
      <c r="E24" s="12"/>
      <c r="H24" s="11" t="s">
        <v>26</v>
      </c>
      <c r="I24" s="12"/>
      <c r="J24" s="21"/>
      <c r="K24" s="21"/>
      <c r="L24" s="31"/>
    </row>
    <row r="25" spans="1:15" x14ac:dyDescent="0.25">
      <c r="D25" s="28" t="s">
        <v>9</v>
      </c>
      <c r="E25" s="63">
        <f>E21</f>
        <v>1022205.8333333334</v>
      </c>
      <c r="H25" s="28" t="s">
        <v>4</v>
      </c>
      <c r="I25" s="20">
        <f>E25-E28</f>
        <v>852902.9921875</v>
      </c>
      <c r="J25" s="34"/>
      <c r="K25" s="22"/>
      <c r="L25" s="33"/>
    </row>
    <row r="26" spans="1:15" ht="15.75" thickBot="1" x14ac:dyDescent="0.3">
      <c r="D26" s="28" t="s">
        <v>12</v>
      </c>
      <c r="E26" s="8">
        <f>E20</f>
        <v>3.9749999999999994E-2</v>
      </c>
      <c r="H26" s="9"/>
      <c r="I26" s="17"/>
    </row>
    <row r="27" spans="1:15" ht="15.75" thickTop="1" x14ac:dyDescent="0.25">
      <c r="D27" s="28" t="s">
        <v>27</v>
      </c>
      <c r="E27" s="19">
        <v>0.24</v>
      </c>
    </row>
    <row r="28" spans="1:15" ht="15.75" thickBot="1" x14ac:dyDescent="0.3">
      <c r="D28" s="29" t="s">
        <v>28</v>
      </c>
      <c r="E28" s="62">
        <f>(E25*E26)/E27</f>
        <v>169302.84114583331</v>
      </c>
    </row>
    <row r="29" spans="1:15" ht="15.75" thickTop="1" x14ac:dyDescent="0.25"/>
    <row r="30" spans="1:15" ht="15.75" thickBot="1" x14ac:dyDescent="0.3"/>
    <row r="31" spans="1:15" ht="18" thickTop="1" x14ac:dyDescent="0.25">
      <c r="H31" s="38" t="s">
        <v>29</v>
      </c>
      <c r="I31" s="36">
        <f>SUM(I11+I25)</f>
        <v>3142902.9921875</v>
      </c>
      <c r="J31" s="35" t="s">
        <v>30</v>
      </c>
      <c r="K31" s="2"/>
    </row>
    <row r="32" spans="1:15" ht="18" thickBot="1" x14ac:dyDescent="0.3">
      <c r="H32" s="39" t="s">
        <v>31</v>
      </c>
      <c r="I32" s="37">
        <f>I31/365</f>
        <v>8610.6931292808222</v>
      </c>
      <c r="J32" s="17" t="s">
        <v>32</v>
      </c>
    </row>
    <row r="33" ht="15.75" thickTop="1" x14ac:dyDescent="0.25"/>
  </sheetData>
  <mergeCells count="1">
    <mergeCell ref="O2:O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D8E9-861F-46D9-A283-B9764B68E0F3}">
  <dimension ref="B2:K20"/>
  <sheetViews>
    <sheetView showGridLines="0" zoomScale="80" zoomScaleNormal="80" workbookViewId="0">
      <selection activeCell="J6" sqref="J6"/>
    </sheetView>
  </sheetViews>
  <sheetFormatPr defaultRowHeight="15" x14ac:dyDescent="0.25"/>
  <cols>
    <col min="2" max="2" width="35.5703125" customWidth="1"/>
    <col min="3" max="3" width="11.5703125" customWidth="1"/>
    <col min="4" max="4" width="6.42578125" customWidth="1"/>
    <col min="5" max="5" width="3.5703125" customWidth="1"/>
    <col min="6" max="6" width="65.5703125" customWidth="1"/>
    <col min="7" max="7" width="11.5703125" customWidth="1"/>
    <col min="8" max="8" width="6.42578125" customWidth="1"/>
  </cols>
  <sheetData>
    <row r="2" spans="2:11" x14ac:dyDescent="0.25">
      <c r="B2" s="40" t="s">
        <v>33</v>
      </c>
      <c r="C2" s="53">
        <v>28</v>
      </c>
      <c r="D2" s="51" t="s">
        <v>34</v>
      </c>
    </row>
    <row r="3" spans="2:11" x14ac:dyDescent="0.25">
      <c r="B3" s="40" t="s">
        <v>35</v>
      </c>
      <c r="C3" s="53">
        <v>90</v>
      </c>
      <c r="D3" s="51" t="s">
        <v>36</v>
      </c>
    </row>
    <row r="4" spans="2:11" ht="27" customHeight="1" x14ac:dyDescent="0.25">
      <c r="B4" s="43"/>
      <c r="C4" s="44"/>
      <c r="D4" s="45"/>
    </row>
    <row r="5" spans="2:11" ht="21.75" customHeight="1" x14ac:dyDescent="0.25">
      <c r="B5" s="40" t="s">
        <v>37</v>
      </c>
      <c r="C5" s="52">
        <f>C2*C3</f>
        <v>2520</v>
      </c>
      <c r="D5" s="51" t="s">
        <v>38</v>
      </c>
    </row>
    <row r="6" spans="2:11" ht="20.25" customHeight="1" x14ac:dyDescent="0.25">
      <c r="B6" s="43"/>
      <c r="C6" s="44"/>
      <c r="D6" s="45"/>
      <c r="F6" s="40" t="s">
        <v>39</v>
      </c>
      <c r="G6" s="50">
        <f>C5*C7</f>
        <v>2520000</v>
      </c>
      <c r="H6" s="41" t="s">
        <v>40</v>
      </c>
      <c r="I6" s="58" t="s">
        <v>41</v>
      </c>
      <c r="J6" s="49">
        <f>(G6/365)/1000</f>
        <v>6.904109589041096</v>
      </c>
      <c r="K6" s="51" t="s">
        <v>32</v>
      </c>
    </row>
    <row r="7" spans="2:11" ht="17.25" customHeight="1" x14ac:dyDescent="0.25">
      <c r="B7" s="40" t="s">
        <v>42</v>
      </c>
      <c r="C7" s="41">
        <v>1000</v>
      </c>
      <c r="D7" s="41" t="s">
        <v>43</v>
      </c>
      <c r="G7" s="65"/>
      <c r="H7" s="65"/>
    </row>
    <row r="8" spans="2:11" x14ac:dyDescent="0.25">
      <c r="B8" s="16" t="s">
        <v>44</v>
      </c>
    </row>
    <row r="9" spans="2:11" x14ac:dyDescent="0.25">
      <c r="B9" s="16" t="s">
        <v>44</v>
      </c>
      <c r="C9" s="54"/>
    </row>
    <row r="10" spans="2:11" x14ac:dyDescent="0.25">
      <c r="B10" s="40" t="s">
        <v>45</v>
      </c>
      <c r="C10" s="41">
        <v>92</v>
      </c>
      <c r="D10" s="41" t="s">
        <v>43</v>
      </c>
    </row>
    <row r="11" spans="2:11" ht="27.75" customHeight="1" x14ac:dyDescent="0.25"/>
    <row r="12" spans="2:11" x14ac:dyDescent="0.25">
      <c r="B12" s="40" t="s">
        <v>46</v>
      </c>
      <c r="C12" s="49">
        <f>C10/30</f>
        <v>3.0666666666666669</v>
      </c>
      <c r="D12" s="41" t="s">
        <v>43</v>
      </c>
    </row>
    <row r="13" spans="2:11" ht="20.25" customHeight="1" x14ac:dyDescent="0.25">
      <c r="B13" s="46"/>
      <c r="C13" s="47"/>
      <c r="D13" s="48"/>
      <c r="F13" s="40" t="s">
        <v>47</v>
      </c>
      <c r="G13" s="42">
        <f>C5*C12</f>
        <v>7728.0000000000009</v>
      </c>
      <c r="H13" s="41" t="s">
        <v>48</v>
      </c>
    </row>
    <row r="14" spans="2:11" ht="17.25" x14ac:dyDescent="0.25">
      <c r="B14" s="40" t="s">
        <v>37</v>
      </c>
      <c r="C14" s="52">
        <f>C5</f>
        <v>2520</v>
      </c>
      <c r="D14" s="51" t="s">
        <v>38</v>
      </c>
    </row>
    <row r="15" spans="2:11" ht="8.25" customHeight="1" x14ac:dyDescent="0.25"/>
    <row r="16" spans="2:11" ht="17.25" x14ac:dyDescent="0.25">
      <c r="F16" s="40" t="s">
        <v>49</v>
      </c>
      <c r="G16" s="49">
        <f>G13/1000</f>
        <v>7.7280000000000006</v>
      </c>
      <c r="H16" s="51" t="s">
        <v>32</v>
      </c>
    </row>
    <row r="17" spans="6:8" ht="31.5" customHeight="1" x14ac:dyDescent="0.5">
      <c r="F17" s="55" t="s">
        <v>50</v>
      </c>
    </row>
    <row r="18" spans="6:8" ht="17.25" x14ac:dyDescent="0.25">
      <c r="F18" s="40" t="s">
        <v>51</v>
      </c>
      <c r="G18" s="49">
        <f>'Process Returns'!I32</f>
        <v>8610.6931292808222</v>
      </c>
      <c r="H18" s="41" t="s">
        <v>32</v>
      </c>
    </row>
    <row r="19" spans="6:8" ht="27.75" customHeight="1" x14ac:dyDescent="0.5">
      <c r="F19" s="55" t="s">
        <v>52</v>
      </c>
    </row>
    <row r="20" spans="6:8" ht="17.25" x14ac:dyDescent="0.25">
      <c r="F20" s="40" t="s">
        <v>53</v>
      </c>
      <c r="G20" s="56">
        <f>SUM(G16+G18)</f>
        <v>8618.4211292808213</v>
      </c>
      <c r="H20" s="57" t="s">
        <v>54</v>
      </c>
    </row>
  </sheetData>
  <mergeCells count="1">
    <mergeCell ref="G7:H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9E54-4303-4B0E-A09D-FABB2B1DB7D6}">
  <dimension ref="A1:D5"/>
  <sheetViews>
    <sheetView tabSelected="1" workbookViewId="0">
      <selection activeCell="B3" sqref="B3"/>
    </sheetView>
  </sheetViews>
  <sheetFormatPr defaultRowHeight="15" x14ac:dyDescent="0.25"/>
  <cols>
    <col min="1" max="1" width="32.42578125" style="3" customWidth="1"/>
    <col min="2" max="2" width="16" style="4" bestFit="1" customWidth="1"/>
    <col min="3" max="3" width="16.85546875" customWidth="1"/>
    <col min="4" max="4" width="9.140625" style="6"/>
  </cols>
  <sheetData>
    <row r="1" spans="1:4" ht="30" x14ac:dyDescent="0.25">
      <c r="A1" s="3" t="s">
        <v>55</v>
      </c>
      <c r="B1" s="4">
        <f>'Process Returns'!I32</f>
        <v>8610.6931292808222</v>
      </c>
      <c r="C1" t="s">
        <v>56</v>
      </c>
      <c r="D1" s="6" t="s">
        <v>57</v>
      </c>
    </row>
    <row r="2" spans="1:4" ht="45" x14ac:dyDescent="0.25">
      <c r="A2" s="3" t="s">
        <v>58</v>
      </c>
      <c r="B2" s="4">
        <f>'Cake Pad Run off'!G20</f>
        <v>8618.4211292808213</v>
      </c>
      <c r="C2" t="s">
        <v>56</v>
      </c>
      <c r="D2" s="6" t="s">
        <v>59</v>
      </c>
    </row>
    <row r="3" spans="1:4" ht="30" x14ac:dyDescent="0.25">
      <c r="A3" s="3" t="s">
        <v>60</v>
      </c>
      <c r="B3" s="5">
        <f>B2/86400</f>
        <v>9.9750244551861364E-2</v>
      </c>
      <c r="C3" t="s">
        <v>61</v>
      </c>
      <c r="D3" s="6" t="s">
        <v>62</v>
      </c>
    </row>
    <row r="4" spans="1:4" ht="45" x14ac:dyDescent="0.25">
      <c r="A4" s="3" t="s">
        <v>63</v>
      </c>
      <c r="B4" s="4">
        <f>B1</f>
        <v>8610.6931292808222</v>
      </c>
      <c r="C4" t="s">
        <v>56</v>
      </c>
      <c r="D4" s="6" t="s">
        <v>64</v>
      </c>
    </row>
    <row r="5" spans="1:4" ht="29.1" customHeight="1" x14ac:dyDescent="0.25">
      <c r="A5" s="3" t="s">
        <v>65</v>
      </c>
      <c r="B5" s="5">
        <f>B3</f>
        <v>9.9750244551861364E-2</v>
      </c>
      <c r="C5" t="s">
        <v>61</v>
      </c>
      <c r="D5" s="6" t="s">
        <v>66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882ff95c9adbdc96fa254c98b2be3c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8ecfe421633e7af1f772d9f5d5093d2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32</Value>
      <Value>49</Value>
      <Value>14</Value>
      <Value>11</Value>
      <Value>41</Value>
      <Value>40</Value>
    </TaxCatchAll>
    <EAReceivedDate xmlns="eebef177-55b5-4448-a5fb-28ea454417ee">2022-06-08T23:00:00+00:00</EAReceivedDate>
    <ga477587807b4e8dbd9d142e03c014fa xmlns="dbe221e7-66db-4bdb-a92c-aa517c005f15">
      <Terms xmlns="http://schemas.microsoft.com/office/infopath/2007/PartnerControls"/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EPR-FB3809MM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EPR/EP3705MY</OtherReference>
    <EventLink xmlns="5ffd8e36-f429-4edc-ab50-c5be84842779" xsi:nil="true"/>
    <Customer_x002f_OperatorName xmlns="eebef177-55b5-4448-a5fb-28ea454417ee">Yorkshire Water Services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2022-06-08T23:00:00+00:00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EPR/FB3809MM</EPRNumber>
    <FacilityAddressPostcode xmlns="eebef177-55b5-4448-a5fb-28ea454417ee">LS9 0PJ</FacilityAddressPostcode>
    <ed3cfd1978f244c4af5dc9d642a18018 xmlns="dbe221e7-66db-4bdb-a92c-aa517c005f15">
      <Terms xmlns="http://schemas.microsoft.com/office/infopath/2007/PartnerControls"/>
    </ed3cfd1978f244c4af5dc9d642a18018>
    <ExternalAuthor xmlns="eebef177-55b5-4448-a5fb-28ea454417ee">Yorkshire Water Services Limited</ExternalAuthor>
    <SiteName xmlns="eebef177-55b5-4448-a5fb-28ea454417ee">Knostrop Sludge Treatment Facility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Knostrop Sludge Treatment Facility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EF304-684A-492D-86EB-5E54F20E0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da21e935-9c4e-465c-9eca-732bd850e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4705F-8731-4899-A5BB-F1C2C4375FDE}">
  <ds:schemaRefs>
    <ds:schemaRef ds:uri="http://schemas.microsoft.com/office/2006/metadata/properties"/>
    <ds:schemaRef ds:uri="http://schemas.microsoft.com/office/infopath/2007/PartnerControls"/>
    <ds:schemaRef ds:uri="662745e8-e224-48e8-a2e3-254862b8c2f5"/>
    <ds:schemaRef ds:uri="eebef177-55b5-4448-a5fb-28ea454417ee"/>
    <ds:schemaRef ds:uri="dbe221e7-66db-4bdb-a92c-aa517c005f15"/>
    <ds:schemaRef ds:uri="da21e935-9c4e-465c-9eca-732bd850eeb1"/>
    <ds:schemaRef ds:uri="5ffd8e36-f429-4edc-ab50-c5be84842779"/>
  </ds:schemaRefs>
</ds:datastoreItem>
</file>

<file path=customXml/itemProps3.xml><?xml version="1.0" encoding="utf-8"?>
<ds:datastoreItem xmlns:ds="http://schemas.openxmlformats.org/officeDocument/2006/customXml" ds:itemID="{83B9F2D4-2776-4957-806C-502289811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Process Returns</vt:lpstr>
      <vt:lpstr>Cake Pad Run off</vt:lpstr>
      <vt:lpstr>Application response Figures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Local Administrator</dc:creator>
  <cp:keywords/>
  <dc:description/>
  <cp:lastModifiedBy>Wight, Jonathan </cp:lastModifiedBy>
  <cp:revision/>
  <dcterms:created xsi:type="dcterms:W3CDTF">2022-03-23T14:44:01Z</dcterms:created>
  <dcterms:modified xsi:type="dcterms:W3CDTF">2022-08-09T12:27:00Z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dfc70-0289-4bbf-a1df-2e48919102f8_Enabled">
    <vt:lpwstr>true</vt:lpwstr>
  </property>
  <property fmtid="{D5CDD505-2E9C-101B-9397-08002B2CF9AE}" pid="3" name="MSIP_Label_d04dfc70-0289-4bbf-a1df-2e48919102f8_SetDate">
    <vt:lpwstr>2022-03-30T14:06:04Z</vt:lpwstr>
  </property>
  <property fmtid="{D5CDD505-2E9C-101B-9397-08002B2CF9AE}" pid="4" name="MSIP_Label_d04dfc70-0289-4bbf-a1df-2e48919102f8_Method">
    <vt:lpwstr>Standard</vt:lpwstr>
  </property>
  <property fmtid="{D5CDD505-2E9C-101B-9397-08002B2CF9AE}" pid="5" name="MSIP_Label_d04dfc70-0289-4bbf-a1df-2e48919102f8_Name">
    <vt:lpwstr>Private2</vt:lpwstr>
  </property>
  <property fmtid="{D5CDD505-2E9C-101B-9397-08002B2CF9AE}" pid="6" name="MSIP_Label_d04dfc70-0289-4bbf-a1df-2e48919102f8_SiteId">
    <vt:lpwstr>92ebd22d-0a9c-4516-a68f-ba966853a8f3</vt:lpwstr>
  </property>
  <property fmtid="{D5CDD505-2E9C-101B-9397-08002B2CF9AE}" pid="7" name="MSIP_Label_d04dfc70-0289-4bbf-a1df-2e48919102f8_ActionId">
    <vt:lpwstr>f5ab0800-f410-4d17-bb61-eee7730023d6</vt:lpwstr>
  </property>
  <property fmtid="{D5CDD505-2E9C-101B-9397-08002B2CF9AE}" pid="8" name="MSIP_Label_d04dfc70-0289-4bbf-a1df-2e48919102f8_ContentBits">
    <vt:lpwstr>0</vt:lpwstr>
  </property>
  <property fmtid="{D5CDD505-2E9C-101B-9397-08002B2CF9AE}" pid="9" name="ContentTypeId">
    <vt:lpwstr>0x0101000E9AD557692E154F9D2697C8C6432F760056E373D105EEC340838F4C20D6107928</vt:lpwstr>
  </property>
  <property fmtid="{D5CDD505-2E9C-101B-9397-08002B2CF9AE}" pid="10" name="YWSProjectReference">
    <vt:lpwstr>4;#New Project Scheme|05367ec5-9e2d-46cb-8506-3b5d57a47452</vt:lpwstr>
  </property>
  <property fmtid="{D5CDD505-2E9C-101B-9397-08002B2CF9AE}" pid="11" name="PermitDocumentType">
    <vt:lpwstr/>
  </property>
  <property fmtid="{D5CDD505-2E9C-101B-9397-08002B2CF9AE}" pid="12" name="MediaServiceImageTags">
    <vt:lpwstr/>
  </property>
  <property fmtid="{D5CDD505-2E9C-101B-9397-08002B2CF9AE}" pid="13" name="TypeofPermit">
    <vt:lpwstr>32;#Bespoke|743fbb82-64b4-442a-8bac-afa632175399</vt:lpwstr>
  </property>
  <property fmtid="{D5CDD505-2E9C-101B-9397-08002B2CF9AE}" pid="14" name="DisclosureStatus">
    <vt:lpwstr>41;#Public Register|f1fcf6a6-5d97-4f1d-964e-a2f916eb1f18</vt:lpwstr>
  </property>
  <property fmtid="{D5CDD505-2E9C-101B-9397-08002B2CF9AE}" pid="15" name="RegulatedActivitySub-Class">
    <vt:lpwstr/>
  </property>
  <property fmtid="{D5CDD505-2E9C-101B-9397-08002B2CF9AE}" pid="16" name="EventType1">
    <vt:lpwstr/>
  </property>
  <property fmtid="{D5CDD505-2E9C-101B-9397-08002B2CF9AE}" pid="17" name="ActivityGrouping">
    <vt:lpwstr>14;#Application ＆ Associated Docs|5eadfd3c-6deb-44e1-b7e1-16accd427bec</vt:lpwstr>
  </property>
  <property fmtid="{D5CDD505-2E9C-101B-9397-08002B2CF9AE}" pid="18" name="RegulatedActivityClass">
    <vt:lpwstr>49;#Installations|645f1c9c-65df-490a-9ce3-4a2aa7c5ff7f;#40;#Waste Operations|dc63c9b7-da6e-463c-b2cf-265b08d49156</vt:lpwstr>
  </property>
  <property fmtid="{D5CDD505-2E9C-101B-9397-08002B2CF9AE}" pid="19" name="Catchment">
    <vt:lpwstr/>
  </property>
  <property fmtid="{D5CDD505-2E9C-101B-9397-08002B2CF9AE}" pid="20" name="MajorProjectID">
    <vt:lpwstr/>
  </property>
  <property fmtid="{D5CDD505-2E9C-101B-9397-08002B2CF9AE}" pid="21" name="StandardRulesID">
    <vt:lpwstr/>
  </property>
  <property fmtid="{D5CDD505-2E9C-101B-9397-08002B2CF9AE}" pid="22" name="CessationStatus">
    <vt:lpwstr/>
  </property>
  <property fmtid="{D5CDD505-2E9C-101B-9397-08002B2CF9AE}" pid="23" name="Regime">
    <vt:lpwstr>11;#EPR|0e5af97d-1a8c-4d8f-a20b-528a11cab1f6</vt:lpwstr>
  </property>
</Properties>
</file>