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Dropbox\01 ISO\mod\303 THELNET2\"/>
    </mc:Choice>
  </mc:AlternateContent>
  <xr:revisionPtr revIDLastSave="0" documentId="8_{01469EBA-BE37-4924-899E-0FC1141513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emission factor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2" l="1"/>
  <c r="H16" i="2"/>
  <c r="G16" i="2"/>
  <c r="F16" i="2"/>
  <c r="G19" i="2"/>
  <c r="F19" i="2"/>
  <c r="G18" i="2"/>
  <c r="F18" i="2"/>
  <c r="G17" i="2"/>
  <c r="F17" i="2"/>
  <c r="G15" i="2"/>
  <c r="F15" i="2"/>
  <c r="D39" i="1"/>
  <c r="F19" i="1" l="1"/>
  <c r="G19" i="1"/>
  <c r="F20" i="1"/>
  <c r="H4" i="1"/>
  <c r="R4" i="1" s="1"/>
  <c r="S4" i="1" s="1"/>
  <c r="S5" i="1"/>
  <c r="N5" i="1"/>
  <c r="H5" i="1"/>
  <c r="I5" i="1" s="1"/>
  <c r="T5" i="1" s="1"/>
  <c r="D26" i="1" s="1"/>
  <c r="E26" i="1" s="1"/>
  <c r="F26" i="1" s="1"/>
  <c r="S6" i="1"/>
  <c r="N6" i="1"/>
  <c r="H6" i="1"/>
  <c r="I6" i="1" s="1"/>
  <c r="T6" i="1" s="1"/>
  <c r="D27" i="1" s="1"/>
  <c r="E27" i="1" s="1"/>
  <c r="F27" i="1" s="1"/>
  <c r="S7" i="1"/>
  <c r="N7" i="1"/>
  <c r="H7" i="1"/>
  <c r="I7" i="1" s="1"/>
  <c r="T7" i="1" s="1"/>
  <c r="D28" i="1" s="1"/>
  <c r="E28" i="1" s="1"/>
  <c r="F28" i="1" s="1"/>
  <c r="S8" i="1"/>
  <c r="N8" i="1"/>
  <c r="H8" i="1"/>
  <c r="I8" i="1"/>
  <c r="T8" i="1" s="1"/>
  <c r="D29" i="1" s="1"/>
  <c r="E29" i="1" s="1"/>
  <c r="F29" i="1" s="1"/>
  <c r="S9" i="1"/>
  <c r="N9" i="1"/>
  <c r="H9" i="1"/>
  <c r="I9" i="1"/>
  <c r="T9" i="1" s="1"/>
  <c r="D30" i="1" s="1"/>
  <c r="E30" i="1" s="1"/>
  <c r="F30" i="1" s="1"/>
  <c r="S10" i="1"/>
  <c r="N10" i="1"/>
  <c r="H10" i="1"/>
  <c r="I10" i="1" s="1"/>
  <c r="T10" i="1" s="1"/>
  <c r="D31" i="1" s="1"/>
  <c r="E31" i="1" s="1"/>
  <c r="F31" i="1" s="1"/>
  <c r="S11" i="1"/>
  <c r="M11" i="1"/>
  <c r="N11" i="1"/>
  <c r="H11" i="1"/>
  <c r="I11" i="1" s="1"/>
  <c r="S12" i="1"/>
  <c r="N12" i="1"/>
  <c r="H12" i="1"/>
  <c r="I12" i="1" s="1"/>
  <c r="T12" i="1" s="1"/>
  <c r="D33" i="1" s="1"/>
  <c r="E33" i="1" s="1"/>
  <c r="F33" i="1" s="1"/>
  <c r="S13" i="1"/>
  <c r="N13" i="1"/>
  <c r="H13" i="1"/>
  <c r="I13" i="1" s="1"/>
  <c r="T13" i="1" s="1"/>
  <c r="D34" i="1" s="1"/>
  <c r="E34" i="1" s="1"/>
  <c r="F34" i="1" s="1"/>
  <c r="S14" i="1"/>
  <c r="M14" i="1"/>
  <c r="N14" i="1" s="1"/>
  <c r="T14" i="1" s="1"/>
  <c r="D35" i="1" s="1"/>
  <c r="E35" i="1" s="1"/>
  <c r="F35" i="1" s="1"/>
  <c r="H14" i="1"/>
  <c r="I14" i="1"/>
  <c r="S15" i="1"/>
  <c r="N15" i="1"/>
  <c r="H15" i="1"/>
  <c r="I15" i="1" s="1"/>
  <c r="T15" i="1" s="1"/>
  <c r="D36" i="1" s="1"/>
  <c r="E36" i="1" s="1"/>
  <c r="F36" i="1" s="1"/>
  <c r="F7" i="2"/>
  <c r="F6" i="2"/>
  <c r="F5" i="2"/>
  <c r="F3" i="2"/>
  <c r="G20" i="1"/>
  <c r="T11" i="1" l="1"/>
  <c r="D32" i="1" s="1"/>
  <c r="E32" i="1" s="1"/>
  <c r="F32" i="1" s="1"/>
  <c r="I4" i="1"/>
  <c r="M4" i="1"/>
  <c r="N4" i="1" s="1"/>
  <c r="T4" i="1" s="1"/>
  <c r="D25" i="1" s="1"/>
  <c r="D38" i="1" l="1"/>
  <c r="D40" i="1" s="1"/>
  <c r="D41" i="1" s="1"/>
  <c r="E25" i="1"/>
  <c r="F25" i="1" s="1"/>
</calcChain>
</file>

<file path=xl/sharedStrings.xml><?xml version="1.0" encoding="utf-8"?>
<sst xmlns="http://schemas.openxmlformats.org/spreadsheetml/2006/main" count="212" uniqueCount="99">
  <si>
    <t>Animal type A</t>
  </si>
  <si>
    <t>Animal type B</t>
  </si>
  <si>
    <t>Animal type C</t>
  </si>
  <si>
    <t>ID</t>
  </si>
  <si>
    <t>Building</t>
  </si>
  <si>
    <t>Floor type</t>
  </si>
  <si>
    <t>Weight (Average)</t>
  </si>
  <si>
    <t>Animal number</t>
  </si>
  <si>
    <t>Factor</t>
  </si>
  <si>
    <t>total emission</t>
  </si>
  <si>
    <t>emission from house</t>
  </si>
  <si>
    <t>B4</t>
  </si>
  <si>
    <t>4. Weaner Shed</t>
  </si>
  <si>
    <t>slats</t>
  </si>
  <si>
    <t>weaners</t>
  </si>
  <si>
    <t>B5</t>
  </si>
  <si>
    <t>5. Farrowing shed</t>
  </si>
  <si>
    <t>straw</t>
  </si>
  <si>
    <t>sows</t>
  </si>
  <si>
    <t>B13</t>
  </si>
  <si>
    <t>13. Finishing Shed</t>
  </si>
  <si>
    <t>fatners</t>
  </si>
  <si>
    <t>B12</t>
  </si>
  <si>
    <t>12. Finishing Shed</t>
  </si>
  <si>
    <t>B11</t>
  </si>
  <si>
    <t>11. Finishing Shed</t>
  </si>
  <si>
    <t>B9</t>
  </si>
  <si>
    <t>9. Farrowing and Weaner Shed</t>
  </si>
  <si>
    <t>B10</t>
  </si>
  <si>
    <t>10. Farrowing Shed</t>
  </si>
  <si>
    <t>B7</t>
  </si>
  <si>
    <t>7. Dry Sow and Boar Service</t>
  </si>
  <si>
    <t>boars</t>
  </si>
  <si>
    <t>B6B6C</t>
  </si>
  <si>
    <t>6b 6c Sow and Gilt Yard</t>
  </si>
  <si>
    <t>B6A6E</t>
  </si>
  <si>
    <t>6a 6e Dry Sow</t>
  </si>
  <si>
    <t>B66D</t>
  </si>
  <si>
    <t>6. 6d Farrowing Sow and Gilt</t>
  </si>
  <si>
    <t>gilts</t>
  </si>
  <si>
    <t>B8</t>
  </si>
  <si>
    <t>8. Weaner Shed</t>
  </si>
  <si>
    <t xml:space="preserve">Storage Type </t>
  </si>
  <si>
    <t xml:space="preserve">Cover </t>
  </si>
  <si>
    <t>area of store (m2)</t>
  </si>
  <si>
    <t>Factor Kg NH3 / m2 / year</t>
  </si>
  <si>
    <t>g NH3 / m2 / s</t>
  </si>
  <si>
    <t>g NH3 / s</t>
  </si>
  <si>
    <t xml:space="preserve">Slurry – lagoon </t>
  </si>
  <si>
    <t>No cover</t>
  </si>
  <si>
    <t>Slurry – lagoon</t>
  </si>
  <si>
    <t>no cover</t>
  </si>
  <si>
    <t>see next page for shed / animal category</t>
  </si>
  <si>
    <t>total emission (kg/yr)</t>
  </si>
  <si>
    <t>emission (g/yr)</t>
  </si>
  <si>
    <t>emission (g/s)</t>
  </si>
  <si>
    <t>total houses</t>
  </si>
  <si>
    <t>total slurry</t>
  </si>
  <si>
    <t>grand total</t>
  </si>
  <si>
    <t>Livestock</t>
  </si>
  <si>
    <t>Housing System</t>
  </si>
  <si>
    <t>Emission Factor</t>
  </si>
  <si>
    <t>Key</t>
  </si>
  <si>
    <t>Liveweight (KG)</t>
  </si>
  <si>
    <t>Slurry - circular store</t>
  </si>
  <si>
    <t>Boar</t>
  </si>
  <si>
    <t>150kg+</t>
  </si>
  <si>
    <t>Rigid cover</t>
  </si>
  <si>
    <t>130kg+</t>
  </si>
  <si>
    <t>Floating</t>
  </si>
  <si>
    <t>Farrowers (includes piglets)</t>
  </si>
  <si>
    <t>Low tech</t>
  </si>
  <si>
    <t>or nursery pig after weaning up to 25 kg</t>
  </si>
  <si>
    <t>Slurry - lagoon</t>
  </si>
  <si>
    <t>25 – 70 kg</t>
  </si>
  <si>
    <t>70 kg to market</t>
  </si>
  <si>
    <t>Sows</t>
  </si>
  <si>
    <t>Fully Slatted Floor (FSF)</t>
  </si>
  <si>
    <t>Solid Floor - straw system</t>
  </si>
  <si>
    <t>Part-Slatted Floor (PSF) with reduced manure pit</t>
  </si>
  <si>
    <t>FSF with vacuum system for frequent slurry removal</t>
  </si>
  <si>
    <t>Farrowers</t>
  </si>
  <si>
    <t>FSF/PSF with combination of water &amp; manure channel</t>
  </si>
  <si>
    <t>FSF/PSF with flushing system with manure gutters</t>
  </si>
  <si>
    <t>FSF/PSF with manure pan underneath</t>
  </si>
  <si>
    <t>Weaners</t>
  </si>
  <si>
    <t>Sold Floor - straw system</t>
  </si>
  <si>
    <t>Pen/flatdeck, FSF/PSF, vacuum system for frequent slurry removal</t>
  </si>
  <si>
    <t>Pen/flatdeck, FSF beneath with sloped floor to separate faeces or urine</t>
  </si>
  <si>
    <t>Pen with PSF (2-climate system)</t>
  </si>
  <si>
    <t>Pen with PSF and sloped or convex solid floor</t>
  </si>
  <si>
    <t>Pen with PSF, triangular slats &amp; manure channel, sloped side-walls</t>
  </si>
  <si>
    <t>Growers</t>
  </si>
  <si>
    <t>PSF with reduced manure pit including slanted walls &amp; vacuum system</t>
  </si>
  <si>
    <t>PSF with convex solid floor &amp; manure gutters, slanted sidewalls, sloped manure pit</t>
  </si>
  <si>
    <t>Finishers</t>
  </si>
  <si>
    <t>PSF with convex solid floor, manure gutters, slanted sidewalls, sloped manure pit</t>
  </si>
  <si>
    <t>Boars</t>
  </si>
  <si>
    <t>Side ventilation, natural or combination ventilation. Note this includes tunnel ventilation and cross ventilation.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</si>
</sst>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0.000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/>
    <xf numFmtId="0" fontId="6" fillId="3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1"/>
  <sheetViews>
    <sheetView tabSelected="1" zoomScale="90" zoomScaleNormal="90" workbookViewId="0">
      <selection activeCell="F24" sqref="F24:F36"/>
    </sheetView>
  </sheetViews>
  <sheetFormatPr defaultColWidth="8.85546875" defaultRowHeight="15"/>
  <cols>
    <col min="1" max="1" width="5.140625" customWidth="1"/>
    <col min="2" max="2" width="19.7109375" customWidth="1"/>
    <col min="3" max="3" width="32.85546875" customWidth="1"/>
    <col min="4" max="4" width="19.7109375" style="1" customWidth="1"/>
    <col min="5" max="18" width="18.140625" style="1" customWidth="1"/>
    <col min="19" max="19" width="18.140625" customWidth="1"/>
    <col min="20" max="20" width="20.7109375" style="9" customWidth="1"/>
    <col min="21" max="21" width="18.42578125" customWidth="1"/>
  </cols>
  <sheetData>
    <row r="1" spans="2:20" ht="15.75" thickBot="1"/>
    <row r="2" spans="2:20" ht="15.75" thickBot="1">
      <c r="B2" s="11"/>
      <c r="C2" s="12"/>
      <c r="D2" s="13"/>
      <c r="E2" s="39" t="s">
        <v>0</v>
      </c>
      <c r="F2" s="40"/>
      <c r="G2" s="40"/>
      <c r="H2" s="41"/>
      <c r="I2" s="42"/>
      <c r="J2" s="39" t="s">
        <v>1</v>
      </c>
      <c r="K2" s="40"/>
      <c r="L2" s="40"/>
      <c r="M2" s="41"/>
      <c r="N2" s="42"/>
      <c r="O2" s="39" t="s">
        <v>2</v>
      </c>
      <c r="P2" s="40"/>
      <c r="Q2" s="40"/>
      <c r="R2" s="43"/>
      <c r="S2" s="44"/>
      <c r="T2" s="22"/>
    </row>
    <row r="3" spans="2:20" s="2" customFormat="1" ht="15.75" thickBot="1">
      <c r="B3" s="25" t="s">
        <v>3</v>
      </c>
      <c r="C3" s="26" t="s">
        <v>4</v>
      </c>
      <c r="D3" s="27" t="s">
        <v>5</v>
      </c>
      <c r="E3" s="28" t="s">
        <v>0</v>
      </c>
      <c r="F3" s="27" t="s">
        <v>6</v>
      </c>
      <c r="G3" s="27" t="s">
        <v>7</v>
      </c>
      <c r="H3" s="27" t="s">
        <v>8</v>
      </c>
      <c r="I3" s="29" t="s">
        <v>9</v>
      </c>
      <c r="J3" s="28" t="s">
        <v>1</v>
      </c>
      <c r="K3" s="27" t="s">
        <v>6</v>
      </c>
      <c r="L3" s="27" t="s">
        <v>7</v>
      </c>
      <c r="M3" s="27" t="s">
        <v>8</v>
      </c>
      <c r="N3" s="29" t="s">
        <v>9</v>
      </c>
      <c r="O3" s="28" t="s">
        <v>1</v>
      </c>
      <c r="P3" s="27" t="s">
        <v>6</v>
      </c>
      <c r="Q3" s="27" t="s">
        <v>7</v>
      </c>
      <c r="R3" s="27" t="s">
        <v>8</v>
      </c>
      <c r="S3" s="29" t="s">
        <v>9</v>
      </c>
      <c r="T3" s="30" t="s">
        <v>10</v>
      </c>
    </row>
    <row r="4" spans="2:20">
      <c r="B4" s="14" t="s">
        <v>11</v>
      </c>
      <c r="C4" t="s">
        <v>12</v>
      </c>
      <c r="D4" s="1" t="s">
        <v>13</v>
      </c>
      <c r="E4" s="20" t="s">
        <v>14</v>
      </c>
      <c r="F4" s="1">
        <v>20</v>
      </c>
      <c r="G4" s="1">
        <v>330</v>
      </c>
      <c r="H4" s="4">
        <f>'emission factors'!C19</f>
        <v>0.28999999999999998</v>
      </c>
      <c r="I4" s="15">
        <f>H4*G4</f>
        <v>95.699999999999989</v>
      </c>
      <c r="J4" s="20" t="s">
        <v>14</v>
      </c>
      <c r="K4" s="1">
        <v>30</v>
      </c>
      <c r="L4" s="1">
        <v>330</v>
      </c>
      <c r="M4" s="4">
        <f>H4</f>
        <v>0.28999999999999998</v>
      </c>
      <c r="N4" s="15">
        <f>M4*L4</f>
        <v>95.699999999999989</v>
      </c>
      <c r="O4" s="20" t="s">
        <v>14</v>
      </c>
      <c r="P4" s="1">
        <v>40</v>
      </c>
      <c r="Q4" s="1">
        <v>330</v>
      </c>
      <c r="R4" s="4">
        <f>H4</f>
        <v>0.28999999999999998</v>
      </c>
      <c r="S4" s="15">
        <f>R4*Q4</f>
        <v>95.699999999999989</v>
      </c>
      <c r="T4" s="22">
        <f>S4+N4+I4</f>
        <v>287.09999999999997</v>
      </c>
    </row>
    <row r="5" spans="2:20">
      <c r="B5" s="14" t="s">
        <v>15</v>
      </c>
      <c r="C5" t="s">
        <v>16</v>
      </c>
      <c r="D5" s="1" t="s">
        <v>17</v>
      </c>
      <c r="E5" s="20" t="s">
        <v>18</v>
      </c>
      <c r="F5" s="1">
        <v>350</v>
      </c>
      <c r="G5" s="1">
        <v>20</v>
      </c>
      <c r="H5" s="4">
        <f>'emission factors'!C15</f>
        <v>8.8800000000000008</v>
      </c>
      <c r="I5" s="15">
        <f t="shared" ref="I5:I15" si="0">H5*G5</f>
        <v>177.60000000000002</v>
      </c>
      <c r="J5" s="20"/>
      <c r="N5" s="15">
        <f t="shared" ref="N5:N15" si="1">M5*L5</f>
        <v>0</v>
      </c>
      <c r="O5" s="20"/>
      <c r="S5" s="15">
        <f t="shared" ref="S5:S15" si="2">R5*Q5</f>
        <v>0</v>
      </c>
      <c r="T5" s="23">
        <f t="shared" ref="T5:T15" si="3">S5+N5+I5</f>
        <v>177.60000000000002</v>
      </c>
    </row>
    <row r="6" spans="2:20">
      <c r="B6" s="14" t="s">
        <v>19</v>
      </c>
      <c r="C6" t="s">
        <v>20</v>
      </c>
      <c r="D6" s="1" t="s">
        <v>17</v>
      </c>
      <c r="E6" s="20" t="s">
        <v>21</v>
      </c>
      <c r="F6" s="1">
        <v>80</v>
      </c>
      <c r="G6" s="1">
        <v>400</v>
      </c>
      <c r="H6" s="4">
        <f>'emission factors'!C32</f>
        <v>2.97</v>
      </c>
      <c r="I6" s="15">
        <f t="shared" si="0"/>
        <v>1188</v>
      </c>
      <c r="J6" s="20"/>
      <c r="N6" s="15">
        <f t="shared" si="1"/>
        <v>0</v>
      </c>
      <c r="O6" s="20"/>
      <c r="S6" s="15">
        <f t="shared" si="2"/>
        <v>0</v>
      </c>
      <c r="T6" s="23">
        <f t="shared" si="3"/>
        <v>1188</v>
      </c>
    </row>
    <row r="7" spans="2:20">
      <c r="B7" s="14" t="s">
        <v>22</v>
      </c>
      <c r="C7" t="s">
        <v>23</v>
      </c>
      <c r="D7" s="1" t="s">
        <v>17</v>
      </c>
      <c r="E7" s="20" t="s">
        <v>21</v>
      </c>
      <c r="F7" s="1">
        <v>80</v>
      </c>
      <c r="G7" s="1">
        <v>700</v>
      </c>
      <c r="H7" s="4">
        <f>'emission factors'!C32</f>
        <v>2.97</v>
      </c>
      <c r="I7" s="15">
        <f t="shared" si="0"/>
        <v>2079</v>
      </c>
      <c r="J7" s="20"/>
      <c r="N7" s="15">
        <f t="shared" si="1"/>
        <v>0</v>
      </c>
      <c r="O7" s="20"/>
      <c r="S7" s="15">
        <f t="shared" si="2"/>
        <v>0</v>
      </c>
      <c r="T7" s="23">
        <f t="shared" si="3"/>
        <v>2079</v>
      </c>
    </row>
    <row r="8" spans="2:20">
      <c r="B8" s="14" t="s">
        <v>24</v>
      </c>
      <c r="C8" t="s">
        <v>25</v>
      </c>
      <c r="D8" s="1" t="s">
        <v>17</v>
      </c>
      <c r="E8" s="20" t="s">
        <v>21</v>
      </c>
      <c r="F8" s="1">
        <v>80</v>
      </c>
      <c r="G8" s="1">
        <v>400</v>
      </c>
      <c r="H8" s="4">
        <f>'emission factors'!C32</f>
        <v>2.97</v>
      </c>
      <c r="I8" s="15">
        <f t="shared" si="0"/>
        <v>1188</v>
      </c>
      <c r="J8" s="20"/>
      <c r="N8" s="15">
        <f t="shared" si="1"/>
        <v>0</v>
      </c>
      <c r="O8" s="20"/>
      <c r="S8" s="15">
        <f t="shared" si="2"/>
        <v>0</v>
      </c>
      <c r="T8" s="23">
        <f t="shared" si="3"/>
        <v>1188</v>
      </c>
    </row>
    <row r="9" spans="2:20">
      <c r="B9" s="14" t="s">
        <v>26</v>
      </c>
      <c r="C9" t="s">
        <v>27</v>
      </c>
      <c r="D9" s="1" t="s">
        <v>17</v>
      </c>
      <c r="E9" s="20" t="s">
        <v>18</v>
      </c>
      <c r="F9" s="1">
        <v>350</v>
      </c>
      <c r="G9" s="1">
        <v>40</v>
      </c>
      <c r="H9" s="4">
        <f>'emission factors'!C15</f>
        <v>8.8800000000000008</v>
      </c>
      <c r="I9" s="15">
        <f t="shared" si="0"/>
        <v>355.20000000000005</v>
      </c>
      <c r="J9" s="20"/>
      <c r="N9" s="15">
        <f t="shared" si="1"/>
        <v>0</v>
      </c>
      <c r="O9" s="20"/>
      <c r="S9" s="15">
        <f t="shared" si="2"/>
        <v>0</v>
      </c>
      <c r="T9" s="23">
        <f t="shared" si="3"/>
        <v>355.20000000000005</v>
      </c>
    </row>
    <row r="10" spans="2:20">
      <c r="B10" s="14" t="s">
        <v>28</v>
      </c>
      <c r="C10" t="s">
        <v>29</v>
      </c>
      <c r="D10" s="1" t="s">
        <v>17</v>
      </c>
      <c r="E10" s="20" t="s">
        <v>18</v>
      </c>
      <c r="F10" s="1">
        <v>350</v>
      </c>
      <c r="G10" s="1">
        <v>32</v>
      </c>
      <c r="H10" s="4">
        <f>'emission factors'!C15</f>
        <v>8.8800000000000008</v>
      </c>
      <c r="I10" s="15">
        <f t="shared" si="0"/>
        <v>284.16000000000003</v>
      </c>
      <c r="J10" s="20"/>
      <c r="N10" s="15">
        <f t="shared" si="1"/>
        <v>0</v>
      </c>
      <c r="O10" s="20"/>
      <c r="S10" s="15">
        <f t="shared" si="2"/>
        <v>0</v>
      </c>
      <c r="T10" s="23">
        <f t="shared" si="3"/>
        <v>284.16000000000003</v>
      </c>
    </row>
    <row r="11" spans="2:20">
      <c r="B11" s="14" t="s">
        <v>30</v>
      </c>
      <c r="C11" t="s">
        <v>31</v>
      </c>
      <c r="D11" s="1" t="s">
        <v>17</v>
      </c>
      <c r="E11" s="20" t="s">
        <v>18</v>
      </c>
      <c r="F11" s="1">
        <v>350</v>
      </c>
      <c r="G11" s="1">
        <v>60</v>
      </c>
      <c r="H11" s="4">
        <f>'emission factors'!C11</f>
        <v>4.57</v>
      </c>
      <c r="I11" s="15">
        <f t="shared" si="0"/>
        <v>274.20000000000005</v>
      </c>
      <c r="J11" s="20" t="s">
        <v>32</v>
      </c>
      <c r="K11" s="1">
        <v>450</v>
      </c>
      <c r="L11" s="1">
        <v>20</v>
      </c>
      <c r="M11" s="4">
        <f>'emission factors'!C36</f>
        <v>5.72</v>
      </c>
      <c r="N11" s="15">
        <f t="shared" si="1"/>
        <v>114.39999999999999</v>
      </c>
      <c r="O11" s="20"/>
      <c r="S11" s="15">
        <f t="shared" si="2"/>
        <v>0</v>
      </c>
      <c r="T11" s="23">
        <f t="shared" si="3"/>
        <v>388.6</v>
      </c>
    </row>
    <row r="12" spans="2:20">
      <c r="B12" s="14" t="s">
        <v>33</v>
      </c>
      <c r="C12" t="s">
        <v>34</v>
      </c>
      <c r="D12" s="1" t="s">
        <v>17</v>
      </c>
      <c r="E12" s="20" t="s">
        <v>18</v>
      </c>
      <c r="F12" s="1">
        <v>350</v>
      </c>
      <c r="G12" s="1">
        <v>40</v>
      </c>
      <c r="H12" s="4">
        <f>'emission factors'!C11</f>
        <v>4.57</v>
      </c>
      <c r="I12" s="15">
        <f t="shared" si="0"/>
        <v>182.8</v>
      </c>
      <c r="J12" s="20"/>
      <c r="N12" s="15">
        <f t="shared" si="1"/>
        <v>0</v>
      </c>
      <c r="O12" s="20"/>
      <c r="S12" s="15">
        <f t="shared" si="2"/>
        <v>0</v>
      </c>
      <c r="T12" s="23">
        <f t="shared" si="3"/>
        <v>182.8</v>
      </c>
    </row>
    <row r="13" spans="2:20">
      <c r="B13" s="14" t="s">
        <v>35</v>
      </c>
      <c r="C13" t="s">
        <v>36</v>
      </c>
      <c r="D13" s="1" t="s">
        <v>17</v>
      </c>
      <c r="E13" s="20" t="s">
        <v>18</v>
      </c>
      <c r="F13" s="1">
        <v>350</v>
      </c>
      <c r="G13" s="1">
        <v>80</v>
      </c>
      <c r="H13" s="4">
        <f>'emission factors'!C11</f>
        <v>4.57</v>
      </c>
      <c r="I13" s="15">
        <f t="shared" si="0"/>
        <v>365.6</v>
      </c>
      <c r="J13" s="20"/>
      <c r="N13" s="15">
        <f t="shared" si="1"/>
        <v>0</v>
      </c>
      <c r="O13" s="20"/>
      <c r="S13" s="15">
        <f t="shared" si="2"/>
        <v>0</v>
      </c>
      <c r="T13" s="23">
        <f t="shared" si="3"/>
        <v>365.6</v>
      </c>
    </row>
    <row r="14" spans="2:20">
      <c r="B14" s="14" t="s">
        <v>37</v>
      </c>
      <c r="C14" t="s">
        <v>38</v>
      </c>
      <c r="D14" s="1" t="s">
        <v>17</v>
      </c>
      <c r="E14" s="20" t="s">
        <v>18</v>
      </c>
      <c r="F14" s="1">
        <v>200</v>
      </c>
      <c r="G14" s="1">
        <v>40</v>
      </c>
      <c r="H14" s="4">
        <f>'emission factors'!C11</f>
        <v>4.57</v>
      </c>
      <c r="I14" s="15">
        <f t="shared" si="0"/>
        <v>182.8</v>
      </c>
      <c r="J14" s="20" t="s">
        <v>39</v>
      </c>
      <c r="K14" s="1">
        <v>250</v>
      </c>
      <c r="L14" s="1">
        <v>40</v>
      </c>
      <c r="M14" s="4">
        <f>'emission factors'!C11</f>
        <v>4.57</v>
      </c>
      <c r="N14" s="15">
        <f t="shared" si="1"/>
        <v>182.8</v>
      </c>
      <c r="O14" s="20"/>
      <c r="S14" s="15">
        <f t="shared" si="2"/>
        <v>0</v>
      </c>
      <c r="T14" s="23">
        <f t="shared" si="3"/>
        <v>365.6</v>
      </c>
    </row>
    <row r="15" spans="2:20" ht="15.75" thickBot="1">
      <c r="B15" s="16" t="s">
        <v>40</v>
      </c>
      <c r="C15" s="17" t="s">
        <v>41</v>
      </c>
      <c r="D15" s="18" t="s">
        <v>17</v>
      </c>
      <c r="E15" s="21" t="s">
        <v>14</v>
      </c>
      <c r="F15" s="18">
        <v>20</v>
      </c>
      <c r="G15" s="18">
        <v>250</v>
      </c>
      <c r="H15" s="31">
        <f>'emission factors'!C20</f>
        <v>0.21</v>
      </c>
      <c r="I15" s="19">
        <f t="shared" si="0"/>
        <v>52.5</v>
      </c>
      <c r="J15" s="21"/>
      <c r="K15" s="18"/>
      <c r="L15" s="18"/>
      <c r="M15" s="18"/>
      <c r="N15" s="19">
        <f t="shared" si="1"/>
        <v>0</v>
      </c>
      <c r="O15" s="21"/>
      <c r="P15" s="18"/>
      <c r="Q15" s="18"/>
      <c r="R15" s="18"/>
      <c r="S15" s="19">
        <f t="shared" si="2"/>
        <v>0</v>
      </c>
      <c r="T15" s="24">
        <f t="shared" si="3"/>
        <v>52.5</v>
      </c>
    </row>
    <row r="18" spans="2:20" s="2" customFormat="1">
      <c r="B18" s="2" t="s">
        <v>42</v>
      </c>
      <c r="C18" s="2" t="s">
        <v>43</v>
      </c>
      <c r="D18" s="7" t="s">
        <v>44</v>
      </c>
      <c r="E18" s="7" t="s">
        <v>45</v>
      </c>
      <c r="F18" s="7" t="s">
        <v>46</v>
      </c>
      <c r="G18" s="7" t="s">
        <v>47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T18" s="10"/>
    </row>
    <row r="19" spans="2:20">
      <c r="B19" t="s">
        <v>48</v>
      </c>
      <c r="C19" t="s">
        <v>49</v>
      </c>
      <c r="D19" s="1">
        <v>1584.7349999999999</v>
      </c>
      <c r="E19" s="1">
        <v>1.4</v>
      </c>
      <c r="F19" s="34">
        <f>(E19*1000)/(8760*60*60)</f>
        <v>4.4393708777270423E-5</v>
      </c>
      <c r="G19" s="32">
        <f>F19*D19</f>
        <v>7.0352264079147644E-2</v>
      </c>
    </row>
    <row r="20" spans="2:20">
      <c r="B20" t="s">
        <v>50</v>
      </c>
      <c r="C20" t="s">
        <v>51</v>
      </c>
      <c r="D20" s="1">
        <v>1584.7349999999999</v>
      </c>
      <c r="E20" s="1">
        <v>0.56000000000000005</v>
      </c>
      <c r="F20" s="1">
        <f>(E20*1000)/(8760*60*60)</f>
        <v>1.7757483510908167E-5</v>
      </c>
      <c r="G20" s="32">
        <f>F20*D20</f>
        <v>2.8140905631659052E-2</v>
      </c>
    </row>
    <row r="22" spans="2:20" ht="15.75">
      <c r="B22" s="6" t="s">
        <v>52</v>
      </c>
      <c r="C22" s="5"/>
      <c r="D22" s="8"/>
    </row>
    <row r="24" spans="2:20">
      <c r="B24" s="2" t="s">
        <v>3</v>
      </c>
      <c r="C24" s="2" t="s">
        <v>4</v>
      </c>
      <c r="D24" s="7" t="s">
        <v>53</v>
      </c>
      <c r="E24" s="7" t="s">
        <v>54</v>
      </c>
      <c r="F24" s="7" t="s">
        <v>55</v>
      </c>
    </row>
    <row r="25" spans="2:20">
      <c r="B25" t="s">
        <v>11</v>
      </c>
      <c r="C25" t="s">
        <v>12</v>
      </c>
      <c r="D25" s="1">
        <f>T4</f>
        <v>287.09999999999997</v>
      </c>
      <c r="E25" s="1">
        <f>D25*1000</f>
        <v>287099.99999999994</v>
      </c>
      <c r="F25" s="33">
        <f>E25/(8760*60*60)</f>
        <v>9.1038812785388112E-3</v>
      </c>
      <c r="H25" s="1" t="s">
        <v>12</v>
      </c>
      <c r="I25" s="1">
        <v>600760.19999999995</v>
      </c>
      <c r="J25" s="1">
        <v>278109.09999999998</v>
      </c>
    </row>
    <row r="26" spans="2:20">
      <c r="B26" t="s">
        <v>15</v>
      </c>
      <c r="C26" t="s">
        <v>16</v>
      </c>
      <c r="D26" s="1">
        <f t="shared" ref="D26:D36" si="4">T5</f>
        <v>177.60000000000002</v>
      </c>
      <c r="E26" s="1">
        <f t="shared" ref="E26:E36" si="5">D26*1000</f>
        <v>177600.00000000003</v>
      </c>
      <c r="F26" s="33">
        <f t="shared" ref="F26:F36" si="6">E26/(8760*60*60)</f>
        <v>5.6316590563165918E-3</v>
      </c>
      <c r="H26" s="1" t="s">
        <v>16</v>
      </c>
      <c r="I26" s="1">
        <v>600778.69999999995</v>
      </c>
      <c r="J26" s="1">
        <v>278124.2</v>
      </c>
    </row>
    <row r="27" spans="2:20">
      <c r="B27" t="s">
        <v>19</v>
      </c>
      <c r="C27" t="s">
        <v>20</v>
      </c>
      <c r="D27" s="1">
        <f t="shared" si="4"/>
        <v>1188</v>
      </c>
      <c r="E27" s="1">
        <f t="shared" si="5"/>
        <v>1188000</v>
      </c>
      <c r="F27" s="33">
        <f t="shared" si="6"/>
        <v>3.7671232876712327E-2</v>
      </c>
      <c r="H27" s="1" t="s">
        <v>20</v>
      </c>
      <c r="I27" s="1">
        <v>600767.9</v>
      </c>
      <c r="J27" s="1">
        <v>277996.90000000002</v>
      </c>
    </row>
    <row r="28" spans="2:20">
      <c r="B28" t="s">
        <v>22</v>
      </c>
      <c r="C28" t="s">
        <v>23</v>
      </c>
      <c r="D28" s="1">
        <f t="shared" si="4"/>
        <v>2079</v>
      </c>
      <c r="E28" s="1">
        <f t="shared" si="5"/>
        <v>2079000</v>
      </c>
      <c r="F28" s="33">
        <f t="shared" si="6"/>
        <v>6.5924657534246575E-2</v>
      </c>
      <c r="H28" s="1" t="s">
        <v>23</v>
      </c>
      <c r="I28" s="1">
        <v>600781.4</v>
      </c>
      <c r="J28" s="1">
        <v>278032.40000000002</v>
      </c>
    </row>
    <row r="29" spans="2:20">
      <c r="B29" t="s">
        <v>24</v>
      </c>
      <c r="C29" t="s">
        <v>25</v>
      </c>
      <c r="D29" s="1">
        <f t="shared" si="4"/>
        <v>1188</v>
      </c>
      <c r="E29" s="1">
        <f t="shared" si="5"/>
        <v>1188000</v>
      </c>
      <c r="F29" s="33">
        <f t="shared" si="6"/>
        <v>3.7671232876712327E-2</v>
      </c>
      <c r="H29" s="1" t="s">
        <v>25</v>
      </c>
      <c r="I29" s="1">
        <v>600797.5</v>
      </c>
      <c r="J29" s="1">
        <v>278074.40000000002</v>
      </c>
    </row>
    <row r="30" spans="2:20">
      <c r="B30" t="s">
        <v>26</v>
      </c>
      <c r="C30" t="s">
        <v>27</v>
      </c>
      <c r="D30" s="1">
        <f t="shared" si="4"/>
        <v>355.20000000000005</v>
      </c>
      <c r="E30" s="1">
        <f t="shared" si="5"/>
        <v>355200.00000000006</v>
      </c>
      <c r="F30" s="33">
        <f t="shared" si="6"/>
        <v>1.1263318112633184E-2</v>
      </c>
      <c r="H30" s="1" t="s">
        <v>27</v>
      </c>
      <c r="I30" s="1">
        <v>600815</v>
      </c>
      <c r="J30" s="1">
        <v>278061.8</v>
      </c>
    </row>
    <row r="31" spans="2:20">
      <c r="B31" t="s">
        <v>28</v>
      </c>
      <c r="C31" t="s">
        <v>29</v>
      </c>
      <c r="D31" s="1">
        <f t="shared" si="4"/>
        <v>284.16000000000003</v>
      </c>
      <c r="E31" s="1">
        <f t="shared" si="5"/>
        <v>284160</v>
      </c>
      <c r="F31" s="33">
        <f t="shared" si="6"/>
        <v>9.0106544901065455E-3</v>
      </c>
      <c r="H31" s="1" t="s">
        <v>29</v>
      </c>
      <c r="I31" s="1">
        <v>600828.69999999995</v>
      </c>
      <c r="J31" s="1">
        <v>278066.3</v>
      </c>
    </row>
    <row r="32" spans="2:20">
      <c r="B32" t="s">
        <v>30</v>
      </c>
      <c r="C32" t="s">
        <v>31</v>
      </c>
      <c r="D32" s="1">
        <f t="shared" si="4"/>
        <v>388.6</v>
      </c>
      <c r="E32" s="1">
        <f t="shared" si="5"/>
        <v>388600</v>
      </c>
      <c r="F32" s="33">
        <f t="shared" si="6"/>
        <v>1.2322425164890918E-2</v>
      </c>
      <c r="H32" s="1" t="s">
        <v>31</v>
      </c>
      <c r="I32" s="1">
        <v>600835.9</v>
      </c>
      <c r="J32" s="1">
        <v>278087.40000000002</v>
      </c>
    </row>
    <row r="33" spans="2:10">
      <c r="B33" t="s">
        <v>33</v>
      </c>
      <c r="C33" t="s">
        <v>34</v>
      </c>
      <c r="D33" s="1">
        <f t="shared" si="4"/>
        <v>182.8</v>
      </c>
      <c r="E33" s="1">
        <f t="shared" si="5"/>
        <v>182800</v>
      </c>
      <c r="F33" s="33">
        <f t="shared" si="6"/>
        <v>5.7965499746321664E-3</v>
      </c>
      <c r="H33" s="1" t="s">
        <v>34</v>
      </c>
      <c r="I33" s="1">
        <v>600853.69999999995</v>
      </c>
      <c r="J33" s="1">
        <v>278106.59999999998</v>
      </c>
    </row>
    <row r="34" spans="2:10">
      <c r="B34" t="s">
        <v>35</v>
      </c>
      <c r="C34" t="s">
        <v>36</v>
      </c>
      <c r="D34" s="1">
        <f t="shared" si="4"/>
        <v>365.6</v>
      </c>
      <c r="E34" s="1">
        <f t="shared" si="5"/>
        <v>365600</v>
      </c>
      <c r="F34" s="33">
        <f t="shared" si="6"/>
        <v>1.1593099949264333E-2</v>
      </c>
      <c r="H34" s="1" t="s">
        <v>36</v>
      </c>
      <c r="I34" s="1">
        <v>600838.6</v>
      </c>
      <c r="J34" s="1">
        <v>278111.2</v>
      </c>
    </row>
    <row r="35" spans="2:10">
      <c r="B35" t="s">
        <v>37</v>
      </c>
      <c r="C35" t="s">
        <v>38</v>
      </c>
      <c r="D35" s="1">
        <f t="shared" si="4"/>
        <v>365.6</v>
      </c>
      <c r="E35" s="1">
        <f t="shared" si="5"/>
        <v>365600</v>
      </c>
      <c r="F35" s="33">
        <f t="shared" si="6"/>
        <v>1.1593099949264333E-2</v>
      </c>
      <c r="H35" s="1" t="s">
        <v>38</v>
      </c>
      <c r="I35" s="1">
        <v>600821.5</v>
      </c>
      <c r="J35" s="1">
        <v>278122.2</v>
      </c>
    </row>
    <row r="36" spans="2:10">
      <c r="B36" t="s">
        <v>40</v>
      </c>
      <c r="C36" t="s">
        <v>41</v>
      </c>
      <c r="D36" s="1">
        <f t="shared" si="4"/>
        <v>52.5</v>
      </c>
      <c r="E36" s="1">
        <f t="shared" si="5"/>
        <v>52500</v>
      </c>
      <c r="F36" s="33">
        <f t="shared" si="6"/>
        <v>1.6647640791476407E-3</v>
      </c>
      <c r="H36" s="1" t="s">
        <v>41</v>
      </c>
      <c r="I36" s="1">
        <v>600803.69999999995</v>
      </c>
      <c r="J36" s="1">
        <v>278099.7</v>
      </c>
    </row>
    <row r="38" spans="2:10">
      <c r="C38" s="35" t="s">
        <v>56</v>
      </c>
      <c r="D38" s="9">
        <f>SUM(D25:D36)</f>
        <v>6914.1600000000008</v>
      </c>
    </row>
    <row r="39" spans="2:10">
      <c r="C39" s="35" t="s">
        <v>57</v>
      </c>
      <c r="D39" s="9">
        <f>D19*E19</f>
        <v>2218.6289999999999</v>
      </c>
    </row>
    <row r="40" spans="2:10">
      <c r="C40" s="35" t="s">
        <v>58</v>
      </c>
      <c r="D40" s="36">
        <f>D39+D38</f>
        <v>9132.7890000000007</v>
      </c>
    </row>
    <row r="41" spans="2:10">
      <c r="D41" s="37">
        <f>D40*0.82</f>
        <v>7488.8869800000002</v>
      </c>
    </row>
  </sheetData>
  <mergeCells count="3">
    <mergeCell ref="E2:I2"/>
    <mergeCell ref="J2:N2"/>
    <mergeCell ref="O2:S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workbookViewId="0">
      <selection activeCell="F15" sqref="F15:H19"/>
    </sheetView>
  </sheetViews>
  <sheetFormatPr defaultColWidth="8.85546875" defaultRowHeight="15"/>
  <cols>
    <col min="1" max="1" width="24.42578125" customWidth="1"/>
    <col min="2" max="2" width="102.140625" bestFit="1" customWidth="1"/>
    <col min="3" max="3" width="21.28515625" style="4" customWidth="1"/>
    <col min="6" max="6" width="30.85546875" customWidth="1"/>
    <col min="7" max="7" width="36.42578125" bestFit="1" customWidth="1"/>
  </cols>
  <sheetData>
    <row r="1" spans="1:8">
      <c r="A1" s="2" t="s">
        <v>59</v>
      </c>
      <c r="B1" s="2" t="s">
        <v>60</v>
      </c>
      <c r="C1" s="3" t="s">
        <v>61</v>
      </c>
      <c r="F1" s="2" t="s">
        <v>62</v>
      </c>
      <c r="G1" s="2" t="s">
        <v>63</v>
      </c>
    </row>
    <row r="2" spans="1:8">
      <c r="A2" t="s">
        <v>64</v>
      </c>
      <c r="B2" t="s">
        <v>49</v>
      </c>
      <c r="C2" s="4">
        <v>1.4</v>
      </c>
      <c r="F2" t="s">
        <v>65</v>
      </c>
      <c r="G2" t="s">
        <v>66</v>
      </c>
    </row>
    <row r="3" spans="1:8">
      <c r="A3" t="s">
        <v>64</v>
      </c>
      <c r="B3" t="s">
        <v>67</v>
      </c>
      <c r="C3" s="4">
        <v>0.28000000000000003</v>
      </c>
      <c r="F3" t="str">
        <f>A10</f>
        <v>Sows</v>
      </c>
      <c r="G3" t="s">
        <v>68</v>
      </c>
    </row>
    <row r="4" spans="1:8">
      <c r="A4" t="s">
        <v>64</v>
      </c>
      <c r="B4" t="s">
        <v>69</v>
      </c>
      <c r="C4" s="4">
        <v>0.7</v>
      </c>
      <c r="F4" t="s">
        <v>70</v>
      </c>
      <c r="G4" t="s">
        <v>68</v>
      </c>
    </row>
    <row r="5" spans="1:8">
      <c r="A5" t="s">
        <v>64</v>
      </c>
      <c r="B5" t="s">
        <v>71</v>
      </c>
      <c r="C5" s="4">
        <v>1.05</v>
      </c>
      <c r="F5" t="str">
        <f>A19</f>
        <v>Weaners</v>
      </c>
      <c r="G5" t="s">
        <v>72</v>
      </c>
    </row>
    <row r="6" spans="1:8">
      <c r="A6" t="s">
        <v>73</v>
      </c>
      <c r="B6" t="s">
        <v>49</v>
      </c>
      <c r="C6" s="4">
        <v>1.4</v>
      </c>
      <c r="F6" t="str">
        <f>A26</f>
        <v>Growers</v>
      </c>
      <c r="G6" t="s">
        <v>74</v>
      </c>
    </row>
    <row r="7" spans="1:8">
      <c r="A7" t="s">
        <v>73</v>
      </c>
      <c r="B7" t="s">
        <v>67</v>
      </c>
      <c r="C7" s="4">
        <v>0.28000000000000003</v>
      </c>
      <c r="F7" t="str">
        <f>A31</f>
        <v>Finishers</v>
      </c>
      <c r="G7" t="s">
        <v>75</v>
      </c>
    </row>
    <row r="8" spans="1:8">
      <c r="A8" t="s">
        <v>73</v>
      </c>
      <c r="B8" t="s">
        <v>69</v>
      </c>
      <c r="C8" s="4">
        <v>0.84</v>
      </c>
    </row>
    <row r="9" spans="1:8">
      <c r="A9" t="s">
        <v>73</v>
      </c>
      <c r="B9" t="s">
        <v>71</v>
      </c>
      <c r="C9" s="4">
        <v>1.05</v>
      </c>
    </row>
    <row r="10" spans="1:8">
      <c r="A10" t="s">
        <v>76</v>
      </c>
      <c r="B10" t="s">
        <v>77</v>
      </c>
      <c r="C10" s="4">
        <v>3.01</v>
      </c>
    </row>
    <row r="11" spans="1:8">
      <c r="A11" t="s">
        <v>76</v>
      </c>
      <c r="B11" t="s">
        <v>78</v>
      </c>
      <c r="C11" s="4">
        <v>4.57</v>
      </c>
    </row>
    <row r="12" spans="1:8">
      <c r="A12" t="s">
        <v>76</v>
      </c>
      <c r="B12" t="s">
        <v>79</v>
      </c>
      <c r="C12" s="4">
        <v>2.41</v>
      </c>
    </row>
    <row r="13" spans="1:8">
      <c r="A13" t="s">
        <v>76</v>
      </c>
      <c r="B13" t="s">
        <v>80</v>
      </c>
      <c r="C13" s="4">
        <v>2.2599999999999998</v>
      </c>
    </row>
    <row r="14" spans="1:8">
      <c r="A14" t="s">
        <v>81</v>
      </c>
      <c r="B14" t="s">
        <v>77</v>
      </c>
      <c r="C14" s="4">
        <v>5.84</v>
      </c>
    </row>
    <row r="15" spans="1:8">
      <c r="A15" t="s">
        <v>81</v>
      </c>
      <c r="B15" t="s">
        <v>78</v>
      </c>
      <c r="C15" s="4">
        <v>8.8800000000000008</v>
      </c>
      <c r="F15" t="str">
        <f>A19</f>
        <v>Weaners</v>
      </c>
      <c r="G15" t="str">
        <f>B19</f>
        <v>Fully Slatted Floor (FSF)</v>
      </c>
      <c r="H15">
        <v>0.28999999999999998</v>
      </c>
    </row>
    <row r="16" spans="1:8">
      <c r="A16" t="s">
        <v>81</v>
      </c>
      <c r="B16" t="s">
        <v>82</v>
      </c>
      <c r="C16" s="4">
        <v>2.8</v>
      </c>
      <c r="F16" t="str">
        <f>A20</f>
        <v>Weaners</v>
      </c>
      <c r="G16" t="str">
        <f>B20</f>
        <v>Sold Floor - straw system</v>
      </c>
      <c r="H16" s="38">
        <f>C20</f>
        <v>0.21</v>
      </c>
    </row>
    <row r="17" spans="1:8">
      <c r="A17" t="s">
        <v>81</v>
      </c>
      <c r="B17" t="s">
        <v>83</v>
      </c>
      <c r="C17" s="4">
        <v>2.34</v>
      </c>
      <c r="F17" t="str">
        <f>A15</f>
        <v>Farrowers</v>
      </c>
      <c r="G17" t="str">
        <f>B15</f>
        <v>Solid Floor - straw system</v>
      </c>
      <c r="H17">
        <v>8.8800000000000008</v>
      </c>
    </row>
    <row r="18" spans="1:8">
      <c r="A18" t="s">
        <v>81</v>
      </c>
      <c r="B18" t="s">
        <v>84</v>
      </c>
      <c r="C18" s="4">
        <v>2.04</v>
      </c>
      <c r="F18" t="str">
        <f>A32</f>
        <v>Finishers</v>
      </c>
      <c r="G18" t="str">
        <f>B32</f>
        <v>Solid Floor - straw system</v>
      </c>
      <c r="H18">
        <v>2.97</v>
      </c>
    </row>
    <row r="19" spans="1:8">
      <c r="A19" t="s">
        <v>85</v>
      </c>
      <c r="B19" t="s">
        <v>77</v>
      </c>
      <c r="C19" s="4">
        <v>0.28999999999999998</v>
      </c>
      <c r="F19" t="str">
        <f>A11</f>
        <v>Sows</v>
      </c>
      <c r="G19" t="str">
        <f>B11</f>
        <v>Solid Floor - straw system</v>
      </c>
      <c r="H19" s="38">
        <f>C11</f>
        <v>4.57</v>
      </c>
    </row>
    <row r="20" spans="1:8">
      <c r="A20" t="s">
        <v>85</v>
      </c>
      <c r="B20" t="s">
        <v>86</v>
      </c>
      <c r="C20" s="4">
        <v>0.21</v>
      </c>
    </row>
    <row r="21" spans="1:8">
      <c r="A21" t="s">
        <v>85</v>
      </c>
      <c r="B21" t="s">
        <v>87</v>
      </c>
      <c r="C21" s="4">
        <v>0.22</v>
      </c>
    </row>
    <row r="22" spans="1:8">
      <c r="A22" t="s">
        <v>85</v>
      </c>
      <c r="B22" t="s">
        <v>88</v>
      </c>
      <c r="C22" s="4">
        <v>0.2</v>
      </c>
    </row>
    <row r="23" spans="1:8">
      <c r="A23" t="s">
        <v>85</v>
      </c>
      <c r="B23" t="s">
        <v>89</v>
      </c>
      <c r="C23" s="4">
        <v>0.19</v>
      </c>
    </row>
    <row r="24" spans="1:8">
      <c r="A24" t="s">
        <v>85</v>
      </c>
      <c r="B24" t="s">
        <v>90</v>
      </c>
      <c r="C24" s="4">
        <v>0.17</v>
      </c>
    </row>
    <row r="25" spans="1:8">
      <c r="A25" t="s">
        <v>85</v>
      </c>
      <c r="B25" t="s">
        <v>91</v>
      </c>
      <c r="C25" s="4">
        <v>0.08</v>
      </c>
    </row>
    <row r="26" spans="1:8">
      <c r="A26" t="s">
        <v>92</v>
      </c>
      <c r="B26" t="s">
        <v>77</v>
      </c>
      <c r="C26" s="4">
        <v>1.59</v>
      </c>
    </row>
    <row r="27" spans="1:8">
      <c r="A27" t="s">
        <v>92</v>
      </c>
      <c r="B27" t="s">
        <v>78</v>
      </c>
      <c r="C27" s="4">
        <v>2.97</v>
      </c>
    </row>
    <row r="28" spans="1:8">
      <c r="A28" t="s">
        <v>92</v>
      </c>
      <c r="B28" t="s">
        <v>80</v>
      </c>
      <c r="C28" s="4">
        <v>3.11</v>
      </c>
    </row>
    <row r="29" spans="1:8">
      <c r="A29" t="s">
        <v>92</v>
      </c>
      <c r="B29" t="s">
        <v>93</v>
      </c>
      <c r="C29" s="4">
        <v>0.64</v>
      </c>
    </row>
    <row r="30" spans="1:8">
      <c r="A30" t="s">
        <v>92</v>
      </c>
      <c r="B30" t="s">
        <v>94</v>
      </c>
      <c r="C30" s="4">
        <v>0.64</v>
      </c>
    </row>
    <row r="31" spans="1:8">
      <c r="A31" t="s">
        <v>95</v>
      </c>
      <c r="B31" t="s">
        <v>77</v>
      </c>
      <c r="C31" s="4">
        <v>4.1399999999999997</v>
      </c>
    </row>
    <row r="32" spans="1:8">
      <c r="A32" t="s">
        <v>95</v>
      </c>
      <c r="B32" t="s">
        <v>78</v>
      </c>
      <c r="C32" s="4">
        <v>2.97</v>
      </c>
    </row>
    <row r="33" spans="1:3">
      <c r="A33" t="s">
        <v>95</v>
      </c>
      <c r="B33" t="s">
        <v>80</v>
      </c>
      <c r="C33" s="4">
        <v>3.11</v>
      </c>
    </row>
    <row r="34" spans="1:3">
      <c r="A34" t="s">
        <v>95</v>
      </c>
      <c r="B34" t="s">
        <v>93</v>
      </c>
      <c r="C34" s="4">
        <v>1.66</v>
      </c>
    </row>
    <row r="35" spans="1:3">
      <c r="A35" t="s">
        <v>95</v>
      </c>
      <c r="B35" t="s">
        <v>96</v>
      </c>
      <c r="C35" s="4">
        <v>1.66</v>
      </c>
    </row>
    <row r="36" spans="1:3">
      <c r="A36" t="s">
        <v>97</v>
      </c>
      <c r="B36" t="s">
        <v>98</v>
      </c>
      <c r="C36" s="4">
        <v>5.72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2022-07-04T23:00:00+00:00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Only</TermName>
          <TermId xmlns="http://schemas.microsoft.com/office/infopath/2007/PartnerControls">8ea715af-5874-4d14-8309-f46c5fa3b3b6</TermId>
        </TermInfo>
      </Terms>
    </c52c737aaa794145b5e1ab0b33580095>
    <PermitNumber xmlns="eebef177-55b5-4448-a5fb-28ea454417ee">epr-dp3909pf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Valley Farm Poutry Ltd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2022-07-04T23:00:00+00:00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EPR/DP3909PF/A001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IP22 1JW</FacilityAddressPostcode>
    <TaxCatchAll xmlns="662745e8-e224-48e8-a2e3-254862b8c2f5">
      <Value>12</Value>
      <Value>10</Value>
      <Value>9</Value>
      <Value>38</Value>
      <Value>182</Value>
    </TaxCatchAll>
    <ExternalAuthor xmlns="eebef177-55b5-4448-a5fb-28ea454417ee">Vicky Price</ExternalAuthor>
    <SiteName xmlns="eebef177-55b5-4448-a5fb-28ea454417ee">Cross Green Farm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lcf76f155ced4ddcb4097134ff3c332f xmlns="13c3dd66-95f8-469c-aefa-160cfe61df31">
      <Terms xmlns="http://schemas.microsoft.com/office/infopath/2007/PartnerControls"/>
    </lcf76f155ced4ddcb4097134ff3c332f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Cross Green Farm  Thelnetham  Suffolk  IP22 1JW</FacilityAddr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A4CEBB1D6A641A4E837F1E441D55020D" ma:contentTypeVersion="45" ma:contentTypeDescription="Create a new document." ma:contentTypeScope="" ma:versionID="69091e4700ec431e0990d218e32383b3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13c3dd66-95f8-469c-aefa-160cfe61df31" targetNamespace="http://schemas.microsoft.com/office/2006/metadata/properties" ma:root="true" ma:fieldsID="67dbef5ffbbb47677e30d9231999aaf6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13c3dd66-95f8-469c-aefa-160cfe61df3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  <xsd:element ref="ns6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2e41c19-1047-4874-acff-e817b08e966f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2e41c19-1047-4874-acff-e817b08e966f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3dd66-95f8-469c-aefa-160cfe61d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6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7A216A-464B-4C40-B648-DCBBE5DB16DC}"/>
</file>

<file path=customXml/itemProps2.xml><?xml version="1.0" encoding="utf-8"?>
<ds:datastoreItem xmlns:ds="http://schemas.openxmlformats.org/officeDocument/2006/customXml" ds:itemID="{0C883284-8B6E-439D-908A-BFF6CF1E9C8D}"/>
</file>

<file path=customXml/itemProps3.xml><?xml version="1.0" encoding="utf-8"?>
<ds:datastoreItem xmlns:ds="http://schemas.openxmlformats.org/officeDocument/2006/customXml" ds:itemID="{3D54C830-FF8A-4DAB-9D85-3B1A2B4E2C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Stoaling</dc:creator>
  <cp:keywords/>
  <dc:description/>
  <cp:lastModifiedBy/>
  <cp:revision/>
  <dcterms:created xsi:type="dcterms:W3CDTF">2020-05-13T07:40:41Z</dcterms:created>
  <dcterms:modified xsi:type="dcterms:W3CDTF">2022-10-12T13:24:04Z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0x0101000E9AD557692E154F9D2697C8C6432F7600A4CEBB1D6A641A4E837F1E441D55020D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9;#N/A - Do not select for New Permits|0430e4c2-ee0a-4b2d-9af6-df735aafbcb2</vt:lpwstr>
  </property>
  <property fmtid="{D5CDD505-2E9C-101B-9397-08002B2CF9AE}" pid="6" name="DisclosureStatus">
    <vt:lpwstr>182;#Internal Only|8ea715af-5874-4d14-8309-f46c5fa3b3b6</vt:lpwstr>
  </property>
  <property fmtid="{D5CDD505-2E9C-101B-9397-08002B2CF9AE}" pid="7" name="RegulatedActivitySub-Class">
    <vt:lpwstr/>
  </property>
  <property fmtid="{D5CDD505-2E9C-101B-9397-08002B2CF9AE}" pid="8" name="EventType1">
    <vt:lpwstr/>
  </property>
  <property fmtid="{D5CDD505-2E9C-101B-9397-08002B2CF9AE}" pid="9" name="ActivityGrouping">
    <vt:lpwstr>12;#Application ＆ Associated Docs|5eadfd3c-6deb-44e1-b7e1-16accd427bec</vt:lpwstr>
  </property>
  <property fmtid="{D5CDD505-2E9C-101B-9397-08002B2CF9AE}" pid="10" name="RegulatedActivityClass">
    <vt:lpwstr>38;#Installations|645f1c9c-65df-490a-9ce3-4a2aa7c5ff7f</vt:lpwstr>
  </property>
  <property fmtid="{D5CDD505-2E9C-101B-9397-08002B2CF9AE}" pid="11" name="Catchment">
    <vt:lpwstr/>
  </property>
  <property fmtid="{D5CDD505-2E9C-101B-9397-08002B2CF9AE}" pid="12" name="MajorProjectID">
    <vt:lpwstr/>
  </property>
  <property fmtid="{D5CDD505-2E9C-101B-9397-08002B2CF9AE}" pid="13" name="StandardRulesID">
    <vt:lpwstr/>
  </property>
  <property fmtid="{D5CDD505-2E9C-101B-9397-08002B2CF9AE}" pid="14" name="CessationStatus">
    <vt:lpwstr/>
  </property>
  <property fmtid="{D5CDD505-2E9C-101B-9397-08002B2CF9AE}" pid="15" name="Regime">
    <vt:lpwstr>10;#EPR|0e5af97d-1a8c-4d8f-a20b-528a11cab1f6</vt:lpwstr>
  </property>
  <property fmtid="{D5CDD505-2E9C-101B-9397-08002B2CF9AE}" pid="16" name="SysUpdateNoER">
    <vt:lpwstr>No</vt:lpwstr>
  </property>
</Properties>
</file>